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G:\My Drive\Banfield\WaterYear\SIP\data\fractionation\test_fract_adjust\"/>
    </mc:Choice>
  </mc:AlternateContent>
  <xr:revisionPtr revIDLastSave="0" documentId="13_ncr:1_{C1A9B968-F155-46C9-8B2F-ED860B1C52BA}" xr6:coauthVersionLast="47" xr6:coauthVersionMax="47" xr10:uidLastSave="{00000000-0000-0000-0000-000000000000}"/>
  <bookViews>
    <workbookView xWindow="-103" yWindow="-103" windowWidth="33120" windowHeight="18000" tabRatio="622" activeTab="1" xr2:uid="{00000000-000D-0000-FFFF-FFFF00000000}"/>
  </bookViews>
  <sheets>
    <sheet name="Table of Contents" sheetId="22" r:id="rId1"/>
    <sheet name="Summary" sheetId="21" r:id="rId2"/>
    <sheet name="TubeLoading" sheetId="3" r:id="rId3"/>
    <sheet name="Tube A" sheetId="6" r:id="rId4"/>
    <sheet name="Tube B" sheetId="5" r:id="rId5"/>
    <sheet name="Tube D" sheetId="7" r:id="rId6"/>
    <sheet name="Tube C" sheetId="9" r:id="rId7"/>
    <sheet name="Tube E" sheetId="8" r:id="rId8"/>
    <sheet name="Tube F" sheetId="11" r:id="rId9"/>
    <sheet name="Tube G" sheetId="10" r:id="rId10"/>
    <sheet name="Tube H" sheetId="13" r:id="rId11"/>
    <sheet name="Tube I" sheetId="14" r:id="rId12"/>
    <sheet name="Tube J" sheetId="15" r:id="rId13"/>
    <sheet name="Tube K" sheetId="16" r:id="rId14"/>
    <sheet name="Tube L" sheetId="17" r:id="rId15"/>
    <sheet name="Tube M" sheetId="18" r:id="rId16"/>
    <sheet name="Tube N" sheetId="4" r:id="rId17"/>
    <sheet name="Tube O" sheetId="12" r:id="rId18"/>
    <sheet name="Tube P" sheetId="19" r:id="rId19"/>
    <sheet name="time" sheetId="1" r:id="rId2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A5" i="21" l="1"/>
  <c r="AA6" i="21"/>
  <c r="AA7" i="21"/>
  <c r="AA8" i="21"/>
  <c r="AA9" i="21"/>
  <c r="AA10" i="21"/>
  <c r="AA11" i="21"/>
  <c r="AA12" i="21"/>
  <c r="AA14" i="21"/>
  <c r="AA15" i="21"/>
  <c r="AA16" i="21"/>
  <c r="AA17" i="21"/>
  <c r="AA18" i="21"/>
  <c r="AA19" i="21"/>
  <c r="AA20" i="21"/>
  <c r="AA21" i="21"/>
  <c r="AA22" i="21"/>
  <c r="AA23" i="21"/>
  <c r="AA24" i="21"/>
  <c r="AA25" i="21"/>
  <c r="AA4" i="21"/>
  <c r="W5" i="21"/>
  <c r="W6" i="21"/>
  <c r="W7" i="21"/>
  <c r="W8" i="21"/>
  <c r="W9" i="21"/>
  <c r="W10" i="21"/>
  <c r="W11" i="21"/>
  <c r="W12" i="21"/>
  <c r="W13" i="21"/>
  <c r="W14" i="21"/>
  <c r="W15" i="21"/>
  <c r="W16" i="21"/>
  <c r="W17" i="21"/>
  <c r="W18" i="21"/>
  <c r="W19" i="21"/>
  <c r="W20" i="21"/>
  <c r="W21" i="21"/>
  <c r="W22" i="21"/>
  <c r="W23" i="21"/>
  <c r="W24" i="21"/>
  <c r="W25" i="21"/>
  <c r="W4" i="21"/>
  <c r="L30" i="3" l="1"/>
  <c r="L31" i="3"/>
  <c r="L32" i="3"/>
  <c r="L33" i="3"/>
  <c r="L34" i="3"/>
  <c r="L35" i="3"/>
  <c r="L36" i="3"/>
  <c r="L37" i="3"/>
  <c r="L38" i="3"/>
  <c r="L39" i="3"/>
  <c r="L40" i="3"/>
  <c r="L29" i="3"/>
  <c r="H30" i="3"/>
  <c r="H31" i="3"/>
  <c r="J31" i="3" s="1"/>
  <c r="H32" i="3"/>
  <c r="J32" i="3" s="1"/>
  <c r="H33" i="3"/>
  <c r="J33" i="3" s="1"/>
  <c r="H34" i="3"/>
  <c r="J34" i="3" s="1"/>
  <c r="H35" i="3"/>
  <c r="J35" i="3" s="1"/>
  <c r="H36" i="3"/>
  <c r="H37" i="3"/>
  <c r="H38" i="3"/>
  <c r="H39" i="3"/>
  <c r="H40" i="3"/>
  <c r="H29" i="3"/>
  <c r="C1" i="21"/>
  <c r="AH1" i="21"/>
  <c r="AG1" i="21"/>
  <c r="AE1" i="21"/>
  <c r="AD1" i="21"/>
  <c r="AB1" i="21"/>
  <c r="AA1" i="21"/>
  <c r="Y1" i="21"/>
  <c r="X1" i="21"/>
  <c r="V1" i="21"/>
  <c r="U1" i="21"/>
  <c r="S1" i="21"/>
  <c r="R1" i="21"/>
  <c r="P1" i="21"/>
  <c r="O1" i="21"/>
  <c r="M1" i="21"/>
  <c r="L1" i="21"/>
  <c r="K1" i="21"/>
  <c r="J1" i="21"/>
  <c r="I1" i="21"/>
  <c r="H1" i="21"/>
  <c r="E1" i="21"/>
  <c r="G1" i="21"/>
  <c r="F1" i="21"/>
  <c r="D1" i="21"/>
  <c r="AF1" i="21"/>
  <c r="AC1" i="21"/>
  <c r="Z1" i="21"/>
  <c r="W1" i="21"/>
  <c r="T1" i="21"/>
  <c r="Q1" i="21"/>
  <c r="N1" i="21"/>
  <c r="I30" i="3"/>
  <c r="B1" i="21"/>
  <c r="E23" i="19"/>
  <c r="F23" i="19" s="1"/>
  <c r="F22" i="19"/>
  <c r="E22" i="19"/>
  <c r="E21" i="19"/>
  <c r="F21" i="19" s="1"/>
  <c r="E20" i="19"/>
  <c r="F20" i="19" s="1"/>
  <c r="E19" i="19"/>
  <c r="F19" i="19" s="1"/>
  <c r="F18" i="19"/>
  <c r="E18" i="19"/>
  <c r="E17" i="19"/>
  <c r="F17" i="19" s="1"/>
  <c r="E16" i="19"/>
  <c r="F16" i="19" s="1"/>
  <c r="E15" i="19"/>
  <c r="F15" i="19" s="1"/>
  <c r="F14" i="19"/>
  <c r="E14" i="19"/>
  <c r="E13" i="19"/>
  <c r="F13" i="19" s="1"/>
  <c r="E12" i="19"/>
  <c r="F12" i="19" s="1"/>
  <c r="E11" i="19"/>
  <c r="F11" i="19" s="1"/>
  <c r="F10" i="19"/>
  <c r="E10" i="19"/>
  <c r="E9" i="19"/>
  <c r="F9" i="19" s="1"/>
  <c r="E8" i="19"/>
  <c r="F8" i="19" s="1"/>
  <c r="E7" i="19"/>
  <c r="F7" i="19" s="1"/>
  <c r="F6" i="19"/>
  <c r="E6" i="19"/>
  <c r="E5" i="19"/>
  <c r="F5" i="19" s="1"/>
  <c r="E4" i="19"/>
  <c r="F4" i="19" s="1"/>
  <c r="E3" i="19"/>
  <c r="F3" i="19" s="1"/>
  <c r="F2" i="19"/>
  <c r="E2" i="19"/>
  <c r="E23" i="12"/>
  <c r="F23" i="12" s="1"/>
  <c r="E22" i="12"/>
  <c r="F22" i="12" s="1"/>
  <c r="E21" i="12"/>
  <c r="F21" i="12" s="1"/>
  <c r="E20" i="12"/>
  <c r="F20" i="12" s="1"/>
  <c r="E19" i="12"/>
  <c r="F19" i="12" s="1"/>
  <c r="E18" i="12"/>
  <c r="F18" i="12" s="1"/>
  <c r="E17" i="12"/>
  <c r="F17" i="12" s="1"/>
  <c r="E16" i="12"/>
  <c r="F16" i="12" s="1"/>
  <c r="E15" i="12"/>
  <c r="F15" i="12" s="1"/>
  <c r="E14" i="12"/>
  <c r="F14" i="12" s="1"/>
  <c r="E13" i="12"/>
  <c r="F13" i="12" s="1"/>
  <c r="E12" i="12"/>
  <c r="F12" i="12" s="1"/>
  <c r="E11" i="12"/>
  <c r="F11" i="12" s="1"/>
  <c r="E10" i="12"/>
  <c r="F10" i="12" s="1"/>
  <c r="E9" i="12"/>
  <c r="F9" i="12" s="1"/>
  <c r="E8" i="12"/>
  <c r="F8" i="12" s="1"/>
  <c r="E7" i="12"/>
  <c r="F7" i="12" s="1"/>
  <c r="E6" i="12"/>
  <c r="F6" i="12" s="1"/>
  <c r="E5" i="12"/>
  <c r="F5" i="12" s="1"/>
  <c r="E4" i="12"/>
  <c r="F4" i="12" s="1"/>
  <c r="E3" i="12"/>
  <c r="F3" i="12" s="1"/>
  <c r="E2" i="12"/>
  <c r="F2" i="12" s="1"/>
  <c r="E23" i="4"/>
  <c r="F23" i="4" s="1"/>
  <c r="F22" i="4"/>
  <c r="E22" i="4"/>
  <c r="E21" i="4"/>
  <c r="F21" i="4" s="1"/>
  <c r="E20" i="4"/>
  <c r="F20" i="4" s="1"/>
  <c r="E19" i="4"/>
  <c r="F19" i="4" s="1"/>
  <c r="F18" i="4"/>
  <c r="E18" i="4"/>
  <c r="E17" i="4"/>
  <c r="F17" i="4" s="1"/>
  <c r="E16" i="4"/>
  <c r="F16" i="4" s="1"/>
  <c r="E15" i="4"/>
  <c r="F15" i="4" s="1"/>
  <c r="F14" i="4"/>
  <c r="E14" i="4"/>
  <c r="E13" i="4"/>
  <c r="F13" i="4" s="1"/>
  <c r="E12" i="4"/>
  <c r="F12" i="4" s="1"/>
  <c r="E11" i="4"/>
  <c r="F11" i="4" s="1"/>
  <c r="F10" i="4"/>
  <c r="E10" i="4"/>
  <c r="E9" i="4"/>
  <c r="F9" i="4" s="1"/>
  <c r="E8" i="4"/>
  <c r="F8" i="4" s="1"/>
  <c r="E7" i="4"/>
  <c r="F7" i="4" s="1"/>
  <c r="F6" i="4"/>
  <c r="E6" i="4"/>
  <c r="E5" i="4"/>
  <c r="F5" i="4" s="1"/>
  <c r="E4" i="4"/>
  <c r="F4" i="4" s="1"/>
  <c r="E3" i="4"/>
  <c r="F3" i="4" s="1"/>
  <c r="F2" i="4"/>
  <c r="E2" i="4"/>
  <c r="AC5" i="21"/>
  <c r="AF5" i="21"/>
  <c r="AC6" i="21"/>
  <c r="AF6" i="21"/>
  <c r="AC7" i="21"/>
  <c r="AF7" i="21"/>
  <c r="AC8" i="21"/>
  <c r="AF8" i="21"/>
  <c r="AC9" i="21"/>
  <c r="AF9" i="21"/>
  <c r="AC10" i="21"/>
  <c r="AF10" i="21"/>
  <c r="AC11" i="21"/>
  <c r="AF11" i="21"/>
  <c r="AC12" i="21"/>
  <c r="AF12" i="21"/>
  <c r="AC13" i="21"/>
  <c r="AF13" i="21"/>
  <c r="AC14" i="21"/>
  <c r="AF14" i="21"/>
  <c r="AC15" i="21"/>
  <c r="AF15" i="21"/>
  <c r="AC16" i="21"/>
  <c r="AF16" i="21"/>
  <c r="AC17" i="21"/>
  <c r="AF17" i="21"/>
  <c r="AC18" i="21"/>
  <c r="AF18" i="21"/>
  <c r="AC19" i="21"/>
  <c r="AF19" i="21"/>
  <c r="AC20" i="21"/>
  <c r="AF20" i="21"/>
  <c r="AC21" i="21"/>
  <c r="AF21" i="21"/>
  <c r="AC22" i="21"/>
  <c r="AF22" i="21"/>
  <c r="AC23" i="21"/>
  <c r="AF23" i="21"/>
  <c r="AC24" i="21"/>
  <c r="AF24" i="21"/>
  <c r="AC25" i="21"/>
  <c r="AF25" i="21"/>
  <c r="Z5" i="21"/>
  <c r="Z6" i="21"/>
  <c r="Z7" i="21"/>
  <c r="Z8" i="21"/>
  <c r="Z9" i="21"/>
  <c r="Z10" i="21"/>
  <c r="Z11" i="21"/>
  <c r="Z12" i="21"/>
  <c r="Z13" i="21"/>
  <c r="Z14" i="21"/>
  <c r="Z15" i="21"/>
  <c r="Z16" i="21"/>
  <c r="Z17" i="21"/>
  <c r="Z18" i="21"/>
  <c r="Z19" i="21"/>
  <c r="Z20" i="21"/>
  <c r="Z21" i="21"/>
  <c r="Z22" i="21"/>
  <c r="Z23" i="21"/>
  <c r="Z24" i="21"/>
  <c r="Z25" i="21"/>
  <c r="AF4" i="21"/>
  <c r="AC4" i="21"/>
  <c r="Z4" i="21"/>
  <c r="I31" i="3" l="1"/>
  <c r="J30" i="3"/>
  <c r="B6" i="22"/>
  <c r="B7" i="22"/>
  <c r="B8" i="22"/>
  <c r="B9" i="22"/>
  <c r="B10" i="22"/>
  <c r="B11" i="22"/>
  <c r="B12" i="22"/>
  <c r="B13" i="22"/>
  <c r="B14" i="22"/>
  <c r="B15" i="22"/>
  <c r="B5" i="22"/>
  <c r="A6" i="22"/>
  <c r="A7" i="22"/>
  <c r="A8" i="22"/>
  <c r="A9" i="22"/>
  <c r="A10" i="22"/>
  <c r="A11" i="22"/>
  <c r="A12" i="22"/>
  <c r="A13" i="22"/>
  <c r="A14" i="22"/>
  <c r="A15" i="22"/>
  <c r="A5" i="22"/>
  <c r="E23" i="17"/>
  <c r="F23" i="17" s="1"/>
  <c r="AG25" i="21" s="1"/>
  <c r="E22" i="17"/>
  <c r="F22" i="17" s="1"/>
  <c r="AG24" i="21" s="1"/>
  <c r="E21" i="17"/>
  <c r="F21" i="17" s="1"/>
  <c r="AG23" i="21" s="1"/>
  <c r="E20" i="17"/>
  <c r="F20" i="17" s="1"/>
  <c r="AG22" i="21" s="1"/>
  <c r="E19" i="17"/>
  <c r="F19" i="17" s="1"/>
  <c r="AG21" i="21" s="1"/>
  <c r="E18" i="17"/>
  <c r="F18" i="17" s="1"/>
  <c r="AG20" i="21" s="1"/>
  <c r="E17" i="17"/>
  <c r="F17" i="17" s="1"/>
  <c r="AG19" i="21" s="1"/>
  <c r="E16" i="17"/>
  <c r="F16" i="17" s="1"/>
  <c r="AG18" i="21" s="1"/>
  <c r="E15" i="17"/>
  <c r="F15" i="17" s="1"/>
  <c r="AG17" i="21" s="1"/>
  <c r="E14" i="17"/>
  <c r="F14" i="17" s="1"/>
  <c r="AG16" i="21" s="1"/>
  <c r="E13" i="17"/>
  <c r="F13" i="17" s="1"/>
  <c r="AG15" i="21" s="1"/>
  <c r="E12" i="17"/>
  <c r="F12" i="17" s="1"/>
  <c r="AG14" i="21" s="1"/>
  <c r="E11" i="17"/>
  <c r="F11" i="17" s="1"/>
  <c r="AG13" i="21" s="1"/>
  <c r="E10" i="17"/>
  <c r="F10" i="17" s="1"/>
  <c r="AG12" i="21" s="1"/>
  <c r="E9" i="17"/>
  <c r="F9" i="17" s="1"/>
  <c r="AG11" i="21" s="1"/>
  <c r="E8" i="17"/>
  <c r="F8" i="17" s="1"/>
  <c r="AG10" i="21" s="1"/>
  <c r="E7" i="17"/>
  <c r="F7" i="17" s="1"/>
  <c r="AG9" i="21" s="1"/>
  <c r="E6" i="17"/>
  <c r="F6" i="17" s="1"/>
  <c r="AG8" i="21" s="1"/>
  <c r="E5" i="17"/>
  <c r="F5" i="17" s="1"/>
  <c r="AG7" i="21" s="1"/>
  <c r="E4" i="17"/>
  <c r="F4" i="17" s="1"/>
  <c r="AG6" i="21" s="1"/>
  <c r="E3" i="17"/>
  <c r="F3" i="17" s="1"/>
  <c r="AG5" i="21" s="1"/>
  <c r="E2" i="17"/>
  <c r="F2" i="17" s="1"/>
  <c r="AG4" i="21" s="1"/>
  <c r="E23" i="16"/>
  <c r="F23" i="16" s="1"/>
  <c r="AD25" i="21" s="1"/>
  <c r="E22" i="16"/>
  <c r="F22" i="16" s="1"/>
  <c r="AD24" i="21" s="1"/>
  <c r="E21" i="16"/>
  <c r="F21" i="16" s="1"/>
  <c r="AD23" i="21" s="1"/>
  <c r="E20" i="16"/>
  <c r="F20" i="16" s="1"/>
  <c r="AD22" i="21" s="1"/>
  <c r="E19" i="16"/>
  <c r="F19" i="16" s="1"/>
  <c r="AD21" i="21" s="1"/>
  <c r="E18" i="16"/>
  <c r="F18" i="16" s="1"/>
  <c r="AD20" i="21" s="1"/>
  <c r="E17" i="16"/>
  <c r="F17" i="16" s="1"/>
  <c r="AD19" i="21" s="1"/>
  <c r="E16" i="16"/>
  <c r="F16" i="16" s="1"/>
  <c r="AD18" i="21" s="1"/>
  <c r="E15" i="16"/>
  <c r="F15" i="16" s="1"/>
  <c r="AD17" i="21" s="1"/>
  <c r="E14" i="16"/>
  <c r="F14" i="16" s="1"/>
  <c r="AD16" i="21" s="1"/>
  <c r="E13" i="16"/>
  <c r="F13" i="16" s="1"/>
  <c r="AD15" i="21" s="1"/>
  <c r="E12" i="16"/>
  <c r="F12" i="16" s="1"/>
  <c r="AD14" i="21" s="1"/>
  <c r="E11" i="16"/>
  <c r="F11" i="16" s="1"/>
  <c r="AD13" i="21" s="1"/>
  <c r="E10" i="16"/>
  <c r="F10" i="16" s="1"/>
  <c r="AD12" i="21" s="1"/>
  <c r="E9" i="16"/>
  <c r="F9" i="16" s="1"/>
  <c r="AD11" i="21" s="1"/>
  <c r="E8" i="16"/>
  <c r="F8" i="16" s="1"/>
  <c r="AD10" i="21" s="1"/>
  <c r="E7" i="16"/>
  <c r="F7" i="16" s="1"/>
  <c r="AD9" i="21" s="1"/>
  <c r="E6" i="16"/>
  <c r="F6" i="16" s="1"/>
  <c r="AD8" i="21" s="1"/>
  <c r="E5" i="16"/>
  <c r="F5" i="16" s="1"/>
  <c r="AD7" i="21" s="1"/>
  <c r="E4" i="16"/>
  <c r="F4" i="16" s="1"/>
  <c r="AD6" i="21" s="1"/>
  <c r="E3" i="16"/>
  <c r="F3" i="16" s="1"/>
  <c r="AD5" i="21" s="1"/>
  <c r="E2" i="16"/>
  <c r="F2" i="16" s="1"/>
  <c r="AD4" i="21" s="1"/>
  <c r="E23" i="15"/>
  <c r="F23" i="15" s="1"/>
  <c r="E22" i="15"/>
  <c r="F22" i="15" s="1"/>
  <c r="E21" i="15"/>
  <c r="F21" i="15" s="1"/>
  <c r="E20" i="15"/>
  <c r="F20" i="15" s="1"/>
  <c r="E19" i="15"/>
  <c r="F19" i="15" s="1"/>
  <c r="E18" i="15"/>
  <c r="F18" i="15" s="1"/>
  <c r="E17" i="15"/>
  <c r="F17" i="15" s="1"/>
  <c r="E16" i="15"/>
  <c r="F16" i="15" s="1"/>
  <c r="E15" i="15"/>
  <c r="F15" i="15" s="1"/>
  <c r="E14" i="15"/>
  <c r="F14" i="15" s="1"/>
  <c r="E13" i="15"/>
  <c r="F13" i="15" s="1"/>
  <c r="E12" i="15"/>
  <c r="F12" i="15" s="1"/>
  <c r="E11" i="15"/>
  <c r="F11" i="15" s="1"/>
  <c r="AA13" i="21" s="1"/>
  <c r="E10" i="15"/>
  <c r="F10" i="15" s="1"/>
  <c r="E9" i="15"/>
  <c r="F9" i="15" s="1"/>
  <c r="E8" i="15"/>
  <c r="F8" i="15" s="1"/>
  <c r="E7" i="15"/>
  <c r="F7" i="15" s="1"/>
  <c r="E6" i="15"/>
  <c r="F6" i="15" s="1"/>
  <c r="E5" i="15"/>
  <c r="F5" i="15" s="1"/>
  <c r="E4" i="15"/>
  <c r="F4" i="15" s="1"/>
  <c r="E3" i="15"/>
  <c r="F3" i="15" s="1"/>
  <c r="E2" i="15"/>
  <c r="F2" i="15" s="1"/>
  <c r="E23" i="14"/>
  <c r="F23" i="14" s="1"/>
  <c r="E22" i="14"/>
  <c r="F22" i="14" s="1"/>
  <c r="E21" i="14"/>
  <c r="F21" i="14" s="1"/>
  <c r="E20" i="14"/>
  <c r="F20" i="14" s="1"/>
  <c r="E19" i="14"/>
  <c r="F19" i="14" s="1"/>
  <c r="E18" i="14"/>
  <c r="F18" i="14" s="1"/>
  <c r="E17" i="14"/>
  <c r="F17" i="14" s="1"/>
  <c r="E16" i="14"/>
  <c r="F16" i="14" s="1"/>
  <c r="E15" i="14"/>
  <c r="F15" i="14" s="1"/>
  <c r="E14" i="14"/>
  <c r="F14" i="14" s="1"/>
  <c r="E13" i="14"/>
  <c r="F13" i="14" s="1"/>
  <c r="E12" i="14"/>
  <c r="F12" i="14" s="1"/>
  <c r="E11" i="14"/>
  <c r="F11" i="14" s="1"/>
  <c r="E10" i="14"/>
  <c r="F10" i="14" s="1"/>
  <c r="E9" i="14"/>
  <c r="F9" i="14" s="1"/>
  <c r="E8" i="14"/>
  <c r="F8" i="14" s="1"/>
  <c r="E7" i="14"/>
  <c r="F7" i="14" s="1"/>
  <c r="E6" i="14"/>
  <c r="F6" i="14" s="1"/>
  <c r="E5" i="14"/>
  <c r="F5" i="14" s="1"/>
  <c r="E4" i="14"/>
  <c r="F4" i="14" s="1"/>
  <c r="E3" i="14"/>
  <c r="F3" i="14" s="1"/>
  <c r="E2" i="14"/>
  <c r="F2" i="14" s="1"/>
  <c r="T5" i="21" l="1"/>
  <c r="T6" i="21"/>
  <c r="T7" i="21"/>
  <c r="T8" i="21"/>
  <c r="T9" i="21"/>
  <c r="T10" i="21"/>
  <c r="T11" i="21"/>
  <c r="T12" i="21"/>
  <c r="T13" i="21"/>
  <c r="T14" i="21"/>
  <c r="T15" i="21"/>
  <c r="T16" i="21"/>
  <c r="T17" i="21"/>
  <c r="T18" i="21"/>
  <c r="T19" i="21"/>
  <c r="T20" i="21"/>
  <c r="T21" i="21"/>
  <c r="T22" i="21"/>
  <c r="T23" i="21"/>
  <c r="T24" i="21"/>
  <c r="T25" i="21"/>
  <c r="Q5" i="21"/>
  <c r="Q6" i="21"/>
  <c r="Q7" i="21"/>
  <c r="Q8" i="21"/>
  <c r="Q9" i="21"/>
  <c r="Q10" i="21"/>
  <c r="Q11" i="21"/>
  <c r="Q12" i="21"/>
  <c r="Q13" i="21"/>
  <c r="Q14" i="21"/>
  <c r="Q15" i="21"/>
  <c r="Q16" i="21"/>
  <c r="Q17" i="21"/>
  <c r="Q18" i="21"/>
  <c r="Q19" i="21"/>
  <c r="Q20" i="21"/>
  <c r="Q21" i="21"/>
  <c r="Q22" i="21"/>
  <c r="Q23" i="21"/>
  <c r="Q24" i="21"/>
  <c r="Q25" i="21"/>
  <c r="N5" i="21"/>
  <c r="N6" i="21"/>
  <c r="N7" i="21"/>
  <c r="N8" i="21"/>
  <c r="N9" i="21"/>
  <c r="N10" i="21"/>
  <c r="N11" i="21"/>
  <c r="N12" i="21"/>
  <c r="N13" i="21"/>
  <c r="N14" i="21"/>
  <c r="N15" i="21"/>
  <c r="N16" i="21"/>
  <c r="N17" i="21"/>
  <c r="N18" i="21"/>
  <c r="N19" i="21"/>
  <c r="N20" i="21"/>
  <c r="N21" i="21"/>
  <c r="N22" i="21"/>
  <c r="N23" i="21"/>
  <c r="N24" i="21"/>
  <c r="N25" i="21"/>
  <c r="T4" i="21"/>
  <c r="Q4" i="21"/>
  <c r="N4" i="21"/>
  <c r="K5" i="21"/>
  <c r="K6" i="21"/>
  <c r="K7" i="21"/>
  <c r="K8" i="21"/>
  <c r="K9" i="21"/>
  <c r="K10" i="21"/>
  <c r="K11" i="21"/>
  <c r="K12" i="21"/>
  <c r="K13" i="21"/>
  <c r="K14" i="21"/>
  <c r="K15" i="21"/>
  <c r="K16" i="21"/>
  <c r="K17" i="21"/>
  <c r="K18" i="21"/>
  <c r="K19" i="21"/>
  <c r="K20" i="21"/>
  <c r="K21" i="21"/>
  <c r="K22" i="21"/>
  <c r="K23" i="21"/>
  <c r="K24" i="21"/>
  <c r="K25" i="21"/>
  <c r="K4" i="21"/>
  <c r="H5" i="21"/>
  <c r="H6" i="21"/>
  <c r="H7" i="21"/>
  <c r="H8" i="21"/>
  <c r="H9" i="21"/>
  <c r="H10" i="21"/>
  <c r="H11" i="21"/>
  <c r="H12" i="21"/>
  <c r="H13" i="21"/>
  <c r="H14" i="21"/>
  <c r="H15" i="21"/>
  <c r="H16" i="21"/>
  <c r="H17" i="21"/>
  <c r="H18" i="21"/>
  <c r="H19" i="21"/>
  <c r="H20" i="21"/>
  <c r="H21" i="21"/>
  <c r="H22" i="21"/>
  <c r="H23" i="21"/>
  <c r="H24" i="21"/>
  <c r="H25" i="21"/>
  <c r="H4" i="21"/>
  <c r="E5" i="21"/>
  <c r="E6" i="21"/>
  <c r="E7" i="21"/>
  <c r="E8" i="21"/>
  <c r="E9" i="21"/>
  <c r="E10" i="21"/>
  <c r="E11" i="21"/>
  <c r="E12" i="21"/>
  <c r="E13" i="21"/>
  <c r="E14" i="21"/>
  <c r="E15" i="21"/>
  <c r="E16" i="21"/>
  <c r="E17" i="21"/>
  <c r="E18" i="21"/>
  <c r="E19" i="21"/>
  <c r="E20" i="21"/>
  <c r="E21" i="21"/>
  <c r="E22" i="21"/>
  <c r="E23" i="21"/>
  <c r="E24" i="21"/>
  <c r="E25" i="21"/>
  <c r="E4" i="21"/>
  <c r="B5" i="21"/>
  <c r="B6" i="21"/>
  <c r="B7" i="21"/>
  <c r="B8" i="21"/>
  <c r="B9" i="21"/>
  <c r="B10" i="21"/>
  <c r="B11" i="21"/>
  <c r="B12" i="21"/>
  <c r="B13" i="21"/>
  <c r="B14" i="21"/>
  <c r="B15" i="21"/>
  <c r="B16" i="21"/>
  <c r="B17" i="21"/>
  <c r="B18" i="21"/>
  <c r="B19" i="21"/>
  <c r="B20" i="21"/>
  <c r="B21" i="21"/>
  <c r="B22" i="21"/>
  <c r="B23" i="21"/>
  <c r="B24" i="21"/>
  <c r="B25" i="21"/>
  <c r="B4" i="21"/>
  <c r="E3" i="13"/>
  <c r="F3" i="13" s="1"/>
  <c r="X5" i="21" s="1"/>
  <c r="J37" i="3"/>
  <c r="E23" i="13"/>
  <c r="F23" i="13" s="1"/>
  <c r="X25" i="21" s="1"/>
  <c r="E22" i="13"/>
  <c r="F22" i="13" s="1"/>
  <c r="X24" i="21" s="1"/>
  <c r="E21" i="13"/>
  <c r="F21" i="13" s="1"/>
  <c r="X23" i="21" s="1"/>
  <c r="E20" i="13"/>
  <c r="F20" i="13" s="1"/>
  <c r="X22" i="21" s="1"/>
  <c r="E19" i="13"/>
  <c r="F19" i="13" s="1"/>
  <c r="X21" i="21" s="1"/>
  <c r="E18" i="13"/>
  <c r="F18" i="13" s="1"/>
  <c r="X20" i="21" s="1"/>
  <c r="E17" i="13"/>
  <c r="F17" i="13" s="1"/>
  <c r="X19" i="21" s="1"/>
  <c r="E16" i="13"/>
  <c r="F16" i="13" s="1"/>
  <c r="X18" i="21" s="1"/>
  <c r="E15" i="13"/>
  <c r="F15" i="13" s="1"/>
  <c r="X17" i="21" s="1"/>
  <c r="E14" i="13"/>
  <c r="F14" i="13" s="1"/>
  <c r="X16" i="21" s="1"/>
  <c r="E13" i="13"/>
  <c r="F13" i="13" s="1"/>
  <c r="X15" i="21" s="1"/>
  <c r="E12" i="13"/>
  <c r="F12" i="13" s="1"/>
  <c r="X14" i="21" s="1"/>
  <c r="E11" i="13"/>
  <c r="F11" i="13" s="1"/>
  <c r="X13" i="21" s="1"/>
  <c r="E10" i="13"/>
  <c r="F10" i="13" s="1"/>
  <c r="X12" i="21" s="1"/>
  <c r="E9" i="13"/>
  <c r="F9" i="13" s="1"/>
  <c r="X11" i="21" s="1"/>
  <c r="E8" i="13"/>
  <c r="F8" i="13" s="1"/>
  <c r="X10" i="21" s="1"/>
  <c r="E7" i="13"/>
  <c r="F7" i="13" s="1"/>
  <c r="X9" i="21" s="1"/>
  <c r="E6" i="13"/>
  <c r="F6" i="13" s="1"/>
  <c r="X8" i="21" s="1"/>
  <c r="E5" i="13"/>
  <c r="F5" i="13" s="1"/>
  <c r="X7" i="21" s="1"/>
  <c r="E4" i="13"/>
  <c r="F4" i="13" s="1"/>
  <c r="X6" i="21" s="1"/>
  <c r="E2" i="13"/>
  <c r="F2" i="13" s="1"/>
  <c r="X4" i="21" s="1"/>
  <c r="E23" i="10"/>
  <c r="F23" i="10" s="1"/>
  <c r="U25" i="21" s="1"/>
  <c r="E22" i="10"/>
  <c r="F22" i="10" s="1"/>
  <c r="U24" i="21" s="1"/>
  <c r="E21" i="10"/>
  <c r="F21" i="10" s="1"/>
  <c r="U23" i="21" s="1"/>
  <c r="E20" i="10"/>
  <c r="F20" i="10" s="1"/>
  <c r="U22" i="21" s="1"/>
  <c r="E19" i="10"/>
  <c r="F19" i="10" s="1"/>
  <c r="U21" i="21" s="1"/>
  <c r="E18" i="10"/>
  <c r="F18" i="10" s="1"/>
  <c r="U20" i="21" s="1"/>
  <c r="E17" i="10"/>
  <c r="F17" i="10" s="1"/>
  <c r="U19" i="21" s="1"/>
  <c r="E16" i="10"/>
  <c r="F16" i="10" s="1"/>
  <c r="U18" i="21" s="1"/>
  <c r="E15" i="10"/>
  <c r="F15" i="10" s="1"/>
  <c r="U17" i="21" s="1"/>
  <c r="E14" i="10"/>
  <c r="F14" i="10" s="1"/>
  <c r="U16" i="21" s="1"/>
  <c r="E13" i="10"/>
  <c r="F13" i="10" s="1"/>
  <c r="U15" i="21" s="1"/>
  <c r="E12" i="10"/>
  <c r="F12" i="10" s="1"/>
  <c r="U14" i="21" s="1"/>
  <c r="E11" i="10"/>
  <c r="F11" i="10" s="1"/>
  <c r="U13" i="21" s="1"/>
  <c r="E10" i="10"/>
  <c r="F10" i="10" s="1"/>
  <c r="U12" i="21" s="1"/>
  <c r="E9" i="10"/>
  <c r="F9" i="10" s="1"/>
  <c r="U11" i="21" s="1"/>
  <c r="E8" i="10"/>
  <c r="F8" i="10" s="1"/>
  <c r="U10" i="21" s="1"/>
  <c r="E7" i="10"/>
  <c r="F7" i="10" s="1"/>
  <c r="U9" i="21" s="1"/>
  <c r="E6" i="10"/>
  <c r="F6" i="10" s="1"/>
  <c r="U8" i="21" s="1"/>
  <c r="E5" i="10"/>
  <c r="F5" i="10" s="1"/>
  <c r="U7" i="21" s="1"/>
  <c r="E4" i="10"/>
  <c r="F4" i="10" s="1"/>
  <c r="U6" i="21" s="1"/>
  <c r="E3" i="10"/>
  <c r="F3" i="10" s="1"/>
  <c r="U5" i="21" s="1"/>
  <c r="E2" i="10"/>
  <c r="F2" i="10" s="1"/>
  <c r="U4" i="21" s="1"/>
  <c r="E23" i="11"/>
  <c r="F23" i="11" s="1"/>
  <c r="R25" i="21" s="1"/>
  <c r="E22" i="11"/>
  <c r="F22" i="11" s="1"/>
  <c r="R24" i="21" s="1"/>
  <c r="E21" i="11"/>
  <c r="F21" i="11" s="1"/>
  <c r="R23" i="21" s="1"/>
  <c r="E20" i="11"/>
  <c r="F20" i="11" s="1"/>
  <c r="R22" i="21" s="1"/>
  <c r="E19" i="11"/>
  <c r="F19" i="11" s="1"/>
  <c r="R21" i="21" s="1"/>
  <c r="E18" i="11"/>
  <c r="F18" i="11" s="1"/>
  <c r="R20" i="21" s="1"/>
  <c r="E17" i="11"/>
  <c r="F17" i="11" s="1"/>
  <c r="R19" i="21" s="1"/>
  <c r="E16" i="11"/>
  <c r="F16" i="11" s="1"/>
  <c r="R18" i="21" s="1"/>
  <c r="E15" i="11"/>
  <c r="F15" i="11" s="1"/>
  <c r="R17" i="21" s="1"/>
  <c r="E14" i="11"/>
  <c r="F14" i="11" s="1"/>
  <c r="R16" i="21" s="1"/>
  <c r="E13" i="11"/>
  <c r="F13" i="11" s="1"/>
  <c r="R15" i="21" s="1"/>
  <c r="E12" i="11"/>
  <c r="F12" i="11" s="1"/>
  <c r="R14" i="21" s="1"/>
  <c r="E11" i="11"/>
  <c r="F11" i="11" s="1"/>
  <c r="R13" i="21" s="1"/>
  <c r="E10" i="11"/>
  <c r="F10" i="11" s="1"/>
  <c r="R12" i="21" s="1"/>
  <c r="E9" i="11"/>
  <c r="F9" i="11" s="1"/>
  <c r="R11" i="21" s="1"/>
  <c r="E8" i="11"/>
  <c r="F8" i="11" s="1"/>
  <c r="R10" i="21" s="1"/>
  <c r="E7" i="11"/>
  <c r="F7" i="11" s="1"/>
  <c r="R9" i="21" s="1"/>
  <c r="E6" i="11"/>
  <c r="F6" i="11" s="1"/>
  <c r="R8" i="21" s="1"/>
  <c r="E5" i="11"/>
  <c r="F5" i="11" s="1"/>
  <c r="R7" i="21" s="1"/>
  <c r="E4" i="11"/>
  <c r="F4" i="11" s="1"/>
  <c r="R6" i="21" s="1"/>
  <c r="E3" i="11"/>
  <c r="F3" i="11" s="1"/>
  <c r="R5" i="21" s="1"/>
  <c r="E2" i="11"/>
  <c r="F2" i="11" s="1"/>
  <c r="R4" i="21" s="1"/>
  <c r="E23" i="8"/>
  <c r="F23" i="8" s="1"/>
  <c r="O25" i="21" s="1"/>
  <c r="E22" i="8"/>
  <c r="F22" i="8" s="1"/>
  <c r="O24" i="21" s="1"/>
  <c r="E21" i="8"/>
  <c r="F21" i="8" s="1"/>
  <c r="O23" i="21" s="1"/>
  <c r="E20" i="8"/>
  <c r="F20" i="8" s="1"/>
  <c r="O22" i="21" s="1"/>
  <c r="E19" i="8"/>
  <c r="F19" i="8" s="1"/>
  <c r="O21" i="21" s="1"/>
  <c r="E18" i="8"/>
  <c r="F18" i="8" s="1"/>
  <c r="O20" i="21" s="1"/>
  <c r="E17" i="8"/>
  <c r="F17" i="8" s="1"/>
  <c r="O19" i="21" s="1"/>
  <c r="E16" i="8"/>
  <c r="F16" i="8" s="1"/>
  <c r="O18" i="21" s="1"/>
  <c r="E15" i="8"/>
  <c r="F15" i="8" s="1"/>
  <c r="O17" i="21" s="1"/>
  <c r="E14" i="8"/>
  <c r="F14" i="8" s="1"/>
  <c r="O16" i="21" s="1"/>
  <c r="E13" i="8"/>
  <c r="F13" i="8" s="1"/>
  <c r="O15" i="21" s="1"/>
  <c r="E12" i="8"/>
  <c r="F12" i="8" s="1"/>
  <c r="O14" i="21" s="1"/>
  <c r="E11" i="8"/>
  <c r="F11" i="8" s="1"/>
  <c r="O13" i="21" s="1"/>
  <c r="E10" i="8"/>
  <c r="F10" i="8" s="1"/>
  <c r="O12" i="21" s="1"/>
  <c r="E9" i="8"/>
  <c r="F9" i="8" s="1"/>
  <c r="O11" i="21" s="1"/>
  <c r="E8" i="8"/>
  <c r="F8" i="8" s="1"/>
  <c r="O10" i="21" s="1"/>
  <c r="E7" i="8"/>
  <c r="F7" i="8" s="1"/>
  <c r="O9" i="21" s="1"/>
  <c r="E6" i="8"/>
  <c r="F6" i="8" s="1"/>
  <c r="O8" i="21" s="1"/>
  <c r="E5" i="8"/>
  <c r="F5" i="8" s="1"/>
  <c r="O7" i="21" s="1"/>
  <c r="E4" i="8"/>
  <c r="F4" i="8" s="1"/>
  <c r="O6" i="21" s="1"/>
  <c r="E3" i="8"/>
  <c r="F3" i="8" s="1"/>
  <c r="O5" i="21" s="1"/>
  <c r="E2" i="8"/>
  <c r="F2" i="8" s="1"/>
  <c r="O4" i="21" s="1"/>
  <c r="I29" i="3" l="1"/>
  <c r="J29" i="3"/>
  <c r="I37" i="3"/>
  <c r="E81" i="19"/>
  <c r="F81" i="19" s="1"/>
  <c r="E80" i="19"/>
  <c r="F80" i="19"/>
  <c r="E79" i="19"/>
  <c r="F79" i="19" s="1"/>
  <c r="E78" i="19"/>
  <c r="F78" i="19"/>
  <c r="E77" i="19"/>
  <c r="F77" i="19" s="1"/>
  <c r="E76" i="19"/>
  <c r="F76" i="19"/>
  <c r="E75" i="19"/>
  <c r="F75" i="19" s="1"/>
  <c r="E74" i="19"/>
  <c r="F74" i="19"/>
  <c r="E73" i="19"/>
  <c r="F73" i="19" s="1"/>
  <c r="E72" i="19"/>
  <c r="F72" i="19"/>
  <c r="E71" i="19"/>
  <c r="F71" i="19" s="1"/>
  <c r="E70" i="19"/>
  <c r="F70" i="19"/>
  <c r="E69" i="19"/>
  <c r="F69" i="19" s="1"/>
  <c r="E68" i="19"/>
  <c r="F68" i="19"/>
  <c r="E67" i="19"/>
  <c r="F67" i="19" s="1"/>
  <c r="E66" i="19"/>
  <c r="F66" i="19"/>
  <c r="E65" i="19"/>
  <c r="F65" i="19" s="1"/>
  <c r="E64" i="19"/>
  <c r="F64" i="19"/>
  <c r="E63" i="19"/>
  <c r="F63" i="19" s="1"/>
  <c r="E62" i="19"/>
  <c r="F62" i="19"/>
  <c r="E61" i="19"/>
  <c r="F61" i="19" s="1"/>
  <c r="E60" i="19"/>
  <c r="F60" i="19"/>
  <c r="E59" i="19"/>
  <c r="F59" i="19" s="1"/>
  <c r="E58" i="19"/>
  <c r="F58" i="19"/>
  <c r="E57" i="19"/>
  <c r="F57" i="19" s="1"/>
  <c r="E56" i="19"/>
  <c r="F56" i="19"/>
  <c r="E55" i="19"/>
  <c r="F55" i="19" s="1"/>
  <c r="E54" i="19"/>
  <c r="F54" i="19"/>
  <c r="E53" i="19"/>
  <c r="F53" i="19" s="1"/>
  <c r="E52" i="19"/>
  <c r="F52" i="19"/>
  <c r="E51" i="19"/>
  <c r="F51" i="19" s="1"/>
  <c r="E50" i="19"/>
  <c r="F50" i="19"/>
  <c r="E49" i="19"/>
  <c r="F49" i="19" s="1"/>
  <c r="E48" i="19"/>
  <c r="F48" i="19"/>
  <c r="E47" i="19"/>
  <c r="F47" i="19" s="1"/>
  <c r="E46" i="19"/>
  <c r="F46" i="19"/>
  <c r="E45" i="19"/>
  <c r="F45" i="19" s="1"/>
  <c r="E44" i="19"/>
  <c r="F44" i="19"/>
  <c r="E43" i="19"/>
  <c r="F43" i="19" s="1"/>
  <c r="E42" i="19"/>
  <c r="F42" i="19"/>
  <c r="E41" i="19"/>
  <c r="F41" i="19" s="1"/>
  <c r="E40" i="19"/>
  <c r="F40" i="19"/>
  <c r="E39" i="19"/>
  <c r="F39" i="19" s="1"/>
  <c r="E38" i="19"/>
  <c r="F38" i="19"/>
  <c r="E37" i="19"/>
  <c r="F37" i="19" s="1"/>
  <c r="E36" i="19"/>
  <c r="F36" i="19"/>
  <c r="E35" i="19"/>
  <c r="F35" i="19" s="1"/>
  <c r="E34" i="19"/>
  <c r="F34" i="19"/>
  <c r="E33" i="19"/>
  <c r="F33" i="19" s="1"/>
  <c r="E32" i="19"/>
  <c r="F32" i="19"/>
  <c r="E31" i="19"/>
  <c r="F31" i="19" s="1"/>
  <c r="E30" i="19"/>
  <c r="F30" i="19"/>
  <c r="E29" i="19"/>
  <c r="F29" i="19" s="1"/>
  <c r="E28" i="19"/>
  <c r="F28" i="19"/>
  <c r="E27" i="19"/>
  <c r="F27" i="19" s="1"/>
  <c r="E26" i="19"/>
  <c r="F26" i="19"/>
  <c r="E25" i="19"/>
  <c r="F25" i="19" s="1"/>
  <c r="E24" i="19"/>
  <c r="F24" i="19"/>
  <c r="E81" i="4"/>
  <c r="F81" i="4" s="1"/>
  <c r="E80" i="4"/>
  <c r="F80" i="4" s="1"/>
  <c r="E79" i="4"/>
  <c r="F79" i="4" s="1"/>
  <c r="E78" i="4"/>
  <c r="F78" i="4"/>
  <c r="E77" i="4"/>
  <c r="F77" i="4" s="1"/>
  <c r="E76" i="4"/>
  <c r="F76" i="4" s="1"/>
  <c r="E75" i="4"/>
  <c r="F75" i="4" s="1"/>
  <c r="E74" i="4"/>
  <c r="F74" i="4"/>
  <c r="E73" i="4"/>
  <c r="F73" i="4" s="1"/>
  <c r="E72" i="4"/>
  <c r="F72" i="4" s="1"/>
  <c r="E71" i="4"/>
  <c r="F71" i="4" s="1"/>
  <c r="E70" i="4"/>
  <c r="F70" i="4" s="1"/>
  <c r="E69" i="4"/>
  <c r="F69" i="4" s="1"/>
  <c r="E68" i="4"/>
  <c r="F68" i="4"/>
  <c r="E67" i="4"/>
  <c r="F67" i="4" s="1"/>
  <c r="E66" i="4"/>
  <c r="F66" i="4"/>
  <c r="E65" i="4"/>
  <c r="F65" i="4" s="1"/>
  <c r="E64" i="4"/>
  <c r="F64" i="4" s="1"/>
  <c r="E63" i="4"/>
  <c r="F63" i="4" s="1"/>
  <c r="E62" i="4"/>
  <c r="F62" i="4"/>
  <c r="E61" i="4"/>
  <c r="F61" i="4" s="1"/>
  <c r="E60" i="4"/>
  <c r="F60" i="4" s="1"/>
  <c r="E59" i="4"/>
  <c r="F59" i="4" s="1"/>
  <c r="E58" i="4"/>
  <c r="F58" i="4"/>
  <c r="E57" i="4"/>
  <c r="F57" i="4" s="1"/>
  <c r="E56" i="4"/>
  <c r="F56" i="4" s="1"/>
  <c r="E55" i="4"/>
  <c r="F55" i="4" s="1"/>
  <c r="E54" i="4"/>
  <c r="F54" i="4"/>
  <c r="E53" i="4"/>
  <c r="F53" i="4" s="1"/>
  <c r="E52" i="4"/>
  <c r="F52" i="4" s="1"/>
  <c r="E51" i="4"/>
  <c r="F51" i="4" s="1"/>
  <c r="E50" i="4"/>
  <c r="F50" i="4"/>
  <c r="E49" i="4"/>
  <c r="F49" i="4" s="1"/>
  <c r="E48" i="4"/>
  <c r="F48" i="4" s="1"/>
  <c r="E47" i="4"/>
  <c r="F47" i="4" s="1"/>
  <c r="E46" i="4"/>
  <c r="F46" i="4"/>
  <c r="E45" i="4"/>
  <c r="F45" i="4" s="1"/>
  <c r="E44" i="4"/>
  <c r="F44" i="4" s="1"/>
  <c r="E43" i="4"/>
  <c r="F43" i="4" s="1"/>
  <c r="E42" i="4"/>
  <c r="F42" i="4"/>
  <c r="E41" i="4"/>
  <c r="F41" i="4" s="1"/>
  <c r="E40" i="4"/>
  <c r="F40" i="4" s="1"/>
  <c r="E39" i="4"/>
  <c r="F39" i="4" s="1"/>
  <c r="E38" i="4"/>
  <c r="F38" i="4"/>
  <c r="E37" i="4"/>
  <c r="F37" i="4" s="1"/>
  <c r="E36" i="4"/>
  <c r="F36" i="4" s="1"/>
  <c r="E35" i="4"/>
  <c r="F35" i="4" s="1"/>
  <c r="E34" i="4"/>
  <c r="F34" i="4"/>
  <c r="E33" i="4"/>
  <c r="F33" i="4" s="1"/>
  <c r="E32" i="4"/>
  <c r="F32" i="4" s="1"/>
  <c r="E31" i="4"/>
  <c r="F31" i="4" s="1"/>
  <c r="E30" i="4"/>
  <c r="F30" i="4"/>
  <c r="E29" i="4"/>
  <c r="F29" i="4" s="1"/>
  <c r="E28" i="4"/>
  <c r="F28" i="4" s="1"/>
  <c r="E27" i="4"/>
  <c r="F27" i="4" s="1"/>
  <c r="E26" i="4"/>
  <c r="F26" i="4"/>
  <c r="E25" i="4"/>
  <c r="F25" i="4" s="1"/>
  <c r="E24" i="4"/>
  <c r="F24" i="4" s="1"/>
  <c r="E23" i="18"/>
  <c r="F23" i="18" s="1"/>
  <c r="E22" i="18"/>
  <c r="F22" i="18" s="1"/>
  <c r="E21" i="18"/>
  <c r="F21" i="18" s="1"/>
  <c r="E20" i="18"/>
  <c r="F20" i="18" s="1"/>
  <c r="E19" i="18"/>
  <c r="F19" i="18" s="1"/>
  <c r="E18" i="18"/>
  <c r="F18" i="18" s="1"/>
  <c r="E17" i="18"/>
  <c r="F17" i="18" s="1"/>
  <c r="E16" i="18"/>
  <c r="F16" i="18"/>
  <c r="E15" i="18"/>
  <c r="F15" i="18" s="1"/>
  <c r="E14" i="18"/>
  <c r="F14" i="18" s="1"/>
  <c r="E13" i="18"/>
  <c r="F13" i="18" s="1"/>
  <c r="E12" i="18"/>
  <c r="F12" i="18" s="1"/>
  <c r="E11" i="18"/>
  <c r="F11" i="18" s="1"/>
  <c r="E10" i="18"/>
  <c r="F10" i="18"/>
  <c r="E9" i="18"/>
  <c r="F9" i="18" s="1"/>
  <c r="E8" i="18"/>
  <c r="F8" i="18" s="1"/>
  <c r="E7" i="18"/>
  <c r="F7" i="18" s="1"/>
  <c r="E6" i="18"/>
  <c r="F6" i="18" s="1"/>
  <c r="E5" i="18"/>
  <c r="F5" i="18" s="1"/>
  <c r="E4" i="18"/>
  <c r="F4" i="18" s="1"/>
  <c r="E3" i="18"/>
  <c r="F3" i="18" s="1"/>
  <c r="E2" i="18"/>
  <c r="F2" i="18" s="1"/>
  <c r="E23" i="7"/>
  <c r="F23" i="7" s="1"/>
  <c r="E22" i="7"/>
  <c r="F22" i="7" s="1"/>
  <c r="E21" i="7"/>
  <c r="F21" i="7" s="1"/>
  <c r="E20" i="7"/>
  <c r="F20" i="7" s="1"/>
  <c r="E19" i="7"/>
  <c r="F19" i="7" s="1"/>
  <c r="E18" i="7"/>
  <c r="F18" i="7" s="1"/>
  <c r="E17" i="7"/>
  <c r="F17" i="7" s="1"/>
  <c r="E16" i="7"/>
  <c r="F16" i="7" s="1"/>
  <c r="E15" i="7"/>
  <c r="F15" i="7" s="1"/>
  <c r="E14" i="7"/>
  <c r="F14" i="7" s="1"/>
  <c r="E13" i="7"/>
  <c r="F13" i="7" s="1"/>
  <c r="E12" i="7"/>
  <c r="F12" i="7" s="1"/>
  <c r="E11" i="7"/>
  <c r="F11" i="7" s="1"/>
  <c r="E10" i="7"/>
  <c r="F10" i="7" s="1"/>
  <c r="E9" i="7"/>
  <c r="F9" i="7" s="1"/>
  <c r="E8" i="7"/>
  <c r="F8" i="7" s="1"/>
  <c r="E7" i="7"/>
  <c r="F7" i="7" s="1"/>
  <c r="E6" i="7"/>
  <c r="F6" i="7" s="1"/>
  <c r="L8" i="21" s="1"/>
  <c r="E5" i="7"/>
  <c r="F5" i="7" s="1"/>
  <c r="L7" i="21" s="1"/>
  <c r="E4" i="7"/>
  <c r="F4" i="7" s="1"/>
  <c r="L6" i="21" s="1"/>
  <c r="E3" i="7"/>
  <c r="F3" i="7" s="1"/>
  <c r="L5" i="21" s="1"/>
  <c r="E2" i="7"/>
  <c r="F2" i="7" s="1"/>
  <c r="L4" i="21" s="1"/>
  <c r="E23" i="9"/>
  <c r="F23" i="9" s="1"/>
  <c r="E22" i="9"/>
  <c r="F22" i="9" s="1"/>
  <c r="E21" i="9"/>
  <c r="F21" i="9" s="1"/>
  <c r="E20" i="9"/>
  <c r="F20" i="9" s="1"/>
  <c r="E19" i="9"/>
  <c r="F19" i="9" s="1"/>
  <c r="E18" i="9"/>
  <c r="F18" i="9" s="1"/>
  <c r="E17" i="9"/>
  <c r="F17" i="9" s="1"/>
  <c r="E16" i="9"/>
  <c r="F16" i="9" s="1"/>
  <c r="E15" i="9"/>
  <c r="F15" i="9" s="1"/>
  <c r="E14" i="9"/>
  <c r="F14" i="9" s="1"/>
  <c r="E13" i="9"/>
  <c r="F13" i="9" s="1"/>
  <c r="E12" i="9"/>
  <c r="F12" i="9" s="1"/>
  <c r="E11" i="9"/>
  <c r="F11" i="9" s="1"/>
  <c r="E10" i="9"/>
  <c r="F10" i="9" s="1"/>
  <c r="E9" i="9"/>
  <c r="F9" i="9" s="1"/>
  <c r="E8" i="9"/>
  <c r="F8" i="9" s="1"/>
  <c r="E7" i="9"/>
  <c r="F7" i="9" s="1"/>
  <c r="E6" i="9"/>
  <c r="F6" i="9" s="1"/>
  <c r="E5" i="9"/>
  <c r="F5" i="9" s="1"/>
  <c r="E4" i="9"/>
  <c r="F4" i="9" s="1"/>
  <c r="E3" i="9"/>
  <c r="F3" i="9" s="1"/>
  <c r="E2" i="9"/>
  <c r="F2" i="9" s="1"/>
  <c r="E2" i="6"/>
  <c r="F2" i="6" s="1"/>
  <c r="E3" i="6"/>
  <c r="F3" i="6" s="1"/>
  <c r="E4" i="6"/>
  <c r="F4" i="6" s="1"/>
  <c r="E5" i="6"/>
  <c r="F5" i="6" s="1"/>
  <c r="E6" i="6"/>
  <c r="F6" i="6" s="1"/>
  <c r="E7" i="6"/>
  <c r="F7" i="6" s="1"/>
  <c r="E8" i="6"/>
  <c r="F8" i="6" s="1"/>
  <c r="E9" i="6"/>
  <c r="F9" i="6" s="1"/>
  <c r="E10" i="6"/>
  <c r="F10" i="6" s="1"/>
  <c r="E11" i="6"/>
  <c r="F11" i="6" s="1"/>
  <c r="E12" i="6"/>
  <c r="F12" i="6" s="1"/>
  <c r="E13" i="6"/>
  <c r="F13" i="6" s="1"/>
  <c r="E14" i="6"/>
  <c r="F14" i="6" s="1"/>
  <c r="E15" i="6"/>
  <c r="F15" i="6" s="1"/>
  <c r="E16" i="6"/>
  <c r="F16" i="6" s="1"/>
  <c r="E17" i="6"/>
  <c r="F17" i="6" s="1"/>
  <c r="E18" i="6"/>
  <c r="F18" i="6" s="1"/>
  <c r="E19" i="6"/>
  <c r="F19" i="6" s="1"/>
  <c r="E20" i="6"/>
  <c r="F20" i="6" s="1"/>
  <c r="E21" i="6"/>
  <c r="F21" i="6" s="1"/>
  <c r="E22" i="6"/>
  <c r="F22" i="6" s="1"/>
  <c r="E23" i="6"/>
  <c r="F23" i="6" s="1"/>
  <c r="E2" i="5"/>
  <c r="F2" i="5" s="1"/>
  <c r="E3" i="5"/>
  <c r="F3" i="5" s="1"/>
  <c r="E4" i="5"/>
  <c r="F4" i="5" s="1"/>
  <c r="E5" i="5"/>
  <c r="F5" i="5" s="1"/>
  <c r="E6" i="5"/>
  <c r="F6" i="5" s="1"/>
  <c r="E7" i="5"/>
  <c r="F7" i="5" s="1"/>
  <c r="E8" i="5"/>
  <c r="F8" i="5" s="1"/>
  <c r="E9" i="5"/>
  <c r="F9" i="5" s="1"/>
  <c r="E10" i="5"/>
  <c r="F10" i="5" s="1"/>
  <c r="E11" i="5"/>
  <c r="F11" i="5" s="1"/>
  <c r="E12" i="5"/>
  <c r="F12" i="5" s="1"/>
  <c r="E13" i="5"/>
  <c r="F13" i="5" s="1"/>
  <c r="E14" i="5"/>
  <c r="F14" i="5" s="1"/>
  <c r="E15" i="5"/>
  <c r="F15" i="5" s="1"/>
  <c r="E16" i="5"/>
  <c r="F16" i="5" s="1"/>
  <c r="E17" i="5"/>
  <c r="F17" i="5" s="1"/>
  <c r="E18" i="5"/>
  <c r="F18" i="5" s="1"/>
  <c r="E19" i="5"/>
  <c r="F19" i="5" s="1"/>
  <c r="E20" i="5"/>
  <c r="F20" i="5" s="1"/>
  <c r="E21" i="5"/>
  <c r="F21" i="5" s="1"/>
  <c r="E22" i="5"/>
  <c r="F22" i="5" s="1"/>
  <c r="E23" i="5"/>
  <c r="F23" i="5" s="1"/>
  <c r="L3" i="6"/>
  <c r="M3" i="6" s="1"/>
  <c r="L2" i="6"/>
  <c r="M2" i="6" s="1"/>
  <c r="L3" i="5"/>
  <c r="M3" i="5" s="1"/>
  <c r="L2" i="5"/>
  <c r="M2" i="5" s="1"/>
  <c r="L3" i="9"/>
  <c r="M3" i="9"/>
  <c r="L2" i="9"/>
  <c r="M2" i="9" s="1"/>
  <c r="L3" i="7"/>
  <c r="M3" i="7"/>
  <c r="L2" i="7"/>
  <c r="M2" i="7" s="1"/>
  <c r="L3" i="8"/>
  <c r="M3" i="8" s="1"/>
  <c r="L2" i="8"/>
  <c r="M2" i="8" s="1"/>
  <c r="L3" i="11"/>
  <c r="M3" i="11" s="1"/>
  <c r="L2" i="11"/>
  <c r="M2" i="11" s="1"/>
  <c r="L3" i="10"/>
  <c r="M3" i="10" s="1"/>
  <c r="L2" i="10"/>
  <c r="M2" i="10" s="1"/>
  <c r="L3" i="13"/>
  <c r="M3" i="13"/>
  <c r="L2" i="13"/>
  <c r="M2" i="13" s="1"/>
  <c r="L3" i="14"/>
  <c r="M3" i="14"/>
  <c r="L2" i="14"/>
  <c r="M2" i="14" s="1"/>
  <c r="L3" i="15"/>
  <c r="M3" i="15" s="1"/>
  <c r="L2" i="15"/>
  <c r="M2" i="15" s="1"/>
  <c r="L3" i="16"/>
  <c r="M3" i="16" s="1"/>
  <c r="L2" i="16"/>
  <c r="M2" i="16" s="1"/>
  <c r="L3" i="17"/>
  <c r="M3" i="17" s="1"/>
  <c r="L2" i="17"/>
  <c r="M2" i="17" s="1"/>
  <c r="L3" i="18"/>
  <c r="M3" i="18" s="1"/>
  <c r="L2" i="18"/>
  <c r="M2" i="18" s="1"/>
  <c r="L3" i="4"/>
  <c r="M3" i="4" s="1"/>
  <c r="L2" i="4"/>
  <c r="M2" i="4" s="1"/>
  <c r="L3" i="12"/>
  <c r="M3" i="12"/>
  <c r="L2" i="12"/>
  <c r="M2" i="12" s="1"/>
  <c r="L3" i="19"/>
  <c r="M3" i="19"/>
  <c r="L2" i="19"/>
  <c r="M2" i="19" s="1"/>
  <c r="D40" i="3"/>
  <c r="E40" i="3" s="1"/>
  <c r="D39" i="3"/>
  <c r="E39" i="3" s="1"/>
  <c r="D38" i="3"/>
  <c r="E38" i="3" s="1"/>
  <c r="D37" i="3"/>
  <c r="E37" i="3" s="1"/>
  <c r="D36" i="3"/>
  <c r="E36" i="3" s="1"/>
  <c r="D35" i="3"/>
  <c r="E35" i="3" s="1"/>
  <c r="D34" i="3"/>
  <c r="E34" i="3" s="1"/>
  <c r="D33" i="3"/>
  <c r="E33" i="3" s="1"/>
  <c r="D32" i="3"/>
  <c r="E32" i="3" s="1"/>
  <c r="D31" i="3"/>
  <c r="E31" i="3" s="1"/>
  <c r="D30" i="3"/>
  <c r="E30" i="3" s="1"/>
  <c r="D29" i="3"/>
  <c r="E29" i="3" s="1"/>
  <c r="D41" i="3"/>
  <c r="E41" i="3" s="1"/>
  <c r="F22" i="3"/>
  <c r="F23" i="3"/>
  <c r="F24" i="3"/>
  <c r="F25" i="3"/>
  <c r="F26" i="3"/>
  <c r="F21" i="3"/>
  <c r="E25" i="3"/>
  <c r="E26" i="3"/>
  <c r="E20" i="3"/>
  <c r="E21" i="3"/>
  <c r="E22" i="3"/>
  <c r="E23" i="3"/>
  <c r="E24" i="3"/>
  <c r="B5" i="1"/>
  <c r="B7" i="1"/>
  <c r="B9" i="1"/>
  <c r="B10" i="1" s="1"/>
  <c r="D20" i="1" s="1"/>
  <c r="B15" i="1"/>
  <c r="D18" i="1"/>
  <c r="D19" i="1"/>
  <c r="G5" i="22" l="1"/>
  <c r="D26" i="21"/>
  <c r="H5" i="22" s="1"/>
  <c r="I40" i="3"/>
  <c r="J40" i="3"/>
  <c r="I39" i="3"/>
  <c r="J39" i="3"/>
  <c r="I38" i="3"/>
  <c r="J38" i="3"/>
  <c r="I33" i="3"/>
  <c r="I34" i="3"/>
  <c r="I32" i="3"/>
  <c r="I36" i="3"/>
  <c r="J36" i="3"/>
  <c r="I35" i="3"/>
  <c r="L25" i="21"/>
  <c r="L24" i="21"/>
  <c r="L23" i="21"/>
  <c r="L22" i="21"/>
  <c r="L21" i="21"/>
  <c r="L20" i="21"/>
  <c r="L19" i="21"/>
  <c r="L18" i="21"/>
  <c r="L17" i="21"/>
  <c r="L16" i="21"/>
  <c r="L15" i="21"/>
  <c r="L14" i="21"/>
  <c r="L13" i="21"/>
  <c r="L12" i="21"/>
  <c r="L11" i="21"/>
  <c r="L10" i="21"/>
  <c r="L9" i="21"/>
  <c r="I25" i="21"/>
  <c r="I24" i="21"/>
  <c r="I23" i="21"/>
  <c r="I22" i="21"/>
  <c r="I21" i="21"/>
  <c r="I20" i="21"/>
  <c r="I19" i="21"/>
  <c r="I18" i="21"/>
  <c r="I17" i="21"/>
  <c r="I16" i="21"/>
  <c r="I15" i="21"/>
  <c r="I14" i="21"/>
  <c r="I13" i="21"/>
  <c r="I12" i="21"/>
  <c r="I11" i="21"/>
  <c r="I10" i="21"/>
  <c r="I9" i="21"/>
  <c r="I8" i="21"/>
  <c r="I7" i="21"/>
  <c r="I6" i="21"/>
  <c r="I5" i="21"/>
  <c r="I4" i="21"/>
  <c r="F25" i="21"/>
  <c r="F24" i="21"/>
  <c r="F23" i="21"/>
  <c r="F22" i="21"/>
  <c r="F21" i="21"/>
  <c r="F20" i="21"/>
  <c r="F19" i="21"/>
  <c r="F18" i="21"/>
  <c r="F17" i="21"/>
  <c r="F16" i="21"/>
  <c r="F15" i="21"/>
  <c r="F14" i="21"/>
  <c r="F13" i="21"/>
  <c r="F12" i="21"/>
  <c r="F11" i="21"/>
  <c r="F10" i="21"/>
  <c r="F9" i="21"/>
  <c r="F8" i="21"/>
  <c r="F7" i="21"/>
  <c r="F6" i="21"/>
  <c r="F5" i="21"/>
  <c r="F4" i="21"/>
  <c r="C25" i="21"/>
  <c r="C24" i="21"/>
  <c r="C23" i="21"/>
  <c r="C22" i="21"/>
  <c r="C21" i="21"/>
  <c r="C20" i="21"/>
  <c r="C19" i="21"/>
  <c r="C18" i="21"/>
  <c r="C17" i="21"/>
  <c r="C16" i="21"/>
  <c r="C15" i="21"/>
  <c r="C14" i="21"/>
  <c r="C13" i="21"/>
  <c r="C12" i="21"/>
  <c r="C11" i="21"/>
  <c r="C10" i="21"/>
  <c r="C9" i="21"/>
  <c r="C8" i="21"/>
  <c r="C7" i="21"/>
  <c r="C6" i="21"/>
  <c r="C5" i="21"/>
  <c r="C4" i="21"/>
  <c r="B19" i="3"/>
  <c r="C19" i="3" s="1"/>
  <c r="B23" i="3"/>
  <c r="B21" i="3"/>
  <c r="B17" i="3"/>
  <c r="C17" i="3" s="1"/>
  <c r="B22" i="3"/>
  <c r="B25" i="3"/>
  <c r="C25" i="3" s="1"/>
  <c r="B24" i="3"/>
  <c r="C24" i="3" s="1"/>
  <c r="B20" i="3"/>
  <c r="B18" i="3"/>
  <c r="C18" i="3" s="1"/>
  <c r="B26" i="3"/>
  <c r="B15" i="3"/>
  <c r="C15" i="3" s="1"/>
  <c r="B14" i="3"/>
  <c r="C14" i="3" s="1"/>
  <c r="B16" i="3"/>
  <c r="C16" i="3" s="1"/>
  <c r="B13" i="3"/>
  <c r="C13" i="3" s="1"/>
  <c r="G14" i="22" l="1"/>
  <c r="AE26" i="21"/>
  <c r="H14" i="22" s="1"/>
  <c r="G12" i="22"/>
  <c r="Y26" i="21"/>
  <c r="H12" i="22" s="1"/>
  <c r="G13" i="22"/>
  <c r="AB26" i="21"/>
  <c r="H13" i="22" s="1"/>
  <c r="G15" i="22"/>
  <c r="AH26" i="21"/>
  <c r="H15" i="22" s="1"/>
  <c r="G9" i="22"/>
  <c r="P26" i="21"/>
  <c r="H9" i="22" s="1"/>
  <c r="G7" i="22"/>
  <c r="J26" i="21"/>
  <c r="H7" i="22" s="1"/>
  <c r="G8" i="22"/>
  <c r="M26" i="21"/>
  <c r="H8" i="22" s="1"/>
  <c r="G11" i="22"/>
  <c r="V26" i="21"/>
  <c r="H11" i="22" s="1"/>
  <c r="G10" i="22"/>
  <c r="S26" i="21"/>
  <c r="H10" i="22" s="1"/>
  <c r="G6" i="22"/>
  <c r="G26" i="21"/>
  <c r="H6" i="22" s="1"/>
  <c r="G25" i="3"/>
  <c r="C21" i="3"/>
  <c r="G21" i="3"/>
  <c r="G24" i="3"/>
  <c r="C20" i="3"/>
  <c r="G20" i="3"/>
  <c r="C23" i="3"/>
  <c r="G23" i="3"/>
  <c r="K29" i="3" s="1"/>
  <c r="G22" i="3"/>
  <c r="C22" i="3"/>
  <c r="G26" i="3"/>
  <c r="C26" i="3"/>
  <c r="K30" i="3" l="1"/>
  <c r="K38" i="3"/>
  <c r="K31" i="3"/>
  <c r="K39" i="3"/>
  <c r="K32" i="3"/>
  <c r="K40" i="3"/>
  <c r="K33" i="3"/>
  <c r="K34" i="3"/>
  <c r="K35" i="3"/>
  <c r="K36" i="3"/>
  <c r="K37" i="3"/>
</calcChain>
</file>

<file path=xl/sharedStrings.xml><?xml version="1.0" encoding="utf-8"?>
<sst xmlns="http://schemas.openxmlformats.org/spreadsheetml/2006/main" count="1281" uniqueCount="210">
  <si>
    <t>calculated density p(20)</t>
  </si>
  <si>
    <t>Final volume 5.6+ ml</t>
  </si>
  <si>
    <t>time to equilibrate gradient (h) with 3 layered pre-gradient</t>
  </si>
  <si>
    <t>particle equilibrium time at selected rpm (h)</t>
  </si>
  <si>
    <t>volume of tube (ml)</t>
  </si>
  <si>
    <t>M</t>
  </si>
  <si>
    <t>Molecular mass of DNA (Dependent on size)</t>
  </si>
  <si>
    <t>Size of DNA (bp)</t>
  </si>
  <si>
    <t>L</t>
  </si>
  <si>
    <t>β°-value</t>
  </si>
  <si>
    <r>
      <t>r</t>
    </r>
    <r>
      <rPr>
        <b/>
        <vertAlign val="subscript"/>
        <sz val="10"/>
        <rFont val="Arial"/>
        <family val="2"/>
      </rPr>
      <t>b</t>
    </r>
  </si>
  <si>
    <r>
      <t>r</t>
    </r>
    <r>
      <rPr>
        <b/>
        <vertAlign val="subscript"/>
        <sz val="10"/>
        <rFont val="Arial"/>
        <family val="2"/>
      </rPr>
      <t>t</t>
    </r>
  </si>
  <si>
    <r>
      <t>S</t>
    </r>
    <r>
      <rPr>
        <b/>
        <vertAlign val="subscript"/>
        <sz val="10"/>
        <rFont val="Arial"/>
        <family val="2"/>
      </rPr>
      <t>20,w</t>
    </r>
  </si>
  <si>
    <r>
      <t>ρ</t>
    </r>
    <r>
      <rPr>
        <b/>
        <vertAlign val="subscript"/>
        <sz val="10"/>
        <rFont val="Arial"/>
        <family val="2"/>
      </rPr>
      <t>m</t>
    </r>
  </si>
  <si>
    <r>
      <t>ρ</t>
    </r>
    <r>
      <rPr>
        <b/>
        <vertAlign val="subscript"/>
        <sz val="10"/>
        <rFont val="Arial"/>
        <family val="2"/>
      </rPr>
      <t>p</t>
    </r>
  </si>
  <si>
    <r>
      <t>r</t>
    </r>
    <r>
      <rPr>
        <b/>
        <vertAlign val="subscript"/>
        <sz val="10"/>
        <rFont val="Arial"/>
        <family val="2"/>
      </rPr>
      <t>p</t>
    </r>
  </si>
  <si>
    <r>
      <t>r</t>
    </r>
    <r>
      <rPr>
        <b/>
        <vertAlign val="subscript"/>
        <sz val="10"/>
        <rFont val="Arial"/>
        <family val="2"/>
      </rPr>
      <t>c</t>
    </r>
  </si>
  <si>
    <r>
      <t>v</t>
    </r>
    <r>
      <rPr>
        <b/>
        <vertAlign val="subscript"/>
        <sz val="10"/>
        <rFont val="Arial"/>
        <family val="2"/>
      </rPr>
      <t>t</t>
    </r>
  </si>
  <si>
    <t>Volume CsCl (mL)</t>
  </si>
  <si>
    <t>Volume GB/DNA (mL)</t>
  </si>
  <si>
    <t>Total Volume (mL)</t>
  </si>
  <si>
    <t>the distance from the axis of rotation to the position occupied by the DNA at equilibrium (cm)</t>
  </si>
  <si>
    <t>β°</t>
  </si>
  <si>
    <t>N</t>
  </si>
  <si>
    <t>ω</t>
  </si>
  <si>
    <t xml:space="preserve">distance (cm) to bottom of gradient </t>
  </si>
  <si>
    <t xml:space="preserve">distance (cm) to top of gradient </t>
  </si>
  <si>
    <t>β°-value of CsCl (dependent on concentration)</t>
  </si>
  <si>
    <t>angular velocity of rotor (rev/min)</t>
  </si>
  <si>
    <t>angular velocity of rotor ((π/30)(rev/min))</t>
  </si>
  <si>
    <t>Sedimentation coefficient of DNA at 20 °C in water (DNA size and density dependent?)</t>
  </si>
  <si>
    <t>constant which is inversely proportional to the diffusion coefficient of the solute which forms the gradient</t>
  </si>
  <si>
    <t>CsCl Density at 25 °C (g/ml)</t>
  </si>
  <si>
    <t>CsCl stock</t>
  </si>
  <si>
    <t>buoyant density of the DNA (dependent on GC and %labeling, use the lightest density)</t>
  </si>
  <si>
    <t>the isoconcentration point in a cylindrical tube (cm) (a tube in a swing-out rotor)</t>
  </si>
  <si>
    <t>density of solution (g/ml) (if homogeneous)</t>
  </si>
  <si>
    <r>
      <t>k</t>
    </r>
    <r>
      <rPr>
        <sz val="10"/>
        <rFont val="Arial"/>
        <family val="2"/>
        <charset val="1"/>
      </rPr>
      <t xml:space="preserve"> (for 1.5 g/ml CsCl)</t>
    </r>
  </si>
  <si>
    <t>time to equilibrate gradient (h) without pre-gradient</t>
  </si>
  <si>
    <t>measured nD</t>
  </si>
  <si>
    <t>temp</t>
  </si>
  <si>
    <t>Vti 65.2, full, 20 C, 65000rpm</t>
  </si>
  <si>
    <t>temp corrected nd</t>
  </si>
  <si>
    <t xml:space="preserve">Sample </t>
  </si>
  <si>
    <t>using density (p(20)) CsCl stock = 1.887, Final density = 1.730 g/ml</t>
  </si>
  <si>
    <t>cscl</t>
  </si>
  <si>
    <t>GB</t>
  </si>
  <si>
    <t>TE+DNA</t>
  </si>
  <si>
    <t>2) Calculate how much CsCl stock to use by choosing the total volume in C14-C27 that is just above 5.6 ml</t>
  </si>
  <si>
    <t>3) Calculate how much GB to use ([Total Volume] - [CsCl stock volume] - [DNA volume])</t>
  </si>
  <si>
    <t>4) Prep samples in 15 ml tubes (mix CsCl stock with GB and then add DNA), mix gently, and then quick spin</t>
  </si>
  <si>
    <t>1) Measure CsCl stock nD and enter nD and temp into B40 and C40</t>
  </si>
  <si>
    <t>5) Measure refractive index for each sample and record nD and temps in B34-B39 and C34-C39, to verify all samples are similar and near target final density</t>
  </si>
  <si>
    <t>6) load ultracentrifuge tubes</t>
  </si>
  <si>
    <t>Order of operations</t>
  </si>
  <si>
    <t>fraction</t>
  </si>
  <si>
    <t>measurement</t>
  </si>
  <si>
    <t>raw nD</t>
  </si>
  <si>
    <t>temp C</t>
  </si>
  <si>
    <t>nD-20 blank corrected</t>
  </si>
  <si>
    <t>density (g/ml)</t>
  </si>
  <si>
    <t>nD</t>
  </si>
  <si>
    <t>sample well</t>
  </si>
  <si>
    <t>A1</t>
  </si>
  <si>
    <t>B1</t>
  </si>
  <si>
    <t>C1</t>
  </si>
  <si>
    <t>D1</t>
  </si>
  <si>
    <t>E1</t>
  </si>
  <si>
    <t>F1</t>
  </si>
  <si>
    <t>G1</t>
  </si>
  <si>
    <t>H1</t>
  </si>
  <si>
    <t>H2</t>
  </si>
  <si>
    <t>G2</t>
  </si>
  <si>
    <t>F2</t>
  </si>
  <si>
    <t>E2</t>
  </si>
  <si>
    <t>D2</t>
  </si>
  <si>
    <t>C2</t>
  </si>
  <si>
    <t>B2</t>
  </si>
  <si>
    <t>A2</t>
  </si>
  <si>
    <t>A3</t>
  </si>
  <si>
    <t>B3</t>
  </si>
  <si>
    <t>C3</t>
  </si>
  <si>
    <t>D3</t>
  </si>
  <si>
    <t>E3</t>
  </si>
  <si>
    <t>F3</t>
  </si>
  <si>
    <t>G3</t>
  </si>
  <si>
    <t>H3</t>
  </si>
  <si>
    <t>H4</t>
  </si>
  <si>
    <t>G4</t>
  </si>
  <si>
    <t>F4</t>
  </si>
  <si>
    <t>E4</t>
  </si>
  <si>
    <t>D4</t>
  </si>
  <si>
    <t>C4</t>
  </si>
  <si>
    <t>B4</t>
  </si>
  <si>
    <t>A4</t>
  </si>
  <si>
    <t>A5</t>
  </si>
  <si>
    <t>B5</t>
  </si>
  <si>
    <t>C5</t>
  </si>
  <si>
    <t>D5</t>
  </si>
  <si>
    <t>E5</t>
  </si>
  <si>
    <t>F5</t>
  </si>
  <si>
    <t>G5</t>
  </si>
  <si>
    <t>H5</t>
  </si>
  <si>
    <t>H6</t>
  </si>
  <si>
    <t>G6</t>
  </si>
  <si>
    <t>F6</t>
  </si>
  <si>
    <t>E6</t>
  </si>
  <si>
    <t>D6</t>
  </si>
  <si>
    <t>C6</t>
  </si>
  <si>
    <t>B6</t>
  </si>
  <si>
    <t>A6</t>
  </si>
  <si>
    <t>A7</t>
  </si>
  <si>
    <t>B7</t>
  </si>
  <si>
    <t>C7</t>
  </si>
  <si>
    <t>D7</t>
  </si>
  <si>
    <t>E7</t>
  </si>
  <si>
    <t>F7</t>
  </si>
  <si>
    <t>G7</t>
  </si>
  <si>
    <t>H7</t>
  </si>
  <si>
    <t>H8</t>
  </si>
  <si>
    <t>G8</t>
  </si>
  <si>
    <t>F8</t>
  </si>
  <si>
    <t>E8</t>
  </si>
  <si>
    <t>D8</t>
  </si>
  <si>
    <t>C8</t>
  </si>
  <si>
    <t>B8</t>
  </si>
  <si>
    <t>A8</t>
  </si>
  <si>
    <t>A9</t>
  </si>
  <si>
    <t>B9</t>
  </si>
  <si>
    <t>C9</t>
  </si>
  <si>
    <t>D9</t>
  </si>
  <si>
    <t>E9</t>
  </si>
  <si>
    <t>F9</t>
  </si>
  <si>
    <t>G9</t>
  </si>
  <si>
    <t>H9</t>
  </si>
  <si>
    <t>H10</t>
  </si>
  <si>
    <t>G10</t>
  </si>
  <si>
    <t>F10</t>
  </si>
  <si>
    <t>Tube A</t>
  </si>
  <si>
    <t>Tube B</t>
  </si>
  <si>
    <t>Tube C</t>
  </si>
  <si>
    <t>Tube D</t>
  </si>
  <si>
    <t>Tube E</t>
  </si>
  <si>
    <t>Tube F</t>
  </si>
  <si>
    <t>Tube G</t>
  </si>
  <si>
    <t>Tube H</t>
  </si>
  <si>
    <t>DNA conc ng/ul</t>
  </si>
  <si>
    <t xml:space="preserve">DNA </t>
  </si>
  <si>
    <t>TE</t>
  </si>
  <si>
    <t>Tube I</t>
  </si>
  <si>
    <t>Tube J</t>
  </si>
  <si>
    <t>Tube K</t>
  </si>
  <si>
    <t>Tube L</t>
  </si>
  <si>
    <t>Sample name</t>
  </si>
  <si>
    <t>CsCl Start</t>
  </si>
  <si>
    <t>CsCl end</t>
  </si>
  <si>
    <t>Time Start</t>
  </si>
  <si>
    <t>Time End</t>
  </si>
  <si>
    <t>E10</t>
  </si>
  <si>
    <t>D10</t>
  </si>
  <si>
    <t>C10</t>
  </si>
  <si>
    <t>B10</t>
  </si>
  <si>
    <t>A10</t>
  </si>
  <si>
    <t>GB + Tween</t>
  </si>
  <si>
    <t>Fraction</t>
  </si>
  <si>
    <t>A</t>
  </si>
  <si>
    <t>B</t>
  </si>
  <si>
    <t>C</t>
  </si>
  <si>
    <t>D</t>
  </si>
  <si>
    <t>DNA (ng/ul)</t>
  </si>
  <si>
    <t>E</t>
  </si>
  <si>
    <t>F</t>
  </si>
  <si>
    <t>G</t>
  </si>
  <si>
    <t>H</t>
  </si>
  <si>
    <t>A11</t>
  </si>
  <si>
    <t>B11</t>
  </si>
  <si>
    <t>C11</t>
  </si>
  <si>
    <t>D11</t>
  </si>
  <si>
    <t>E11</t>
  </si>
  <si>
    <t>F11</t>
  </si>
  <si>
    <t>G11</t>
  </si>
  <si>
    <t>H11</t>
  </si>
  <si>
    <t>Sample ID</t>
  </si>
  <si>
    <t>Tube Label</t>
  </si>
  <si>
    <t>Well Location</t>
  </si>
  <si>
    <t>CsCl g/ml</t>
  </si>
  <si>
    <t>% Yield:</t>
  </si>
  <si>
    <t>Project Name</t>
  </si>
  <si>
    <t>PI</t>
  </si>
  <si>
    <t>Tube Letter</t>
  </si>
  <si>
    <t>Centrifuge Start Date</t>
  </si>
  <si>
    <t>Plate Label</t>
  </si>
  <si>
    <t>ABCD</t>
  </si>
  <si>
    <t>Notes</t>
  </si>
  <si>
    <t>Total DNA</t>
  </si>
  <si>
    <t>EFGH</t>
  </si>
  <si>
    <t>Total Hours Centrifuged</t>
  </si>
  <si>
    <t>Percent DNA Recovered</t>
  </si>
  <si>
    <t>IJKL</t>
  </si>
  <si>
    <t>J</t>
  </si>
  <si>
    <t>K</t>
  </si>
  <si>
    <t>Isotope</t>
  </si>
  <si>
    <t>DNA Loaded (ng)</t>
  </si>
  <si>
    <t>Notes:</t>
  </si>
  <si>
    <t>GB+Tween</t>
  </si>
  <si>
    <t>GB*</t>
  </si>
  <si>
    <t>*Add ~25 ul extra GB to bring into 1.725-1.73 g/ml density range</t>
  </si>
  <si>
    <t>Control</t>
  </si>
  <si>
    <t>18O</t>
  </si>
  <si>
    <t>Final Volume (ul)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</si>
</sst>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0"/>
    <numFmt numFmtId="166" formatCode="0.00000"/>
    <numFmt numFmtId="167" formatCode="0.000"/>
  </numFmts>
  <fonts count="20">
    <font>
      <sz val="10"/>
      <name val="Arial"/>
      <family val="2"/>
      <charset val="1"/>
    </font>
    <font>
      <sz val="10"/>
      <name val="Arial"/>
      <family val="2"/>
      <charset val="1"/>
    </font>
    <font>
      <b/>
      <u/>
      <sz val="10"/>
      <name val="Arial"/>
      <family val="2"/>
    </font>
    <font>
      <b/>
      <vertAlign val="subscript"/>
      <sz val="10"/>
      <name val="Arial"/>
      <family val="2"/>
    </font>
    <font>
      <b/>
      <sz val="10"/>
      <name val="Arial"/>
      <family val="2"/>
    </font>
    <font>
      <sz val="12"/>
      <name val="Times New Roman"/>
      <family val="1"/>
    </font>
    <font>
      <sz val="10"/>
      <name val="Arial"/>
      <family val="2"/>
      <charset val="1"/>
    </font>
    <font>
      <sz val="10"/>
      <color indexed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10"/>
      <name val="Arial"/>
      <family val="2"/>
      <charset val="1"/>
    </font>
    <font>
      <sz val="10"/>
      <color indexed="8"/>
      <name val="Arial"/>
      <family val="2"/>
    </font>
    <font>
      <sz val="8"/>
      <name val="Verdana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theme="1"/>
      <name val="Calibri (Body)"/>
    </font>
    <font>
      <sz val="11"/>
      <name val="Calibri (Body)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</fills>
  <borders count="1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 style="medium">
        <color indexed="64"/>
      </top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6" fillId="0" borderId="0"/>
  </cellStyleXfs>
  <cellXfs count="118">
    <xf numFmtId="0" fontId="0" fillId="0" borderId="0" xfId="0"/>
    <xf numFmtId="0" fontId="2" fillId="0" borderId="0" xfId="0" applyFont="1"/>
    <xf numFmtId="0" fontId="10" fillId="0" borderId="1" xfId="0" applyFont="1" applyBorder="1" applyAlignment="1">
      <alignment horizontal="center" vertical="center" wrapText="1"/>
    </xf>
    <xf numFmtId="0" fontId="4" fillId="0" borderId="0" xfId="0" applyFont="1"/>
    <xf numFmtId="0" fontId="5" fillId="0" borderId="0" xfId="0" applyFont="1"/>
    <xf numFmtId="2" fontId="10" fillId="0" borderId="0" xfId="0" applyNumberFormat="1" applyFont="1" applyAlignment="1">
      <alignment horizontal="center" vertical="center"/>
    </xf>
    <xf numFmtId="11" fontId="10" fillId="0" borderId="0" xfId="0" applyNumberFormat="1" applyFont="1" applyAlignment="1">
      <alignment horizontal="center" vertical="center"/>
    </xf>
    <xf numFmtId="11" fontId="10" fillId="0" borderId="0" xfId="0" applyNumberFormat="1" applyFont="1"/>
    <xf numFmtId="2" fontId="10" fillId="0" borderId="2" xfId="0" applyNumberFormat="1" applyFont="1" applyBorder="1" applyAlignment="1">
      <alignment horizontal="center" vertical="center"/>
    </xf>
    <xf numFmtId="11" fontId="10" fillId="0" borderId="2" xfId="0" applyNumberFormat="1" applyFont="1" applyBorder="1" applyAlignment="1">
      <alignment horizontal="center" vertical="center"/>
    </xf>
    <xf numFmtId="0" fontId="7" fillId="0" borderId="0" xfId="0" applyFont="1"/>
    <xf numFmtId="0" fontId="5" fillId="0" borderId="0" xfId="0" applyFont="1" applyAlignment="1">
      <alignment horizontal="right" vertical="center"/>
    </xf>
    <xf numFmtId="164" fontId="10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164" fontId="8" fillId="0" borderId="0" xfId="0" applyNumberFormat="1" applyFont="1" applyAlignment="1">
      <alignment horizontal="center" vertical="center"/>
    </xf>
    <xf numFmtId="0" fontId="11" fillId="0" borderId="0" xfId="0" applyFont="1"/>
    <xf numFmtId="0" fontId="1" fillId="0" borderId="0" xfId="0" applyFont="1"/>
    <xf numFmtId="0" fontId="4" fillId="0" borderId="0" xfId="0" applyFont="1" applyAlignment="1">
      <alignment wrapText="1"/>
    </xf>
    <xf numFmtId="0" fontId="0" fillId="0" borderId="0" xfId="0" applyAlignment="1">
      <alignment wrapText="1"/>
    </xf>
    <xf numFmtId="0" fontId="5" fillId="0" borderId="0" xfId="0" applyFont="1" applyAlignment="1">
      <alignment wrapText="1"/>
    </xf>
    <xf numFmtId="0" fontId="0" fillId="0" borderId="0" xfId="0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166" fontId="0" fillId="0" borderId="0" xfId="0" applyNumberFormat="1"/>
    <xf numFmtId="0" fontId="6" fillId="0" borderId="0" xfId="0" applyFont="1" applyAlignment="1">
      <alignment horizontal="right"/>
    </xf>
    <xf numFmtId="2" fontId="0" fillId="0" borderId="0" xfId="0" applyNumberFormat="1" applyAlignment="1">
      <alignment horizontal="center" vertical="center" wrapText="1"/>
    </xf>
    <xf numFmtId="1" fontId="0" fillId="0" borderId="0" xfId="0" applyNumberFormat="1" applyAlignment="1">
      <alignment horizontal="center" vertical="center" wrapText="1"/>
    </xf>
    <xf numFmtId="165" fontId="6" fillId="0" borderId="0" xfId="0" applyNumberFormat="1" applyFont="1" applyAlignment="1">
      <alignment horizontal="right"/>
    </xf>
    <xf numFmtId="0" fontId="0" fillId="0" borderId="0" xfId="0" applyAlignment="1">
      <alignment horizontal="center"/>
    </xf>
    <xf numFmtId="167" fontId="0" fillId="0" borderId="0" xfId="0" applyNumberFormat="1"/>
    <xf numFmtId="164" fontId="0" fillId="0" borderId="0" xfId="0" applyNumberFormat="1" applyAlignment="1">
      <alignment horizontal="center" vertical="center" wrapText="1"/>
    </xf>
    <xf numFmtId="0" fontId="14" fillId="0" borderId="0" xfId="0" applyFont="1"/>
    <xf numFmtId="0" fontId="6" fillId="0" borderId="0" xfId="0" applyFont="1"/>
    <xf numFmtId="0" fontId="4" fillId="0" borderId="3" xfId="0" applyFont="1" applyBorder="1" applyAlignment="1">
      <alignment horizontal="center" vertical="center" wrapText="1"/>
    </xf>
    <xf numFmtId="165" fontId="4" fillId="0" borderId="3" xfId="0" applyNumberFormat="1" applyFont="1" applyBorder="1" applyAlignment="1">
      <alignment horizontal="center" vertical="center" wrapText="1"/>
    </xf>
    <xf numFmtId="164" fontId="4" fillId="0" borderId="3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67" fontId="4" fillId="0" borderId="1" xfId="0" applyNumberFormat="1" applyFont="1" applyBorder="1" applyAlignment="1">
      <alignment horizontal="center" vertical="center" wrapText="1"/>
    </xf>
    <xf numFmtId="165" fontId="0" fillId="0" borderId="0" xfId="0" applyNumberFormat="1"/>
    <xf numFmtId="0" fontId="0" fillId="2" borderId="0" xfId="0" applyFill="1"/>
    <xf numFmtId="165" fontId="0" fillId="2" borderId="0" xfId="0" applyNumberFormat="1" applyFill="1"/>
    <xf numFmtId="0" fontId="4" fillId="0" borderId="2" xfId="0" applyFont="1" applyBorder="1" applyAlignment="1">
      <alignment horizontal="center"/>
    </xf>
    <xf numFmtId="0" fontId="13" fillId="0" borderId="0" xfId="0" applyFont="1" applyAlignment="1">
      <alignment horizontal="right"/>
    </xf>
    <xf numFmtId="165" fontId="13" fillId="0" borderId="0" xfId="0" applyNumberFormat="1" applyFont="1" applyAlignment="1">
      <alignment horizontal="right"/>
    </xf>
    <xf numFmtId="0" fontId="0" fillId="3" borderId="0" xfId="0" applyFill="1"/>
    <xf numFmtId="165" fontId="0" fillId="3" borderId="0" xfId="0" applyNumberFormat="1" applyFill="1"/>
    <xf numFmtId="0" fontId="0" fillId="4" borderId="2" xfId="0" applyFill="1" applyBorder="1"/>
    <xf numFmtId="165" fontId="13" fillId="4" borderId="2" xfId="0" applyNumberFormat="1" applyFont="1" applyFill="1" applyBorder="1" applyAlignment="1">
      <alignment horizontal="right"/>
    </xf>
    <xf numFmtId="0" fontId="13" fillId="4" borderId="2" xfId="0" applyFont="1" applyFill="1" applyBorder="1" applyAlignment="1">
      <alignment horizontal="right"/>
    </xf>
    <xf numFmtId="166" fontId="0" fillId="4" borderId="2" xfId="0" applyNumberFormat="1" applyFill="1" applyBorder="1"/>
    <xf numFmtId="167" fontId="0" fillId="4" borderId="2" xfId="0" applyNumberFormat="1" applyFill="1" applyBorder="1"/>
    <xf numFmtId="164" fontId="0" fillId="0" borderId="0" xfId="0" applyNumberFormat="1"/>
    <xf numFmtId="167" fontId="14" fillId="0" borderId="0" xfId="0" applyNumberFormat="1" applyFont="1"/>
    <xf numFmtId="0" fontId="4" fillId="0" borderId="0" xfId="0" applyFont="1" applyAlignment="1">
      <alignment horizontal="center"/>
    </xf>
    <xf numFmtId="0" fontId="6" fillId="5" borderId="0" xfId="0" applyFont="1" applyFill="1"/>
    <xf numFmtId="0" fontId="0" fillId="5" borderId="0" xfId="0" applyFill="1"/>
    <xf numFmtId="167" fontId="0" fillId="5" borderId="0" xfId="0" applyNumberFormat="1" applyFill="1"/>
    <xf numFmtId="0" fontId="16" fillId="0" borderId="0" xfId="1"/>
    <xf numFmtId="0" fontId="0" fillId="0" borderId="0" xfId="0" applyAlignment="1">
      <alignment vertical="center" wrapText="1"/>
    </xf>
    <xf numFmtId="0" fontId="0" fillId="6" borderId="0" xfId="0" applyFill="1"/>
    <xf numFmtId="165" fontId="0" fillId="6" borderId="0" xfId="0" applyNumberFormat="1" applyFill="1"/>
    <xf numFmtId="0" fontId="0" fillId="7" borderId="0" xfId="0" applyFill="1"/>
    <xf numFmtId="165" fontId="0" fillId="7" borderId="0" xfId="0" applyNumberFormat="1" applyFill="1"/>
    <xf numFmtId="0" fontId="16" fillId="0" borderId="0" xfId="1" applyAlignment="1">
      <alignment horizontal="right"/>
    </xf>
    <xf numFmtId="0" fontId="16" fillId="0" borderId="7" xfId="1" applyBorder="1" applyAlignment="1">
      <alignment horizontal="center"/>
    </xf>
    <xf numFmtId="0" fontId="16" fillId="0" borderId="0" xfId="1" applyAlignment="1">
      <alignment horizontal="center"/>
    </xf>
    <xf numFmtId="0" fontId="13" fillId="0" borderId="8" xfId="1" applyFont="1" applyBorder="1" applyAlignment="1">
      <alignment horizontal="center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165" fontId="16" fillId="2" borderId="7" xfId="1" applyNumberFormat="1" applyFill="1" applyBorder="1" applyAlignment="1">
      <alignment horizontal="right"/>
    </xf>
    <xf numFmtId="165" fontId="16" fillId="2" borderId="0" xfId="1" applyNumberFormat="1" applyFill="1"/>
    <xf numFmtId="165" fontId="16" fillId="2" borderId="8" xfId="1" applyNumberFormat="1" applyFill="1" applyBorder="1"/>
    <xf numFmtId="165" fontId="16" fillId="0" borderId="7" xfId="1" applyNumberFormat="1" applyBorder="1" applyAlignment="1">
      <alignment horizontal="right"/>
    </xf>
    <xf numFmtId="165" fontId="16" fillId="0" borderId="0" xfId="1" applyNumberFormat="1"/>
    <xf numFmtId="165" fontId="16" fillId="0" borderId="8" xfId="1" applyNumberFormat="1" applyBorder="1"/>
    <xf numFmtId="165" fontId="13" fillId="0" borderId="8" xfId="1" applyNumberFormat="1" applyFont="1" applyBorder="1"/>
    <xf numFmtId="165" fontId="14" fillId="0" borderId="8" xfId="1" applyNumberFormat="1" applyFont="1" applyBorder="1"/>
    <xf numFmtId="165" fontId="14" fillId="0" borderId="0" xfId="1" applyNumberFormat="1" applyFont="1"/>
    <xf numFmtId="165" fontId="16" fillId="2" borderId="9" xfId="1" applyNumberFormat="1" applyFill="1" applyBorder="1" applyAlignment="1">
      <alignment horizontal="right"/>
    </xf>
    <xf numFmtId="165" fontId="16" fillId="2" borderId="4" xfId="1" applyNumberFormat="1" applyFill="1" applyBorder="1"/>
    <xf numFmtId="165" fontId="16" fillId="2" borderId="10" xfId="1" applyNumberFormat="1" applyFill="1" applyBorder="1"/>
    <xf numFmtId="165" fontId="13" fillId="0" borderId="0" xfId="1" applyNumberFormat="1" applyFont="1" applyAlignment="1">
      <alignment horizontal="right"/>
    </xf>
    <xf numFmtId="165" fontId="13" fillId="0" borderId="0" xfId="1" applyNumberFormat="1" applyFont="1"/>
    <xf numFmtId="165" fontId="16" fillId="0" borderId="0" xfId="1" applyNumberFormat="1" applyAlignment="1">
      <alignment horizontal="right"/>
    </xf>
    <xf numFmtId="165" fontId="16" fillId="0" borderId="7" xfId="1" applyNumberFormat="1" applyBorder="1" applyAlignment="1">
      <alignment horizontal="center"/>
    </xf>
    <xf numFmtId="165" fontId="16" fillId="0" borderId="0" xfId="1" applyNumberFormat="1" applyAlignment="1">
      <alignment horizontal="center"/>
    </xf>
    <xf numFmtId="165" fontId="13" fillId="0" borderId="8" xfId="1" applyNumberFormat="1" applyFont="1" applyBorder="1" applyAlignment="1">
      <alignment horizontal="center"/>
    </xf>
    <xf numFmtId="165" fontId="16" fillId="0" borderId="6" xfId="1" applyNumberFormat="1" applyBorder="1"/>
    <xf numFmtId="165" fontId="16" fillId="2" borderId="12" xfId="1" applyNumberFormat="1" applyFill="1" applyBorder="1" applyAlignment="1">
      <alignment horizontal="right"/>
    </xf>
    <xf numFmtId="165" fontId="16" fillId="2" borderId="13" xfId="1" applyNumberFormat="1" applyFill="1" applyBorder="1"/>
    <xf numFmtId="165" fontId="13" fillId="0" borderId="11" xfId="1" applyNumberFormat="1" applyFont="1" applyBorder="1" applyAlignment="1">
      <alignment horizontal="right"/>
    </xf>
    <xf numFmtId="165" fontId="13" fillId="0" borderId="11" xfId="1" applyNumberFormat="1" applyFont="1" applyBorder="1"/>
    <xf numFmtId="165" fontId="16" fillId="0" borderId="11" xfId="1" applyNumberFormat="1" applyBorder="1" applyAlignment="1">
      <alignment horizontal="right"/>
    </xf>
    <xf numFmtId="0" fontId="17" fillId="0" borderId="0" xfId="0" applyFont="1" applyAlignment="1">
      <alignment horizontal="center"/>
    </xf>
    <xf numFmtId="0" fontId="0" fillId="2" borderId="0" xfId="0" applyFill="1" applyAlignment="1">
      <alignment vertical="center" wrapText="1"/>
    </xf>
    <xf numFmtId="165" fontId="13" fillId="2" borderId="0" xfId="0" applyNumberFormat="1" applyFont="1" applyFill="1" applyAlignment="1">
      <alignment horizontal="right"/>
    </xf>
    <xf numFmtId="164" fontId="0" fillId="2" borderId="0" xfId="0" applyNumberFormat="1" applyFill="1"/>
    <xf numFmtId="167" fontId="0" fillId="2" borderId="0" xfId="0" applyNumberFormat="1" applyFill="1"/>
    <xf numFmtId="0" fontId="13" fillId="2" borderId="0" xfId="0" applyFont="1" applyFill="1" applyAlignment="1">
      <alignment horizontal="right"/>
    </xf>
    <xf numFmtId="0" fontId="13" fillId="0" borderId="5" xfId="1" applyFont="1" applyBorder="1"/>
    <xf numFmtId="1" fontId="13" fillId="0" borderId="5" xfId="1" applyNumberFormat="1" applyFont="1" applyBorder="1"/>
    <xf numFmtId="0" fontId="13" fillId="0" borderId="6" xfId="1" applyFont="1" applyBorder="1"/>
    <xf numFmtId="0" fontId="18" fillId="2" borderId="0" xfId="0" applyFont="1" applyFill="1" applyAlignment="1">
      <alignment horizontal="center" wrapText="1"/>
    </xf>
    <xf numFmtId="0" fontId="18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4" fillId="0" borderId="1" xfId="0" applyFont="1" applyBorder="1"/>
    <xf numFmtId="0" fontId="4" fillId="0" borderId="1" xfId="0" applyFont="1" applyBorder="1" applyAlignment="1">
      <alignment wrapText="1"/>
    </xf>
    <xf numFmtId="0" fontId="15" fillId="0" borderId="1" xfId="0" applyFont="1" applyBorder="1" applyAlignment="1">
      <alignment wrapText="1"/>
    </xf>
    <xf numFmtId="0" fontId="18" fillId="0" borderId="0" xfId="0" applyFont="1" applyAlignment="1">
      <alignment horizontal="center"/>
    </xf>
    <xf numFmtId="164" fontId="19" fillId="2" borderId="0" xfId="0" applyNumberFormat="1" applyFont="1" applyFill="1"/>
    <xf numFmtId="1" fontId="0" fillId="0" borderId="0" xfId="0" applyNumberFormat="1" applyAlignment="1">
      <alignment horizontal="right"/>
    </xf>
    <xf numFmtId="1" fontId="0" fillId="0" borderId="0" xfId="0" applyNumberFormat="1"/>
    <xf numFmtId="0" fontId="13" fillId="0" borderId="7" xfId="1" applyFont="1" applyBorder="1" applyAlignment="1">
      <alignment horizontal="center"/>
    </xf>
    <xf numFmtId="0" fontId="13" fillId="0" borderId="0" xfId="1" applyFont="1" applyAlignment="1">
      <alignment horizontal="center"/>
    </xf>
    <xf numFmtId="0" fontId="13" fillId="0" borderId="8" xfId="1" applyFont="1" applyBorder="1" applyAlignment="1">
      <alignment horizontal="center"/>
    </xf>
    <xf numFmtId="165" fontId="13" fillId="0" borderId="7" xfId="1" applyNumberFormat="1" applyFont="1" applyBorder="1" applyAlignment="1">
      <alignment horizontal="center"/>
    </xf>
    <xf numFmtId="165" fontId="13" fillId="0" borderId="0" xfId="1" applyNumberFormat="1" applyFont="1" applyAlignment="1">
      <alignment horizontal="center"/>
    </xf>
    <xf numFmtId="165" fontId="13" fillId="0" borderId="8" xfId="1" applyNumberFormat="1" applyFont="1" applyBorder="1" applyAlignment="1">
      <alignment horizontal="center"/>
    </xf>
  </cellXfs>
  <cellStyles count="2">
    <cellStyle name="Normal" xfId="0" builtinId="0"/>
    <cellStyle name="Normal 2" xfId="1" xr:uid="{A5401193-31B9-47AE-B2F2-84F13525C782}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DNA/</a:t>
            </a:r>
            <a:r>
              <a:rPr lang="en-US" baseline="0"/>
              <a:t>Density Sample</a:t>
            </a:r>
          </a:p>
          <a:p>
            <a:pPr>
              <a:defRPr/>
            </a:pPr>
            <a:r>
              <a:rPr lang="en-US" baseline="0"/>
              <a:t> A - H</a:t>
            </a:r>
            <a:endParaRPr lang="en-US"/>
          </a:p>
        </c:rich>
      </c:tx>
      <c:layout>
        <c:manualLayout>
          <c:xMode val="edge"/>
          <c:yMode val="edge"/>
          <c:x val="0.38026520200487457"/>
          <c:y val="1.55038797543501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195592132966735"/>
          <c:y val="0.11960348154906593"/>
          <c:w val="0.82007715813406667"/>
          <c:h val="0.66268752079677473"/>
        </c:manualLayout>
      </c:layout>
      <c:scatterChart>
        <c:scatterStyle val="lineMarker"/>
        <c:varyColors val="0"/>
        <c:ser>
          <c:idx val="0"/>
          <c:order val="0"/>
          <c:tx>
            <c:v>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Summary!$C$5:$C$23</c:f>
              <c:numCache>
                <c:formatCode>0.0000</c:formatCode>
                <c:ptCount val="19"/>
                <c:pt idx="0">
                  <c:v>1.7686102950000002</c:v>
                </c:pt>
                <c:pt idx="1">
                  <c:v>1.7642392550000014</c:v>
                </c:pt>
                <c:pt idx="2">
                  <c:v>1.7598682149999991</c:v>
                </c:pt>
                <c:pt idx="3">
                  <c:v>1.7544044149999998</c:v>
                </c:pt>
                <c:pt idx="4">
                  <c:v>1.7480390880000005</c:v>
                </c:pt>
                <c:pt idx="5">
                  <c:v>1.7414825280000006</c:v>
                </c:pt>
                <c:pt idx="6">
                  <c:v>1.7349259679999989</c:v>
                </c:pt>
                <c:pt idx="7">
                  <c:v>1.7283694080000007</c:v>
                </c:pt>
                <c:pt idx="8">
                  <c:v>1.7229056080000014</c:v>
                </c:pt>
                <c:pt idx="9">
                  <c:v>1.7176330410000009</c:v>
                </c:pt>
                <c:pt idx="10">
                  <c:v>1.7099837210000004</c:v>
                </c:pt>
                <c:pt idx="11">
                  <c:v>1.704519921000001</c:v>
                </c:pt>
                <c:pt idx="12">
                  <c:v>1.6983458270000007</c:v>
                </c:pt>
                <c:pt idx="13">
                  <c:v>1.6930732599999985</c:v>
                </c:pt>
                <c:pt idx="14">
                  <c:v>1.6876094599999991</c:v>
                </c:pt>
                <c:pt idx="15">
                  <c:v>1.6821456599999998</c:v>
                </c:pt>
                <c:pt idx="16">
                  <c:v>1.674496340000001</c:v>
                </c:pt>
                <c:pt idx="17">
                  <c:v>1.6504556199999989</c:v>
                </c:pt>
                <c:pt idx="18">
                  <c:v>1.5488289399999999</c:v>
                </c:pt>
              </c:numCache>
            </c:numRef>
          </c:xVal>
          <c:yVal>
            <c:numRef>
              <c:f>Summary!$D$5:$D$23</c:f>
              <c:numCache>
                <c:formatCode>0.0000</c:formatCode>
                <c:ptCount val="19"/>
                <c:pt idx="0">
                  <c:v>-9.2190863797279674E-3</c:v>
                </c:pt>
                <c:pt idx="1">
                  <c:v>-1.6485343524015783E-3</c:v>
                </c:pt>
                <c:pt idx="2">
                  <c:v>-1.6131823416722622E-2</c:v>
                </c:pt>
                <c:pt idx="3">
                  <c:v>2.088517621102914E-2</c:v>
                </c:pt>
                <c:pt idx="4">
                  <c:v>0.1908277205413276</c:v>
                </c:pt>
                <c:pt idx="5">
                  <c:v>0.63253102739960687</c:v>
                </c:pt>
                <c:pt idx="6">
                  <c:v>3.5021136188786408</c:v>
                </c:pt>
                <c:pt idx="7">
                  <c:v>20.144735667867863</c:v>
                </c:pt>
                <c:pt idx="8">
                  <c:v>30.336501305685307</c:v>
                </c:pt>
                <c:pt idx="9">
                  <c:v>23.28588982662875</c:v>
                </c:pt>
                <c:pt idx="10">
                  <c:v>12.409164826940765</c:v>
                </c:pt>
                <c:pt idx="11">
                  <c:v>4.6169663303066679</c:v>
                </c:pt>
                <c:pt idx="12">
                  <c:v>2.3638116027830693</c:v>
                </c:pt>
                <c:pt idx="13">
                  <c:v>1.3144156215623106</c:v>
                </c:pt>
                <c:pt idx="14">
                  <c:v>0.63808959265405452</c:v>
                </c:pt>
                <c:pt idx="15">
                  <c:v>0.42096459991687984</c:v>
                </c:pt>
                <c:pt idx="16">
                  <c:v>0.35352830036263044</c:v>
                </c:pt>
                <c:pt idx="17">
                  <c:v>0.31306311387665481</c:v>
                </c:pt>
                <c:pt idx="18">
                  <c:v>0.2298157440405805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346B-4E98-8EFA-5761BEFE9294}"/>
            </c:ext>
          </c:extLst>
        </c:ser>
        <c:ser>
          <c:idx val="1"/>
          <c:order val="1"/>
          <c:tx>
            <c:v>B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Summary!$F$5:$F$23</c:f>
              <c:numCache>
                <c:formatCode>0.0000</c:formatCode>
                <c:ptCount val="19"/>
                <c:pt idx="0">
                  <c:v>1.7653866530000002</c:v>
                </c:pt>
                <c:pt idx="1">
                  <c:v>1.7632011330000008</c:v>
                </c:pt>
                <c:pt idx="2">
                  <c:v>1.7577373329999997</c:v>
                </c:pt>
                <c:pt idx="3">
                  <c:v>1.7524647659999992</c:v>
                </c:pt>
                <c:pt idx="4">
                  <c:v>1.7459082060000011</c:v>
                </c:pt>
                <c:pt idx="5">
                  <c:v>1.7393516459999994</c:v>
                </c:pt>
                <c:pt idx="6">
                  <c:v>1.733887846</c:v>
                </c:pt>
                <c:pt idx="7">
                  <c:v>1.7273312860000001</c:v>
                </c:pt>
                <c:pt idx="8">
                  <c:v>1.7207747260000019</c:v>
                </c:pt>
                <c:pt idx="9">
                  <c:v>1.7176876789999991</c:v>
                </c:pt>
                <c:pt idx="10">
                  <c:v>1.7100383590000003</c:v>
                </c:pt>
                <c:pt idx="11">
                  <c:v>1.704574559000001</c:v>
                </c:pt>
                <c:pt idx="12">
                  <c:v>1.6991107590000016</c:v>
                </c:pt>
                <c:pt idx="13">
                  <c:v>1.6925541989999999</c:v>
                </c:pt>
                <c:pt idx="14">
                  <c:v>1.6872816319999995</c:v>
                </c:pt>
                <c:pt idx="15">
                  <c:v>1.6818178320000001</c:v>
                </c:pt>
                <c:pt idx="16">
                  <c:v>1.6741685120000014</c:v>
                </c:pt>
                <c:pt idx="17">
                  <c:v>1.6490350319999987</c:v>
                </c:pt>
                <c:pt idx="18">
                  <c:v>1.5517793920000003</c:v>
                </c:pt>
              </c:numCache>
              <c:extLst xmlns:c15="http://schemas.microsoft.com/office/drawing/2012/chart"/>
            </c:numRef>
          </c:xVal>
          <c:yVal>
            <c:numRef>
              <c:f>Summary!$G$5:$G$23</c:f>
              <c:numCache>
                <c:formatCode>0.0000</c:formatCode>
                <c:ptCount val="19"/>
                <c:pt idx="0">
                  <c:v>-3.8174059271635412E-2</c:v>
                </c:pt>
                <c:pt idx="1">
                  <c:v>-4.8039683005023891E-2</c:v>
                </c:pt>
                <c:pt idx="2">
                  <c:v>-2.399117617638967E-2</c:v>
                </c:pt>
                <c:pt idx="3">
                  <c:v>-1.2505646278328134E-2</c:v>
                </c:pt>
                <c:pt idx="4">
                  <c:v>4.8499601779767428E-2</c:v>
                </c:pt>
                <c:pt idx="5">
                  <c:v>0.33461832075325509</c:v>
                </c:pt>
                <c:pt idx="6">
                  <c:v>5.8436032587197664</c:v>
                </c:pt>
                <c:pt idx="7">
                  <c:v>24.506393397693941</c:v>
                </c:pt>
                <c:pt idx="8">
                  <c:v>27.307211525886988</c:v>
                </c:pt>
                <c:pt idx="9">
                  <c:v>15.558245984918733</c:v>
                </c:pt>
                <c:pt idx="10">
                  <c:v>7.944787131583297</c:v>
                </c:pt>
                <c:pt idx="11">
                  <c:v>3.2251383473662343</c:v>
                </c:pt>
                <c:pt idx="12">
                  <c:v>1.9585712702230371</c:v>
                </c:pt>
                <c:pt idx="13">
                  <c:v>1.0869039990801668</c:v>
                </c:pt>
                <c:pt idx="14">
                  <c:v>0.66168776229171644</c:v>
                </c:pt>
                <c:pt idx="15">
                  <c:v>0.36272961906799356</c:v>
                </c:pt>
                <c:pt idx="16">
                  <c:v>0.24923127929471314</c:v>
                </c:pt>
                <c:pt idx="17">
                  <c:v>0.309723254</c:v>
                </c:pt>
                <c:pt idx="18">
                  <c:v>0.27631601595311345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346B-4E98-8EFA-5761BEFE9294}"/>
            </c:ext>
          </c:extLst>
        </c:ser>
        <c:ser>
          <c:idx val="2"/>
          <c:order val="2"/>
          <c:tx>
            <c:v>C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Summary!$I$5:$I$23</c:f>
              <c:numCache>
                <c:formatCode>0.0000</c:formatCode>
                <c:ptCount val="19"/>
                <c:pt idx="0">
                  <c:v>1.7661515850000011</c:v>
                </c:pt>
                <c:pt idx="1">
                  <c:v>1.7617805449999988</c:v>
                </c:pt>
                <c:pt idx="2">
                  <c:v>1.757409505</c:v>
                </c:pt>
                <c:pt idx="3">
                  <c:v>1.7521369379999996</c:v>
                </c:pt>
                <c:pt idx="4">
                  <c:v>1.7457716110000003</c:v>
                </c:pt>
                <c:pt idx="5">
                  <c:v>1.7392150509999986</c:v>
                </c:pt>
                <c:pt idx="6">
                  <c:v>1.7326584910000005</c:v>
                </c:pt>
                <c:pt idx="7">
                  <c:v>1.7271946910000011</c:v>
                </c:pt>
                <c:pt idx="8">
                  <c:v>1.7217308910000018</c:v>
                </c:pt>
                <c:pt idx="9">
                  <c:v>1.7151743310000001</c:v>
                </c:pt>
                <c:pt idx="10">
                  <c:v>1.7086177710000001</c:v>
                </c:pt>
                <c:pt idx="11">
                  <c:v>1.7044379640000002</c:v>
                </c:pt>
                <c:pt idx="12">
                  <c:v>1.6978814040000021</c:v>
                </c:pt>
                <c:pt idx="13">
                  <c:v>1.6935103639999998</c:v>
                </c:pt>
                <c:pt idx="14">
                  <c:v>1.6860522769999999</c:v>
                </c:pt>
                <c:pt idx="15">
                  <c:v>1.6805884770000006</c:v>
                </c:pt>
                <c:pt idx="16">
                  <c:v>1.6729391570000001</c:v>
                </c:pt>
                <c:pt idx="17">
                  <c:v>1.6390635970000016</c:v>
                </c:pt>
                <c:pt idx="18">
                  <c:v>1.5166744770000005</c:v>
                </c:pt>
              </c:numCache>
              <c:extLst xmlns:c15="http://schemas.microsoft.com/office/drawing/2012/chart"/>
            </c:numRef>
          </c:xVal>
          <c:yVal>
            <c:numRef>
              <c:f>Summary!$J$5:$J$23</c:f>
              <c:numCache>
                <c:formatCode>0.0000</c:formatCode>
                <c:ptCount val="19"/>
                <c:pt idx="0">
                  <c:v>-3.6520940473841884E-2</c:v>
                </c:pt>
                <c:pt idx="1">
                  <c:v>1.3566299576024113E-2</c:v>
                </c:pt>
                <c:pt idx="2">
                  <c:v>-3.1424720501699969E-2</c:v>
                </c:pt>
                <c:pt idx="3">
                  <c:v>-2.2043084370236748E-2</c:v>
                </c:pt>
                <c:pt idx="4">
                  <c:v>9.0447675912263669E-3</c:v>
                </c:pt>
                <c:pt idx="5">
                  <c:v>0.28015502859704788</c:v>
                </c:pt>
                <c:pt idx="6">
                  <c:v>3.4910289787805211</c:v>
                </c:pt>
                <c:pt idx="7">
                  <c:v>19.767891975432057</c:v>
                </c:pt>
                <c:pt idx="8">
                  <c:v>26.838774964228943</c:v>
                </c:pt>
                <c:pt idx="9">
                  <c:v>19.824586075841641</c:v>
                </c:pt>
                <c:pt idx="10">
                  <c:v>15.075125920336637</c:v>
                </c:pt>
                <c:pt idx="11">
                  <c:v>3.2182515990174316</c:v>
                </c:pt>
                <c:pt idx="12">
                  <c:v>1.7778312717649865</c:v>
                </c:pt>
                <c:pt idx="13">
                  <c:v>0.90442623240685494</c:v>
                </c:pt>
                <c:pt idx="14">
                  <c:v>0.54796963509027286</c:v>
                </c:pt>
                <c:pt idx="15">
                  <c:v>0.29857530480534084</c:v>
                </c:pt>
                <c:pt idx="16">
                  <c:v>0.31305631148535434</c:v>
                </c:pt>
                <c:pt idx="17">
                  <c:v>0.36930919397965395</c:v>
                </c:pt>
                <c:pt idx="18">
                  <c:v>0.27633797603440791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346B-4E98-8EFA-5761BEFE9294}"/>
            </c:ext>
          </c:extLst>
        </c:ser>
        <c:ser>
          <c:idx val="3"/>
          <c:order val="3"/>
          <c:tx>
            <c:v>D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Summary!$L$5:$L$23</c:f>
              <c:numCache>
                <c:formatCode>0.0000</c:formatCode>
                <c:ptCount val="19"/>
                <c:pt idx="0">
                  <c:v>1.7660149900000022</c:v>
                </c:pt>
                <c:pt idx="1">
                  <c:v>1.7616439499999998</c:v>
                </c:pt>
                <c:pt idx="2">
                  <c:v>1.7572729099999993</c:v>
                </c:pt>
                <c:pt idx="3">
                  <c:v>1.7518091099999999</c:v>
                </c:pt>
                <c:pt idx="4">
                  <c:v>1.7452525500000018</c:v>
                </c:pt>
                <c:pt idx="5">
                  <c:v>1.7410727430000001</c:v>
                </c:pt>
                <c:pt idx="6">
                  <c:v>1.7345161830000002</c:v>
                </c:pt>
                <c:pt idx="7">
                  <c:v>1.7279596230000003</c:v>
                </c:pt>
                <c:pt idx="8">
                  <c:v>1.7214030630000021</c:v>
                </c:pt>
                <c:pt idx="9">
                  <c:v>1.7159392629999992</c:v>
                </c:pt>
                <c:pt idx="10">
                  <c:v>1.7104754629999999</c:v>
                </c:pt>
                <c:pt idx="11">
                  <c:v>1.7041101360000006</c:v>
                </c:pt>
                <c:pt idx="12">
                  <c:v>1.6986463360000013</c:v>
                </c:pt>
                <c:pt idx="13">
                  <c:v>1.6931825360000001</c:v>
                </c:pt>
                <c:pt idx="14">
                  <c:v>1.6877187360000008</c:v>
                </c:pt>
                <c:pt idx="15">
                  <c:v>1.6835389290000009</c:v>
                </c:pt>
                <c:pt idx="16">
                  <c:v>1.6758896090000022</c:v>
                </c:pt>
                <c:pt idx="17">
                  <c:v>1.6551271690000018</c:v>
                </c:pt>
                <c:pt idx="18">
                  <c:v>1.5589642890000004</c:v>
                </c:pt>
              </c:numCache>
              <c:extLst xmlns:c15="http://schemas.microsoft.com/office/drawing/2012/chart"/>
            </c:numRef>
          </c:xVal>
          <c:yVal>
            <c:numRef>
              <c:f>Summary!$M$5:$M$23</c:f>
              <c:numCache>
                <c:formatCode>0.0000</c:formatCode>
                <c:ptCount val="19"/>
                <c:pt idx="0">
                  <c:v>-1.1849557833809731E-2</c:v>
                </c:pt>
                <c:pt idx="1">
                  <c:v>-3.931967747881613E-2</c:v>
                </c:pt>
                <c:pt idx="2">
                  <c:v>-3.6174298012384607E-3</c:v>
                </c:pt>
                <c:pt idx="3">
                  <c:v>2.747636619781264E-2</c:v>
                </c:pt>
                <c:pt idx="4">
                  <c:v>9.4760808283338438E-2</c:v>
                </c:pt>
                <c:pt idx="5">
                  <c:v>0.33663971763214745</c:v>
                </c:pt>
                <c:pt idx="6">
                  <c:v>3.5472697614995798</c:v>
                </c:pt>
                <c:pt idx="7">
                  <c:v>20.725179043743136</c:v>
                </c:pt>
                <c:pt idx="8">
                  <c:v>28.187758319019469</c:v>
                </c:pt>
                <c:pt idx="9">
                  <c:v>19.689066982220872</c:v>
                </c:pt>
                <c:pt idx="10">
                  <c:v>9.2540553728417425</c:v>
                </c:pt>
                <c:pt idx="11">
                  <c:v>3.8238892149597672</c:v>
                </c:pt>
                <c:pt idx="12">
                  <c:v>1.8552689031705232</c:v>
                </c:pt>
                <c:pt idx="13">
                  <c:v>0.97401964365787341</c:v>
                </c:pt>
                <c:pt idx="14">
                  <c:v>0.65834083381705677</c:v>
                </c:pt>
                <c:pt idx="15">
                  <c:v>0.3487566939019322</c:v>
                </c:pt>
                <c:pt idx="16">
                  <c:v>0.32603775386694589</c:v>
                </c:pt>
                <c:pt idx="17">
                  <c:v>0.39682280141748477</c:v>
                </c:pt>
                <c:pt idx="18">
                  <c:v>0.24724281534891054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346B-4E98-8EFA-5761BEFE9294}"/>
            </c:ext>
          </c:extLst>
        </c:ser>
        <c:ser>
          <c:idx val="4"/>
          <c:order val="4"/>
          <c:tx>
            <c:v>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Summary!$O$5:$O$23</c:f>
              <c:numCache>
                <c:formatCode>0.0000</c:formatCode>
                <c:ptCount val="19"/>
                <c:pt idx="0">
                  <c:v>1.7677087680000003</c:v>
                </c:pt>
                <c:pt idx="1">
                  <c:v>1.7633377280000015</c:v>
                </c:pt>
                <c:pt idx="2">
                  <c:v>1.7589666879999992</c:v>
                </c:pt>
                <c:pt idx="3">
                  <c:v>1.7513173680000005</c:v>
                </c:pt>
                <c:pt idx="4">
                  <c:v>1.7447608080000006</c:v>
                </c:pt>
                <c:pt idx="5">
                  <c:v>1.7382042479999988</c:v>
                </c:pt>
                <c:pt idx="6">
                  <c:v>1.7316476879999989</c:v>
                </c:pt>
                <c:pt idx="7">
                  <c:v>1.7274678810000008</c:v>
                </c:pt>
                <c:pt idx="8">
                  <c:v>1.7209113210000009</c:v>
                </c:pt>
                <c:pt idx="9">
                  <c:v>1.7143547609999992</c:v>
                </c:pt>
                <c:pt idx="10">
                  <c:v>1.7088909609999998</c:v>
                </c:pt>
                <c:pt idx="11">
                  <c:v>1.7023344009999999</c:v>
                </c:pt>
                <c:pt idx="12">
                  <c:v>1.6968706010000005</c:v>
                </c:pt>
                <c:pt idx="13">
                  <c:v>1.6915980340000001</c:v>
                </c:pt>
                <c:pt idx="14">
                  <c:v>1.6861342340000007</c:v>
                </c:pt>
                <c:pt idx="15">
                  <c:v>1.6806704339999996</c:v>
                </c:pt>
                <c:pt idx="16">
                  <c:v>1.6741138740000014</c:v>
                </c:pt>
                <c:pt idx="17">
                  <c:v>1.6533514340000011</c:v>
                </c:pt>
                <c:pt idx="18">
                  <c:v>1.5628435869999997</c:v>
                </c:pt>
              </c:numCache>
            </c:numRef>
          </c:xVal>
          <c:yVal>
            <c:numRef>
              <c:f>Summary!$P$5:$P$23</c:f>
              <c:numCache>
                <c:formatCode>0.0000</c:formatCode>
                <c:ptCount val="19"/>
                <c:pt idx="0">
                  <c:v>-1.1348723195241703E-2</c:v>
                </c:pt>
                <c:pt idx="1">
                  <c:v>-8.7056718529408394E-3</c:v>
                </c:pt>
                <c:pt idx="2">
                  <c:v>1.6993612544811375E-3</c:v>
                </c:pt>
                <c:pt idx="3">
                  <c:v>-4.6493149040125392E-3</c:v>
                </c:pt>
                <c:pt idx="4">
                  <c:v>8.7339485173994813E-2</c:v>
                </c:pt>
                <c:pt idx="5">
                  <c:v>0.46805735286014571</c:v>
                </c:pt>
                <c:pt idx="6">
                  <c:v>6.7019166984881648</c:v>
                </c:pt>
                <c:pt idx="7">
                  <c:v>28.323307441731686</c:v>
                </c:pt>
                <c:pt idx="8">
                  <c:v>29.309957982808601</c:v>
                </c:pt>
                <c:pt idx="9">
                  <c:v>21.285188675347509</c:v>
                </c:pt>
                <c:pt idx="10">
                  <c:v>9.6343577855146876</c:v>
                </c:pt>
                <c:pt idx="11">
                  <c:v>4.0027313558987956</c:v>
                </c:pt>
                <c:pt idx="12">
                  <c:v>2.4132579695367937</c:v>
                </c:pt>
                <c:pt idx="13">
                  <c:v>1.5800608311198532</c:v>
                </c:pt>
                <c:pt idx="14">
                  <c:v>0.8624259177217416</c:v>
                </c:pt>
                <c:pt idx="15">
                  <c:v>0.42401639883816494</c:v>
                </c:pt>
                <c:pt idx="16">
                  <c:v>0.31519913522984483</c:v>
                </c:pt>
                <c:pt idx="17">
                  <c:v>0.3909725826783445</c:v>
                </c:pt>
                <c:pt idx="18">
                  <c:v>0.34162537302604107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46B-4E98-8EFA-5761BEFE9294}"/>
            </c:ext>
          </c:extLst>
        </c:ser>
        <c:ser>
          <c:idx val="5"/>
          <c:order val="5"/>
          <c:tx>
            <c:v>F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Summary!$R$5:$R$23</c:f>
              <c:numCache>
                <c:formatCode>0.0000</c:formatCode>
                <c:ptCount val="19"/>
                <c:pt idx="0">
                  <c:v>1.7630099000000019</c:v>
                </c:pt>
                <c:pt idx="1">
                  <c:v>1.7597316199999984</c:v>
                </c:pt>
                <c:pt idx="2">
                  <c:v>1.7553605799999996</c:v>
                </c:pt>
                <c:pt idx="3">
                  <c:v>1.7509895400000008</c:v>
                </c:pt>
                <c:pt idx="4">
                  <c:v>1.7457169730000004</c:v>
                </c:pt>
                <c:pt idx="5">
                  <c:v>1.740253173000001</c:v>
                </c:pt>
                <c:pt idx="6">
                  <c:v>1.7326038530000005</c:v>
                </c:pt>
                <c:pt idx="7">
                  <c:v>1.7271400530000012</c:v>
                </c:pt>
                <c:pt idx="8">
                  <c:v>1.7205834930000012</c:v>
                </c:pt>
                <c:pt idx="9">
                  <c:v>1.7164036859999996</c:v>
                </c:pt>
                <c:pt idx="10">
                  <c:v>1.7098471259999997</c:v>
                </c:pt>
                <c:pt idx="11">
                  <c:v>1.7043833260000003</c:v>
                </c:pt>
                <c:pt idx="12">
                  <c:v>1.698919526000001</c:v>
                </c:pt>
                <c:pt idx="13">
                  <c:v>1.6923629659999992</c:v>
                </c:pt>
                <c:pt idx="14">
                  <c:v>1.6858064059999993</c:v>
                </c:pt>
                <c:pt idx="15">
                  <c:v>1.6805338390000006</c:v>
                </c:pt>
                <c:pt idx="16">
                  <c:v>1.6739772790000007</c:v>
                </c:pt>
                <c:pt idx="17">
                  <c:v>1.6433799990000004</c:v>
                </c:pt>
                <c:pt idx="18">
                  <c:v>1.5319184789999998</c:v>
                </c:pt>
              </c:numCache>
            </c:numRef>
          </c:xVal>
          <c:yVal>
            <c:numRef>
              <c:f>Summary!$S$5:$S$23</c:f>
              <c:numCache>
                <c:formatCode>0.0000</c:formatCode>
                <c:ptCount val="19"/>
                <c:pt idx="0">
                  <c:v>-3.3334674703241633E-2</c:v>
                </c:pt>
                <c:pt idx="1">
                  <c:v>-3.4676261098072036E-2</c:v>
                </c:pt>
                <c:pt idx="2">
                  <c:v>-3.4347635790726673E-2</c:v>
                </c:pt>
                <c:pt idx="3">
                  <c:v>6.8621489660828552E-2</c:v>
                </c:pt>
                <c:pt idx="4">
                  <c:v>7.1024226467227905E-2</c:v>
                </c:pt>
                <c:pt idx="5">
                  <c:v>0.27250281781678604</c:v>
                </c:pt>
                <c:pt idx="6">
                  <c:v>4.3768786677691187</c:v>
                </c:pt>
                <c:pt idx="7">
                  <c:v>26.309945086826318</c:v>
                </c:pt>
                <c:pt idx="8">
                  <c:v>29.292135478541216</c:v>
                </c:pt>
                <c:pt idx="9">
                  <c:v>18.625313335531146</c:v>
                </c:pt>
                <c:pt idx="10">
                  <c:v>10.945211804759824</c:v>
                </c:pt>
                <c:pt idx="11">
                  <c:v>4.3926888401865947</c:v>
                </c:pt>
                <c:pt idx="12">
                  <c:v>2.3170827862145491</c:v>
                </c:pt>
                <c:pt idx="13">
                  <c:v>1.2664146504225993</c:v>
                </c:pt>
                <c:pt idx="14">
                  <c:v>0.73593457901889625</c:v>
                </c:pt>
                <c:pt idx="15">
                  <c:v>0.43165894774334773</c:v>
                </c:pt>
                <c:pt idx="16">
                  <c:v>0.34873615207656083</c:v>
                </c:pt>
                <c:pt idx="17">
                  <c:v>0.38698452867664762</c:v>
                </c:pt>
                <c:pt idx="18">
                  <c:v>0.28092448861282898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46B-4E98-8EFA-5761BEFE9294}"/>
            </c:ext>
          </c:extLst>
        </c:ser>
        <c:ser>
          <c:idx val="6"/>
          <c:order val="6"/>
          <c:tx>
            <c:v>G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Summary!$U$5:$U$23</c:f>
              <c:numCache>
                <c:formatCode>0.0000</c:formatCode>
                <c:ptCount val="19"/>
                <c:pt idx="0">
                  <c:v>1.7626820720000023</c:v>
                </c:pt>
                <c:pt idx="1">
                  <c:v>1.7594037919999987</c:v>
                </c:pt>
                <c:pt idx="2">
                  <c:v>1.755032752</c:v>
                </c:pt>
                <c:pt idx="3">
                  <c:v>1.7508529450000001</c:v>
                </c:pt>
                <c:pt idx="4">
                  <c:v>1.7442963850000019</c:v>
                </c:pt>
                <c:pt idx="5">
                  <c:v>1.7377398250000002</c:v>
                </c:pt>
                <c:pt idx="6">
                  <c:v>1.7322760250000009</c:v>
                </c:pt>
                <c:pt idx="7">
                  <c:v>1.725719465000001</c:v>
                </c:pt>
                <c:pt idx="8">
                  <c:v>1.7202556650000016</c:v>
                </c:pt>
                <c:pt idx="9">
                  <c:v>1.7147918649999987</c:v>
                </c:pt>
                <c:pt idx="10">
                  <c:v>1.7084265379999994</c:v>
                </c:pt>
                <c:pt idx="11">
                  <c:v>1.7031539710000008</c:v>
                </c:pt>
                <c:pt idx="12">
                  <c:v>1.6965974109999991</c:v>
                </c:pt>
                <c:pt idx="13">
                  <c:v>1.6911336109999997</c:v>
                </c:pt>
                <c:pt idx="14">
                  <c:v>1.6856698110000004</c:v>
                </c:pt>
                <c:pt idx="15">
                  <c:v>1.680206011000001</c:v>
                </c:pt>
                <c:pt idx="16">
                  <c:v>1.6736494509999993</c:v>
                </c:pt>
                <c:pt idx="17">
                  <c:v>1.6507014909999995</c:v>
                </c:pt>
                <c:pt idx="18">
                  <c:v>1.5459877640000013</c:v>
                </c:pt>
              </c:numCache>
            </c:numRef>
          </c:xVal>
          <c:yVal>
            <c:numRef>
              <c:f>Summary!$V$5:$V$23</c:f>
              <c:numCache>
                <c:formatCode>0.0000</c:formatCode>
                <c:ptCount val="19"/>
                <c:pt idx="0">
                  <c:v>-2.31223735178494E-2</c:v>
                </c:pt>
                <c:pt idx="1">
                  <c:v>-1.5763330540792046E-2</c:v>
                </c:pt>
                <c:pt idx="2">
                  <c:v>-1.7923940280158132E-2</c:v>
                </c:pt>
                <c:pt idx="3">
                  <c:v>-2.5247401979545406E-2</c:v>
                </c:pt>
                <c:pt idx="4">
                  <c:v>-8.5818644719034224E-3</c:v>
                </c:pt>
                <c:pt idx="5">
                  <c:v>0.25640646785574844</c:v>
                </c:pt>
                <c:pt idx="6">
                  <c:v>3.7339296155459221</c:v>
                </c:pt>
                <c:pt idx="7">
                  <c:v>16.881308311017605</c:v>
                </c:pt>
                <c:pt idx="8">
                  <c:v>20.365798793760778</c:v>
                </c:pt>
                <c:pt idx="9">
                  <c:v>13.864312955783378</c:v>
                </c:pt>
                <c:pt idx="10">
                  <c:v>7.8786470208009041</c:v>
                </c:pt>
                <c:pt idx="11">
                  <c:v>2.9736090770644084</c:v>
                </c:pt>
                <c:pt idx="12">
                  <c:v>1.9517117984622445</c:v>
                </c:pt>
                <c:pt idx="13">
                  <c:v>1.0262346603307935</c:v>
                </c:pt>
                <c:pt idx="14">
                  <c:v>0.56086635453290656</c:v>
                </c:pt>
                <c:pt idx="15">
                  <c:v>0.3293046963273128</c:v>
                </c:pt>
                <c:pt idx="16">
                  <c:v>0.25881242756844963</c:v>
                </c:pt>
                <c:pt idx="17">
                  <c:v>0.37618917187119516</c:v>
                </c:pt>
                <c:pt idx="18">
                  <c:v>0.27794986143968786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46B-4E98-8EFA-5761BEFE9294}"/>
            </c:ext>
          </c:extLst>
        </c:ser>
        <c:ser>
          <c:idx val="7"/>
          <c:order val="7"/>
          <c:tx>
            <c:v>H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Summary!$X$5:$X$23</c:f>
              <c:numCache>
                <c:formatCode>0.0000</c:formatCode>
                <c:ptCount val="19"/>
                <c:pt idx="0">
                  <c:v>1.7634470040000014</c:v>
                </c:pt>
                <c:pt idx="1">
                  <c:v>1.7601687239999997</c:v>
                </c:pt>
                <c:pt idx="2">
                  <c:v>1.7557976840000009</c:v>
                </c:pt>
                <c:pt idx="3">
                  <c:v>1.7505251170000005</c:v>
                </c:pt>
                <c:pt idx="4">
                  <c:v>1.7439685570000023</c:v>
                </c:pt>
                <c:pt idx="5">
                  <c:v>1.7374119970000006</c:v>
                </c:pt>
                <c:pt idx="6">
                  <c:v>1.7319481969999995</c:v>
                </c:pt>
                <c:pt idx="7">
                  <c:v>1.7264843970000001</c:v>
                </c:pt>
                <c:pt idx="8">
                  <c:v>1.719927837000002</c:v>
                </c:pt>
                <c:pt idx="9">
                  <c:v>1.7144640369999991</c:v>
                </c:pt>
                <c:pt idx="10">
                  <c:v>1.7079074770000009</c:v>
                </c:pt>
                <c:pt idx="11">
                  <c:v>1.7024436770000015</c:v>
                </c:pt>
                <c:pt idx="12">
                  <c:v>1.6960783499999987</c:v>
                </c:pt>
                <c:pt idx="13">
                  <c:v>1.6906145499999994</c:v>
                </c:pt>
                <c:pt idx="14">
                  <c:v>1.68515075</c:v>
                </c:pt>
                <c:pt idx="15">
                  <c:v>1.6796869500000007</c:v>
                </c:pt>
                <c:pt idx="16">
                  <c:v>1.6720376300000002</c:v>
                </c:pt>
                <c:pt idx="17">
                  <c:v>1.6447186299999998</c:v>
                </c:pt>
                <c:pt idx="18">
                  <c:v>1.5277933100000016</c:v>
                </c:pt>
              </c:numCache>
            </c:numRef>
          </c:xVal>
          <c:yVal>
            <c:numRef>
              <c:f>Summary!$Y$5:$Y$23</c:f>
              <c:numCache>
                <c:formatCode>0.0000</c:formatCode>
                <c:ptCount val="19"/>
                <c:pt idx="0">
                  <c:v>-8.8566561111232348E-3</c:v>
                </c:pt>
                <c:pt idx="1">
                  <c:v>-3.127720910892811E-2</c:v>
                </c:pt>
                <c:pt idx="2">
                  <c:v>-4.4232015557483552E-4</c:v>
                </c:pt>
                <c:pt idx="3">
                  <c:v>2.4935667389045676E-2</c:v>
                </c:pt>
                <c:pt idx="4">
                  <c:v>5.5931452731505953E-2</c:v>
                </c:pt>
                <c:pt idx="5">
                  <c:v>0.37332414734286318</c:v>
                </c:pt>
                <c:pt idx="6">
                  <c:v>4.4949428897777901</c:v>
                </c:pt>
                <c:pt idx="7">
                  <c:v>23.144853466648623</c:v>
                </c:pt>
                <c:pt idx="8">
                  <c:v>29.00003520696627</c:v>
                </c:pt>
                <c:pt idx="9">
                  <c:v>20.21332101147927</c:v>
                </c:pt>
                <c:pt idx="10">
                  <c:v>9.9283320915279436</c:v>
                </c:pt>
                <c:pt idx="11">
                  <c:v>3.5764297669240861</c:v>
                </c:pt>
                <c:pt idx="12">
                  <c:v>1.9222289379167112</c:v>
                </c:pt>
                <c:pt idx="13">
                  <c:v>0.95060050475737379</c:v>
                </c:pt>
                <c:pt idx="14">
                  <c:v>0.62295599931112478</c:v>
                </c:pt>
                <c:pt idx="15">
                  <c:v>0.36041842457411311</c:v>
                </c:pt>
                <c:pt idx="16">
                  <c:v>0.34177542659839183</c:v>
                </c:pt>
                <c:pt idx="17">
                  <c:v>0.35154316961386139</c:v>
                </c:pt>
                <c:pt idx="18">
                  <c:v>0.29834063782758791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46B-4E98-8EFA-5761BEFE92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2038064"/>
        <c:axId val="2032073152"/>
        <c:extLst/>
      </c:scatterChart>
      <c:valAx>
        <c:axId val="2032038064"/>
        <c:scaling>
          <c:orientation val="minMax"/>
          <c:max val="1.8"/>
          <c:min val="1.650000000000000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density (g/ml)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073152"/>
        <c:crosses val="autoZero"/>
        <c:crossBetween val="midCat"/>
      </c:valAx>
      <c:valAx>
        <c:axId val="2032073152"/>
        <c:scaling>
          <c:orientation val="minMax"/>
          <c:max val="3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DNA (ng/ul)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038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Density Profile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Summary!$C$4:$C$25</c:f>
              <c:numCache>
                <c:formatCode>0.0000</c:formatCode>
                <c:ptCount val="22"/>
                <c:pt idx="0">
                  <c:v>1.7718885750000002</c:v>
                </c:pt>
                <c:pt idx="1">
                  <c:v>1.7686102950000002</c:v>
                </c:pt>
                <c:pt idx="2">
                  <c:v>1.7642392550000014</c:v>
                </c:pt>
                <c:pt idx="3">
                  <c:v>1.7598682149999991</c:v>
                </c:pt>
                <c:pt idx="4">
                  <c:v>1.7544044149999998</c:v>
                </c:pt>
                <c:pt idx="5">
                  <c:v>1.7480390880000005</c:v>
                </c:pt>
                <c:pt idx="6">
                  <c:v>1.7414825280000006</c:v>
                </c:pt>
                <c:pt idx="7">
                  <c:v>1.7349259679999989</c:v>
                </c:pt>
                <c:pt idx="8">
                  <c:v>1.7283694080000007</c:v>
                </c:pt>
                <c:pt idx="9">
                  <c:v>1.7229056080000014</c:v>
                </c:pt>
                <c:pt idx="10">
                  <c:v>1.7176330410000009</c:v>
                </c:pt>
                <c:pt idx="11">
                  <c:v>1.7099837210000004</c:v>
                </c:pt>
                <c:pt idx="12">
                  <c:v>1.704519921000001</c:v>
                </c:pt>
                <c:pt idx="13">
                  <c:v>1.6983458270000007</c:v>
                </c:pt>
                <c:pt idx="14">
                  <c:v>1.6930732599999985</c:v>
                </c:pt>
                <c:pt idx="15">
                  <c:v>1.6876094599999991</c:v>
                </c:pt>
                <c:pt idx="16">
                  <c:v>1.6821456599999998</c:v>
                </c:pt>
                <c:pt idx="17">
                  <c:v>1.674496340000001</c:v>
                </c:pt>
                <c:pt idx="18">
                  <c:v>1.6504556199999989</c:v>
                </c:pt>
                <c:pt idx="19">
                  <c:v>1.5488289399999999</c:v>
                </c:pt>
                <c:pt idx="20">
                  <c:v>1.3291841800000004</c:v>
                </c:pt>
                <c:pt idx="21">
                  <c:v>1.116095979999999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0DC-43B1-9B31-8154691C62A7}"/>
            </c:ext>
          </c:extLst>
        </c:ser>
        <c:ser>
          <c:idx val="1"/>
          <c:order val="1"/>
          <c:tx>
            <c:v>B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Summary!$F$4:$F$25</c:f>
              <c:numCache>
                <c:formatCode>0.0000</c:formatCode>
                <c:ptCount val="22"/>
                <c:pt idx="0">
                  <c:v>1.762108373000002</c:v>
                </c:pt>
                <c:pt idx="1">
                  <c:v>1.7653866530000002</c:v>
                </c:pt>
                <c:pt idx="2">
                  <c:v>1.7632011330000008</c:v>
                </c:pt>
                <c:pt idx="3">
                  <c:v>1.7577373329999997</c:v>
                </c:pt>
                <c:pt idx="4">
                  <c:v>1.7524647659999992</c:v>
                </c:pt>
                <c:pt idx="5">
                  <c:v>1.7459082060000011</c:v>
                </c:pt>
                <c:pt idx="6">
                  <c:v>1.7393516459999994</c:v>
                </c:pt>
                <c:pt idx="7">
                  <c:v>1.733887846</c:v>
                </c:pt>
                <c:pt idx="8">
                  <c:v>1.7273312860000001</c:v>
                </c:pt>
                <c:pt idx="9">
                  <c:v>1.7207747260000019</c:v>
                </c:pt>
                <c:pt idx="10">
                  <c:v>1.7176876789999991</c:v>
                </c:pt>
                <c:pt idx="11">
                  <c:v>1.7100383590000003</c:v>
                </c:pt>
                <c:pt idx="12">
                  <c:v>1.704574559000001</c:v>
                </c:pt>
                <c:pt idx="13">
                  <c:v>1.6991107590000016</c:v>
                </c:pt>
                <c:pt idx="14">
                  <c:v>1.6925541989999999</c:v>
                </c:pt>
                <c:pt idx="15">
                  <c:v>1.6872816319999995</c:v>
                </c:pt>
                <c:pt idx="16">
                  <c:v>1.6818178320000001</c:v>
                </c:pt>
                <c:pt idx="17">
                  <c:v>1.6741685120000014</c:v>
                </c:pt>
                <c:pt idx="18">
                  <c:v>1.6490350319999987</c:v>
                </c:pt>
                <c:pt idx="19">
                  <c:v>1.5517793920000003</c:v>
                </c:pt>
                <c:pt idx="20">
                  <c:v>1.3224910250000015</c:v>
                </c:pt>
                <c:pt idx="21">
                  <c:v>1.1072173050000007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0DC-43B1-9B31-8154691C62A7}"/>
            </c:ext>
          </c:extLst>
        </c:ser>
        <c:ser>
          <c:idx val="2"/>
          <c:order val="2"/>
          <c:tx>
            <c:v>C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Summary!$I$4:$I$25</c:f>
              <c:numCache>
                <c:formatCode>0.0000</c:formatCode>
                <c:ptCount val="22"/>
                <c:pt idx="0">
                  <c:v>1.7617805449999988</c:v>
                </c:pt>
                <c:pt idx="1">
                  <c:v>1.7661515850000011</c:v>
                </c:pt>
                <c:pt idx="2">
                  <c:v>1.7617805449999988</c:v>
                </c:pt>
                <c:pt idx="3">
                  <c:v>1.757409505</c:v>
                </c:pt>
                <c:pt idx="4">
                  <c:v>1.7521369379999996</c:v>
                </c:pt>
                <c:pt idx="5">
                  <c:v>1.7457716110000003</c:v>
                </c:pt>
                <c:pt idx="6">
                  <c:v>1.7392150509999986</c:v>
                </c:pt>
                <c:pt idx="7">
                  <c:v>1.7326584910000005</c:v>
                </c:pt>
                <c:pt idx="8">
                  <c:v>1.7271946910000011</c:v>
                </c:pt>
                <c:pt idx="9">
                  <c:v>1.7217308910000018</c:v>
                </c:pt>
                <c:pt idx="10">
                  <c:v>1.7151743310000001</c:v>
                </c:pt>
                <c:pt idx="11">
                  <c:v>1.7086177710000001</c:v>
                </c:pt>
                <c:pt idx="12">
                  <c:v>1.7044379640000002</c:v>
                </c:pt>
                <c:pt idx="13">
                  <c:v>1.6978814040000021</c:v>
                </c:pt>
                <c:pt idx="14">
                  <c:v>1.6935103639999998</c:v>
                </c:pt>
                <c:pt idx="15">
                  <c:v>1.6860522769999999</c:v>
                </c:pt>
                <c:pt idx="16">
                  <c:v>1.6805884770000006</c:v>
                </c:pt>
                <c:pt idx="17">
                  <c:v>1.6729391570000001</c:v>
                </c:pt>
                <c:pt idx="18">
                  <c:v>1.6390635970000016</c:v>
                </c:pt>
                <c:pt idx="19">
                  <c:v>1.5166744770000005</c:v>
                </c:pt>
                <c:pt idx="20">
                  <c:v>1.2893803970000004</c:v>
                </c:pt>
                <c:pt idx="21">
                  <c:v>1.1191010699999993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0DC-43B1-9B31-8154691C62A7}"/>
            </c:ext>
          </c:extLst>
        </c:ser>
        <c:ser>
          <c:idx val="3"/>
          <c:order val="3"/>
          <c:tx>
            <c:v>D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Summary!$L$4:$L$25</c:f>
              <c:numCache>
                <c:formatCode>0.0000</c:formatCode>
                <c:ptCount val="22"/>
                <c:pt idx="0">
                  <c:v>1.7682005100000016</c:v>
                </c:pt>
                <c:pt idx="1">
                  <c:v>1.7660149900000022</c:v>
                </c:pt>
                <c:pt idx="2">
                  <c:v>1.7616439499999998</c:v>
                </c:pt>
                <c:pt idx="3">
                  <c:v>1.7572729099999993</c:v>
                </c:pt>
                <c:pt idx="4">
                  <c:v>1.7518091099999999</c:v>
                </c:pt>
                <c:pt idx="5">
                  <c:v>1.7452525500000018</c:v>
                </c:pt>
                <c:pt idx="6">
                  <c:v>1.7410727430000001</c:v>
                </c:pt>
                <c:pt idx="7">
                  <c:v>1.7345161830000002</c:v>
                </c:pt>
                <c:pt idx="8">
                  <c:v>1.7279596230000003</c:v>
                </c:pt>
                <c:pt idx="9">
                  <c:v>1.7214030630000021</c:v>
                </c:pt>
                <c:pt idx="10">
                  <c:v>1.7159392629999992</c:v>
                </c:pt>
                <c:pt idx="11">
                  <c:v>1.7104754629999999</c:v>
                </c:pt>
                <c:pt idx="12">
                  <c:v>1.7041101360000006</c:v>
                </c:pt>
                <c:pt idx="13">
                  <c:v>1.6986463360000013</c:v>
                </c:pt>
                <c:pt idx="14">
                  <c:v>1.6931825360000001</c:v>
                </c:pt>
                <c:pt idx="15">
                  <c:v>1.6877187360000008</c:v>
                </c:pt>
                <c:pt idx="16">
                  <c:v>1.6835389290000009</c:v>
                </c:pt>
                <c:pt idx="17">
                  <c:v>1.6758896090000022</c:v>
                </c:pt>
                <c:pt idx="18">
                  <c:v>1.6551271690000018</c:v>
                </c:pt>
                <c:pt idx="19">
                  <c:v>1.5589642890000004</c:v>
                </c:pt>
                <c:pt idx="20">
                  <c:v>1.3524326490000007</c:v>
                </c:pt>
                <c:pt idx="21">
                  <c:v>1.1284168490000024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0DC-43B1-9B31-8154691C62A7}"/>
            </c:ext>
          </c:extLst>
        </c:ser>
        <c:ser>
          <c:idx val="4"/>
          <c:order val="4"/>
          <c:tx>
            <c:v>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Summary!$O$4:$O$25</c:f>
              <c:numCache>
                <c:formatCode>0.0000</c:formatCode>
                <c:ptCount val="22"/>
                <c:pt idx="0">
                  <c:v>1.7709870480000003</c:v>
                </c:pt>
                <c:pt idx="1">
                  <c:v>1.7677087680000003</c:v>
                </c:pt>
                <c:pt idx="2">
                  <c:v>1.7633377280000015</c:v>
                </c:pt>
                <c:pt idx="3">
                  <c:v>1.7589666879999992</c:v>
                </c:pt>
                <c:pt idx="4">
                  <c:v>1.7513173680000005</c:v>
                </c:pt>
                <c:pt idx="5">
                  <c:v>1.7447608080000006</c:v>
                </c:pt>
                <c:pt idx="6">
                  <c:v>1.7382042479999988</c:v>
                </c:pt>
                <c:pt idx="7">
                  <c:v>1.7316476879999989</c:v>
                </c:pt>
                <c:pt idx="8">
                  <c:v>1.7274678810000008</c:v>
                </c:pt>
                <c:pt idx="9">
                  <c:v>1.7209113210000009</c:v>
                </c:pt>
                <c:pt idx="10">
                  <c:v>1.7143547609999992</c:v>
                </c:pt>
                <c:pt idx="11">
                  <c:v>1.7088909609999998</c:v>
                </c:pt>
                <c:pt idx="12">
                  <c:v>1.7023344009999999</c:v>
                </c:pt>
                <c:pt idx="13">
                  <c:v>1.6968706010000005</c:v>
                </c:pt>
                <c:pt idx="14">
                  <c:v>1.6915980340000001</c:v>
                </c:pt>
                <c:pt idx="15">
                  <c:v>1.6861342340000007</c:v>
                </c:pt>
                <c:pt idx="16">
                  <c:v>1.6806704339999996</c:v>
                </c:pt>
                <c:pt idx="17">
                  <c:v>1.6741138740000014</c:v>
                </c:pt>
                <c:pt idx="18">
                  <c:v>1.6533514340000011</c:v>
                </c:pt>
                <c:pt idx="19">
                  <c:v>1.5628435869999997</c:v>
                </c:pt>
                <c:pt idx="20">
                  <c:v>1.3486626270000013</c:v>
                </c:pt>
                <c:pt idx="21">
                  <c:v>1.144316507000001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0DC-43B1-9B31-8154691C62A7}"/>
            </c:ext>
          </c:extLst>
        </c:ser>
        <c:ser>
          <c:idx val="5"/>
          <c:order val="5"/>
          <c:tx>
            <c:v>F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Summary!$R$4:$R$25</c:f>
              <c:numCache>
                <c:formatCode>0.0000</c:formatCode>
                <c:ptCount val="22"/>
                <c:pt idx="0">
                  <c:v>1.757546099999999</c:v>
                </c:pt>
                <c:pt idx="1">
                  <c:v>1.7630099000000019</c:v>
                </c:pt>
                <c:pt idx="2">
                  <c:v>1.7597316199999984</c:v>
                </c:pt>
                <c:pt idx="3">
                  <c:v>1.7553605799999996</c:v>
                </c:pt>
                <c:pt idx="4">
                  <c:v>1.7509895400000008</c:v>
                </c:pt>
                <c:pt idx="5">
                  <c:v>1.7457169730000004</c:v>
                </c:pt>
                <c:pt idx="6">
                  <c:v>1.740253173000001</c:v>
                </c:pt>
                <c:pt idx="7">
                  <c:v>1.7326038530000005</c:v>
                </c:pt>
                <c:pt idx="8">
                  <c:v>1.7271400530000012</c:v>
                </c:pt>
                <c:pt idx="9">
                  <c:v>1.7205834930000012</c:v>
                </c:pt>
                <c:pt idx="10">
                  <c:v>1.7164036859999996</c:v>
                </c:pt>
                <c:pt idx="11">
                  <c:v>1.7098471259999997</c:v>
                </c:pt>
                <c:pt idx="12">
                  <c:v>1.7043833260000003</c:v>
                </c:pt>
                <c:pt idx="13">
                  <c:v>1.698919526000001</c:v>
                </c:pt>
                <c:pt idx="14">
                  <c:v>1.6923629659999992</c:v>
                </c:pt>
                <c:pt idx="15">
                  <c:v>1.6858064059999993</c:v>
                </c:pt>
                <c:pt idx="16">
                  <c:v>1.6805338390000006</c:v>
                </c:pt>
                <c:pt idx="17">
                  <c:v>1.6739772790000007</c:v>
                </c:pt>
                <c:pt idx="18">
                  <c:v>1.6433799990000004</c:v>
                </c:pt>
                <c:pt idx="19">
                  <c:v>1.5319184789999998</c:v>
                </c:pt>
                <c:pt idx="20">
                  <c:v>1.3232013190000007</c:v>
                </c:pt>
                <c:pt idx="21">
                  <c:v>1.1452726720000008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0DC-43B1-9B31-8154691C62A7}"/>
            </c:ext>
          </c:extLst>
        </c:ser>
        <c:ser>
          <c:idx val="6"/>
          <c:order val="6"/>
          <c:tx>
            <c:v>G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Summary!$U$4:$U$25</c:f>
              <c:numCache>
                <c:formatCode>0.0000</c:formatCode>
                <c:ptCount val="22"/>
                <c:pt idx="0">
                  <c:v>1.7626820720000023</c:v>
                </c:pt>
                <c:pt idx="1">
                  <c:v>1.7626820720000023</c:v>
                </c:pt>
                <c:pt idx="2">
                  <c:v>1.7594037919999987</c:v>
                </c:pt>
                <c:pt idx="3">
                  <c:v>1.755032752</c:v>
                </c:pt>
                <c:pt idx="4">
                  <c:v>1.7508529450000001</c:v>
                </c:pt>
                <c:pt idx="5">
                  <c:v>1.7442963850000019</c:v>
                </c:pt>
                <c:pt idx="6">
                  <c:v>1.7377398250000002</c:v>
                </c:pt>
                <c:pt idx="7">
                  <c:v>1.7322760250000009</c:v>
                </c:pt>
                <c:pt idx="8">
                  <c:v>1.725719465000001</c:v>
                </c:pt>
                <c:pt idx="9">
                  <c:v>1.7202556650000016</c:v>
                </c:pt>
                <c:pt idx="10">
                  <c:v>1.7147918649999987</c:v>
                </c:pt>
                <c:pt idx="11">
                  <c:v>1.7084265379999994</c:v>
                </c:pt>
                <c:pt idx="12">
                  <c:v>1.7031539710000008</c:v>
                </c:pt>
                <c:pt idx="13">
                  <c:v>1.6965974109999991</c:v>
                </c:pt>
                <c:pt idx="14">
                  <c:v>1.6911336109999997</c:v>
                </c:pt>
                <c:pt idx="15">
                  <c:v>1.6856698110000004</c:v>
                </c:pt>
                <c:pt idx="16">
                  <c:v>1.680206011000001</c:v>
                </c:pt>
                <c:pt idx="17">
                  <c:v>1.6736494509999993</c:v>
                </c:pt>
                <c:pt idx="18">
                  <c:v>1.6507014909999995</c:v>
                </c:pt>
                <c:pt idx="19">
                  <c:v>1.5459877640000013</c:v>
                </c:pt>
                <c:pt idx="20">
                  <c:v>1.3383633639999992</c:v>
                </c:pt>
                <c:pt idx="21">
                  <c:v>1.1154403239999997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0DC-43B1-9B31-8154691C62A7}"/>
            </c:ext>
          </c:extLst>
        </c:ser>
        <c:ser>
          <c:idx val="7"/>
          <c:order val="7"/>
          <c:tx>
            <c:v>H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Summary!$X$4:$X$25</c:f>
              <c:numCache>
                <c:formatCode>0.0000</c:formatCode>
                <c:ptCount val="22"/>
                <c:pt idx="0">
                  <c:v>1.7634470040000014</c:v>
                </c:pt>
                <c:pt idx="1">
                  <c:v>1.7634470040000014</c:v>
                </c:pt>
                <c:pt idx="2">
                  <c:v>1.7601687239999997</c:v>
                </c:pt>
                <c:pt idx="3">
                  <c:v>1.7557976840000009</c:v>
                </c:pt>
                <c:pt idx="4">
                  <c:v>1.7505251170000005</c:v>
                </c:pt>
                <c:pt idx="5">
                  <c:v>1.7439685570000023</c:v>
                </c:pt>
                <c:pt idx="6">
                  <c:v>1.7374119970000006</c:v>
                </c:pt>
                <c:pt idx="7">
                  <c:v>1.7319481969999995</c:v>
                </c:pt>
                <c:pt idx="8">
                  <c:v>1.7264843970000001</c:v>
                </c:pt>
                <c:pt idx="9">
                  <c:v>1.719927837000002</c:v>
                </c:pt>
                <c:pt idx="10">
                  <c:v>1.7144640369999991</c:v>
                </c:pt>
                <c:pt idx="11">
                  <c:v>1.7079074770000009</c:v>
                </c:pt>
                <c:pt idx="12">
                  <c:v>1.7024436770000015</c:v>
                </c:pt>
                <c:pt idx="13">
                  <c:v>1.6960783499999987</c:v>
                </c:pt>
                <c:pt idx="14">
                  <c:v>1.6906145499999994</c:v>
                </c:pt>
                <c:pt idx="15">
                  <c:v>1.68515075</c:v>
                </c:pt>
                <c:pt idx="16">
                  <c:v>1.6796869500000007</c:v>
                </c:pt>
                <c:pt idx="17">
                  <c:v>1.6720376300000002</c:v>
                </c:pt>
                <c:pt idx="18">
                  <c:v>1.6447186299999998</c:v>
                </c:pt>
                <c:pt idx="19">
                  <c:v>1.5277933100000016</c:v>
                </c:pt>
                <c:pt idx="20">
                  <c:v>1.2983137100000004</c:v>
                </c:pt>
                <c:pt idx="21">
                  <c:v>1.1018081429999995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60DC-43B1-9B31-8154691C62A7}"/>
            </c:ext>
          </c:extLst>
        </c:ser>
        <c:ser>
          <c:idx val="8"/>
          <c:order val="8"/>
          <c:tx>
            <c:v>I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40C-4090-B361-EFF163F15229}"/>
            </c:ext>
          </c:extLst>
        </c:ser>
        <c:ser>
          <c:idx val="9"/>
          <c:order val="9"/>
          <c:tx>
            <c:v>J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Summary!$AA$4:$AA$25</c:f>
              <c:numCache>
                <c:formatCode>0.0000</c:formatCode>
                <c:ptCount val="22"/>
                <c:pt idx="0">
                  <c:v>1.7257741030000009</c:v>
                </c:pt>
                <c:pt idx="1">
                  <c:v>1.7718612560000011</c:v>
                </c:pt>
                <c:pt idx="2">
                  <c:v>1.7696757360000017</c:v>
                </c:pt>
                <c:pt idx="3">
                  <c:v>1.7642119360000024</c:v>
                </c:pt>
                <c:pt idx="4">
                  <c:v>1.759840896</c:v>
                </c:pt>
                <c:pt idx="5">
                  <c:v>1.7523828090000002</c:v>
                </c:pt>
                <c:pt idx="6">
                  <c:v>1.7469190090000009</c:v>
                </c:pt>
                <c:pt idx="7">
                  <c:v>1.7414552089999997</c:v>
                </c:pt>
                <c:pt idx="8">
                  <c:v>1.7348986489999998</c:v>
                </c:pt>
                <c:pt idx="9">
                  <c:v>1.7294348490000004</c:v>
                </c:pt>
                <c:pt idx="10">
                  <c:v>1.7230695220000012</c:v>
                </c:pt>
                <c:pt idx="11">
                  <c:v>1.7176057220000001</c:v>
                </c:pt>
                <c:pt idx="12">
                  <c:v>1.7123331549999996</c:v>
                </c:pt>
                <c:pt idx="13">
                  <c:v>1.7068693550000003</c:v>
                </c:pt>
                <c:pt idx="14">
                  <c:v>1.7014055550000009</c:v>
                </c:pt>
                <c:pt idx="15">
                  <c:v>1.6948489949999992</c:v>
                </c:pt>
                <c:pt idx="16">
                  <c:v>1.6893851949999998</c:v>
                </c:pt>
                <c:pt idx="17">
                  <c:v>1.6808343480000012</c:v>
                </c:pt>
                <c:pt idx="18">
                  <c:v>1.6502370680000009</c:v>
                </c:pt>
                <c:pt idx="19">
                  <c:v>1.5223841480000022</c:v>
                </c:pt>
                <c:pt idx="20">
                  <c:v>1.5223841480000022</c:v>
                </c:pt>
                <c:pt idx="21">
                  <c:v>1.0909351810000008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40C-4090-B361-EFF163F15229}"/>
            </c:ext>
          </c:extLst>
        </c:ser>
        <c:ser>
          <c:idx val="10"/>
          <c:order val="10"/>
          <c:tx>
            <c:v>K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Summary!$AD$4:$AD$25</c:f>
              <c:numCache>
                <c:formatCode>0.0000</c:formatCode>
                <c:ptCount val="22"/>
                <c:pt idx="0">
                  <c:v>1.7717246610000021</c:v>
                </c:pt>
                <c:pt idx="1">
                  <c:v>1.7728174210000009</c:v>
                </c:pt>
                <c:pt idx="2">
                  <c:v>1.7686376140000011</c:v>
                </c:pt>
                <c:pt idx="3">
                  <c:v>1.7664520940000017</c:v>
                </c:pt>
                <c:pt idx="4">
                  <c:v>1.759895534</c:v>
                </c:pt>
                <c:pt idx="5">
                  <c:v>1.7533389740000001</c:v>
                </c:pt>
                <c:pt idx="6">
                  <c:v>1.7480664070000014</c:v>
                </c:pt>
                <c:pt idx="7">
                  <c:v>1.7415098469999997</c:v>
                </c:pt>
                <c:pt idx="8">
                  <c:v>1.7349532869999997</c:v>
                </c:pt>
                <c:pt idx="9">
                  <c:v>1.7283967270000016</c:v>
                </c:pt>
                <c:pt idx="10">
                  <c:v>1.7229329270000022</c:v>
                </c:pt>
                <c:pt idx="11">
                  <c:v>1.71766036</c:v>
                </c:pt>
                <c:pt idx="12">
                  <c:v>1.7132893200000012</c:v>
                </c:pt>
                <c:pt idx="13">
                  <c:v>1.7089182800000007</c:v>
                </c:pt>
                <c:pt idx="14">
                  <c:v>1.6985643790000005</c:v>
                </c:pt>
                <c:pt idx="15">
                  <c:v>1.6941933389999999</c:v>
                </c:pt>
                <c:pt idx="16">
                  <c:v>1.6887295390000006</c:v>
                </c:pt>
                <c:pt idx="17">
                  <c:v>1.6843584990000018</c:v>
                </c:pt>
                <c:pt idx="18">
                  <c:v>1.6583234920000027</c:v>
                </c:pt>
                <c:pt idx="19">
                  <c:v>1.5621606120000013</c:v>
                </c:pt>
                <c:pt idx="20">
                  <c:v>1.3304954920000025</c:v>
                </c:pt>
                <c:pt idx="21">
                  <c:v>1.1108507320000012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40C-4090-B361-EFF163F15229}"/>
            </c:ext>
          </c:extLst>
        </c:ser>
        <c:ser>
          <c:idx val="11"/>
          <c:order val="11"/>
          <c:tx>
            <c:v>L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Summary!$AG$4:$AG$25</c:f>
              <c:numCache>
                <c:formatCode>0.0000</c:formatCode>
                <c:ptCount val="22"/>
                <c:pt idx="0">
                  <c:v>1.7610429320000005</c:v>
                </c:pt>
                <c:pt idx="1">
                  <c:v>1.7697850120000016</c:v>
                </c:pt>
                <c:pt idx="2">
                  <c:v>1.7666979650000023</c:v>
                </c:pt>
                <c:pt idx="3">
                  <c:v>1.7645124449999994</c:v>
                </c:pt>
                <c:pt idx="4">
                  <c:v>1.7579558850000012</c:v>
                </c:pt>
                <c:pt idx="5">
                  <c:v>1.7513993250000013</c:v>
                </c:pt>
                <c:pt idx="6">
                  <c:v>1.7448427650000031</c:v>
                </c:pt>
                <c:pt idx="7">
                  <c:v>1.7404717250000008</c:v>
                </c:pt>
                <c:pt idx="8">
                  <c:v>1.733013638000001</c:v>
                </c:pt>
                <c:pt idx="9">
                  <c:v>1.7264570780000028</c:v>
                </c:pt>
                <c:pt idx="10">
                  <c:v>1.7220860380000005</c:v>
                </c:pt>
                <c:pt idx="11">
                  <c:v>1.7155294780000006</c:v>
                </c:pt>
                <c:pt idx="12">
                  <c:v>1.7100656780000012</c:v>
                </c:pt>
                <c:pt idx="13">
                  <c:v>1.7035091180000013</c:v>
                </c:pt>
                <c:pt idx="14">
                  <c:v>1.7002308379999995</c:v>
                </c:pt>
                <c:pt idx="15">
                  <c:v>1.6936742780000014</c:v>
                </c:pt>
                <c:pt idx="16">
                  <c:v>1.6884017110000009</c:v>
                </c:pt>
                <c:pt idx="17">
                  <c:v>1.6818451510000028</c:v>
                </c:pt>
                <c:pt idx="18">
                  <c:v>1.6578044310000024</c:v>
                </c:pt>
                <c:pt idx="19">
                  <c:v>1.5332297910000019</c:v>
                </c:pt>
                <c:pt idx="20">
                  <c:v>1.289544311000002</c:v>
                </c:pt>
                <c:pt idx="21">
                  <c:v>1.1070533910000027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40C-4090-B361-EFF163F15229}"/>
            </c:ext>
          </c:extLst>
        </c:ser>
        <c:ser>
          <c:idx val="12"/>
          <c:order val="12"/>
          <c:tx>
            <c:v>M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40C-4090-B361-EFF163F15229}"/>
            </c:ext>
          </c:extLst>
        </c:ser>
        <c:ser>
          <c:idx val="13"/>
          <c:order val="13"/>
          <c:tx>
            <c:v>N</c:v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840C-4090-B361-EFF163F15229}"/>
            </c:ext>
          </c:extLst>
        </c:ser>
        <c:ser>
          <c:idx val="14"/>
          <c:order val="14"/>
          <c:tx>
            <c:v>O</c:v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840C-4090-B361-EFF163F15229}"/>
            </c:ext>
          </c:extLst>
        </c:ser>
        <c:ser>
          <c:idx val="15"/>
          <c:order val="15"/>
          <c:tx>
            <c:v>P</c:v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840C-4090-B361-EFF163F152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216624"/>
        <c:axId val="511217040"/>
      </c:scatterChart>
      <c:valAx>
        <c:axId val="511216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217040"/>
        <c:crosses val="autoZero"/>
        <c:crossBetween val="midCat"/>
      </c:valAx>
      <c:valAx>
        <c:axId val="511217040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CsCl</a:t>
                </a:r>
                <a:r>
                  <a:rPr lang="en-US" baseline="0"/>
                  <a:t> (g/ml)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216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DNA/</a:t>
            </a:r>
            <a:r>
              <a:rPr lang="en-US" baseline="0"/>
              <a:t>Density Sample I - 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195592132966735"/>
          <c:y val="0.11960348154906593"/>
          <c:w val="0.82007715813406667"/>
          <c:h val="0.66268752079677473"/>
        </c:manualLayout>
      </c:layout>
      <c:scatterChart>
        <c:scatterStyle val="lineMarker"/>
        <c:varyColors val="0"/>
        <c:ser>
          <c:idx val="8"/>
          <c:order val="0"/>
          <c:tx>
            <c:v>I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Summary!#REF!</c:f>
            </c:numRef>
          </c:xVal>
          <c:yVal>
            <c:numRef>
              <c:f>Summary!#REF!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492-40D8-82C4-426C9371F0E1}"/>
            </c:ext>
          </c:extLst>
        </c:ser>
        <c:ser>
          <c:idx val="9"/>
          <c:order val="1"/>
          <c:tx>
            <c:v>J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Summary!$AA$5:$AA$23</c:f>
              <c:numCache>
                <c:formatCode>0.0000</c:formatCode>
                <c:ptCount val="19"/>
                <c:pt idx="0">
                  <c:v>1.7718612560000011</c:v>
                </c:pt>
                <c:pt idx="1">
                  <c:v>1.7696757360000017</c:v>
                </c:pt>
                <c:pt idx="2">
                  <c:v>1.7642119360000024</c:v>
                </c:pt>
                <c:pt idx="3">
                  <c:v>1.759840896</c:v>
                </c:pt>
                <c:pt idx="4">
                  <c:v>1.7523828090000002</c:v>
                </c:pt>
                <c:pt idx="5">
                  <c:v>1.7469190090000009</c:v>
                </c:pt>
                <c:pt idx="6">
                  <c:v>1.7414552089999997</c:v>
                </c:pt>
                <c:pt idx="7">
                  <c:v>1.7348986489999998</c:v>
                </c:pt>
                <c:pt idx="8">
                  <c:v>1.7294348490000004</c:v>
                </c:pt>
                <c:pt idx="9">
                  <c:v>1.7230695220000012</c:v>
                </c:pt>
                <c:pt idx="10">
                  <c:v>1.7176057220000001</c:v>
                </c:pt>
                <c:pt idx="11">
                  <c:v>1.7123331549999996</c:v>
                </c:pt>
                <c:pt idx="12">
                  <c:v>1.7068693550000003</c:v>
                </c:pt>
                <c:pt idx="13">
                  <c:v>1.7014055550000009</c:v>
                </c:pt>
                <c:pt idx="14">
                  <c:v>1.6948489949999992</c:v>
                </c:pt>
                <c:pt idx="15">
                  <c:v>1.6893851949999998</c:v>
                </c:pt>
                <c:pt idx="16">
                  <c:v>1.6808343480000012</c:v>
                </c:pt>
                <c:pt idx="17">
                  <c:v>1.6502370680000009</c:v>
                </c:pt>
                <c:pt idx="18">
                  <c:v>1.5223841480000022</c:v>
                </c:pt>
              </c:numCache>
            </c:numRef>
          </c:xVal>
          <c:yVal>
            <c:numRef>
              <c:f>Summary!$AB$5:$AB$23</c:f>
              <c:numCache>
                <c:formatCode>0.0000</c:formatCode>
                <c:ptCount val="19"/>
                <c:pt idx="0">
                  <c:v>-1.8430239474643492E-2</c:v>
                </c:pt>
                <c:pt idx="1">
                  <c:v>3.6890057564179783E-2</c:v>
                </c:pt>
                <c:pt idx="2">
                  <c:v>0.13192081746444551</c:v>
                </c:pt>
                <c:pt idx="3">
                  <c:v>0.47905205915553078</c:v>
                </c:pt>
                <c:pt idx="4">
                  <c:v>0.99527095189302928</c:v>
                </c:pt>
                <c:pt idx="5">
                  <c:v>1.8705860853245058</c:v>
                </c:pt>
                <c:pt idx="6">
                  <c:v>3.6186739946436091</c:v>
                </c:pt>
                <c:pt idx="7">
                  <c:v>4.5316039822873782</c:v>
                </c:pt>
                <c:pt idx="8">
                  <c:v>8.1276944965532198</c:v>
                </c:pt>
                <c:pt idx="9">
                  <c:v>9.1592293997564891</c:v>
                </c:pt>
                <c:pt idx="10">
                  <c:v>7.2467927105487098</c:v>
                </c:pt>
                <c:pt idx="11">
                  <c:v>4.3791003301728191</c:v>
                </c:pt>
                <c:pt idx="12">
                  <c:v>1.8363112684232259</c:v>
                </c:pt>
                <c:pt idx="13">
                  <c:v>0.87517223956530898</c:v>
                </c:pt>
                <c:pt idx="14">
                  <c:v>0.64421281476779202</c:v>
                </c:pt>
                <c:pt idx="15">
                  <c:v>0.29110015892699348</c:v>
                </c:pt>
                <c:pt idx="16">
                  <c:v>0.2030523858423412</c:v>
                </c:pt>
                <c:pt idx="17">
                  <c:v>0.20651507901985763</c:v>
                </c:pt>
                <c:pt idx="18">
                  <c:v>0.15875500100000001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3492-40D8-82C4-426C9371F0E1}"/>
            </c:ext>
          </c:extLst>
        </c:ser>
        <c:ser>
          <c:idx val="10"/>
          <c:order val="2"/>
          <c:tx>
            <c:v>K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Summary!$AD$5:$AD$23</c:f>
              <c:numCache>
                <c:formatCode>0.0000</c:formatCode>
                <c:ptCount val="19"/>
                <c:pt idx="0">
                  <c:v>1.7728174210000009</c:v>
                </c:pt>
                <c:pt idx="1">
                  <c:v>1.7686376140000011</c:v>
                </c:pt>
                <c:pt idx="2">
                  <c:v>1.7664520940000017</c:v>
                </c:pt>
                <c:pt idx="3">
                  <c:v>1.759895534</c:v>
                </c:pt>
                <c:pt idx="4">
                  <c:v>1.7533389740000001</c:v>
                </c:pt>
                <c:pt idx="5">
                  <c:v>1.7480664070000014</c:v>
                </c:pt>
                <c:pt idx="6">
                  <c:v>1.7415098469999997</c:v>
                </c:pt>
                <c:pt idx="7">
                  <c:v>1.7349532869999997</c:v>
                </c:pt>
                <c:pt idx="8">
                  <c:v>1.7283967270000016</c:v>
                </c:pt>
                <c:pt idx="9">
                  <c:v>1.7229329270000022</c:v>
                </c:pt>
                <c:pt idx="10">
                  <c:v>1.71766036</c:v>
                </c:pt>
                <c:pt idx="11">
                  <c:v>1.7132893200000012</c:v>
                </c:pt>
                <c:pt idx="12">
                  <c:v>1.7089182800000007</c:v>
                </c:pt>
                <c:pt idx="13">
                  <c:v>1.6985643790000005</c:v>
                </c:pt>
                <c:pt idx="14">
                  <c:v>1.6941933389999999</c:v>
                </c:pt>
                <c:pt idx="15">
                  <c:v>1.6887295390000006</c:v>
                </c:pt>
                <c:pt idx="16">
                  <c:v>1.6843584990000018</c:v>
                </c:pt>
                <c:pt idx="17">
                  <c:v>1.6583234920000027</c:v>
                </c:pt>
                <c:pt idx="18">
                  <c:v>1.5621606120000013</c:v>
                </c:pt>
              </c:numCache>
            </c:numRef>
          </c:xVal>
          <c:yVal>
            <c:numRef>
              <c:f>Summary!$AE$5:$AE$23</c:f>
              <c:numCache>
                <c:formatCode>0.0000</c:formatCode>
                <c:ptCount val="19"/>
                <c:pt idx="0">
                  <c:v>-1.8605211559852092E-2</c:v>
                </c:pt>
                <c:pt idx="1">
                  <c:v>1.5109212294771538E-3</c:v>
                </c:pt>
                <c:pt idx="2">
                  <c:v>4.1579112107361232E-3</c:v>
                </c:pt>
                <c:pt idx="3">
                  <c:v>0.1031809508517587</c:v>
                </c:pt>
                <c:pt idx="4">
                  <c:v>0.68717052272221535</c:v>
                </c:pt>
                <c:pt idx="5">
                  <c:v>1.738788252627246</c:v>
                </c:pt>
                <c:pt idx="6">
                  <c:v>4.2402061954086712</c:v>
                </c:pt>
                <c:pt idx="7">
                  <c:v>8.3278305713418597</c:v>
                </c:pt>
                <c:pt idx="8">
                  <c:v>13.067201560123401</c:v>
                </c:pt>
                <c:pt idx="9">
                  <c:v>13.949299799978006</c:v>
                </c:pt>
                <c:pt idx="10">
                  <c:v>8.6896009248949415</c:v>
                </c:pt>
                <c:pt idx="11">
                  <c:v>4.1762814597112108</c:v>
                </c:pt>
                <c:pt idx="12">
                  <c:v>1.929379358991018</c:v>
                </c:pt>
                <c:pt idx="13">
                  <c:v>1.0125417710778175</c:v>
                </c:pt>
                <c:pt idx="14">
                  <c:v>0.5865082928426536</c:v>
                </c:pt>
                <c:pt idx="15">
                  <c:v>0.2971002543071653</c:v>
                </c:pt>
                <c:pt idx="16">
                  <c:v>0.18578312342675765</c:v>
                </c:pt>
                <c:pt idx="17">
                  <c:v>0.2512583135180792</c:v>
                </c:pt>
                <c:pt idx="18">
                  <c:v>0.15321349500488354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3492-40D8-82C4-426C9371F0E1}"/>
            </c:ext>
          </c:extLst>
        </c:ser>
        <c:ser>
          <c:idx val="11"/>
          <c:order val="3"/>
          <c:tx>
            <c:v>L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Summary!$AG$5:$AG$23</c:f>
              <c:numCache>
                <c:formatCode>0.0000</c:formatCode>
                <c:ptCount val="19"/>
                <c:pt idx="0">
                  <c:v>1.7697850120000016</c:v>
                </c:pt>
                <c:pt idx="1">
                  <c:v>1.7666979650000023</c:v>
                </c:pt>
                <c:pt idx="2">
                  <c:v>1.7645124449999994</c:v>
                </c:pt>
                <c:pt idx="3">
                  <c:v>1.7579558850000012</c:v>
                </c:pt>
                <c:pt idx="4">
                  <c:v>1.7513993250000013</c:v>
                </c:pt>
                <c:pt idx="5">
                  <c:v>1.7448427650000031</c:v>
                </c:pt>
                <c:pt idx="6">
                  <c:v>1.7404717250000008</c:v>
                </c:pt>
                <c:pt idx="7">
                  <c:v>1.733013638000001</c:v>
                </c:pt>
                <c:pt idx="8">
                  <c:v>1.7264570780000028</c:v>
                </c:pt>
                <c:pt idx="9">
                  <c:v>1.7220860380000005</c:v>
                </c:pt>
                <c:pt idx="10">
                  <c:v>1.7155294780000006</c:v>
                </c:pt>
                <c:pt idx="11">
                  <c:v>1.7100656780000012</c:v>
                </c:pt>
                <c:pt idx="12">
                  <c:v>1.7035091180000013</c:v>
                </c:pt>
                <c:pt idx="13">
                  <c:v>1.7002308379999995</c:v>
                </c:pt>
                <c:pt idx="14">
                  <c:v>1.6936742780000014</c:v>
                </c:pt>
                <c:pt idx="15">
                  <c:v>1.6884017110000009</c:v>
                </c:pt>
                <c:pt idx="16">
                  <c:v>1.6818451510000028</c:v>
                </c:pt>
                <c:pt idx="17">
                  <c:v>1.6578044310000024</c:v>
                </c:pt>
                <c:pt idx="18">
                  <c:v>1.5332297910000019</c:v>
                </c:pt>
              </c:numCache>
            </c:numRef>
          </c:xVal>
          <c:yVal>
            <c:numRef>
              <c:f>Summary!$AH$5:$AH$23</c:f>
              <c:numCache>
                <c:formatCode>0.0000</c:formatCode>
                <c:ptCount val="19"/>
                <c:pt idx="0">
                  <c:v>3.6766458862732346E-2</c:v>
                </c:pt>
                <c:pt idx="1">
                  <c:v>0.14722896731676052</c:v>
                </c:pt>
                <c:pt idx="2">
                  <c:v>0.31374123976533919</c:v>
                </c:pt>
                <c:pt idx="3">
                  <c:v>0.78130089995489838</c:v>
                </c:pt>
                <c:pt idx="4">
                  <c:v>1.3516473633538009</c:v>
                </c:pt>
                <c:pt idx="5">
                  <c:v>2.8208299006568645</c:v>
                </c:pt>
                <c:pt idx="6">
                  <c:v>3.9854269743182336</c:v>
                </c:pt>
                <c:pt idx="7">
                  <c:v>5.3163130884976217</c:v>
                </c:pt>
                <c:pt idx="8">
                  <c:v>9.7617055836936455</c:v>
                </c:pt>
                <c:pt idx="9">
                  <c:v>10.025818096464185</c:v>
                </c:pt>
                <c:pt idx="10">
                  <c:v>5.999157897835655</c:v>
                </c:pt>
                <c:pt idx="11">
                  <c:v>3.17422584462585</c:v>
                </c:pt>
                <c:pt idx="12">
                  <c:v>1.3838941266160021</c:v>
                </c:pt>
                <c:pt idx="13">
                  <c:v>0.7595331227733908</c:v>
                </c:pt>
                <c:pt idx="14">
                  <c:v>0.48073639570101173</c:v>
                </c:pt>
                <c:pt idx="15">
                  <c:v>0.28863903841537725</c:v>
                </c:pt>
                <c:pt idx="16">
                  <c:v>0.25047997278273898</c:v>
                </c:pt>
                <c:pt idx="17">
                  <c:v>0.24913312625403625</c:v>
                </c:pt>
                <c:pt idx="18">
                  <c:v>0.14940552796456461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3492-40D8-82C4-426C9371F0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2038064"/>
        <c:axId val="2032073152"/>
        <c:extLst>
          <c:ext xmlns:c15="http://schemas.microsoft.com/office/drawing/2012/chart" uri="{02D57815-91ED-43cb-92C2-25804820EDAC}">
            <c15:filteredScatterSeries>
              <c15:ser>
                <c:idx val="12"/>
                <c:order val="4"/>
                <c:tx>
                  <c:v>M</c:v>
                </c:tx>
                <c:spPr>
                  <a:ln w="19050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Summary!#REF!</c15:sqref>
                        </c15:formulaRef>
                      </c:ext>
                    </c:extLst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Summary!#REF!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C-3492-40D8-82C4-426C9371F0E1}"/>
                  </c:ext>
                </c:extLst>
              </c15:ser>
            </c15:filteredScatterSeries>
            <c15:filteredScatterSeries>
              <c15:ser>
                <c:idx val="13"/>
                <c:order val="5"/>
                <c:tx>
                  <c:v>N</c:v>
                </c:tx>
                <c:spPr>
                  <a:ln w="19050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Summary!#REF!</c15:sqref>
                        </c15:formulaRef>
                      </c:ext>
                    </c:extLst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3492-40D8-82C4-426C9371F0E1}"/>
                  </c:ext>
                </c:extLst>
              </c15:ser>
            </c15:filteredScatterSeries>
            <c15:filteredScatterSeries>
              <c15:ser>
                <c:idx val="14"/>
                <c:order val="6"/>
                <c:tx>
                  <c:v>O</c:v>
                </c:tx>
                <c:spPr>
                  <a:ln w="19050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Summary!#REF!</c15:sqref>
                        </c15:formulaRef>
                      </c:ext>
                    </c:extLst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3492-40D8-82C4-426C9371F0E1}"/>
                  </c:ext>
                </c:extLst>
              </c15:ser>
            </c15:filteredScatterSeries>
            <c15:filteredScatterSeries>
              <c15:ser>
                <c:idx val="15"/>
                <c:order val="7"/>
                <c:tx>
                  <c:v>P</c:v>
                </c:tx>
                <c:spPr>
                  <a:ln w="19050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Summary!#REF!</c15:sqref>
                        </c15:formulaRef>
                      </c:ext>
                    </c:extLst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3492-40D8-82C4-426C9371F0E1}"/>
                  </c:ext>
                </c:extLst>
              </c15:ser>
            </c15:filteredScatterSeries>
          </c:ext>
        </c:extLst>
      </c:scatterChart>
      <c:valAx>
        <c:axId val="2032038064"/>
        <c:scaling>
          <c:orientation val="minMax"/>
          <c:max val="1.8"/>
          <c:min val="1.650000000000000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density (g/ml)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073152"/>
        <c:crosses val="autoZero"/>
        <c:crossBetween val="midCat"/>
      </c:valAx>
      <c:valAx>
        <c:axId val="2032073152"/>
        <c:scaling>
          <c:orientation val="minMax"/>
          <c:max val="2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DNA (ng/ul)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038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476251</xdr:colOff>
      <xdr:row>28</xdr:row>
      <xdr:rowOff>55032</xdr:rowOff>
    </xdr:from>
    <xdr:to>
      <xdr:col>8</xdr:col>
      <xdr:colOff>194734</xdr:colOff>
      <xdr:row>53</xdr:row>
      <xdr:rowOff>116415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EF2648-E102-4B18-B61B-B12A7E0160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551391</xdr:colOff>
      <xdr:row>28</xdr:row>
      <xdr:rowOff>61079</xdr:rowOff>
    </xdr:from>
    <xdr:to>
      <xdr:col>16</xdr:col>
      <xdr:colOff>277436</xdr:colOff>
      <xdr:row>53</xdr:row>
      <xdr:rowOff>93134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7AE4510-4E41-46C0-A33F-3A5611C600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541866</xdr:colOff>
      <xdr:row>28</xdr:row>
      <xdr:rowOff>38101</xdr:rowOff>
    </xdr:from>
    <xdr:to>
      <xdr:col>24</xdr:col>
      <xdr:colOff>260349</xdr:colOff>
      <xdr:row>53</xdr:row>
      <xdr:rowOff>103716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8AA60FF-B5A2-4CEF-878A-2B5488A801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22</xdr:row>
      <xdr:rowOff>104775</xdr:rowOff>
    </xdr:from>
    <xdr:to>
      <xdr:col>2</xdr:col>
      <xdr:colOff>2362200</xdr:colOff>
      <xdr:row>48</xdr:row>
      <xdr:rowOff>190500</xdr:rowOff>
    </xdr:to>
    <xdr:pic>
      <xdr:nvPicPr>
        <xdr:cNvPr id="1064" name="Picture 1">
          <a:extLst>
            <a:ext uri="{FF2B5EF4-FFF2-40B4-BE49-F238E27FC236}">
              <a16:creationId xmlns:a16="http://schemas.microsoft.com/office/drawing/2014/main" id="{5990C59C-CC9C-4910-BDBA-B59B1DEBCF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76800"/>
          <a:ext cx="4143375" cy="5133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8FBF1-D534-4F7E-950C-764D2E6B8C19}">
  <dimension ref="A1:J19"/>
  <sheetViews>
    <sheetView workbookViewId="0">
      <selection activeCell="H35" sqref="H35"/>
    </sheetView>
  </sheetViews>
  <sheetFormatPr defaultRowHeight="12.45"/>
  <cols>
    <col min="1" max="1" width="11.23046875" bestFit="1" customWidth="1"/>
    <col min="2" max="2" width="9.69140625" bestFit="1" customWidth="1"/>
    <col min="3" max="3" width="9.69140625" customWidth="1"/>
    <col min="4" max="4" width="17.23046875" bestFit="1" customWidth="1"/>
    <col min="5" max="5" width="18.69140625" bestFit="1" customWidth="1"/>
    <col min="6" max="6" width="12.53515625" customWidth="1"/>
    <col min="7" max="7" width="18.69140625" customWidth="1"/>
    <col min="8" max="8" width="20" bestFit="1" customWidth="1"/>
    <col min="9" max="9" width="23.921875" bestFit="1" customWidth="1"/>
  </cols>
  <sheetData>
    <row r="1" spans="1:10">
      <c r="A1" t="s">
        <v>187</v>
      </c>
    </row>
    <row r="2" spans="1:10">
      <c r="A2" t="s">
        <v>188</v>
      </c>
    </row>
    <row r="4" spans="1:10">
      <c r="A4" s="27" t="s">
        <v>182</v>
      </c>
      <c r="B4" s="27" t="s">
        <v>189</v>
      </c>
      <c r="C4" s="27" t="s">
        <v>191</v>
      </c>
      <c r="D4" s="27" t="s">
        <v>190</v>
      </c>
      <c r="E4" s="27" t="s">
        <v>196</v>
      </c>
      <c r="F4" s="27" t="s">
        <v>201</v>
      </c>
      <c r="G4" s="27" t="s">
        <v>202</v>
      </c>
      <c r="H4" s="27" t="s">
        <v>197</v>
      </c>
      <c r="I4" s="27" t="s">
        <v>209</v>
      </c>
      <c r="J4" s="27" t="s">
        <v>193</v>
      </c>
    </row>
    <row r="5" spans="1:10">
      <c r="A5" s="66">
        <f>TubeLoading!F29</f>
        <v>2016</v>
      </c>
      <c r="B5" s="66" t="str">
        <f>TubeLoading!A29</f>
        <v>Tube A</v>
      </c>
      <c r="C5" s="66" t="s">
        <v>192</v>
      </c>
      <c r="D5" s="67">
        <v>45007</v>
      </c>
      <c r="E5" s="66">
        <v>112</v>
      </c>
      <c r="F5" t="s">
        <v>207</v>
      </c>
      <c r="G5" s="66">
        <f>TubeLoading!J29</f>
        <v>4000</v>
      </c>
      <c r="H5" s="68">
        <f>Summary!D26</f>
        <v>100.97890459481651</v>
      </c>
      <c r="I5" s="110">
        <v>37</v>
      </c>
    </row>
    <row r="6" spans="1:10">
      <c r="A6" s="66">
        <f>TubeLoading!F30</f>
        <v>3632</v>
      </c>
      <c r="B6" s="66" t="str">
        <f>TubeLoading!A30</f>
        <v>Tube B</v>
      </c>
      <c r="C6" s="66" t="s">
        <v>192</v>
      </c>
      <c r="D6" s="67">
        <v>45007</v>
      </c>
      <c r="E6">
        <v>112</v>
      </c>
      <c r="F6" t="s">
        <v>207</v>
      </c>
      <c r="G6" s="66">
        <f>TubeLoading!J30</f>
        <v>4000</v>
      </c>
      <c r="H6" s="50">
        <f>Summary!G26</f>
        <v>89.833964424335278</v>
      </c>
      <c r="I6" s="111">
        <v>37</v>
      </c>
    </row>
    <row r="7" spans="1:10">
      <c r="A7" s="66">
        <f>TubeLoading!F31</f>
        <v>3188</v>
      </c>
      <c r="B7" s="66" t="str">
        <f>TubeLoading!A31</f>
        <v>Tube C</v>
      </c>
      <c r="C7" s="66" t="s">
        <v>192</v>
      </c>
      <c r="D7" s="67">
        <v>45007</v>
      </c>
      <c r="E7" s="66">
        <v>112</v>
      </c>
      <c r="F7" t="s">
        <v>207</v>
      </c>
      <c r="G7" s="66">
        <f>TubeLoading!J31</f>
        <v>4000</v>
      </c>
      <c r="H7" s="50">
        <f>Summary!J26</f>
        <v>93.107065413325827</v>
      </c>
      <c r="I7" s="110">
        <v>37</v>
      </c>
    </row>
    <row r="8" spans="1:10">
      <c r="A8" s="66">
        <f>TubeLoading!F32</f>
        <v>1485</v>
      </c>
      <c r="B8" s="66" t="str">
        <f>TubeLoading!A32</f>
        <v>Tube D</v>
      </c>
      <c r="C8" s="66" t="s">
        <v>192</v>
      </c>
      <c r="D8" s="67">
        <v>45007</v>
      </c>
      <c r="E8">
        <v>112</v>
      </c>
      <c r="F8" t="s">
        <v>207</v>
      </c>
      <c r="G8" s="66">
        <f>TubeLoading!J32</f>
        <v>4000</v>
      </c>
      <c r="H8" s="50">
        <f>Summary!M26</f>
        <v>90.713160388788594</v>
      </c>
      <c r="I8" s="111">
        <v>37</v>
      </c>
    </row>
    <row r="9" spans="1:10">
      <c r="A9" s="66">
        <f>TubeLoading!F33</f>
        <v>2431</v>
      </c>
      <c r="B9" s="66" t="str">
        <f>TubeLoading!A33</f>
        <v>Tube E</v>
      </c>
      <c r="C9" s="66" t="s">
        <v>195</v>
      </c>
      <c r="D9" s="67">
        <v>45007</v>
      </c>
      <c r="E9">
        <v>134</v>
      </c>
      <c r="F9" t="s">
        <v>207</v>
      </c>
      <c r="G9" s="66">
        <f>TubeLoading!J33</f>
        <v>4000</v>
      </c>
      <c r="H9" s="50">
        <f>Summary!P26</f>
        <v>106.40310674124042</v>
      </c>
      <c r="I9" s="110">
        <v>37</v>
      </c>
    </row>
    <row r="10" spans="1:10">
      <c r="A10" s="66">
        <f>TubeLoading!F34</f>
        <v>1511</v>
      </c>
      <c r="B10" s="66" t="str">
        <f>TubeLoading!A34</f>
        <v>Tube F</v>
      </c>
      <c r="C10" s="66" t="s">
        <v>195</v>
      </c>
      <c r="D10" s="67">
        <v>45007</v>
      </c>
      <c r="E10">
        <v>134</v>
      </c>
      <c r="F10" t="s">
        <v>207</v>
      </c>
      <c r="G10" s="66">
        <f>TubeLoading!J34</f>
        <v>4000</v>
      </c>
      <c r="H10" s="50">
        <f>Summary!S26</f>
        <v>100.33638568981658</v>
      </c>
      <c r="I10" s="111">
        <v>37</v>
      </c>
    </row>
    <row r="11" spans="1:10">
      <c r="A11" s="66">
        <f>TubeLoading!F35</f>
        <v>2019</v>
      </c>
      <c r="B11" s="66" t="str">
        <f>TubeLoading!A35</f>
        <v>Tube G</v>
      </c>
      <c r="C11" s="66" t="s">
        <v>195</v>
      </c>
      <c r="D11" s="67">
        <v>45007</v>
      </c>
      <c r="E11">
        <v>134</v>
      </c>
      <c r="F11" t="s">
        <v>207</v>
      </c>
      <c r="G11" s="66">
        <f>TubeLoading!J35</f>
        <v>4000</v>
      </c>
      <c r="H11" s="50">
        <f>Summary!V26</f>
        <v>70.894158441474971</v>
      </c>
      <c r="I11" s="110">
        <v>37</v>
      </c>
    </row>
    <row r="12" spans="1:10">
      <c r="A12" s="66">
        <f>TubeLoading!F36</f>
        <v>2373</v>
      </c>
      <c r="B12" s="66" t="str">
        <f>TubeLoading!A36</f>
        <v>Tube H</v>
      </c>
      <c r="C12" s="66" t="s">
        <v>195</v>
      </c>
      <c r="D12" s="67">
        <v>45007</v>
      </c>
      <c r="E12">
        <v>134</v>
      </c>
      <c r="F12" t="s">
        <v>207</v>
      </c>
      <c r="G12" s="66">
        <f>TubeLoading!J36</f>
        <v>4000</v>
      </c>
      <c r="H12" s="50">
        <f>Summary!Y26</f>
        <v>95.896123027671152</v>
      </c>
      <c r="I12" s="111">
        <v>37</v>
      </c>
    </row>
    <row r="13" spans="1:10">
      <c r="A13" s="66">
        <f>TubeLoading!F38</f>
        <v>3649</v>
      </c>
      <c r="B13" s="66" t="str">
        <f>TubeLoading!A38</f>
        <v>Tube J</v>
      </c>
      <c r="C13" s="66" t="s">
        <v>198</v>
      </c>
      <c r="D13" s="67">
        <v>45007</v>
      </c>
      <c r="E13">
        <v>114</v>
      </c>
      <c r="F13" t="s">
        <v>208</v>
      </c>
      <c r="G13" s="66">
        <f>TubeLoading!J38</f>
        <v>3999.9999999999995</v>
      </c>
      <c r="H13" s="50">
        <f>Summary!AB26</f>
        <v>44.905863090914345</v>
      </c>
      <c r="I13" s="111">
        <v>37</v>
      </c>
    </row>
    <row r="14" spans="1:10">
      <c r="A14" s="66">
        <f>TubeLoading!F39</f>
        <v>4007</v>
      </c>
      <c r="B14" s="66" t="str">
        <f>TubeLoading!A39</f>
        <v>Tube K</v>
      </c>
      <c r="C14" s="66" t="s">
        <v>198</v>
      </c>
      <c r="D14" s="67">
        <v>45007</v>
      </c>
      <c r="E14">
        <v>114</v>
      </c>
      <c r="F14" t="s">
        <v>208</v>
      </c>
      <c r="G14" s="66">
        <f>TubeLoading!J39</f>
        <v>3999.9999999999995</v>
      </c>
      <c r="H14" s="50">
        <f>Summary!AE26</f>
        <v>59.492608211067143</v>
      </c>
      <c r="I14" s="110">
        <v>37</v>
      </c>
    </row>
    <row r="15" spans="1:10">
      <c r="A15" s="66">
        <f>TubeLoading!F40</f>
        <v>3647</v>
      </c>
      <c r="B15" s="66" t="str">
        <f>TubeLoading!A40</f>
        <v>Tube L</v>
      </c>
      <c r="C15" s="66" t="s">
        <v>198</v>
      </c>
      <c r="D15" s="67">
        <v>45007</v>
      </c>
      <c r="E15">
        <v>114</v>
      </c>
      <c r="F15" t="s">
        <v>208</v>
      </c>
      <c r="G15" s="66">
        <f>TubeLoading!J40</f>
        <v>4000</v>
      </c>
      <c r="H15" s="50">
        <f>Summary!AH26</f>
        <v>47.366406283208448</v>
      </c>
      <c r="I15" s="111">
        <v>37</v>
      </c>
    </row>
    <row r="19" spans="1:1">
      <c r="A19" t="s">
        <v>203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23"/>
  <sheetViews>
    <sheetView topLeftCell="A3" workbookViewId="0">
      <selection activeCell="C24" sqref="C24"/>
    </sheetView>
  </sheetViews>
  <sheetFormatPr defaultColWidth="11.3828125" defaultRowHeight="12.45"/>
  <sheetData>
    <row r="1" spans="1:13" ht="24.9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60">
        <v>1</v>
      </c>
      <c r="B2" s="60" t="s">
        <v>61</v>
      </c>
      <c r="C2" s="61">
        <v>1.4063000000000001</v>
      </c>
      <c r="D2" s="60">
        <v>18.399999999999999</v>
      </c>
      <c r="E2" s="60">
        <f t="shared" ref="E2:E23" si="0">((20-D2)*-0.000175+C2)-0.0008</f>
        <v>1.4052200000000001</v>
      </c>
      <c r="F2" s="61">
        <f t="shared" ref="F2:F23" si="1">E2*10.9276-13.593</f>
        <v>1.7626820720000023</v>
      </c>
      <c r="G2" s="60" t="s">
        <v>107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60">
        <v>2</v>
      </c>
      <c r="B3" s="60" t="s">
        <v>61</v>
      </c>
      <c r="C3" s="61">
        <v>1.4063000000000001</v>
      </c>
      <c r="D3" s="60">
        <v>18.399999999999999</v>
      </c>
      <c r="E3" s="60">
        <f t="shared" si="0"/>
        <v>1.4052200000000001</v>
      </c>
      <c r="F3" s="61">
        <f t="shared" si="1"/>
        <v>1.7626820720000023</v>
      </c>
      <c r="G3" s="60" t="s">
        <v>108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60">
        <v>3</v>
      </c>
      <c r="B4" s="60" t="s">
        <v>61</v>
      </c>
      <c r="C4" s="61">
        <v>1.4059999999999999</v>
      </c>
      <c r="D4" s="60">
        <v>18.399999999999999</v>
      </c>
      <c r="E4" s="60">
        <f t="shared" si="0"/>
        <v>1.4049199999999999</v>
      </c>
      <c r="F4" s="61">
        <f t="shared" si="1"/>
        <v>1.7594037919999987</v>
      </c>
      <c r="G4" s="60" t="s">
        <v>109</v>
      </c>
      <c r="I4" t="s">
        <v>156</v>
      </c>
    </row>
    <row r="5" spans="1:13">
      <c r="A5" s="60">
        <v>4</v>
      </c>
      <c r="B5" s="60" t="s">
        <v>61</v>
      </c>
      <c r="C5" s="61">
        <v>1.4056</v>
      </c>
      <c r="D5" s="60">
        <v>18.399999999999999</v>
      </c>
      <c r="E5" s="60">
        <f t="shared" si="0"/>
        <v>1.40452</v>
      </c>
      <c r="F5" s="61">
        <f t="shared" si="1"/>
        <v>1.755032752</v>
      </c>
      <c r="G5" s="60" t="s">
        <v>110</v>
      </c>
      <c r="I5" t="s">
        <v>157</v>
      </c>
    </row>
    <row r="6" spans="1:13">
      <c r="A6" s="58">
        <v>5</v>
      </c>
      <c r="B6" s="58" t="s">
        <v>61</v>
      </c>
      <c r="C6" s="59">
        <v>1.4052</v>
      </c>
      <c r="D6" s="58">
        <v>18.5</v>
      </c>
      <c r="E6" s="58">
        <f t="shared" si="0"/>
        <v>1.4041375</v>
      </c>
      <c r="F6" s="59">
        <f t="shared" si="1"/>
        <v>1.7508529450000001</v>
      </c>
      <c r="G6" s="58" t="s">
        <v>111</v>
      </c>
    </row>
    <row r="7" spans="1:13">
      <c r="A7" s="58">
        <v>6</v>
      </c>
      <c r="B7" s="58" t="s">
        <v>61</v>
      </c>
      <c r="C7" s="59">
        <v>1.4046000000000001</v>
      </c>
      <c r="D7" s="58">
        <v>18.5</v>
      </c>
      <c r="E7" s="58">
        <f t="shared" si="0"/>
        <v>1.4035375000000001</v>
      </c>
      <c r="F7" s="59">
        <f t="shared" si="1"/>
        <v>1.7442963850000019</v>
      </c>
      <c r="G7" s="58" t="s">
        <v>112</v>
      </c>
    </row>
    <row r="8" spans="1:13">
      <c r="A8" s="58">
        <v>7</v>
      </c>
      <c r="B8" s="58" t="s">
        <v>61</v>
      </c>
      <c r="C8" s="59">
        <v>1.4039999999999999</v>
      </c>
      <c r="D8" s="58">
        <v>18.5</v>
      </c>
      <c r="E8" s="58">
        <f t="shared" si="0"/>
        <v>1.4029374999999999</v>
      </c>
      <c r="F8" s="59">
        <f t="shared" si="1"/>
        <v>1.7377398250000002</v>
      </c>
      <c r="G8" s="58" t="s">
        <v>113</v>
      </c>
    </row>
    <row r="9" spans="1:13">
      <c r="A9" s="58">
        <v>8</v>
      </c>
      <c r="B9" s="58" t="s">
        <v>61</v>
      </c>
      <c r="C9" s="59">
        <v>1.4035</v>
      </c>
      <c r="D9" s="58">
        <v>18.5</v>
      </c>
      <c r="E9" s="58">
        <f t="shared" si="0"/>
        <v>1.4024375</v>
      </c>
      <c r="F9" s="59">
        <f t="shared" si="1"/>
        <v>1.7322760250000009</v>
      </c>
      <c r="G9" s="58" t="s">
        <v>114</v>
      </c>
    </row>
    <row r="10" spans="1:13">
      <c r="A10" s="58">
        <v>9</v>
      </c>
      <c r="B10" s="58" t="s">
        <v>61</v>
      </c>
      <c r="C10" s="59">
        <v>1.4029</v>
      </c>
      <c r="D10" s="58">
        <v>18.5</v>
      </c>
      <c r="E10" s="58">
        <f t="shared" si="0"/>
        <v>1.4018375000000001</v>
      </c>
      <c r="F10" s="59">
        <f t="shared" si="1"/>
        <v>1.725719465000001</v>
      </c>
      <c r="G10" s="58" t="s">
        <v>115</v>
      </c>
    </row>
    <row r="11" spans="1:13">
      <c r="A11" s="58">
        <v>10</v>
      </c>
      <c r="B11" s="58" t="s">
        <v>61</v>
      </c>
      <c r="C11" s="59">
        <v>1.4024000000000001</v>
      </c>
      <c r="D11" s="58">
        <v>18.5</v>
      </c>
      <c r="E11" s="58">
        <f t="shared" si="0"/>
        <v>1.4013375000000001</v>
      </c>
      <c r="F11" s="59">
        <f t="shared" si="1"/>
        <v>1.7202556650000016</v>
      </c>
      <c r="G11" s="58" t="s">
        <v>116</v>
      </c>
    </row>
    <row r="12" spans="1:13">
      <c r="A12" s="58">
        <v>11</v>
      </c>
      <c r="B12" s="58" t="s">
        <v>61</v>
      </c>
      <c r="C12" s="59">
        <v>1.4018999999999999</v>
      </c>
      <c r="D12" s="58">
        <v>18.5</v>
      </c>
      <c r="E12" s="58">
        <f t="shared" si="0"/>
        <v>1.4008375</v>
      </c>
      <c r="F12" s="59">
        <f t="shared" si="1"/>
        <v>1.7147918649999987</v>
      </c>
      <c r="G12" s="58" t="s">
        <v>117</v>
      </c>
    </row>
    <row r="13" spans="1:13">
      <c r="A13" s="58">
        <v>12</v>
      </c>
      <c r="B13" s="58" t="s">
        <v>61</v>
      </c>
      <c r="C13" s="59">
        <v>1.4013</v>
      </c>
      <c r="D13" s="58">
        <v>18.600000000000001</v>
      </c>
      <c r="E13" s="58">
        <f t="shared" si="0"/>
        <v>1.400255</v>
      </c>
      <c r="F13" s="59">
        <f t="shared" si="1"/>
        <v>1.7084265379999994</v>
      </c>
      <c r="G13" s="58" t="s">
        <v>118</v>
      </c>
    </row>
    <row r="14" spans="1:13">
      <c r="A14" s="60">
        <v>13</v>
      </c>
      <c r="B14" s="60" t="s">
        <v>61</v>
      </c>
      <c r="C14" s="61">
        <v>1.4008</v>
      </c>
      <c r="D14" s="60">
        <v>18.7</v>
      </c>
      <c r="E14" s="60">
        <f t="shared" si="0"/>
        <v>1.3997725000000001</v>
      </c>
      <c r="F14" s="61">
        <f t="shared" si="1"/>
        <v>1.7031539710000008</v>
      </c>
      <c r="G14" s="60" t="s">
        <v>119</v>
      </c>
    </row>
    <row r="15" spans="1:13">
      <c r="A15" s="60">
        <v>14</v>
      </c>
      <c r="B15" s="60" t="s">
        <v>61</v>
      </c>
      <c r="C15" s="61">
        <v>1.4001999999999999</v>
      </c>
      <c r="D15" s="60">
        <v>18.7</v>
      </c>
      <c r="E15" s="60">
        <f t="shared" si="0"/>
        <v>1.3991724999999999</v>
      </c>
      <c r="F15" s="61">
        <f t="shared" si="1"/>
        <v>1.6965974109999991</v>
      </c>
      <c r="G15" s="60" t="s">
        <v>120</v>
      </c>
    </row>
    <row r="16" spans="1:13">
      <c r="A16" s="60">
        <v>15</v>
      </c>
      <c r="B16" s="60" t="s">
        <v>61</v>
      </c>
      <c r="C16" s="61">
        <v>1.3996999999999999</v>
      </c>
      <c r="D16" s="60">
        <v>18.7</v>
      </c>
      <c r="E16" s="60">
        <f t="shared" si="0"/>
        <v>1.3986725</v>
      </c>
      <c r="F16" s="61">
        <f t="shared" si="1"/>
        <v>1.6911336109999997</v>
      </c>
      <c r="G16" s="60" t="s">
        <v>121</v>
      </c>
    </row>
    <row r="17" spans="1:7">
      <c r="A17" s="60">
        <v>16</v>
      </c>
      <c r="B17" s="60" t="s">
        <v>61</v>
      </c>
      <c r="C17" s="61">
        <v>1.3992</v>
      </c>
      <c r="D17" s="60">
        <v>18.7</v>
      </c>
      <c r="E17" s="60">
        <f t="shared" si="0"/>
        <v>1.3981725</v>
      </c>
      <c r="F17" s="61">
        <f t="shared" si="1"/>
        <v>1.6856698110000004</v>
      </c>
      <c r="G17" s="60" t="s">
        <v>122</v>
      </c>
    </row>
    <row r="18" spans="1:7">
      <c r="A18" s="60">
        <v>17</v>
      </c>
      <c r="B18" s="60" t="s">
        <v>61</v>
      </c>
      <c r="C18" s="61">
        <v>1.3987000000000001</v>
      </c>
      <c r="D18" s="60">
        <v>18.7</v>
      </c>
      <c r="E18" s="60">
        <f t="shared" si="0"/>
        <v>1.3976725000000001</v>
      </c>
      <c r="F18" s="61">
        <f t="shared" si="1"/>
        <v>1.680206011000001</v>
      </c>
      <c r="G18" s="60" t="s">
        <v>123</v>
      </c>
    </row>
    <row r="19" spans="1:7">
      <c r="A19" s="60">
        <v>18</v>
      </c>
      <c r="B19" s="60" t="s">
        <v>61</v>
      </c>
      <c r="C19" s="61">
        <v>1.3980999999999999</v>
      </c>
      <c r="D19" s="60">
        <v>18.7</v>
      </c>
      <c r="E19" s="60">
        <f t="shared" si="0"/>
        <v>1.3970724999999999</v>
      </c>
      <c r="F19" s="61">
        <f t="shared" si="1"/>
        <v>1.6736494509999993</v>
      </c>
      <c r="G19" s="60" t="s">
        <v>124</v>
      </c>
    </row>
    <row r="20" spans="1:7">
      <c r="A20" s="60">
        <v>19</v>
      </c>
      <c r="B20" s="60" t="s">
        <v>61</v>
      </c>
      <c r="C20" s="61">
        <v>1.3959999999999999</v>
      </c>
      <c r="D20" s="60">
        <v>18.7</v>
      </c>
      <c r="E20" s="60">
        <f t="shared" si="0"/>
        <v>1.3949724999999999</v>
      </c>
      <c r="F20" s="61">
        <f t="shared" si="1"/>
        <v>1.6507014909999995</v>
      </c>
      <c r="G20" s="60" t="s">
        <v>125</v>
      </c>
    </row>
    <row r="21" spans="1:7">
      <c r="A21" s="60">
        <v>20</v>
      </c>
      <c r="B21" s="60" t="s">
        <v>61</v>
      </c>
      <c r="C21" s="61">
        <v>1.3864000000000001</v>
      </c>
      <c r="D21" s="60">
        <v>18.8</v>
      </c>
      <c r="E21" s="60">
        <f t="shared" si="0"/>
        <v>1.3853900000000001</v>
      </c>
      <c r="F21" s="61">
        <f t="shared" si="1"/>
        <v>1.5459877640000013</v>
      </c>
      <c r="G21" s="60" t="s">
        <v>126</v>
      </c>
    </row>
    <row r="22" spans="1:7">
      <c r="A22" s="58">
        <v>21</v>
      </c>
      <c r="B22" s="58" t="s">
        <v>61</v>
      </c>
      <c r="C22" s="59">
        <v>1.3673999999999999</v>
      </c>
      <c r="D22" s="58">
        <v>18.8</v>
      </c>
      <c r="E22" s="58">
        <f t="shared" si="0"/>
        <v>1.36639</v>
      </c>
      <c r="F22" s="59">
        <f t="shared" si="1"/>
        <v>1.3383633639999992</v>
      </c>
      <c r="G22" s="58" t="s">
        <v>127</v>
      </c>
    </row>
    <row r="23" spans="1:7">
      <c r="A23" s="58">
        <v>22</v>
      </c>
      <c r="B23" s="58" t="s">
        <v>61</v>
      </c>
      <c r="C23" s="59">
        <v>1.347</v>
      </c>
      <c r="D23" s="58">
        <v>18.8</v>
      </c>
      <c r="E23" s="58">
        <f t="shared" si="0"/>
        <v>1.34599</v>
      </c>
      <c r="F23" s="59">
        <f t="shared" si="1"/>
        <v>1.1154403239999997</v>
      </c>
      <c r="G23" s="58" t="s">
        <v>128</v>
      </c>
    </row>
  </sheetData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23"/>
  <sheetViews>
    <sheetView workbookViewId="0">
      <selection activeCell="C24" sqref="C24"/>
    </sheetView>
  </sheetViews>
  <sheetFormatPr defaultColWidth="11.3828125" defaultRowHeight="12.45"/>
  <sheetData>
    <row r="1" spans="1:13" ht="24.9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8">
        <v>1</v>
      </c>
      <c r="B2" s="58" t="s">
        <v>61</v>
      </c>
      <c r="C2" s="59">
        <v>1.4063000000000001</v>
      </c>
      <c r="D2" s="58">
        <v>18.8</v>
      </c>
      <c r="E2" s="58">
        <f t="shared" ref="E2:E23" si="0">((20-D2)*-0.000175+C2)-0.0008</f>
        <v>1.4052900000000002</v>
      </c>
      <c r="F2" s="59">
        <f t="shared" ref="F2:F23" si="1">E2*10.9276-13.593</f>
        <v>1.7634470040000014</v>
      </c>
      <c r="G2" s="58" t="s">
        <v>129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8">
        <v>2</v>
      </c>
      <c r="B3" s="58" t="s">
        <v>61</v>
      </c>
      <c r="C3" s="59">
        <v>1.4063000000000001</v>
      </c>
      <c r="D3" s="58">
        <v>18.8</v>
      </c>
      <c r="E3" s="58">
        <f t="shared" si="0"/>
        <v>1.4052900000000002</v>
      </c>
      <c r="F3" s="59">
        <f t="shared" si="1"/>
        <v>1.7634470040000014</v>
      </c>
      <c r="G3" s="58" t="s">
        <v>130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8">
        <v>3</v>
      </c>
      <c r="B4" s="58" t="s">
        <v>61</v>
      </c>
      <c r="C4" s="59">
        <v>1.4059999999999999</v>
      </c>
      <c r="D4" s="58">
        <v>18.8</v>
      </c>
      <c r="E4" s="58">
        <f t="shared" si="0"/>
        <v>1.40499</v>
      </c>
      <c r="F4" s="59">
        <f t="shared" si="1"/>
        <v>1.7601687239999997</v>
      </c>
      <c r="G4" s="58" t="s">
        <v>131</v>
      </c>
      <c r="I4" t="s">
        <v>156</v>
      </c>
    </row>
    <row r="5" spans="1:13">
      <c r="A5" s="58">
        <v>4</v>
      </c>
      <c r="B5" s="58" t="s">
        <v>61</v>
      </c>
      <c r="C5" s="59">
        <v>1.4056</v>
      </c>
      <c r="D5" s="58">
        <v>18.8</v>
      </c>
      <c r="E5" s="58">
        <f t="shared" si="0"/>
        <v>1.40459</v>
      </c>
      <c r="F5" s="59">
        <f t="shared" si="1"/>
        <v>1.7557976840000009</v>
      </c>
      <c r="G5" s="58" t="s">
        <v>132</v>
      </c>
      <c r="I5" t="s">
        <v>157</v>
      </c>
    </row>
    <row r="6" spans="1:13">
      <c r="A6" s="58">
        <v>5</v>
      </c>
      <c r="B6" s="58" t="s">
        <v>61</v>
      </c>
      <c r="C6" s="59">
        <v>1.4051</v>
      </c>
      <c r="D6" s="58">
        <v>18.899999999999999</v>
      </c>
      <c r="E6" s="58">
        <f t="shared" si="0"/>
        <v>1.4041075000000001</v>
      </c>
      <c r="F6" s="59">
        <f t="shared" si="1"/>
        <v>1.7505251170000005</v>
      </c>
      <c r="G6" s="58" t="s">
        <v>133</v>
      </c>
    </row>
    <row r="7" spans="1:13">
      <c r="A7" s="58">
        <v>6</v>
      </c>
      <c r="B7" s="58" t="s">
        <v>61</v>
      </c>
      <c r="C7" s="59">
        <v>1.4045000000000001</v>
      </c>
      <c r="D7" s="58">
        <v>18.899999999999999</v>
      </c>
      <c r="E7" s="58">
        <f t="shared" si="0"/>
        <v>1.4035075000000001</v>
      </c>
      <c r="F7" s="59">
        <f t="shared" si="1"/>
        <v>1.7439685570000023</v>
      </c>
      <c r="G7" s="58" t="s">
        <v>134</v>
      </c>
    </row>
    <row r="8" spans="1:13">
      <c r="A8" s="60">
        <v>7</v>
      </c>
      <c r="B8" s="60" t="s">
        <v>61</v>
      </c>
      <c r="C8" s="61">
        <v>1.4038999999999999</v>
      </c>
      <c r="D8" s="60">
        <v>18.899999999999999</v>
      </c>
      <c r="E8" s="60">
        <f t="shared" si="0"/>
        <v>1.4029075</v>
      </c>
      <c r="F8" s="61">
        <f t="shared" si="1"/>
        <v>1.7374119970000006</v>
      </c>
      <c r="G8" s="60" t="s">
        <v>135</v>
      </c>
    </row>
    <row r="9" spans="1:13">
      <c r="A9" s="60">
        <v>8</v>
      </c>
      <c r="B9" s="60" t="s">
        <v>61</v>
      </c>
      <c r="C9" s="61">
        <v>1.4034</v>
      </c>
      <c r="D9" s="60">
        <v>18.899999999999999</v>
      </c>
      <c r="E9" s="60">
        <f t="shared" si="0"/>
        <v>1.4024075</v>
      </c>
      <c r="F9" s="61">
        <f t="shared" si="1"/>
        <v>1.7319481969999995</v>
      </c>
      <c r="G9" s="60" t="s">
        <v>136</v>
      </c>
    </row>
    <row r="10" spans="1:13">
      <c r="A10" s="60">
        <v>9</v>
      </c>
      <c r="B10" s="60" t="s">
        <v>61</v>
      </c>
      <c r="C10" s="61">
        <v>1.4029</v>
      </c>
      <c r="D10" s="60">
        <v>18.899999999999999</v>
      </c>
      <c r="E10" s="60">
        <f t="shared" si="0"/>
        <v>1.4019075000000001</v>
      </c>
      <c r="F10" s="61">
        <f t="shared" si="1"/>
        <v>1.7264843970000001</v>
      </c>
      <c r="G10" s="60" t="s">
        <v>137</v>
      </c>
    </row>
    <row r="11" spans="1:13">
      <c r="A11" s="60">
        <v>10</v>
      </c>
      <c r="B11" s="60" t="s">
        <v>61</v>
      </c>
      <c r="C11" s="61">
        <v>1.4023000000000001</v>
      </c>
      <c r="D11" s="60">
        <v>18.899999999999999</v>
      </c>
      <c r="E11" s="60">
        <f t="shared" si="0"/>
        <v>1.4013075000000002</v>
      </c>
      <c r="F11" s="61">
        <f t="shared" si="1"/>
        <v>1.719927837000002</v>
      </c>
      <c r="G11" s="60" t="s">
        <v>158</v>
      </c>
    </row>
    <row r="12" spans="1:13">
      <c r="A12" s="60">
        <v>11</v>
      </c>
      <c r="B12" s="60" t="s">
        <v>61</v>
      </c>
      <c r="C12" s="61">
        <v>1.4017999999999999</v>
      </c>
      <c r="D12" s="60">
        <v>18.899999999999999</v>
      </c>
      <c r="E12" s="60">
        <f t="shared" si="0"/>
        <v>1.4008075</v>
      </c>
      <c r="F12" s="61">
        <f t="shared" si="1"/>
        <v>1.7144640369999991</v>
      </c>
      <c r="G12" s="60" t="s">
        <v>159</v>
      </c>
    </row>
    <row r="13" spans="1:13">
      <c r="A13" s="60">
        <v>12</v>
      </c>
      <c r="B13" s="60" t="s">
        <v>61</v>
      </c>
      <c r="C13" s="61">
        <v>1.4012</v>
      </c>
      <c r="D13" s="60">
        <v>18.899999999999999</v>
      </c>
      <c r="E13" s="60">
        <f t="shared" si="0"/>
        <v>1.4002075</v>
      </c>
      <c r="F13" s="61">
        <f t="shared" si="1"/>
        <v>1.7079074770000009</v>
      </c>
      <c r="G13" s="60" t="s">
        <v>160</v>
      </c>
    </row>
    <row r="14" spans="1:13">
      <c r="A14" s="60">
        <v>13</v>
      </c>
      <c r="B14" s="60" t="s">
        <v>61</v>
      </c>
      <c r="C14" s="61">
        <v>1.4007000000000001</v>
      </c>
      <c r="D14" s="60">
        <v>18.899999999999999</v>
      </c>
      <c r="E14" s="60">
        <f t="shared" si="0"/>
        <v>1.3997075000000001</v>
      </c>
      <c r="F14" s="61">
        <f t="shared" si="1"/>
        <v>1.7024436770000015</v>
      </c>
      <c r="G14" s="60" t="s">
        <v>161</v>
      </c>
    </row>
    <row r="15" spans="1:13">
      <c r="A15" s="60">
        <v>14</v>
      </c>
      <c r="B15" s="60" t="s">
        <v>61</v>
      </c>
      <c r="C15" s="61">
        <v>1.4000999999999999</v>
      </c>
      <c r="D15" s="60">
        <v>19</v>
      </c>
      <c r="E15" s="60">
        <f t="shared" si="0"/>
        <v>1.399125</v>
      </c>
      <c r="F15" s="61">
        <f t="shared" si="1"/>
        <v>1.6960783499999987</v>
      </c>
      <c r="G15" s="60" t="s">
        <v>162</v>
      </c>
    </row>
    <row r="16" spans="1:13">
      <c r="A16" s="58">
        <v>15</v>
      </c>
      <c r="B16" s="58" t="s">
        <v>61</v>
      </c>
      <c r="C16" s="59">
        <v>1.3996</v>
      </c>
      <c r="D16" s="58">
        <v>19</v>
      </c>
      <c r="E16" s="58">
        <f t="shared" si="0"/>
        <v>1.398625</v>
      </c>
      <c r="F16" s="59">
        <f t="shared" si="1"/>
        <v>1.6906145499999994</v>
      </c>
      <c r="G16" s="58" t="s">
        <v>174</v>
      </c>
    </row>
    <row r="17" spans="1:7">
      <c r="A17" s="58">
        <v>16</v>
      </c>
      <c r="B17" s="58" t="s">
        <v>61</v>
      </c>
      <c r="C17" s="59">
        <v>1.3991</v>
      </c>
      <c r="D17" s="58">
        <v>19</v>
      </c>
      <c r="E17" s="58">
        <f t="shared" si="0"/>
        <v>1.3981250000000001</v>
      </c>
      <c r="F17" s="59">
        <f t="shared" si="1"/>
        <v>1.68515075</v>
      </c>
      <c r="G17" s="58" t="s">
        <v>175</v>
      </c>
    </row>
    <row r="18" spans="1:7">
      <c r="A18" s="58">
        <v>17</v>
      </c>
      <c r="B18" s="58" t="s">
        <v>61</v>
      </c>
      <c r="C18" s="59">
        <v>1.3986000000000001</v>
      </c>
      <c r="D18" s="58">
        <v>19</v>
      </c>
      <c r="E18" s="58">
        <f t="shared" si="0"/>
        <v>1.3976250000000001</v>
      </c>
      <c r="F18" s="59">
        <f t="shared" si="1"/>
        <v>1.6796869500000007</v>
      </c>
      <c r="G18" s="58" t="s">
        <v>176</v>
      </c>
    </row>
    <row r="19" spans="1:7">
      <c r="A19" s="58">
        <v>18</v>
      </c>
      <c r="B19" s="58" t="s">
        <v>61</v>
      </c>
      <c r="C19" s="59">
        <v>1.3978999999999999</v>
      </c>
      <c r="D19" s="58">
        <v>19</v>
      </c>
      <c r="E19" s="58">
        <f t="shared" si="0"/>
        <v>1.396925</v>
      </c>
      <c r="F19" s="59">
        <f t="shared" si="1"/>
        <v>1.6720376300000002</v>
      </c>
      <c r="G19" s="58" t="s">
        <v>177</v>
      </c>
    </row>
    <row r="20" spans="1:7">
      <c r="A20" s="58">
        <v>19</v>
      </c>
      <c r="B20" s="58" t="s">
        <v>61</v>
      </c>
      <c r="C20" s="59">
        <v>1.3954</v>
      </c>
      <c r="D20" s="58">
        <v>19</v>
      </c>
      <c r="E20" s="58">
        <f t="shared" si="0"/>
        <v>1.394425</v>
      </c>
      <c r="F20" s="59">
        <f t="shared" si="1"/>
        <v>1.6447186299999998</v>
      </c>
      <c r="G20" s="58" t="s">
        <v>178</v>
      </c>
    </row>
    <row r="21" spans="1:7">
      <c r="A21" s="58">
        <v>20</v>
      </c>
      <c r="B21" s="58" t="s">
        <v>61</v>
      </c>
      <c r="C21" s="59">
        <v>1.3847</v>
      </c>
      <c r="D21" s="58">
        <v>19</v>
      </c>
      <c r="E21" s="58">
        <f t="shared" si="0"/>
        <v>1.3837250000000001</v>
      </c>
      <c r="F21" s="59">
        <f t="shared" si="1"/>
        <v>1.5277933100000016</v>
      </c>
      <c r="G21" s="58" t="s">
        <v>179</v>
      </c>
    </row>
    <row r="22" spans="1:7">
      <c r="A22" s="58">
        <v>21</v>
      </c>
      <c r="B22" s="58" t="s">
        <v>61</v>
      </c>
      <c r="C22" s="59">
        <v>1.3636999999999999</v>
      </c>
      <c r="D22" s="58">
        <v>19</v>
      </c>
      <c r="E22" s="58">
        <f t="shared" si="0"/>
        <v>1.362725</v>
      </c>
      <c r="F22" s="59">
        <f t="shared" si="1"/>
        <v>1.2983137100000004</v>
      </c>
      <c r="G22" s="58" t="s">
        <v>180</v>
      </c>
    </row>
    <row r="23" spans="1:7">
      <c r="A23" s="58">
        <v>22</v>
      </c>
      <c r="B23" s="58" t="s">
        <v>61</v>
      </c>
      <c r="C23" s="59">
        <v>1.3456999999999999</v>
      </c>
      <c r="D23" s="58">
        <v>19.100000000000001</v>
      </c>
      <c r="E23" s="58">
        <f t="shared" si="0"/>
        <v>1.3447425</v>
      </c>
      <c r="F23" s="59">
        <f t="shared" si="1"/>
        <v>1.1018081429999995</v>
      </c>
      <c r="G23" s="58" t="s">
        <v>181</v>
      </c>
    </row>
  </sheetData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23"/>
  <sheetViews>
    <sheetView workbookViewId="0">
      <selection activeCell="C2" sqref="C2:D23"/>
    </sheetView>
  </sheetViews>
  <sheetFormatPr defaultColWidth="11.3828125" defaultRowHeight="12.45"/>
  <sheetData>
    <row r="1" spans="1:13" ht="24.9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8">
        <v>1</v>
      </c>
      <c r="B2" s="58" t="s">
        <v>61</v>
      </c>
      <c r="C2" s="59">
        <v>1.4077</v>
      </c>
      <c r="D2" s="58">
        <v>18.5</v>
      </c>
      <c r="E2" s="58">
        <f t="shared" ref="E2:E23" si="0">((20-D2)*-0.000175+C2)-0.0008</f>
        <v>1.4066375</v>
      </c>
      <c r="F2" s="59">
        <f t="shared" ref="F2:F23" si="1">E2*10.9276-13.593</f>
        <v>1.7781719450000004</v>
      </c>
      <c r="G2" s="58" t="s">
        <v>63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8">
        <v>2</v>
      </c>
      <c r="B3" s="58" t="s">
        <v>61</v>
      </c>
      <c r="C3" s="59">
        <v>1.4068000000000001</v>
      </c>
      <c r="D3" s="58">
        <v>18.5</v>
      </c>
      <c r="E3" s="58">
        <f t="shared" si="0"/>
        <v>1.4057375000000001</v>
      </c>
      <c r="F3" s="59">
        <f t="shared" si="1"/>
        <v>1.7683371050000005</v>
      </c>
      <c r="G3" s="58" t="s">
        <v>64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8">
        <v>3</v>
      </c>
      <c r="B4" s="58" t="s">
        <v>61</v>
      </c>
      <c r="C4" s="59">
        <v>1.4060999999999999</v>
      </c>
      <c r="D4" s="58">
        <v>18.600000000000001</v>
      </c>
      <c r="E4" s="58">
        <f t="shared" si="0"/>
        <v>1.4050549999999999</v>
      </c>
      <c r="F4" s="59">
        <f t="shared" si="1"/>
        <v>1.7608790179999989</v>
      </c>
      <c r="G4" s="58" t="s">
        <v>65</v>
      </c>
      <c r="I4" t="s">
        <v>156</v>
      </c>
    </row>
    <row r="5" spans="1:13">
      <c r="A5" s="58">
        <v>4</v>
      </c>
      <c r="B5" s="58" t="s">
        <v>61</v>
      </c>
      <c r="C5" s="59">
        <v>1.405</v>
      </c>
      <c r="D5" s="58">
        <v>18.600000000000001</v>
      </c>
      <c r="E5" s="58">
        <f t="shared" si="0"/>
        <v>1.4039550000000001</v>
      </c>
      <c r="F5" s="59">
        <f t="shared" si="1"/>
        <v>1.7488586580000014</v>
      </c>
      <c r="G5" s="58" t="s">
        <v>66</v>
      </c>
      <c r="I5" t="s">
        <v>157</v>
      </c>
    </row>
    <row r="6" spans="1:13">
      <c r="A6" s="58">
        <v>5</v>
      </c>
      <c r="B6" s="58" t="s">
        <v>61</v>
      </c>
      <c r="C6" s="59">
        <v>1.4039999999999999</v>
      </c>
      <c r="D6" s="58">
        <v>18.600000000000001</v>
      </c>
      <c r="E6" s="58">
        <f t="shared" si="0"/>
        <v>1.402955</v>
      </c>
      <c r="F6" s="59">
        <f t="shared" si="1"/>
        <v>1.7379310579999991</v>
      </c>
      <c r="G6" s="58" t="s">
        <v>67</v>
      </c>
    </row>
    <row r="7" spans="1:13">
      <c r="A7" s="58">
        <v>6</v>
      </c>
      <c r="B7" s="58" t="s">
        <v>61</v>
      </c>
      <c r="C7" s="59">
        <v>1.4033</v>
      </c>
      <c r="D7" s="58">
        <v>18.600000000000001</v>
      </c>
      <c r="E7" s="58">
        <f t="shared" si="0"/>
        <v>1.402255</v>
      </c>
      <c r="F7" s="59">
        <f t="shared" si="1"/>
        <v>1.7302817380000004</v>
      </c>
      <c r="G7" s="58" t="s">
        <v>68</v>
      </c>
    </row>
    <row r="8" spans="1:13">
      <c r="A8" s="58">
        <v>7</v>
      </c>
      <c r="B8" s="58" t="s">
        <v>61</v>
      </c>
      <c r="C8" s="59">
        <v>1.4023000000000001</v>
      </c>
      <c r="D8" s="58">
        <v>18.7</v>
      </c>
      <c r="E8" s="58">
        <f t="shared" si="0"/>
        <v>1.4012725000000001</v>
      </c>
      <c r="F8" s="59">
        <f t="shared" si="1"/>
        <v>1.7195453710000024</v>
      </c>
      <c r="G8" s="58" t="s">
        <v>69</v>
      </c>
    </row>
    <row r="9" spans="1:13">
      <c r="A9" s="58">
        <v>8</v>
      </c>
      <c r="B9" s="58" t="s">
        <v>61</v>
      </c>
      <c r="C9" s="59">
        <v>1.4015</v>
      </c>
      <c r="D9" s="58">
        <v>18.7</v>
      </c>
      <c r="E9" s="58">
        <f t="shared" si="0"/>
        <v>1.4004725</v>
      </c>
      <c r="F9" s="59">
        <f t="shared" si="1"/>
        <v>1.7108032909999995</v>
      </c>
      <c r="G9" s="58" t="s">
        <v>70</v>
      </c>
    </row>
    <row r="10" spans="1:13">
      <c r="A10" s="43">
        <v>9</v>
      </c>
      <c r="B10" s="43" t="s">
        <v>61</v>
      </c>
      <c r="C10" s="44">
        <v>1.4007000000000001</v>
      </c>
      <c r="D10" s="43">
        <v>18.7</v>
      </c>
      <c r="E10" s="43">
        <f t="shared" si="0"/>
        <v>1.3996725000000001</v>
      </c>
      <c r="F10" s="44">
        <f t="shared" si="1"/>
        <v>1.7020612110000002</v>
      </c>
      <c r="G10" s="43" t="s">
        <v>71</v>
      </c>
    </row>
    <row r="11" spans="1:13">
      <c r="A11" s="43">
        <v>10</v>
      </c>
      <c r="B11" s="43" t="s">
        <v>61</v>
      </c>
      <c r="C11" s="44">
        <v>1.3996999999999999</v>
      </c>
      <c r="D11" s="43">
        <v>18.7</v>
      </c>
      <c r="E11" s="43">
        <f t="shared" si="0"/>
        <v>1.3986725</v>
      </c>
      <c r="F11" s="44">
        <f t="shared" si="1"/>
        <v>1.6911336109999997</v>
      </c>
      <c r="G11" s="43" t="s">
        <v>72</v>
      </c>
    </row>
    <row r="12" spans="1:13">
      <c r="A12" s="43">
        <v>11</v>
      </c>
      <c r="B12" s="43" t="s">
        <v>61</v>
      </c>
      <c r="C12" s="44">
        <v>1.3972</v>
      </c>
      <c r="D12" s="43">
        <v>18.8</v>
      </c>
      <c r="E12" s="43">
        <f t="shared" si="0"/>
        <v>1.39619</v>
      </c>
      <c r="F12" s="44">
        <f t="shared" si="1"/>
        <v>1.6640058440000001</v>
      </c>
      <c r="G12" s="43" t="s">
        <v>73</v>
      </c>
    </row>
    <row r="13" spans="1:13">
      <c r="A13" s="43">
        <v>12</v>
      </c>
      <c r="B13" s="43" t="s">
        <v>61</v>
      </c>
      <c r="C13" s="44">
        <v>1.3815</v>
      </c>
      <c r="D13" s="43">
        <v>18.8</v>
      </c>
      <c r="E13" s="43">
        <f t="shared" si="0"/>
        <v>1.38049</v>
      </c>
      <c r="F13" s="44">
        <f t="shared" si="1"/>
        <v>1.4924425239999994</v>
      </c>
      <c r="G13" s="43" t="s">
        <v>74</v>
      </c>
    </row>
    <row r="14" spans="1:13">
      <c r="A14" s="43">
        <v>13</v>
      </c>
      <c r="B14" s="43" t="s">
        <v>61</v>
      </c>
      <c r="C14" s="44">
        <v>1.357</v>
      </c>
      <c r="D14" s="43">
        <v>18.8</v>
      </c>
      <c r="E14" s="43">
        <f t="shared" si="0"/>
        <v>1.35599</v>
      </c>
      <c r="F14" s="44">
        <f t="shared" si="1"/>
        <v>1.224716324000001</v>
      </c>
      <c r="G14" s="43" t="s">
        <v>75</v>
      </c>
    </row>
    <row r="15" spans="1:13">
      <c r="A15" s="43">
        <v>14</v>
      </c>
      <c r="B15" s="43" t="s">
        <v>61</v>
      </c>
      <c r="C15" s="44">
        <v>1.3456999999999999</v>
      </c>
      <c r="D15" s="43">
        <v>18.8</v>
      </c>
      <c r="E15" s="43">
        <f t="shared" si="0"/>
        <v>1.3446899999999999</v>
      </c>
      <c r="F15" s="44">
        <f t="shared" si="1"/>
        <v>1.1012344439999993</v>
      </c>
      <c r="G15" s="43" t="s">
        <v>76</v>
      </c>
    </row>
    <row r="16" spans="1:13">
      <c r="A16" s="43">
        <v>15</v>
      </c>
      <c r="B16" s="43" t="s">
        <v>61</v>
      </c>
      <c r="C16" s="44">
        <v>1.3411999999999999</v>
      </c>
      <c r="D16" s="43">
        <v>18.899999999999999</v>
      </c>
      <c r="E16" s="43">
        <f t="shared" si="0"/>
        <v>1.3402075</v>
      </c>
      <c r="F16" s="44">
        <f t="shared" si="1"/>
        <v>1.0522514770000004</v>
      </c>
      <c r="G16" s="43" t="s">
        <v>77</v>
      </c>
    </row>
    <row r="17" spans="1:7">
      <c r="A17" s="43">
        <v>16</v>
      </c>
      <c r="B17" s="43" t="s">
        <v>61</v>
      </c>
      <c r="C17" s="44">
        <v>1.3395999999999999</v>
      </c>
      <c r="D17" s="43">
        <v>18.899999999999999</v>
      </c>
      <c r="E17" s="43">
        <f t="shared" si="0"/>
        <v>1.3386075</v>
      </c>
      <c r="F17" s="44">
        <f t="shared" si="1"/>
        <v>1.034767317</v>
      </c>
      <c r="G17" s="43" t="s">
        <v>78</v>
      </c>
    </row>
    <row r="18" spans="1:7">
      <c r="A18" s="58">
        <v>17</v>
      </c>
      <c r="B18" s="58" t="s">
        <v>61</v>
      </c>
      <c r="C18" s="59">
        <v>1.3467</v>
      </c>
      <c r="D18" s="58">
        <v>19</v>
      </c>
      <c r="E18" s="58">
        <f t="shared" si="0"/>
        <v>1.3457250000000001</v>
      </c>
      <c r="F18" s="59">
        <f t="shared" si="1"/>
        <v>1.1125445100000011</v>
      </c>
      <c r="G18" s="58" t="s">
        <v>79</v>
      </c>
    </row>
    <row r="19" spans="1:7">
      <c r="A19" s="58">
        <v>18</v>
      </c>
      <c r="B19" s="58" t="s">
        <v>61</v>
      </c>
      <c r="C19" s="59">
        <v>1.3376999999999999</v>
      </c>
      <c r="D19" s="58">
        <v>19</v>
      </c>
      <c r="E19" s="58">
        <f t="shared" si="0"/>
        <v>1.3367249999999999</v>
      </c>
      <c r="F19" s="59">
        <f t="shared" si="1"/>
        <v>1.0141961099999985</v>
      </c>
      <c r="G19" s="58" t="s">
        <v>80</v>
      </c>
    </row>
    <row r="20" spans="1:7">
      <c r="A20" s="58">
        <v>19</v>
      </c>
      <c r="B20" s="58" t="s">
        <v>61</v>
      </c>
      <c r="C20" s="59">
        <v>1.3364</v>
      </c>
      <c r="D20" s="58">
        <v>19</v>
      </c>
      <c r="E20" s="58">
        <f t="shared" si="0"/>
        <v>1.3354250000000001</v>
      </c>
      <c r="F20" s="59">
        <f t="shared" si="1"/>
        <v>0.99999023000000165</v>
      </c>
      <c r="G20" s="58" t="s">
        <v>81</v>
      </c>
    </row>
    <row r="21" spans="1:7">
      <c r="A21" s="58">
        <v>20</v>
      </c>
      <c r="B21" s="58" t="s">
        <v>61</v>
      </c>
      <c r="C21" s="59">
        <v>1.3355999999999999</v>
      </c>
      <c r="D21" s="58">
        <v>19</v>
      </c>
      <c r="E21" s="58">
        <f t="shared" si="0"/>
        <v>1.334625</v>
      </c>
      <c r="F21" s="59">
        <f t="shared" si="1"/>
        <v>0.99124814999999877</v>
      </c>
      <c r="G21" s="58" t="s">
        <v>82</v>
      </c>
    </row>
    <row r="22" spans="1:7">
      <c r="A22" s="58">
        <v>21</v>
      </c>
      <c r="B22" s="58" t="s">
        <v>61</v>
      </c>
      <c r="C22" s="59">
        <v>1.3352999999999999</v>
      </c>
      <c r="D22" s="58">
        <v>19.100000000000001</v>
      </c>
      <c r="E22" s="58">
        <f t="shared" si="0"/>
        <v>1.3343425</v>
      </c>
      <c r="F22" s="59">
        <f t="shared" si="1"/>
        <v>0.98816110299999949</v>
      </c>
      <c r="G22" s="58" t="s">
        <v>83</v>
      </c>
    </row>
    <row r="23" spans="1:7">
      <c r="A23" s="58">
        <v>22</v>
      </c>
      <c r="B23" s="58" t="s">
        <v>61</v>
      </c>
      <c r="C23" s="59">
        <v>1.335</v>
      </c>
      <c r="D23" s="58">
        <v>19.100000000000001</v>
      </c>
      <c r="E23" s="58">
        <f t="shared" si="0"/>
        <v>1.3340425</v>
      </c>
      <c r="F23" s="59">
        <f t="shared" si="1"/>
        <v>0.98488282299999952</v>
      </c>
      <c r="G23" s="58" t="s">
        <v>84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M23"/>
  <sheetViews>
    <sheetView workbookViewId="0">
      <selection activeCell="D12" sqref="D12"/>
    </sheetView>
  </sheetViews>
  <sheetFormatPr defaultColWidth="11.3828125" defaultRowHeight="12.45"/>
  <sheetData>
    <row r="1" spans="1:13" ht="24.9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8">
        <v>1</v>
      </c>
      <c r="B2" s="58" t="s">
        <v>61</v>
      </c>
      <c r="C2" s="59">
        <v>1.4028</v>
      </c>
      <c r="D2" s="58">
        <v>19.100000000000001</v>
      </c>
      <c r="E2" s="58">
        <f t="shared" ref="E2:E23" si="0">((20-D2)*-0.000175+C2)-0.0008</f>
        <v>1.4018425000000001</v>
      </c>
      <c r="F2" s="59">
        <f t="shared" ref="F2:F23" si="1">E2*10.9276-13.593</f>
        <v>1.7257741030000009</v>
      </c>
      <c r="G2" s="58" t="s">
        <v>85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8">
        <v>2</v>
      </c>
      <c r="B3" s="58" t="s">
        <v>61</v>
      </c>
      <c r="C3" s="59">
        <v>1.407</v>
      </c>
      <c r="D3" s="58">
        <v>19.2</v>
      </c>
      <c r="E3" s="58">
        <f t="shared" si="0"/>
        <v>1.4060600000000001</v>
      </c>
      <c r="F3" s="59">
        <f t="shared" si="1"/>
        <v>1.7718612560000011</v>
      </c>
      <c r="G3" s="58" t="s">
        <v>86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60">
        <v>3</v>
      </c>
      <c r="B4" s="60" t="s">
        <v>61</v>
      </c>
      <c r="C4" s="61">
        <v>1.4068000000000001</v>
      </c>
      <c r="D4" s="60">
        <v>19.2</v>
      </c>
      <c r="E4" s="60">
        <f t="shared" si="0"/>
        <v>1.4058600000000001</v>
      </c>
      <c r="F4" s="61">
        <f t="shared" si="1"/>
        <v>1.7696757360000017</v>
      </c>
      <c r="G4" s="60" t="s">
        <v>87</v>
      </c>
      <c r="I4" t="s">
        <v>156</v>
      </c>
    </row>
    <row r="5" spans="1:13">
      <c r="A5" s="60">
        <v>4</v>
      </c>
      <c r="B5" s="60" t="s">
        <v>61</v>
      </c>
      <c r="C5" s="61">
        <v>1.4063000000000001</v>
      </c>
      <c r="D5" s="60">
        <v>19.2</v>
      </c>
      <c r="E5" s="60">
        <f t="shared" si="0"/>
        <v>1.4053600000000002</v>
      </c>
      <c r="F5" s="61">
        <f t="shared" si="1"/>
        <v>1.7642119360000024</v>
      </c>
      <c r="G5" s="60" t="s">
        <v>88</v>
      </c>
      <c r="I5" t="s">
        <v>157</v>
      </c>
    </row>
    <row r="6" spans="1:13">
      <c r="A6" s="60">
        <v>5</v>
      </c>
      <c r="B6" s="60" t="s">
        <v>61</v>
      </c>
      <c r="C6" s="61">
        <v>1.4058999999999999</v>
      </c>
      <c r="D6" s="60">
        <v>19.2</v>
      </c>
      <c r="E6" s="60">
        <f t="shared" si="0"/>
        <v>1.40496</v>
      </c>
      <c r="F6" s="61">
        <f t="shared" si="1"/>
        <v>1.759840896</v>
      </c>
      <c r="G6" s="60" t="s">
        <v>89</v>
      </c>
    </row>
    <row r="7" spans="1:13">
      <c r="A7" s="60">
        <v>6</v>
      </c>
      <c r="B7" s="60" t="s">
        <v>61</v>
      </c>
      <c r="C7" s="61">
        <v>1.4052</v>
      </c>
      <c r="D7" s="60">
        <v>19.3</v>
      </c>
      <c r="E7" s="60">
        <f t="shared" si="0"/>
        <v>1.4042775000000001</v>
      </c>
      <c r="F7" s="61">
        <f t="shared" si="1"/>
        <v>1.7523828090000002</v>
      </c>
      <c r="G7" s="60" t="s">
        <v>90</v>
      </c>
    </row>
    <row r="8" spans="1:13">
      <c r="A8" s="60">
        <v>7</v>
      </c>
      <c r="B8" s="60" t="s">
        <v>61</v>
      </c>
      <c r="C8" s="61">
        <v>1.4047000000000001</v>
      </c>
      <c r="D8" s="60">
        <v>19.3</v>
      </c>
      <c r="E8" s="60">
        <f t="shared" si="0"/>
        <v>1.4037775000000001</v>
      </c>
      <c r="F8" s="61">
        <f t="shared" si="1"/>
        <v>1.7469190090000009</v>
      </c>
      <c r="G8" s="60" t="s">
        <v>91</v>
      </c>
    </row>
    <row r="9" spans="1:13">
      <c r="A9" s="60">
        <v>8</v>
      </c>
      <c r="B9" s="60" t="s">
        <v>61</v>
      </c>
      <c r="C9" s="61">
        <v>1.4041999999999999</v>
      </c>
      <c r="D9" s="60">
        <v>19.3</v>
      </c>
      <c r="E9" s="60">
        <f t="shared" si="0"/>
        <v>1.4032775</v>
      </c>
      <c r="F9" s="61">
        <f t="shared" si="1"/>
        <v>1.7414552089999997</v>
      </c>
      <c r="G9" s="60" t="s">
        <v>92</v>
      </c>
    </row>
    <row r="10" spans="1:13">
      <c r="A10" s="60">
        <v>9</v>
      </c>
      <c r="B10" s="60" t="s">
        <v>61</v>
      </c>
      <c r="C10" s="61">
        <v>1.4036</v>
      </c>
      <c r="D10" s="60">
        <v>19.3</v>
      </c>
      <c r="E10" s="60">
        <f t="shared" si="0"/>
        <v>1.4026775</v>
      </c>
      <c r="F10" s="61">
        <f t="shared" si="1"/>
        <v>1.7348986489999998</v>
      </c>
      <c r="G10" s="60" t="s">
        <v>93</v>
      </c>
    </row>
    <row r="11" spans="1:13">
      <c r="A11" s="60">
        <v>10</v>
      </c>
      <c r="B11" s="60" t="s">
        <v>61</v>
      </c>
      <c r="C11" s="61">
        <v>1.4031</v>
      </c>
      <c r="D11" s="60">
        <v>19.3</v>
      </c>
      <c r="E11" s="60">
        <f t="shared" si="0"/>
        <v>1.4021775000000001</v>
      </c>
      <c r="F11" s="61">
        <f t="shared" si="1"/>
        <v>1.7294348490000004</v>
      </c>
      <c r="G11" s="60" t="s">
        <v>94</v>
      </c>
    </row>
    <row r="12" spans="1:13">
      <c r="A12" s="58">
        <v>11</v>
      </c>
      <c r="B12" s="58" t="s">
        <v>61</v>
      </c>
      <c r="C12" s="59">
        <v>1.4025000000000001</v>
      </c>
      <c r="D12" s="58">
        <v>19.399999999999999</v>
      </c>
      <c r="E12" s="58">
        <f t="shared" si="0"/>
        <v>1.4015950000000001</v>
      </c>
      <c r="F12" s="59">
        <f t="shared" si="1"/>
        <v>1.7230695220000012</v>
      </c>
      <c r="G12" s="58" t="s">
        <v>95</v>
      </c>
    </row>
    <row r="13" spans="1:13">
      <c r="A13" s="58">
        <v>12</v>
      </c>
      <c r="B13" s="58" t="s">
        <v>61</v>
      </c>
      <c r="C13" s="59">
        <v>1.4019999999999999</v>
      </c>
      <c r="D13" s="58">
        <v>19.399999999999999</v>
      </c>
      <c r="E13" s="58">
        <f t="shared" si="0"/>
        <v>1.401095</v>
      </c>
      <c r="F13" s="59">
        <f t="shared" si="1"/>
        <v>1.7176057220000001</v>
      </c>
      <c r="G13" s="58" t="s">
        <v>96</v>
      </c>
    </row>
    <row r="14" spans="1:13">
      <c r="A14" s="58">
        <v>13</v>
      </c>
      <c r="B14" s="58" t="s">
        <v>61</v>
      </c>
      <c r="C14" s="59">
        <v>1.4015</v>
      </c>
      <c r="D14" s="58">
        <v>19.5</v>
      </c>
      <c r="E14" s="58">
        <f t="shared" si="0"/>
        <v>1.4006125</v>
      </c>
      <c r="F14" s="59">
        <f t="shared" si="1"/>
        <v>1.7123331549999996</v>
      </c>
      <c r="G14" s="58" t="s">
        <v>97</v>
      </c>
    </row>
    <row r="15" spans="1:13">
      <c r="A15" s="58">
        <v>14</v>
      </c>
      <c r="B15" s="58" t="s">
        <v>61</v>
      </c>
      <c r="C15" s="59">
        <v>1.401</v>
      </c>
      <c r="D15" s="58">
        <v>19.5</v>
      </c>
      <c r="E15" s="58">
        <f t="shared" si="0"/>
        <v>1.4001125000000001</v>
      </c>
      <c r="F15" s="59">
        <f t="shared" si="1"/>
        <v>1.7068693550000003</v>
      </c>
      <c r="G15" s="58" t="s">
        <v>98</v>
      </c>
    </row>
    <row r="16" spans="1:13">
      <c r="A16" s="58">
        <v>15</v>
      </c>
      <c r="B16" s="58" t="s">
        <v>61</v>
      </c>
      <c r="C16" s="59">
        <v>1.4005000000000001</v>
      </c>
      <c r="D16" s="58">
        <v>19.5</v>
      </c>
      <c r="E16" s="58">
        <f t="shared" si="0"/>
        <v>1.3996125000000001</v>
      </c>
      <c r="F16" s="59">
        <f t="shared" si="1"/>
        <v>1.7014055550000009</v>
      </c>
      <c r="G16" s="58" t="s">
        <v>99</v>
      </c>
    </row>
    <row r="17" spans="1:7">
      <c r="A17" s="58">
        <v>16</v>
      </c>
      <c r="B17" s="58" t="s">
        <v>61</v>
      </c>
      <c r="C17" s="59">
        <v>1.3998999999999999</v>
      </c>
      <c r="D17" s="58">
        <v>19.5</v>
      </c>
      <c r="E17" s="58">
        <f t="shared" si="0"/>
        <v>1.3990125</v>
      </c>
      <c r="F17" s="59">
        <f t="shared" si="1"/>
        <v>1.6948489949999992</v>
      </c>
      <c r="G17" s="58" t="s">
        <v>100</v>
      </c>
    </row>
    <row r="18" spans="1:7">
      <c r="A18" s="58">
        <v>17</v>
      </c>
      <c r="B18" s="58" t="s">
        <v>61</v>
      </c>
      <c r="C18" s="59">
        <v>1.3994</v>
      </c>
      <c r="D18" s="58">
        <v>19.5</v>
      </c>
      <c r="E18" s="58">
        <f t="shared" si="0"/>
        <v>1.3985125</v>
      </c>
      <c r="F18" s="59">
        <f t="shared" si="1"/>
        <v>1.6893851949999998</v>
      </c>
      <c r="G18" s="58" t="s">
        <v>101</v>
      </c>
    </row>
    <row r="19" spans="1:7">
      <c r="A19" s="58">
        <v>18</v>
      </c>
      <c r="B19" s="58" t="s">
        <v>61</v>
      </c>
      <c r="C19" s="59">
        <v>1.3986000000000001</v>
      </c>
      <c r="D19" s="58">
        <v>19.600000000000001</v>
      </c>
      <c r="E19" s="58">
        <f t="shared" si="0"/>
        <v>1.3977300000000001</v>
      </c>
      <c r="F19" s="59">
        <f t="shared" si="1"/>
        <v>1.6808343480000012</v>
      </c>
      <c r="G19" s="58" t="s">
        <v>102</v>
      </c>
    </row>
    <row r="20" spans="1:7">
      <c r="A20" s="60">
        <v>19</v>
      </c>
      <c r="B20" s="60" t="s">
        <v>61</v>
      </c>
      <c r="C20" s="61">
        <v>1.3957999999999999</v>
      </c>
      <c r="D20" s="60">
        <v>19.600000000000001</v>
      </c>
      <c r="E20" s="60">
        <f t="shared" si="0"/>
        <v>1.39493</v>
      </c>
      <c r="F20" s="61">
        <f t="shared" si="1"/>
        <v>1.6502370680000009</v>
      </c>
      <c r="G20" s="60" t="s">
        <v>103</v>
      </c>
    </row>
    <row r="21" spans="1:7">
      <c r="A21" s="60">
        <v>20</v>
      </c>
      <c r="B21" s="60" t="s">
        <v>61</v>
      </c>
      <c r="C21" s="61">
        <v>1.3841000000000001</v>
      </c>
      <c r="D21" s="60">
        <v>19.600000000000001</v>
      </c>
      <c r="E21" s="60">
        <f t="shared" si="0"/>
        <v>1.3832300000000002</v>
      </c>
      <c r="F21" s="61">
        <f t="shared" si="1"/>
        <v>1.5223841480000022</v>
      </c>
      <c r="G21" s="60" t="s">
        <v>104</v>
      </c>
    </row>
    <row r="22" spans="1:7">
      <c r="A22" s="60">
        <v>21</v>
      </c>
      <c r="B22" s="60" t="s">
        <v>61</v>
      </c>
      <c r="C22" s="61">
        <v>1.3841000000000001</v>
      </c>
      <c r="D22" s="60">
        <v>19.600000000000001</v>
      </c>
      <c r="E22" s="60">
        <f t="shared" si="0"/>
        <v>1.3832300000000002</v>
      </c>
      <c r="F22" s="61">
        <f t="shared" si="1"/>
        <v>1.5223841480000022</v>
      </c>
      <c r="G22" s="60" t="s">
        <v>105</v>
      </c>
    </row>
    <row r="23" spans="1:7">
      <c r="A23" s="60">
        <v>22</v>
      </c>
      <c r="B23" s="60" t="s">
        <v>61</v>
      </c>
      <c r="C23" s="61">
        <v>1.3446</v>
      </c>
      <c r="D23" s="60">
        <v>19.7</v>
      </c>
      <c r="E23" s="60">
        <f t="shared" si="0"/>
        <v>1.3437475000000001</v>
      </c>
      <c r="F23" s="61">
        <f t="shared" si="1"/>
        <v>1.0909351810000008</v>
      </c>
      <c r="G23" s="60" t="s">
        <v>106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23"/>
  <sheetViews>
    <sheetView workbookViewId="0">
      <selection activeCell="C2" sqref="C2:D23"/>
    </sheetView>
  </sheetViews>
  <sheetFormatPr defaultColWidth="11.3828125" defaultRowHeight="12.45"/>
  <sheetData>
    <row r="1" spans="1:13" ht="24.9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60">
        <v>1</v>
      </c>
      <c r="B2" s="60" t="s">
        <v>61</v>
      </c>
      <c r="C2" s="61">
        <v>1.4069</v>
      </c>
      <c r="D2" s="60">
        <v>19.7</v>
      </c>
      <c r="E2" s="60">
        <f t="shared" ref="E2:E23" si="0">((20-D2)*-0.000175+C2)-0.0008</f>
        <v>1.4060475000000001</v>
      </c>
      <c r="F2" s="61">
        <f t="shared" ref="F2:F23" si="1">E2*10.9276-13.593</f>
        <v>1.7717246610000021</v>
      </c>
      <c r="G2" s="60" t="s">
        <v>107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60">
        <v>2</v>
      </c>
      <c r="B3" s="60" t="s">
        <v>61</v>
      </c>
      <c r="C3" s="61">
        <v>1.407</v>
      </c>
      <c r="D3" s="60">
        <v>19.7</v>
      </c>
      <c r="E3" s="60">
        <f t="shared" si="0"/>
        <v>1.4061475000000001</v>
      </c>
      <c r="F3" s="61">
        <f t="shared" si="1"/>
        <v>1.7728174210000009</v>
      </c>
      <c r="G3" s="60" t="s">
        <v>108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60">
        <v>3</v>
      </c>
      <c r="B4" s="60" t="s">
        <v>61</v>
      </c>
      <c r="C4" s="61">
        <v>1.4066000000000001</v>
      </c>
      <c r="D4" s="60">
        <v>19.8</v>
      </c>
      <c r="E4" s="60">
        <f t="shared" si="0"/>
        <v>1.4057650000000002</v>
      </c>
      <c r="F4" s="61">
        <f t="shared" si="1"/>
        <v>1.7686376140000011</v>
      </c>
      <c r="G4" s="60" t="s">
        <v>109</v>
      </c>
      <c r="I4" t="s">
        <v>156</v>
      </c>
    </row>
    <row r="5" spans="1:13">
      <c r="A5" s="60">
        <v>4</v>
      </c>
      <c r="B5" s="60" t="s">
        <v>61</v>
      </c>
      <c r="C5" s="61">
        <v>1.4064000000000001</v>
      </c>
      <c r="D5" s="60">
        <v>19.8</v>
      </c>
      <c r="E5" s="60">
        <f t="shared" si="0"/>
        <v>1.4055650000000002</v>
      </c>
      <c r="F5" s="61">
        <f t="shared" si="1"/>
        <v>1.7664520940000017</v>
      </c>
      <c r="G5" s="60" t="s">
        <v>110</v>
      </c>
      <c r="I5" t="s">
        <v>157</v>
      </c>
    </row>
    <row r="6" spans="1:13">
      <c r="A6" s="58">
        <v>5</v>
      </c>
      <c r="B6" s="58" t="s">
        <v>61</v>
      </c>
      <c r="C6" s="59">
        <v>1.4057999999999999</v>
      </c>
      <c r="D6" s="58">
        <v>19.8</v>
      </c>
      <c r="E6" s="58">
        <f t="shared" si="0"/>
        <v>1.404965</v>
      </c>
      <c r="F6" s="59">
        <f t="shared" si="1"/>
        <v>1.759895534</v>
      </c>
      <c r="G6" s="58" t="s">
        <v>111</v>
      </c>
    </row>
    <row r="7" spans="1:13">
      <c r="A7" s="58">
        <v>6</v>
      </c>
      <c r="B7" s="58" t="s">
        <v>61</v>
      </c>
      <c r="C7" s="59">
        <v>1.4052</v>
      </c>
      <c r="D7" s="58">
        <v>19.8</v>
      </c>
      <c r="E7" s="58">
        <f t="shared" si="0"/>
        <v>1.4043650000000001</v>
      </c>
      <c r="F7" s="59">
        <f t="shared" si="1"/>
        <v>1.7533389740000001</v>
      </c>
      <c r="G7" s="58" t="s">
        <v>112</v>
      </c>
    </row>
    <row r="8" spans="1:13">
      <c r="A8" s="58">
        <v>7</v>
      </c>
      <c r="B8" s="58" t="s">
        <v>61</v>
      </c>
      <c r="C8" s="59">
        <v>1.4047000000000001</v>
      </c>
      <c r="D8" s="58">
        <v>19.899999999999999</v>
      </c>
      <c r="E8" s="58">
        <f t="shared" si="0"/>
        <v>1.4038825000000001</v>
      </c>
      <c r="F8" s="59">
        <f t="shared" si="1"/>
        <v>1.7480664070000014</v>
      </c>
      <c r="G8" s="58" t="s">
        <v>113</v>
      </c>
    </row>
    <row r="9" spans="1:13">
      <c r="A9" s="58">
        <v>8</v>
      </c>
      <c r="B9" s="58" t="s">
        <v>61</v>
      </c>
      <c r="C9" s="59">
        <v>1.4040999999999999</v>
      </c>
      <c r="D9" s="58">
        <v>19.899999999999999</v>
      </c>
      <c r="E9" s="58">
        <f t="shared" si="0"/>
        <v>1.4032825</v>
      </c>
      <c r="F9" s="59">
        <f t="shared" si="1"/>
        <v>1.7415098469999997</v>
      </c>
      <c r="G9" s="58" t="s">
        <v>114</v>
      </c>
    </row>
    <row r="10" spans="1:13">
      <c r="A10" s="58">
        <v>9</v>
      </c>
      <c r="B10" s="58" t="s">
        <v>61</v>
      </c>
      <c r="C10" s="59">
        <v>1.4035</v>
      </c>
      <c r="D10" s="58">
        <v>19.899999999999999</v>
      </c>
      <c r="E10" s="58">
        <f t="shared" si="0"/>
        <v>1.4026825000000001</v>
      </c>
      <c r="F10" s="59">
        <f t="shared" si="1"/>
        <v>1.7349532869999997</v>
      </c>
      <c r="G10" s="58" t="s">
        <v>115</v>
      </c>
    </row>
    <row r="11" spans="1:13">
      <c r="A11" s="58">
        <v>10</v>
      </c>
      <c r="B11" s="58" t="s">
        <v>61</v>
      </c>
      <c r="C11" s="59">
        <v>1.4029</v>
      </c>
      <c r="D11" s="58">
        <v>19.899999999999999</v>
      </c>
      <c r="E11" s="58">
        <f t="shared" si="0"/>
        <v>1.4020825000000001</v>
      </c>
      <c r="F11" s="59">
        <f t="shared" si="1"/>
        <v>1.7283967270000016</v>
      </c>
      <c r="G11" s="58" t="s">
        <v>116</v>
      </c>
    </row>
    <row r="12" spans="1:13">
      <c r="A12" s="58">
        <v>11</v>
      </c>
      <c r="B12" s="58" t="s">
        <v>61</v>
      </c>
      <c r="C12" s="59">
        <v>1.4024000000000001</v>
      </c>
      <c r="D12" s="58">
        <v>19.899999999999999</v>
      </c>
      <c r="E12" s="58">
        <f t="shared" si="0"/>
        <v>1.4015825000000002</v>
      </c>
      <c r="F12" s="59">
        <f t="shared" si="1"/>
        <v>1.7229329270000022</v>
      </c>
      <c r="G12" s="58" t="s">
        <v>117</v>
      </c>
    </row>
    <row r="13" spans="1:13">
      <c r="A13" s="58">
        <v>12</v>
      </c>
      <c r="B13" s="58" t="s">
        <v>61</v>
      </c>
      <c r="C13" s="59">
        <v>1.4018999999999999</v>
      </c>
      <c r="D13" s="58">
        <v>20</v>
      </c>
      <c r="E13" s="58">
        <f t="shared" si="0"/>
        <v>1.4011</v>
      </c>
      <c r="F13" s="59">
        <f t="shared" si="1"/>
        <v>1.71766036</v>
      </c>
      <c r="G13" s="58" t="s">
        <v>118</v>
      </c>
    </row>
    <row r="14" spans="1:13">
      <c r="A14" s="60">
        <v>13</v>
      </c>
      <c r="B14" s="60" t="s">
        <v>61</v>
      </c>
      <c r="C14" s="61">
        <v>1.4015</v>
      </c>
      <c r="D14" s="60">
        <v>20</v>
      </c>
      <c r="E14" s="60">
        <f t="shared" si="0"/>
        <v>1.4007000000000001</v>
      </c>
      <c r="F14" s="61">
        <f t="shared" si="1"/>
        <v>1.7132893200000012</v>
      </c>
      <c r="G14" s="60" t="s">
        <v>119</v>
      </c>
    </row>
    <row r="15" spans="1:13">
      <c r="A15" s="60">
        <v>14</v>
      </c>
      <c r="B15" s="60" t="s">
        <v>61</v>
      </c>
      <c r="C15" s="61">
        <v>1.4011</v>
      </c>
      <c r="D15" s="60">
        <v>20</v>
      </c>
      <c r="E15" s="60">
        <f t="shared" si="0"/>
        <v>1.4003000000000001</v>
      </c>
      <c r="F15" s="61">
        <f t="shared" si="1"/>
        <v>1.7089182800000007</v>
      </c>
      <c r="G15" s="60" t="s">
        <v>120</v>
      </c>
    </row>
    <row r="16" spans="1:13">
      <c r="A16" s="60">
        <v>15</v>
      </c>
      <c r="B16" s="60" t="s">
        <v>61</v>
      </c>
      <c r="C16" s="61">
        <v>1.4000999999999999</v>
      </c>
      <c r="D16" s="60">
        <v>20.3</v>
      </c>
      <c r="E16" s="60">
        <f t="shared" si="0"/>
        <v>1.3993525</v>
      </c>
      <c r="F16" s="61">
        <f t="shared" si="1"/>
        <v>1.6985643790000005</v>
      </c>
      <c r="G16" s="60" t="s">
        <v>121</v>
      </c>
    </row>
    <row r="17" spans="1:7">
      <c r="A17" s="60">
        <v>16</v>
      </c>
      <c r="B17" s="60" t="s">
        <v>61</v>
      </c>
      <c r="C17" s="61">
        <v>1.3996999999999999</v>
      </c>
      <c r="D17" s="60">
        <v>20.3</v>
      </c>
      <c r="E17" s="60">
        <f t="shared" si="0"/>
        <v>1.3989525</v>
      </c>
      <c r="F17" s="61">
        <f t="shared" si="1"/>
        <v>1.6941933389999999</v>
      </c>
      <c r="G17" s="60" t="s">
        <v>122</v>
      </c>
    </row>
    <row r="18" spans="1:7">
      <c r="A18" s="60">
        <v>17</v>
      </c>
      <c r="B18" s="60" t="s">
        <v>61</v>
      </c>
      <c r="C18" s="61">
        <v>1.3992</v>
      </c>
      <c r="D18" s="60">
        <v>20.3</v>
      </c>
      <c r="E18" s="60">
        <f t="shared" si="0"/>
        <v>1.3984525000000001</v>
      </c>
      <c r="F18" s="61">
        <f t="shared" si="1"/>
        <v>1.6887295390000006</v>
      </c>
      <c r="G18" s="60" t="s">
        <v>123</v>
      </c>
    </row>
    <row r="19" spans="1:7">
      <c r="A19" s="60">
        <v>18</v>
      </c>
      <c r="B19" s="60" t="s">
        <v>61</v>
      </c>
      <c r="C19" s="61">
        <v>1.3988</v>
      </c>
      <c r="D19" s="60">
        <v>20.3</v>
      </c>
      <c r="E19" s="60">
        <f t="shared" si="0"/>
        <v>1.3980525000000001</v>
      </c>
      <c r="F19" s="61">
        <f t="shared" si="1"/>
        <v>1.6843584990000018</v>
      </c>
      <c r="G19" s="60" t="s">
        <v>124</v>
      </c>
    </row>
    <row r="20" spans="1:7">
      <c r="A20" s="60">
        <v>19</v>
      </c>
      <c r="B20" s="60" t="s">
        <v>61</v>
      </c>
      <c r="C20" s="61">
        <v>1.3964000000000001</v>
      </c>
      <c r="D20" s="60">
        <v>20.399999999999999</v>
      </c>
      <c r="E20" s="60">
        <f t="shared" si="0"/>
        <v>1.3956700000000002</v>
      </c>
      <c r="F20" s="61">
        <f t="shared" si="1"/>
        <v>1.6583234920000027</v>
      </c>
      <c r="G20" s="60" t="s">
        <v>125</v>
      </c>
    </row>
    <row r="21" spans="1:7">
      <c r="A21" s="60">
        <v>20</v>
      </c>
      <c r="B21" s="60" t="s">
        <v>61</v>
      </c>
      <c r="C21" s="61">
        <v>1.3875999999999999</v>
      </c>
      <c r="D21" s="60">
        <v>20.399999999999999</v>
      </c>
      <c r="E21" s="60">
        <f t="shared" si="0"/>
        <v>1.38687</v>
      </c>
      <c r="F21" s="61">
        <f t="shared" si="1"/>
        <v>1.5621606120000013</v>
      </c>
      <c r="G21" s="60" t="s">
        <v>126</v>
      </c>
    </row>
    <row r="22" spans="1:7">
      <c r="A22" s="58">
        <v>21</v>
      </c>
      <c r="B22" s="58" t="s">
        <v>61</v>
      </c>
      <c r="C22" s="59">
        <v>1.3664000000000001</v>
      </c>
      <c r="D22" s="58">
        <v>20.399999999999999</v>
      </c>
      <c r="E22" s="58">
        <f t="shared" si="0"/>
        <v>1.3656700000000002</v>
      </c>
      <c r="F22" s="59">
        <f t="shared" si="1"/>
        <v>1.3304954920000025</v>
      </c>
      <c r="G22" s="58" t="s">
        <v>127</v>
      </c>
    </row>
    <row r="23" spans="1:7">
      <c r="A23" s="58">
        <v>22</v>
      </c>
      <c r="B23" s="58" t="s">
        <v>61</v>
      </c>
      <c r="C23" s="59">
        <v>1.3463000000000001</v>
      </c>
      <c r="D23" s="58">
        <v>20.399999999999999</v>
      </c>
      <c r="E23" s="58">
        <f t="shared" si="0"/>
        <v>1.3455700000000002</v>
      </c>
      <c r="F23" s="59">
        <f t="shared" si="1"/>
        <v>1.1108507320000012</v>
      </c>
      <c r="G23" s="58" t="s">
        <v>128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23"/>
  <sheetViews>
    <sheetView workbookViewId="0">
      <selection activeCell="C2" sqref="C2:D23"/>
    </sheetView>
  </sheetViews>
  <sheetFormatPr defaultColWidth="11.3828125" defaultRowHeight="12.45"/>
  <sheetData>
    <row r="1" spans="1:13" ht="24.9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8">
        <v>1</v>
      </c>
      <c r="B2" s="58" t="s">
        <v>61</v>
      </c>
      <c r="C2" s="59">
        <v>1.4057999999999999</v>
      </c>
      <c r="D2" s="58">
        <v>20.399999999999999</v>
      </c>
      <c r="E2" s="58">
        <f t="shared" ref="E2:E23" si="0">((20-D2)*-0.000175+C2)-0.0008</f>
        <v>1.40507</v>
      </c>
      <c r="F2" s="59">
        <f t="shared" ref="F2:F23" si="1">E2*10.9276-13.593</f>
        <v>1.7610429320000005</v>
      </c>
      <c r="G2" s="58" t="s">
        <v>129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8">
        <v>2</v>
      </c>
      <c r="B3" s="58" t="s">
        <v>61</v>
      </c>
      <c r="C3" s="59">
        <v>1.4066000000000001</v>
      </c>
      <c r="D3" s="58">
        <v>20.399999999999999</v>
      </c>
      <c r="E3" s="58">
        <f t="shared" si="0"/>
        <v>1.4058700000000002</v>
      </c>
      <c r="F3" s="59">
        <f t="shared" si="1"/>
        <v>1.7697850120000016</v>
      </c>
      <c r="G3" s="58" t="s">
        <v>130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8">
        <v>3</v>
      </c>
      <c r="B4" s="58" t="s">
        <v>61</v>
      </c>
      <c r="C4" s="59">
        <v>1.4063000000000001</v>
      </c>
      <c r="D4" s="58">
        <v>20.5</v>
      </c>
      <c r="E4" s="58">
        <f t="shared" si="0"/>
        <v>1.4055875000000002</v>
      </c>
      <c r="F4" s="59">
        <f t="shared" si="1"/>
        <v>1.7666979650000023</v>
      </c>
      <c r="G4" s="58" t="s">
        <v>131</v>
      </c>
      <c r="I4" t="s">
        <v>156</v>
      </c>
    </row>
    <row r="5" spans="1:13">
      <c r="A5" s="58">
        <v>4</v>
      </c>
      <c r="B5" s="58" t="s">
        <v>61</v>
      </c>
      <c r="C5" s="59">
        <v>1.4060999999999999</v>
      </c>
      <c r="D5" s="58">
        <v>20.5</v>
      </c>
      <c r="E5" s="58">
        <f t="shared" si="0"/>
        <v>1.4053875</v>
      </c>
      <c r="F5" s="59">
        <f t="shared" si="1"/>
        <v>1.7645124449999994</v>
      </c>
      <c r="G5" s="58" t="s">
        <v>132</v>
      </c>
      <c r="I5" t="s">
        <v>157</v>
      </c>
    </row>
    <row r="6" spans="1:13">
      <c r="A6" s="58">
        <v>5</v>
      </c>
      <c r="B6" s="58" t="s">
        <v>61</v>
      </c>
      <c r="C6" s="59">
        <v>1.4055</v>
      </c>
      <c r="D6" s="58">
        <v>20.5</v>
      </c>
      <c r="E6" s="58">
        <f t="shared" si="0"/>
        <v>1.4047875000000001</v>
      </c>
      <c r="F6" s="59">
        <f t="shared" si="1"/>
        <v>1.7579558850000012</v>
      </c>
      <c r="G6" s="58" t="s">
        <v>133</v>
      </c>
    </row>
    <row r="7" spans="1:13">
      <c r="A7" s="58">
        <v>6</v>
      </c>
      <c r="B7" s="58" t="s">
        <v>61</v>
      </c>
      <c r="C7" s="59">
        <v>1.4049</v>
      </c>
      <c r="D7" s="58">
        <v>20.5</v>
      </c>
      <c r="E7" s="58">
        <f t="shared" si="0"/>
        <v>1.4041875000000001</v>
      </c>
      <c r="F7" s="59">
        <f t="shared" si="1"/>
        <v>1.7513993250000013</v>
      </c>
      <c r="G7" s="58" t="s">
        <v>134</v>
      </c>
    </row>
    <row r="8" spans="1:13">
      <c r="A8" s="60">
        <v>7</v>
      </c>
      <c r="B8" s="60" t="s">
        <v>61</v>
      </c>
      <c r="C8" s="61">
        <v>1.4043000000000001</v>
      </c>
      <c r="D8" s="60">
        <v>20.5</v>
      </c>
      <c r="E8" s="60">
        <f t="shared" si="0"/>
        <v>1.4035875000000002</v>
      </c>
      <c r="F8" s="61">
        <f t="shared" si="1"/>
        <v>1.7448427650000031</v>
      </c>
      <c r="G8" s="60" t="s">
        <v>135</v>
      </c>
    </row>
    <row r="9" spans="1:13">
      <c r="A9" s="60">
        <v>8</v>
      </c>
      <c r="B9" s="60" t="s">
        <v>61</v>
      </c>
      <c r="C9" s="61">
        <v>1.4038999999999999</v>
      </c>
      <c r="D9" s="60">
        <v>20.5</v>
      </c>
      <c r="E9" s="60">
        <f t="shared" si="0"/>
        <v>1.4031875</v>
      </c>
      <c r="F9" s="61">
        <f t="shared" si="1"/>
        <v>1.7404717250000008</v>
      </c>
      <c r="G9" s="60" t="s">
        <v>136</v>
      </c>
    </row>
    <row r="10" spans="1:13">
      <c r="A10" s="60">
        <v>9</v>
      </c>
      <c r="B10" s="60" t="s">
        <v>61</v>
      </c>
      <c r="C10" s="61">
        <v>1.4032</v>
      </c>
      <c r="D10" s="60">
        <v>20.6</v>
      </c>
      <c r="E10" s="60">
        <f t="shared" si="0"/>
        <v>1.4025050000000001</v>
      </c>
      <c r="F10" s="61">
        <f t="shared" si="1"/>
        <v>1.733013638000001</v>
      </c>
      <c r="G10" s="60" t="s">
        <v>137</v>
      </c>
    </row>
    <row r="11" spans="1:13">
      <c r="A11" s="60">
        <v>10</v>
      </c>
      <c r="B11" s="60" t="s">
        <v>61</v>
      </c>
      <c r="C11" s="61">
        <v>1.4026000000000001</v>
      </c>
      <c r="D11" s="60">
        <v>20.6</v>
      </c>
      <c r="E11" s="60">
        <f t="shared" si="0"/>
        <v>1.4019050000000002</v>
      </c>
      <c r="F11" s="61">
        <f t="shared" si="1"/>
        <v>1.7264570780000028</v>
      </c>
      <c r="G11" s="60" t="s">
        <v>158</v>
      </c>
    </row>
    <row r="12" spans="1:13">
      <c r="A12" s="60">
        <v>11</v>
      </c>
      <c r="B12" s="60" t="s">
        <v>61</v>
      </c>
      <c r="C12" s="61">
        <v>1.4021999999999999</v>
      </c>
      <c r="D12" s="60">
        <v>20.6</v>
      </c>
      <c r="E12" s="60">
        <f t="shared" si="0"/>
        <v>1.401505</v>
      </c>
      <c r="F12" s="61">
        <f t="shared" si="1"/>
        <v>1.7220860380000005</v>
      </c>
      <c r="G12" s="60" t="s">
        <v>159</v>
      </c>
    </row>
    <row r="13" spans="1:13">
      <c r="A13" s="60">
        <v>12</v>
      </c>
      <c r="B13" s="60" t="s">
        <v>61</v>
      </c>
      <c r="C13" s="61">
        <v>1.4016</v>
      </c>
      <c r="D13" s="60">
        <v>20.6</v>
      </c>
      <c r="E13" s="60">
        <f t="shared" si="0"/>
        <v>1.4009050000000001</v>
      </c>
      <c r="F13" s="61">
        <f t="shared" si="1"/>
        <v>1.7155294780000006</v>
      </c>
      <c r="G13" s="60" t="s">
        <v>160</v>
      </c>
    </row>
    <row r="14" spans="1:13">
      <c r="A14" s="60">
        <v>13</v>
      </c>
      <c r="B14" s="60" t="s">
        <v>61</v>
      </c>
      <c r="C14" s="61">
        <v>1.4011</v>
      </c>
      <c r="D14" s="60">
        <v>20.6</v>
      </c>
      <c r="E14" s="60">
        <f t="shared" si="0"/>
        <v>1.4004050000000001</v>
      </c>
      <c r="F14" s="61">
        <f t="shared" si="1"/>
        <v>1.7100656780000012</v>
      </c>
      <c r="G14" s="60" t="s">
        <v>161</v>
      </c>
    </row>
    <row r="15" spans="1:13">
      <c r="A15" s="60">
        <v>14</v>
      </c>
      <c r="B15" s="60" t="s">
        <v>61</v>
      </c>
      <c r="C15" s="61">
        <v>1.4005000000000001</v>
      </c>
      <c r="D15" s="60">
        <v>20.6</v>
      </c>
      <c r="E15" s="60">
        <f t="shared" si="0"/>
        <v>1.3998050000000002</v>
      </c>
      <c r="F15" s="61">
        <f t="shared" si="1"/>
        <v>1.7035091180000013</v>
      </c>
      <c r="G15" s="60" t="s">
        <v>162</v>
      </c>
    </row>
    <row r="16" spans="1:13">
      <c r="A16" s="58">
        <v>15</v>
      </c>
      <c r="B16" s="58" t="s">
        <v>61</v>
      </c>
      <c r="C16" s="59">
        <v>1.4001999999999999</v>
      </c>
      <c r="D16" s="58">
        <v>20.6</v>
      </c>
      <c r="E16" s="58">
        <f t="shared" si="0"/>
        <v>1.399505</v>
      </c>
      <c r="F16" s="59">
        <f t="shared" si="1"/>
        <v>1.7002308379999995</v>
      </c>
      <c r="G16" s="58" t="s">
        <v>174</v>
      </c>
    </row>
    <row r="17" spans="1:7">
      <c r="A17" s="58">
        <v>16</v>
      </c>
      <c r="B17" s="58" t="s">
        <v>61</v>
      </c>
      <c r="C17" s="59">
        <v>1.3996</v>
      </c>
      <c r="D17" s="58">
        <v>20.6</v>
      </c>
      <c r="E17" s="58">
        <f t="shared" si="0"/>
        <v>1.3989050000000001</v>
      </c>
      <c r="F17" s="59">
        <f t="shared" si="1"/>
        <v>1.6936742780000014</v>
      </c>
      <c r="G17" s="58" t="s">
        <v>175</v>
      </c>
    </row>
    <row r="18" spans="1:7">
      <c r="A18" s="58">
        <v>17</v>
      </c>
      <c r="B18" s="58" t="s">
        <v>61</v>
      </c>
      <c r="C18" s="59">
        <v>1.3991</v>
      </c>
      <c r="D18" s="58">
        <v>20.7</v>
      </c>
      <c r="E18" s="58">
        <f t="shared" si="0"/>
        <v>1.3984225000000001</v>
      </c>
      <c r="F18" s="59">
        <f t="shared" si="1"/>
        <v>1.6884017110000009</v>
      </c>
      <c r="G18" s="58" t="s">
        <v>176</v>
      </c>
    </row>
    <row r="19" spans="1:7">
      <c r="A19" s="58">
        <v>18</v>
      </c>
      <c r="B19" s="58" t="s">
        <v>61</v>
      </c>
      <c r="C19" s="59">
        <v>1.3985000000000001</v>
      </c>
      <c r="D19" s="58">
        <v>20.7</v>
      </c>
      <c r="E19" s="58">
        <f t="shared" si="0"/>
        <v>1.3978225000000002</v>
      </c>
      <c r="F19" s="59">
        <f t="shared" si="1"/>
        <v>1.6818451510000028</v>
      </c>
      <c r="G19" s="58" t="s">
        <v>177</v>
      </c>
    </row>
    <row r="20" spans="1:7">
      <c r="A20" s="58">
        <v>19</v>
      </c>
      <c r="B20" s="58" t="s">
        <v>61</v>
      </c>
      <c r="C20" s="59">
        <v>1.3963000000000001</v>
      </c>
      <c r="D20" s="58">
        <v>20.7</v>
      </c>
      <c r="E20" s="58">
        <f t="shared" si="0"/>
        <v>1.3956225000000002</v>
      </c>
      <c r="F20" s="59">
        <f t="shared" si="1"/>
        <v>1.6578044310000024</v>
      </c>
      <c r="G20" s="58" t="s">
        <v>178</v>
      </c>
    </row>
    <row r="21" spans="1:7">
      <c r="A21" s="58">
        <v>20</v>
      </c>
      <c r="B21" s="58" t="s">
        <v>61</v>
      </c>
      <c r="C21" s="59">
        <v>1.3849</v>
      </c>
      <c r="D21" s="58">
        <v>20.7</v>
      </c>
      <c r="E21" s="58">
        <f t="shared" si="0"/>
        <v>1.3842225000000001</v>
      </c>
      <c r="F21" s="59">
        <f t="shared" si="1"/>
        <v>1.5332297910000019</v>
      </c>
      <c r="G21" s="58" t="s">
        <v>179</v>
      </c>
    </row>
    <row r="22" spans="1:7">
      <c r="A22" s="58">
        <v>21</v>
      </c>
      <c r="B22" s="58" t="s">
        <v>61</v>
      </c>
      <c r="C22" s="59">
        <v>1.3626</v>
      </c>
      <c r="D22" s="58">
        <v>20.7</v>
      </c>
      <c r="E22" s="58">
        <f t="shared" si="0"/>
        <v>1.3619225000000001</v>
      </c>
      <c r="F22" s="59">
        <f t="shared" si="1"/>
        <v>1.289544311000002</v>
      </c>
      <c r="G22" s="58" t="s">
        <v>180</v>
      </c>
    </row>
    <row r="23" spans="1:7">
      <c r="A23" s="58">
        <v>22</v>
      </c>
      <c r="B23" s="58" t="s">
        <v>61</v>
      </c>
      <c r="C23" s="59">
        <v>1.3459000000000001</v>
      </c>
      <c r="D23" s="58">
        <v>20.7</v>
      </c>
      <c r="E23" s="58">
        <f t="shared" si="0"/>
        <v>1.3452225000000002</v>
      </c>
      <c r="F23" s="59">
        <f t="shared" si="1"/>
        <v>1.1070533910000027</v>
      </c>
      <c r="G23" s="58" t="s">
        <v>181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23"/>
  <sheetViews>
    <sheetView topLeftCell="A13" workbookViewId="0">
      <selection activeCell="D28" sqref="D28"/>
    </sheetView>
  </sheetViews>
  <sheetFormatPr defaultColWidth="11.3828125" defaultRowHeight="12.45"/>
  <sheetData>
    <row r="1" spans="1:13" ht="24.9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>
        <v>1</v>
      </c>
      <c r="B2" t="s">
        <v>61</v>
      </c>
      <c r="C2" s="39"/>
      <c r="D2" s="38"/>
      <c r="E2">
        <f t="shared" ref="E2:E23" si="0">((20-D2)*-0.000175+C2)-0.0008</f>
        <v>-4.3E-3</v>
      </c>
      <c r="F2" s="37">
        <f t="shared" ref="F2:F23" si="1">E2*10.9276-13.593</f>
        <v>-13.63998868</v>
      </c>
      <c r="G2" t="s">
        <v>63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>
        <v>2</v>
      </c>
      <c r="B3" t="s">
        <v>61</v>
      </c>
      <c r="C3" s="39"/>
      <c r="D3" s="38"/>
      <c r="E3">
        <f t="shared" si="0"/>
        <v>-4.3E-3</v>
      </c>
      <c r="F3" s="37">
        <f t="shared" si="1"/>
        <v>-13.63998868</v>
      </c>
      <c r="G3" t="s">
        <v>64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>
        <v>3</v>
      </c>
      <c r="B4" t="s">
        <v>61</v>
      </c>
      <c r="C4" s="39"/>
      <c r="D4" s="38"/>
      <c r="E4">
        <f t="shared" si="0"/>
        <v>-4.3E-3</v>
      </c>
      <c r="F4" s="37">
        <f t="shared" si="1"/>
        <v>-13.63998868</v>
      </c>
      <c r="G4" t="s">
        <v>65</v>
      </c>
      <c r="I4" t="s">
        <v>156</v>
      </c>
    </row>
    <row r="5" spans="1:13">
      <c r="A5">
        <v>4</v>
      </c>
      <c r="B5" t="s">
        <v>61</v>
      </c>
      <c r="C5" s="39"/>
      <c r="D5" s="38"/>
      <c r="E5">
        <f t="shared" si="0"/>
        <v>-4.3E-3</v>
      </c>
      <c r="F5" s="37">
        <f t="shared" si="1"/>
        <v>-13.63998868</v>
      </c>
      <c r="G5" t="s">
        <v>66</v>
      </c>
      <c r="I5" t="s">
        <v>157</v>
      </c>
    </row>
    <row r="6" spans="1:13">
      <c r="A6">
        <v>5</v>
      </c>
      <c r="B6" t="s">
        <v>61</v>
      </c>
      <c r="C6" s="39"/>
      <c r="D6" s="38"/>
      <c r="E6">
        <f t="shared" si="0"/>
        <v>-4.3E-3</v>
      </c>
      <c r="F6" s="37">
        <f t="shared" si="1"/>
        <v>-13.63998868</v>
      </c>
      <c r="G6" t="s">
        <v>67</v>
      </c>
    </row>
    <row r="7" spans="1:13">
      <c r="A7">
        <v>6</v>
      </c>
      <c r="B7" t="s">
        <v>61</v>
      </c>
      <c r="C7" s="39"/>
      <c r="D7" s="38"/>
      <c r="E7">
        <f t="shared" si="0"/>
        <v>-4.3E-3</v>
      </c>
      <c r="F7" s="37">
        <f t="shared" si="1"/>
        <v>-13.63998868</v>
      </c>
      <c r="G7" t="s">
        <v>68</v>
      </c>
    </row>
    <row r="8" spans="1:13">
      <c r="A8">
        <v>7</v>
      </c>
      <c r="B8" t="s">
        <v>61</v>
      </c>
      <c r="C8" s="39"/>
      <c r="D8" s="38"/>
      <c r="E8">
        <f t="shared" si="0"/>
        <v>-4.3E-3</v>
      </c>
      <c r="F8" s="37">
        <f t="shared" si="1"/>
        <v>-13.63998868</v>
      </c>
      <c r="G8" t="s">
        <v>69</v>
      </c>
    </row>
    <row r="9" spans="1:13">
      <c r="A9">
        <v>8</v>
      </c>
      <c r="B9" t="s">
        <v>61</v>
      </c>
      <c r="C9" s="39"/>
      <c r="D9" s="38"/>
      <c r="E9">
        <f t="shared" si="0"/>
        <v>-4.3E-3</v>
      </c>
      <c r="F9" s="37">
        <f t="shared" si="1"/>
        <v>-13.63998868</v>
      </c>
      <c r="G9" t="s">
        <v>70</v>
      </c>
    </row>
    <row r="10" spans="1:13">
      <c r="A10" s="43">
        <v>9</v>
      </c>
      <c r="B10" s="43" t="s">
        <v>61</v>
      </c>
      <c r="C10" s="44"/>
      <c r="D10" s="43"/>
      <c r="E10" s="43">
        <f t="shared" si="0"/>
        <v>-4.3E-3</v>
      </c>
      <c r="F10" s="44">
        <f t="shared" si="1"/>
        <v>-13.63998868</v>
      </c>
      <c r="G10" s="43" t="s">
        <v>71</v>
      </c>
    </row>
    <row r="11" spans="1:13">
      <c r="A11" s="43">
        <v>10</v>
      </c>
      <c r="B11" s="43" t="s">
        <v>61</v>
      </c>
      <c r="C11" s="44"/>
      <c r="D11" s="43"/>
      <c r="E11" s="43">
        <f t="shared" si="0"/>
        <v>-4.3E-3</v>
      </c>
      <c r="F11" s="44">
        <f t="shared" si="1"/>
        <v>-13.63998868</v>
      </c>
      <c r="G11" s="43" t="s">
        <v>72</v>
      </c>
    </row>
    <row r="12" spans="1:13">
      <c r="A12" s="43">
        <v>11</v>
      </c>
      <c r="B12" s="43" t="s">
        <v>61</v>
      </c>
      <c r="C12" s="44"/>
      <c r="D12" s="43"/>
      <c r="E12" s="43">
        <f t="shared" si="0"/>
        <v>-4.3E-3</v>
      </c>
      <c r="F12" s="44">
        <f t="shared" si="1"/>
        <v>-13.63998868</v>
      </c>
      <c r="G12" s="43" t="s">
        <v>73</v>
      </c>
    </row>
    <row r="13" spans="1:13">
      <c r="A13" s="43">
        <v>12</v>
      </c>
      <c r="B13" s="43" t="s">
        <v>61</v>
      </c>
      <c r="C13" s="44"/>
      <c r="D13" s="43"/>
      <c r="E13" s="43">
        <f t="shared" si="0"/>
        <v>-4.3E-3</v>
      </c>
      <c r="F13" s="44">
        <f t="shared" si="1"/>
        <v>-13.63998868</v>
      </c>
      <c r="G13" s="43" t="s">
        <v>74</v>
      </c>
    </row>
    <row r="14" spans="1:13">
      <c r="A14" s="43">
        <v>13</v>
      </c>
      <c r="B14" s="43" t="s">
        <v>61</v>
      </c>
      <c r="C14" s="44"/>
      <c r="D14" s="43"/>
      <c r="E14" s="43">
        <f t="shared" si="0"/>
        <v>-4.3E-3</v>
      </c>
      <c r="F14" s="44">
        <f t="shared" si="1"/>
        <v>-13.63998868</v>
      </c>
      <c r="G14" s="43" t="s">
        <v>75</v>
      </c>
    </row>
    <row r="15" spans="1:13">
      <c r="A15" s="43">
        <v>14</v>
      </c>
      <c r="B15" s="43" t="s">
        <v>61</v>
      </c>
      <c r="C15" s="44"/>
      <c r="D15" s="43"/>
      <c r="E15" s="43">
        <f t="shared" si="0"/>
        <v>-4.3E-3</v>
      </c>
      <c r="F15" s="44">
        <f t="shared" si="1"/>
        <v>-13.63998868</v>
      </c>
      <c r="G15" s="43" t="s">
        <v>76</v>
      </c>
    </row>
    <row r="16" spans="1:13">
      <c r="A16" s="43">
        <v>15</v>
      </c>
      <c r="B16" s="43" t="s">
        <v>61</v>
      </c>
      <c r="C16" s="44"/>
      <c r="D16" s="43"/>
      <c r="E16" s="43">
        <f t="shared" si="0"/>
        <v>-4.3E-3</v>
      </c>
      <c r="F16" s="44">
        <f t="shared" si="1"/>
        <v>-13.63998868</v>
      </c>
      <c r="G16" s="43" t="s">
        <v>77</v>
      </c>
    </row>
    <row r="17" spans="1:7">
      <c r="A17" s="43">
        <v>16</v>
      </c>
      <c r="B17" s="43" t="s">
        <v>61</v>
      </c>
      <c r="C17" s="44"/>
      <c r="D17" s="43"/>
      <c r="E17" s="43">
        <f t="shared" si="0"/>
        <v>-4.3E-3</v>
      </c>
      <c r="F17" s="44">
        <f t="shared" si="1"/>
        <v>-13.63998868</v>
      </c>
      <c r="G17" s="43" t="s">
        <v>78</v>
      </c>
    </row>
    <row r="18" spans="1:7">
      <c r="A18">
        <v>17</v>
      </c>
      <c r="B18" t="s">
        <v>61</v>
      </c>
      <c r="C18" s="39"/>
      <c r="D18" s="38"/>
      <c r="E18">
        <f t="shared" si="0"/>
        <v>-4.3E-3</v>
      </c>
      <c r="F18" s="37">
        <f t="shared" si="1"/>
        <v>-13.63998868</v>
      </c>
      <c r="G18" t="s">
        <v>79</v>
      </c>
    </row>
    <row r="19" spans="1:7">
      <c r="A19">
        <v>18</v>
      </c>
      <c r="B19" t="s">
        <v>61</v>
      </c>
      <c r="C19" s="39"/>
      <c r="D19" s="38"/>
      <c r="E19">
        <f t="shared" si="0"/>
        <v>-4.3E-3</v>
      </c>
      <c r="F19" s="37">
        <f t="shared" si="1"/>
        <v>-13.63998868</v>
      </c>
      <c r="G19" t="s">
        <v>80</v>
      </c>
    </row>
    <row r="20" spans="1:7">
      <c r="A20">
        <v>19</v>
      </c>
      <c r="B20" t="s">
        <v>61</v>
      </c>
      <c r="C20" s="39"/>
      <c r="D20" s="38"/>
      <c r="E20">
        <f t="shared" si="0"/>
        <v>-4.3E-3</v>
      </c>
      <c r="F20" s="37">
        <f t="shared" si="1"/>
        <v>-13.63998868</v>
      </c>
      <c r="G20" t="s">
        <v>81</v>
      </c>
    </row>
    <row r="21" spans="1:7">
      <c r="A21">
        <v>20</v>
      </c>
      <c r="B21" t="s">
        <v>61</v>
      </c>
      <c r="C21" s="39"/>
      <c r="D21" s="38"/>
      <c r="E21">
        <f t="shared" si="0"/>
        <v>-4.3E-3</v>
      </c>
      <c r="F21" s="37">
        <f t="shared" si="1"/>
        <v>-13.63998868</v>
      </c>
      <c r="G21" t="s">
        <v>82</v>
      </c>
    </row>
    <row r="22" spans="1:7">
      <c r="A22">
        <v>21</v>
      </c>
      <c r="B22" t="s">
        <v>61</v>
      </c>
      <c r="C22" s="39"/>
      <c r="D22" s="38"/>
      <c r="E22">
        <f t="shared" si="0"/>
        <v>-4.3E-3</v>
      </c>
      <c r="F22" s="37">
        <f t="shared" si="1"/>
        <v>-13.63998868</v>
      </c>
      <c r="G22" t="s">
        <v>83</v>
      </c>
    </row>
    <row r="23" spans="1:7">
      <c r="A23">
        <v>22</v>
      </c>
      <c r="B23" t="s">
        <v>61</v>
      </c>
      <c r="C23" s="39"/>
      <c r="D23" s="38"/>
      <c r="E23">
        <f t="shared" si="0"/>
        <v>-4.3E-3</v>
      </c>
      <c r="F23" s="37">
        <f t="shared" si="1"/>
        <v>-13.63998868</v>
      </c>
      <c r="G23" t="s">
        <v>84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M81"/>
  <sheetViews>
    <sheetView workbookViewId="0">
      <selection activeCell="I12" sqref="I12"/>
    </sheetView>
  </sheetViews>
  <sheetFormatPr defaultColWidth="11.3828125" defaultRowHeight="12.45"/>
  <sheetData>
    <row r="1" spans="1:13" ht="24.9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8">
        <v>1</v>
      </c>
      <c r="B2" s="58" t="s">
        <v>61</v>
      </c>
      <c r="C2" s="59"/>
      <c r="D2" s="58"/>
      <c r="E2" s="58">
        <f t="shared" ref="E2:E23" si="0">((20-D2)*-0.000175+C2)-0.0008</f>
        <v>-4.3E-3</v>
      </c>
      <c r="F2" s="59">
        <f t="shared" ref="F2:F23" si="1">E2*10.9276-13.593</f>
        <v>-13.63998868</v>
      </c>
      <c r="G2" s="58" t="s">
        <v>85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8">
        <v>2</v>
      </c>
      <c r="B3" s="58" t="s">
        <v>61</v>
      </c>
      <c r="C3" s="59"/>
      <c r="D3" s="58"/>
      <c r="E3" s="58">
        <f t="shared" si="0"/>
        <v>-4.3E-3</v>
      </c>
      <c r="F3" s="59">
        <f t="shared" si="1"/>
        <v>-13.63998868</v>
      </c>
      <c r="G3" s="58" t="s">
        <v>86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60">
        <v>3</v>
      </c>
      <c r="B4" s="60" t="s">
        <v>61</v>
      </c>
      <c r="C4" s="61"/>
      <c r="D4" s="60"/>
      <c r="E4" s="60">
        <f t="shared" si="0"/>
        <v>-4.3E-3</v>
      </c>
      <c r="F4" s="61">
        <f t="shared" si="1"/>
        <v>-13.63998868</v>
      </c>
      <c r="G4" s="60" t="s">
        <v>87</v>
      </c>
      <c r="I4" t="s">
        <v>156</v>
      </c>
    </row>
    <row r="5" spans="1:13">
      <c r="A5" s="60">
        <v>4</v>
      </c>
      <c r="B5" s="60" t="s">
        <v>61</v>
      </c>
      <c r="C5" s="61"/>
      <c r="D5" s="60"/>
      <c r="E5" s="60">
        <f t="shared" si="0"/>
        <v>-4.3E-3</v>
      </c>
      <c r="F5" s="61">
        <f t="shared" si="1"/>
        <v>-13.63998868</v>
      </c>
      <c r="G5" s="60" t="s">
        <v>88</v>
      </c>
      <c r="I5" t="s">
        <v>157</v>
      </c>
    </row>
    <row r="6" spans="1:13">
      <c r="A6" s="60">
        <v>5</v>
      </c>
      <c r="B6" s="60" t="s">
        <v>61</v>
      </c>
      <c r="C6" s="61"/>
      <c r="D6" s="60"/>
      <c r="E6" s="60">
        <f t="shared" si="0"/>
        <v>-4.3E-3</v>
      </c>
      <c r="F6" s="61">
        <f t="shared" si="1"/>
        <v>-13.63998868</v>
      </c>
      <c r="G6" s="60" t="s">
        <v>89</v>
      </c>
    </row>
    <row r="7" spans="1:13">
      <c r="A7" s="60">
        <v>6</v>
      </c>
      <c r="B7" s="60" t="s">
        <v>61</v>
      </c>
      <c r="C7" s="61"/>
      <c r="D7" s="60"/>
      <c r="E7" s="60">
        <f t="shared" si="0"/>
        <v>-4.3E-3</v>
      </c>
      <c r="F7" s="61">
        <f t="shared" si="1"/>
        <v>-13.63998868</v>
      </c>
      <c r="G7" s="60" t="s">
        <v>90</v>
      </c>
    </row>
    <row r="8" spans="1:13">
      <c r="A8" s="60">
        <v>7</v>
      </c>
      <c r="B8" s="60" t="s">
        <v>61</v>
      </c>
      <c r="C8" s="61"/>
      <c r="D8" s="60"/>
      <c r="E8" s="60">
        <f t="shared" si="0"/>
        <v>-4.3E-3</v>
      </c>
      <c r="F8" s="61">
        <f t="shared" si="1"/>
        <v>-13.63998868</v>
      </c>
      <c r="G8" s="60" t="s">
        <v>91</v>
      </c>
    </row>
    <row r="9" spans="1:13">
      <c r="A9" s="60">
        <v>8</v>
      </c>
      <c r="B9" s="60" t="s">
        <v>61</v>
      </c>
      <c r="C9" s="61"/>
      <c r="D9" s="60"/>
      <c r="E9" s="60">
        <f t="shared" si="0"/>
        <v>-4.3E-3</v>
      </c>
      <c r="F9" s="61">
        <f t="shared" si="1"/>
        <v>-13.63998868</v>
      </c>
      <c r="G9" s="60" t="s">
        <v>92</v>
      </c>
    </row>
    <row r="10" spans="1:13">
      <c r="A10" s="60">
        <v>9</v>
      </c>
      <c r="B10" s="60" t="s">
        <v>61</v>
      </c>
      <c r="C10" s="61"/>
      <c r="D10" s="60"/>
      <c r="E10" s="60">
        <f t="shared" si="0"/>
        <v>-4.3E-3</v>
      </c>
      <c r="F10" s="61">
        <f t="shared" si="1"/>
        <v>-13.63998868</v>
      </c>
      <c r="G10" s="60" t="s">
        <v>93</v>
      </c>
    </row>
    <row r="11" spans="1:13">
      <c r="A11" s="60">
        <v>10</v>
      </c>
      <c r="B11" s="60" t="s">
        <v>61</v>
      </c>
      <c r="C11" s="61"/>
      <c r="D11" s="60"/>
      <c r="E11" s="60">
        <f t="shared" si="0"/>
        <v>-4.3E-3</v>
      </c>
      <c r="F11" s="61">
        <f t="shared" si="1"/>
        <v>-13.63998868</v>
      </c>
      <c r="G11" s="60" t="s">
        <v>94</v>
      </c>
    </row>
    <row r="12" spans="1:13">
      <c r="A12" s="58">
        <v>11</v>
      </c>
      <c r="B12" s="58" t="s">
        <v>61</v>
      </c>
      <c r="C12" s="59"/>
      <c r="D12" s="58"/>
      <c r="E12" s="58">
        <f t="shared" si="0"/>
        <v>-4.3E-3</v>
      </c>
      <c r="F12" s="59">
        <f t="shared" si="1"/>
        <v>-13.63998868</v>
      </c>
      <c r="G12" s="58" t="s">
        <v>95</v>
      </c>
    </row>
    <row r="13" spans="1:13">
      <c r="A13" s="58">
        <v>12</v>
      </c>
      <c r="B13" s="58" t="s">
        <v>61</v>
      </c>
      <c r="C13" s="59"/>
      <c r="D13" s="58"/>
      <c r="E13" s="58">
        <f t="shared" si="0"/>
        <v>-4.3E-3</v>
      </c>
      <c r="F13" s="59">
        <f t="shared" si="1"/>
        <v>-13.63998868</v>
      </c>
      <c r="G13" s="58" t="s">
        <v>96</v>
      </c>
    </row>
    <row r="14" spans="1:13">
      <c r="A14" s="58">
        <v>13</v>
      </c>
      <c r="B14" s="58" t="s">
        <v>61</v>
      </c>
      <c r="C14" s="59"/>
      <c r="D14" s="58"/>
      <c r="E14" s="58">
        <f t="shared" si="0"/>
        <v>-4.3E-3</v>
      </c>
      <c r="F14" s="59">
        <f t="shared" si="1"/>
        <v>-13.63998868</v>
      </c>
      <c r="G14" s="58" t="s">
        <v>97</v>
      </c>
    </row>
    <row r="15" spans="1:13">
      <c r="A15" s="58">
        <v>14</v>
      </c>
      <c r="B15" s="58" t="s">
        <v>61</v>
      </c>
      <c r="C15" s="59"/>
      <c r="D15" s="58"/>
      <c r="E15" s="58">
        <f t="shared" si="0"/>
        <v>-4.3E-3</v>
      </c>
      <c r="F15" s="59">
        <f t="shared" si="1"/>
        <v>-13.63998868</v>
      </c>
      <c r="G15" s="58" t="s">
        <v>98</v>
      </c>
    </row>
    <row r="16" spans="1:13">
      <c r="A16" s="58">
        <v>15</v>
      </c>
      <c r="B16" s="58" t="s">
        <v>61</v>
      </c>
      <c r="C16" s="59"/>
      <c r="D16" s="58"/>
      <c r="E16" s="58">
        <f t="shared" si="0"/>
        <v>-4.3E-3</v>
      </c>
      <c r="F16" s="59">
        <f t="shared" si="1"/>
        <v>-13.63998868</v>
      </c>
      <c r="G16" s="58" t="s">
        <v>99</v>
      </c>
    </row>
    <row r="17" spans="1:7">
      <c r="A17" s="58">
        <v>16</v>
      </c>
      <c r="B17" s="58" t="s">
        <v>61</v>
      </c>
      <c r="C17" s="59"/>
      <c r="D17" s="58"/>
      <c r="E17" s="58">
        <f t="shared" si="0"/>
        <v>-4.3E-3</v>
      </c>
      <c r="F17" s="59">
        <f t="shared" si="1"/>
        <v>-13.63998868</v>
      </c>
      <c r="G17" s="58" t="s">
        <v>100</v>
      </c>
    </row>
    <row r="18" spans="1:7">
      <c r="A18" s="58">
        <v>17</v>
      </c>
      <c r="B18" s="58" t="s">
        <v>61</v>
      </c>
      <c r="C18" s="59"/>
      <c r="D18" s="58"/>
      <c r="E18" s="58">
        <f t="shared" si="0"/>
        <v>-4.3E-3</v>
      </c>
      <c r="F18" s="59">
        <f t="shared" si="1"/>
        <v>-13.63998868</v>
      </c>
      <c r="G18" s="58" t="s">
        <v>101</v>
      </c>
    </row>
    <row r="19" spans="1:7">
      <c r="A19" s="58">
        <v>18</v>
      </c>
      <c r="B19" s="58" t="s">
        <v>61</v>
      </c>
      <c r="C19" s="59"/>
      <c r="D19" s="58"/>
      <c r="E19" s="58">
        <f t="shared" si="0"/>
        <v>-4.3E-3</v>
      </c>
      <c r="F19" s="59">
        <f t="shared" si="1"/>
        <v>-13.63998868</v>
      </c>
      <c r="G19" s="58" t="s">
        <v>102</v>
      </c>
    </row>
    <row r="20" spans="1:7">
      <c r="A20" s="60">
        <v>19</v>
      </c>
      <c r="B20" s="60" t="s">
        <v>61</v>
      </c>
      <c r="C20" s="61"/>
      <c r="D20" s="60"/>
      <c r="E20" s="60">
        <f t="shared" si="0"/>
        <v>-4.3E-3</v>
      </c>
      <c r="F20" s="61">
        <f t="shared" si="1"/>
        <v>-13.63998868</v>
      </c>
      <c r="G20" s="60" t="s">
        <v>103</v>
      </c>
    </row>
    <row r="21" spans="1:7">
      <c r="A21" s="60">
        <v>20</v>
      </c>
      <c r="B21" s="60" t="s">
        <v>61</v>
      </c>
      <c r="C21" s="61"/>
      <c r="D21" s="60"/>
      <c r="E21" s="60">
        <f t="shared" si="0"/>
        <v>-4.3E-3</v>
      </c>
      <c r="F21" s="61">
        <f t="shared" si="1"/>
        <v>-13.63998868</v>
      </c>
      <c r="G21" s="60" t="s">
        <v>104</v>
      </c>
    </row>
    <row r="22" spans="1:7">
      <c r="A22" s="60">
        <v>21</v>
      </c>
      <c r="B22" s="60" t="s">
        <v>61</v>
      </c>
      <c r="C22" s="61"/>
      <c r="D22" s="60"/>
      <c r="E22" s="60">
        <f t="shared" si="0"/>
        <v>-4.3E-3</v>
      </c>
      <c r="F22" s="61">
        <f t="shared" si="1"/>
        <v>-13.63998868</v>
      </c>
      <c r="G22" s="60" t="s">
        <v>105</v>
      </c>
    </row>
    <row r="23" spans="1:7">
      <c r="A23" s="60">
        <v>22</v>
      </c>
      <c r="B23" s="60" t="s">
        <v>61</v>
      </c>
      <c r="C23" s="61"/>
      <c r="D23" s="60"/>
      <c r="E23" s="60">
        <f t="shared" si="0"/>
        <v>-4.3E-3</v>
      </c>
      <c r="F23" s="61">
        <f t="shared" si="1"/>
        <v>-13.63998868</v>
      </c>
      <c r="G23" s="60" t="s">
        <v>106</v>
      </c>
    </row>
    <row r="24" spans="1:7">
      <c r="A24">
        <v>23</v>
      </c>
      <c r="B24" t="s">
        <v>61</v>
      </c>
      <c r="C24" s="39"/>
      <c r="D24" s="38"/>
      <c r="E24">
        <f t="shared" ref="E24:E65" si="2">((20-D24)*-0.000175+C24)-0.0008</f>
        <v>-4.3E-3</v>
      </c>
      <c r="F24" s="37">
        <f t="shared" ref="F24:F65" si="3">E24*10.9276-13.593</f>
        <v>-13.63998868</v>
      </c>
      <c r="G24" t="s">
        <v>85</v>
      </c>
    </row>
    <row r="25" spans="1:7">
      <c r="A25">
        <v>24</v>
      </c>
      <c r="B25" t="s">
        <v>61</v>
      </c>
      <c r="C25" s="39"/>
      <c r="D25" s="38"/>
      <c r="E25">
        <f t="shared" si="2"/>
        <v>-4.3E-3</v>
      </c>
      <c r="F25" s="37">
        <f t="shared" si="3"/>
        <v>-13.63998868</v>
      </c>
      <c r="G25" t="s">
        <v>86</v>
      </c>
    </row>
    <row r="26" spans="1:7">
      <c r="A26" s="43">
        <v>25</v>
      </c>
      <c r="B26" s="43" t="s">
        <v>61</v>
      </c>
      <c r="C26" s="44"/>
      <c r="D26" s="43"/>
      <c r="E26" s="43">
        <f t="shared" si="2"/>
        <v>-4.3E-3</v>
      </c>
      <c r="F26" s="44">
        <f t="shared" si="3"/>
        <v>-13.63998868</v>
      </c>
      <c r="G26" s="43" t="s">
        <v>87</v>
      </c>
    </row>
    <row r="27" spans="1:7">
      <c r="A27" s="43">
        <v>26</v>
      </c>
      <c r="B27" s="43" t="s">
        <v>61</v>
      </c>
      <c r="C27" s="44"/>
      <c r="D27" s="43"/>
      <c r="E27" s="43">
        <f t="shared" si="2"/>
        <v>-4.3E-3</v>
      </c>
      <c r="F27" s="44">
        <f t="shared" si="3"/>
        <v>-13.63998868</v>
      </c>
      <c r="G27" s="43" t="s">
        <v>88</v>
      </c>
    </row>
    <row r="28" spans="1:7">
      <c r="A28" s="43">
        <v>27</v>
      </c>
      <c r="B28" s="43" t="s">
        <v>61</v>
      </c>
      <c r="C28" s="44"/>
      <c r="D28" s="43"/>
      <c r="E28" s="43">
        <f t="shared" si="2"/>
        <v>-4.3E-3</v>
      </c>
      <c r="F28" s="44">
        <f t="shared" si="3"/>
        <v>-13.63998868</v>
      </c>
      <c r="G28" s="43" t="s">
        <v>89</v>
      </c>
    </row>
    <row r="29" spans="1:7">
      <c r="A29" s="43">
        <v>28</v>
      </c>
      <c r="B29" s="43" t="s">
        <v>61</v>
      </c>
      <c r="C29" s="44"/>
      <c r="D29" s="43"/>
      <c r="E29" s="43">
        <f t="shared" si="2"/>
        <v>-4.3E-3</v>
      </c>
      <c r="F29" s="44">
        <f t="shared" si="3"/>
        <v>-13.63998868</v>
      </c>
      <c r="G29" s="43" t="s">
        <v>90</v>
      </c>
    </row>
    <row r="30" spans="1:7">
      <c r="A30" s="43">
        <v>29</v>
      </c>
      <c r="B30" s="43" t="s">
        <v>61</v>
      </c>
      <c r="C30" s="44"/>
      <c r="D30" s="43"/>
      <c r="E30" s="43">
        <f t="shared" si="2"/>
        <v>-4.3E-3</v>
      </c>
      <c r="F30" s="44">
        <f t="shared" si="3"/>
        <v>-13.63998868</v>
      </c>
      <c r="G30" s="43" t="s">
        <v>91</v>
      </c>
    </row>
    <row r="31" spans="1:7">
      <c r="A31" s="43">
        <v>30</v>
      </c>
      <c r="B31" s="43" t="s">
        <v>61</v>
      </c>
      <c r="C31" s="44"/>
      <c r="D31" s="43"/>
      <c r="E31" s="43">
        <f t="shared" si="2"/>
        <v>-4.3E-3</v>
      </c>
      <c r="F31" s="44">
        <f t="shared" si="3"/>
        <v>-13.63998868</v>
      </c>
      <c r="G31" s="43" t="s">
        <v>92</v>
      </c>
    </row>
    <row r="32" spans="1:7">
      <c r="A32" s="43">
        <v>31</v>
      </c>
      <c r="B32" s="43" t="s">
        <v>61</v>
      </c>
      <c r="C32" s="44"/>
      <c r="D32" s="43"/>
      <c r="E32" s="43">
        <f t="shared" si="2"/>
        <v>-4.3E-3</v>
      </c>
      <c r="F32" s="44">
        <f t="shared" si="3"/>
        <v>-13.63998868</v>
      </c>
      <c r="G32" s="43" t="s">
        <v>93</v>
      </c>
    </row>
    <row r="33" spans="1:7">
      <c r="A33" s="43">
        <v>32</v>
      </c>
      <c r="B33" s="43" t="s">
        <v>61</v>
      </c>
      <c r="C33" s="44"/>
      <c r="D33" s="43"/>
      <c r="E33" s="43">
        <f t="shared" si="2"/>
        <v>-4.3E-3</v>
      </c>
      <c r="F33" s="44">
        <f t="shared" si="3"/>
        <v>-13.63998868</v>
      </c>
      <c r="G33" s="43" t="s">
        <v>94</v>
      </c>
    </row>
    <row r="34" spans="1:7">
      <c r="A34">
        <v>33</v>
      </c>
      <c r="B34" t="s">
        <v>61</v>
      </c>
      <c r="C34" s="39"/>
      <c r="D34" s="38"/>
      <c r="E34">
        <f t="shared" si="2"/>
        <v>-4.3E-3</v>
      </c>
      <c r="F34" s="37">
        <f t="shared" si="3"/>
        <v>-13.63998868</v>
      </c>
      <c r="G34" t="s">
        <v>95</v>
      </c>
    </row>
    <row r="35" spans="1:7">
      <c r="A35">
        <v>34</v>
      </c>
      <c r="B35" t="s">
        <v>61</v>
      </c>
      <c r="C35" s="39"/>
      <c r="D35" s="38"/>
      <c r="E35">
        <f t="shared" si="2"/>
        <v>-4.3E-3</v>
      </c>
      <c r="F35" s="37">
        <f t="shared" si="3"/>
        <v>-13.63998868</v>
      </c>
      <c r="G35" t="s">
        <v>96</v>
      </c>
    </row>
    <row r="36" spans="1:7">
      <c r="A36">
        <v>35</v>
      </c>
      <c r="B36" t="s">
        <v>61</v>
      </c>
      <c r="C36" s="39"/>
      <c r="D36" s="38"/>
      <c r="E36">
        <f t="shared" si="2"/>
        <v>-4.3E-3</v>
      </c>
      <c r="F36" s="37">
        <f t="shared" si="3"/>
        <v>-13.63998868</v>
      </c>
      <c r="G36" t="s">
        <v>97</v>
      </c>
    </row>
    <row r="37" spans="1:7">
      <c r="A37">
        <v>36</v>
      </c>
      <c r="B37" t="s">
        <v>61</v>
      </c>
      <c r="C37" s="39"/>
      <c r="D37" s="38"/>
      <c r="E37">
        <f t="shared" si="2"/>
        <v>-4.3E-3</v>
      </c>
      <c r="F37" s="37">
        <f t="shared" si="3"/>
        <v>-13.63998868</v>
      </c>
      <c r="G37" t="s">
        <v>98</v>
      </c>
    </row>
    <row r="38" spans="1:7">
      <c r="A38">
        <v>37</v>
      </c>
      <c r="B38" t="s">
        <v>61</v>
      </c>
      <c r="C38" s="39"/>
      <c r="D38" s="38"/>
      <c r="E38">
        <f t="shared" si="2"/>
        <v>-4.3E-3</v>
      </c>
      <c r="F38" s="37">
        <f t="shared" si="3"/>
        <v>-13.63998868</v>
      </c>
      <c r="G38" t="s">
        <v>99</v>
      </c>
    </row>
    <row r="39" spans="1:7">
      <c r="A39">
        <v>38</v>
      </c>
      <c r="B39" t="s">
        <v>61</v>
      </c>
      <c r="C39" s="39"/>
      <c r="D39" s="38"/>
      <c r="E39">
        <f t="shared" si="2"/>
        <v>-4.3E-3</v>
      </c>
      <c r="F39" s="37">
        <f t="shared" si="3"/>
        <v>-13.63998868</v>
      </c>
      <c r="G39" t="s">
        <v>100</v>
      </c>
    </row>
    <row r="40" spans="1:7">
      <c r="A40">
        <v>39</v>
      </c>
      <c r="B40" t="s">
        <v>61</v>
      </c>
      <c r="C40" s="39"/>
      <c r="D40" s="38"/>
      <c r="E40">
        <f t="shared" si="2"/>
        <v>-4.3E-3</v>
      </c>
      <c r="F40" s="37">
        <f t="shared" si="3"/>
        <v>-13.63998868</v>
      </c>
      <c r="G40" t="s">
        <v>101</v>
      </c>
    </row>
    <row r="41" spans="1:7">
      <c r="A41">
        <v>40</v>
      </c>
      <c r="B41" t="s">
        <v>61</v>
      </c>
      <c r="C41" s="39"/>
      <c r="D41" s="38"/>
      <c r="E41">
        <f t="shared" si="2"/>
        <v>-4.3E-3</v>
      </c>
      <c r="F41" s="37">
        <f t="shared" si="3"/>
        <v>-13.63998868</v>
      </c>
      <c r="G41" t="s">
        <v>102</v>
      </c>
    </row>
    <row r="42" spans="1:7">
      <c r="A42" s="43">
        <v>41</v>
      </c>
      <c r="B42" s="43" t="s">
        <v>61</v>
      </c>
      <c r="C42" s="44"/>
      <c r="D42" s="43"/>
      <c r="E42" s="43">
        <f t="shared" si="2"/>
        <v>-4.3E-3</v>
      </c>
      <c r="F42" s="44">
        <f t="shared" si="3"/>
        <v>-13.63998868</v>
      </c>
      <c r="G42" s="43" t="s">
        <v>103</v>
      </c>
    </row>
    <row r="43" spans="1:7">
      <c r="A43" s="43">
        <v>42</v>
      </c>
      <c r="B43" s="43" t="s">
        <v>61</v>
      </c>
      <c r="C43" s="44"/>
      <c r="D43" s="43"/>
      <c r="E43" s="43">
        <f t="shared" si="2"/>
        <v>-4.3E-3</v>
      </c>
      <c r="F43" s="44">
        <f t="shared" si="3"/>
        <v>-13.63998868</v>
      </c>
      <c r="G43" s="43" t="s">
        <v>104</v>
      </c>
    </row>
    <row r="44" spans="1:7">
      <c r="A44" s="43">
        <v>43</v>
      </c>
      <c r="B44" s="43" t="s">
        <v>61</v>
      </c>
      <c r="C44" s="44"/>
      <c r="D44" s="43"/>
      <c r="E44" s="43">
        <f t="shared" si="2"/>
        <v>-4.3E-3</v>
      </c>
      <c r="F44" s="44">
        <f t="shared" si="3"/>
        <v>-13.63998868</v>
      </c>
      <c r="G44" s="43" t="s">
        <v>105</v>
      </c>
    </row>
    <row r="45" spans="1:7">
      <c r="A45" s="43">
        <v>44</v>
      </c>
      <c r="B45" s="43" t="s">
        <v>61</v>
      </c>
      <c r="C45" s="44"/>
      <c r="D45" s="43"/>
      <c r="E45" s="43">
        <f t="shared" si="2"/>
        <v>-4.3E-3</v>
      </c>
      <c r="F45" s="44">
        <f t="shared" si="3"/>
        <v>-13.63998868</v>
      </c>
      <c r="G45" s="43" t="s">
        <v>106</v>
      </c>
    </row>
    <row r="46" spans="1:7">
      <c r="A46" s="43">
        <v>45</v>
      </c>
      <c r="B46" s="43" t="s">
        <v>61</v>
      </c>
      <c r="C46" s="44"/>
      <c r="D46" s="43"/>
      <c r="E46" s="43">
        <f t="shared" si="2"/>
        <v>-4.3E-3</v>
      </c>
      <c r="F46" s="44">
        <f t="shared" si="3"/>
        <v>-13.63998868</v>
      </c>
      <c r="G46" s="43" t="s">
        <v>107</v>
      </c>
    </row>
    <row r="47" spans="1:7">
      <c r="A47" s="43">
        <v>46</v>
      </c>
      <c r="B47" s="43" t="s">
        <v>61</v>
      </c>
      <c r="C47" s="44"/>
      <c r="D47" s="43"/>
      <c r="E47" s="43">
        <f t="shared" si="2"/>
        <v>-4.3E-3</v>
      </c>
      <c r="F47" s="44">
        <f t="shared" si="3"/>
        <v>-13.63998868</v>
      </c>
      <c r="G47" s="43" t="s">
        <v>108</v>
      </c>
    </row>
    <row r="48" spans="1:7">
      <c r="A48" s="43">
        <v>47</v>
      </c>
      <c r="B48" s="43" t="s">
        <v>61</v>
      </c>
      <c r="C48" s="44"/>
      <c r="D48" s="43"/>
      <c r="E48" s="43">
        <f t="shared" si="2"/>
        <v>-4.3E-3</v>
      </c>
      <c r="F48" s="44">
        <f t="shared" si="3"/>
        <v>-13.63998868</v>
      </c>
      <c r="G48" s="43" t="s">
        <v>109</v>
      </c>
    </row>
    <row r="49" spans="1:7">
      <c r="A49" s="43">
        <v>48</v>
      </c>
      <c r="B49" s="43" t="s">
        <v>61</v>
      </c>
      <c r="C49" s="44"/>
      <c r="D49" s="43"/>
      <c r="E49" s="43">
        <f t="shared" si="2"/>
        <v>-4.3E-3</v>
      </c>
      <c r="F49" s="44">
        <f t="shared" si="3"/>
        <v>-13.63998868</v>
      </c>
      <c r="G49" s="43" t="s">
        <v>110</v>
      </c>
    </row>
    <row r="50" spans="1:7">
      <c r="A50">
        <v>49</v>
      </c>
      <c r="B50" t="s">
        <v>61</v>
      </c>
      <c r="C50" s="39"/>
      <c r="D50" s="38"/>
      <c r="E50">
        <f t="shared" si="2"/>
        <v>-4.3E-3</v>
      </c>
      <c r="F50" s="37">
        <f t="shared" si="3"/>
        <v>-13.63998868</v>
      </c>
      <c r="G50" t="s">
        <v>111</v>
      </c>
    </row>
    <row r="51" spans="1:7">
      <c r="A51">
        <v>50</v>
      </c>
      <c r="B51" t="s">
        <v>61</v>
      </c>
      <c r="C51" s="39"/>
      <c r="D51" s="38"/>
      <c r="E51">
        <f t="shared" si="2"/>
        <v>-4.3E-3</v>
      </c>
      <c r="F51" s="37">
        <f t="shared" si="3"/>
        <v>-13.63998868</v>
      </c>
      <c r="G51" t="s">
        <v>112</v>
      </c>
    </row>
    <row r="52" spans="1:7">
      <c r="A52">
        <v>51</v>
      </c>
      <c r="B52" t="s">
        <v>61</v>
      </c>
      <c r="C52" s="39"/>
      <c r="D52" s="38"/>
      <c r="E52">
        <f t="shared" si="2"/>
        <v>-4.3E-3</v>
      </c>
      <c r="F52" s="37">
        <f t="shared" si="3"/>
        <v>-13.63998868</v>
      </c>
      <c r="G52" t="s">
        <v>113</v>
      </c>
    </row>
    <row r="53" spans="1:7">
      <c r="A53">
        <v>52</v>
      </c>
      <c r="B53" t="s">
        <v>61</v>
      </c>
      <c r="C53" s="39"/>
      <c r="D53" s="38"/>
      <c r="E53">
        <f t="shared" si="2"/>
        <v>-4.3E-3</v>
      </c>
      <c r="F53" s="37">
        <f t="shared" si="3"/>
        <v>-13.63998868</v>
      </c>
      <c r="G53" t="s">
        <v>114</v>
      </c>
    </row>
    <row r="54" spans="1:7">
      <c r="A54">
        <v>53</v>
      </c>
      <c r="B54" t="s">
        <v>61</v>
      </c>
      <c r="C54" s="39"/>
      <c r="D54" s="38"/>
      <c r="E54">
        <f t="shared" si="2"/>
        <v>-4.3E-3</v>
      </c>
      <c r="F54" s="37">
        <f t="shared" si="3"/>
        <v>-13.63998868</v>
      </c>
      <c r="G54" t="s">
        <v>115</v>
      </c>
    </row>
    <row r="55" spans="1:7">
      <c r="A55">
        <v>54</v>
      </c>
      <c r="B55" t="s">
        <v>61</v>
      </c>
      <c r="C55" s="39"/>
      <c r="D55" s="38"/>
      <c r="E55">
        <f t="shared" si="2"/>
        <v>-4.3E-3</v>
      </c>
      <c r="F55" s="37">
        <f t="shared" si="3"/>
        <v>-13.63998868</v>
      </c>
      <c r="G55" t="s">
        <v>116</v>
      </c>
    </row>
    <row r="56" spans="1:7">
      <c r="A56">
        <v>55</v>
      </c>
      <c r="B56" t="s">
        <v>61</v>
      </c>
      <c r="C56" s="39"/>
      <c r="D56" s="38"/>
      <c r="E56">
        <f t="shared" si="2"/>
        <v>-4.3E-3</v>
      </c>
      <c r="F56" s="37">
        <f t="shared" si="3"/>
        <v>-13.63998868</v>
      </c>
      <c r="G56" t="s">
        <v>117</v>
      </c>
    </row>
    <row r="57" spans="1:7">
      <c r="A57">
        <v>56</v>
      </c>
      <c r="B57" t="s">
        <v>61</v>
      </c>
      <c r="C57" s="39"/>
      <c r="D57" s="38"/>
      <c r="E57">
        <f t="shared" si="2"/>
        <v>-4.3E-3</v>
      </c>
      <c r="F57" s="37">
        <f t="shared" si="3"/>
        <v>-13.63998868</v>
      </c>
      <c r="G57" t="s">
        <v>118</v>
      </c>
    </row>
    <row r="58" spans="1:7">
      <c r="A58" s="43">
        <v>57</v>
      </c>
      <c r="B58" s="43" t="s">
        <v>61</v>
      </c>
      <c r="C58" s="44"/>
      <c r="D58" s="43"/>
      <c r="E58" s="43">
        <f t="shared" si="2"/>
        <v>-4.3E-3</v>
      </c>
      <c r="F58" s="44">
        <f t="shared" si="3"/>
        <v>-13.63998868</v>
      </c>
      <c r="G58" s="43" t="s">
        <v>119</v>
      </c>
    </row>
    <row r="59" spans="1:7">
      <c r="A59" s="43">
        <v>58</v>
      </c>
      <c r="B59" s="43" t="s">
        <v>61</v>
      </c>
      <c r="C59" s="44"/>
      <c r="D59" s="43"/>
      <c r="E59" s="43">
        <f t="shared" si="2"/>
        <v>-4.3E-3</v>
      </c>
      <c r="F59" s="44">
        <f t="shared" si="3"/>
        <v>-13.63998868</v>
      </c>
      <c r="G59" s="43" t="s">
        <v>120</v>
      </c>
    </row>
    <row r="60" spans="1:7">
      <c r="A60" s="43">
        <v>59</v>
      </c>
      <c r="B60" s="43" t="s">
        <v>61</v>
      </c>
      <c r="C60" s="44"/>
      <c r="D60" s="43"/>
      <c r="E60" s="43">
        <f t="shared" si="2"/>
        <v>-4.3E-3</v>
      </c>
      <c r="F60" s="44">
        <f t="shared" si="3"/>
        <v>-13.63998868</v>
      </c>
      <c r="G60" s="43" t="s">
        <v>121</v>
      </c>
    </row>
    <row r="61" spans="1:7">
      <c r="A61" s="43">
        <v>60</v>
      </c>
      <c r="B61" s="43" t="s">
        <v>61</v>
      </c>
      <c r="C61" s="44"/>
      <c r="D61" s="43"/>
      <c r="E61" s="43">
        <f t="shared" si="2"/>
        <v>-4.3E-3</v>
      </c>
      <c r="F61" s="44">
        <f t="shared" si="3"/>
        <v>-13.63998868</v>
      </c>
      <c r="G61" s="43" t="s">
        <v>122</v>
      </c>
    </row>
    <row r="62" spans="1:7">
      <c r="A62" s="43">
        <v>61</v>
      </c>
      <c r="B62" s="43" t="s">
        <v>61</v>
      </c>
      <c r="C62" s="44"/>
      <c r="D62" s="43"/>
      <c r="E62" s="43">
        <f t="shared" si="2"/>
        <v>-4.3E-3</v>
      </c>
      <c r="F62" s="44">
        <f t="shared" si="3"/>
        <v>-13.63998868</v>
      </c>
      <c r="G62" s="43" t="s">
        <v>123</v>
      </c>
    </row>
    <row r="63" spans="1:7">
      <c r="A63" s="43">
        <v>62</v>
      </c>
      <c r="B63" s="43" t="s">
        <v>61</v>
      </c>
      <c r="C63" s="44"/>
      <c r="D63" s="43"/>
      <c r="E63" s="43">
        <f t="shared" si="2"/>
        <v>-4.3E-3</v>
      </c>
      <c r="F63" s="44">
        <f t="shared" si="3"/>
        <v>-13.63998868</v>
      </c>
      <c r="G63" s="43" t="s">
        <v>124</v>
      </c>
    </row>
    <row r="64" spans="1:7">
      <c r="A64" s="43">
        <v>63</v>
      </c>
      <c r="B64" s="43" t="s">
        <v>61</v>
      </c>
      <c r="C64" s="44"/>
      <c r="D64" s="43"/>
      <c r="E64" s="43">
        <f t="shared" si="2"/>
        <v>-4.3E-3</v>
      </c>
      <c r="F64" s="44">
        <f t="shared" si="3"/>
        <v>-13.63998868</v>
      </c>
      <c r="G64" s="43" t="s">
        <v>125</v>
      </c>
    </row>
    <row r="65" spans="1:7">
      <c r="A65" s="43">
        <v>64</v>
      </c>
      <c r="B65" s="43" t="s">
        <v>61</v>
      </c>
      <c r="C65" s="44"/>
      <c r="D65" s="43"/>
      <c r="E65" s="43">
        <f t="shared" si="2"/>
        <v>-4.3E-3</v>
      </c>
      <c r="F65" s="44">
        <f t="shared" si="3"/>
        <v>-13.63998868</v>
      </c>
      <c r="G65" s="43" t="s">
        <v>126</v>
      </c>
    </row>
    <row r="66" spans="1:7">
      <c r="A66">
        <v>65</v>
      </c>
      <c r="B66" t="s">
        <v>61</v>
      </c>
      <c r="C66" s="39"/>
      <c r="D66" s="38"/>
      <c r="E66">
        <f t="shared" ref="E66:E81" si="4">((20-D66)*-0.000175+C66)-0.0008</f>
        <v>-4.3E-3</v>
      </c>
      <c r="F66" s="37">
        <f t="shared" ref="F66:F81" si="5">E66*10.9276-13.593</f>
        <v>-13.63998868</v>
      </c>
      <c r="G66" t="s">
        <v>127</v>
      </c>
    </row>
    <row r="67" spans="1:7">
      <c r="A67">
        <v>66</v>
      </c>
      <c r="B67" t="s">
        <v>61</v>
      </c>
      <c r="C67" s="39"/>
      <c r="D67" s="38"/>
      <c r="E67">
        <f t="shared" si="4"/>
        <v>-4.3E-3</v>
      </c>
      <c r="F67" s="37">
        <f t="shared" si="5"/>
        <v>-13.63998868</v>
      </c>
      <c r="G67" t="s">
        <v>128</v>
      </c>
    </row>
    <row r="68" spans="1:7">
      <c r="A68">
        <v>67</v>
      </c>
      <c r="B68" t="s">
        <v>61</v>
      </c>
      <c r="C68" s="39"/>
      <c r="D68" s="38"/>
      <c r="E68">
        <f t="shared" si="4"/>
        <v>-4.3E-3</v>
      </c>
      <c r="F68" s="37">
        <f t="shared" si="5"/>
        <v>-13.63998868</v>
      </c>
      <c r="G68" t="s">
        <v>129</v>
      </c>
    </row>
    <row r="69" spans="1:7">
      <c r="A69">
        <v>68</v>
      </c>
      <c r="B69" t="s">
        <v>61</v>
      </c>
      <c r="C69" s="39"/>
      <c r="D69" s="38"/>
      <c r="E69">
        <f t="shared" si="4"/>
        <v>-4.3E-3</v>
      </c>
      <c r="F69" s="37">
        <f t="shared" si="5"/>
        <v>-13.63998868</v>
      </c>
      <c r="G69" t="s">
        <v>130</v>
      </c>
    </row>
    <row r="70" spans="1:7">
      <c r="A70">
        <v>69</v>
      </c>
      <c r="B70" t="s">
        <v>61</v>
      </c>
      <c r="C70" s="39"/>
      <c r="D70" s="38"/>
      <c r="E70">
        <f t="shared" si="4"/>
        <v>-4.3E-3</v>
      </c>
      <c r="F70" s="37">
        <f t="shared" si="5"/>
        <v>-13.63998868</v>
      </c>
      <c r="G70" t="s">
        <v>131</v>
      </c>
    </row>
    <row r="71" spans="1:7">
      <c r="A71">
        <v>70</v>
      </c>
      <c r="B71" t="s">
        <v>61</v>
      </c>
      <c r="C71" s="39"/>
      <c r="D71" s="38"/>
      <c r="E71">
        <f t="shared" si="4"/>
        <v>-4.3E-3</v>
      </c>
      <c r="F71" s="37">
        <f t="shared" si="5"/>
        <v>-13.63998868</v>
      </c>
      <c r="G71" t="s">
        <v>132</v>
      </c>
    </row>
    <row r="72" spans="1:7">
      <c r="A72">
        <v>71</v>
      </c>
      <c r="B72" t="s">
        <v>61</v>
      </c>
      <c r="C72" s="39"/>
      <c r="D72" s="38"/>
      <c r="E72">
        <f t="shared" si="4"/>
        <v>-4.3E-3</v>
      </c>
      <c r="F72" s="37">
        <f t="shared" si="5"/>
        <v>-13.63998868</v>
      </c>
      <c r="G72" t="s">
        <v>133</v>
      </c>
    </row>
    <row r="73" spans="1:7">
      <c r="A73" s="43">
        <v>72</v>
      </c>
      <c r="B73" s="43" t="s">
        <v>61</v>
      </c>
      <c r="C73" s="44"/>
      <c r="D73" s="43"/>
      <c r="E73" s="43">
        <f t="shared" si="4"/>
        <v>-4.3E-3</v>
      </c>
      <c r="F73" s="44">
        <f t="shared" si="5"/>
        <v>-13.63998868</v>
      </c>
      <c r="G73" s="43" t="s">
        <v>134</v>
      </c>
    </row>
    <row r="74" spans="1:7">
      <c r="A74" s="43">
        <v>73</v>
      </c>
      <c r="B74" s="43" t="s">
        <v>61</v>
      </c>
      <c r="C74" s="44"/>
      <c r="D74" s="43"/>
      <c r="E74" s="43">
        <f t="shared" si="4"/>
        <v>-4.3E-3</v>
      </c>
      <c r="F74" s="44">
        <f t="shared" si="5"/>
        <v>-13.63998868</v>
      </c>
      <c r="G74" s="43" t="s">
        <v>135</v>
      </c>
    </row>
    <row r="75" spans="1:7">
      <c r="A75" s="43">
        <v>74</v>
      </c>
      <c r="B75" s="43" t="s">
        <v>61</v>
      </c>
      <c r="C75" s="44"/>
      <c r="D75" s="43"/>
      <c r="E75" s="43">
        <f t="shared" si="4"/>
        <v>-4.3E-3</v>
      </c>
      <c r="F75" s="44">
        <f t="shared" si="5"/>
        <v>-13.63998868</v>
      </c>
      <c r="G75" s="43" t="s">
        <v>136</v>
      </c>
    </row>
    <row r="76" spans="1:7">
      <c r="A76" s="43">
        <v>75</v>
      </c>
      <c r="B76" s="43" t="s">
        <v>61</v>
      </c>
      <c r="C76" s="44"/>
      <c r="D76" s="43"/>
      <c r="E76" s="43">
        <f t="shared" si="4"/>
        <v>-4.3E-3</v>
      </c>
      <c r="F76" s="44">
        <f t="shared" si="5"/>
        <v>-13.63998868</v>
      </c>
      <c r="G76" s="43" t="s">
        <v>137</v>
      </c>
    </row>
    <row r="77" spans="1:7">
      <c r="A77" s="43">
        <v>76</v>
      </c>
      <c r="B77" s="43" t="s">
        <v>61</v>
      </c>
      <c r="C77" s="44"/>
      <c r="D77" s="43"/>
      <c r="E77" s="43">
        <f t="shared" si="4"/>
        <v>-4.3E-3</v>
      </c>
      <c r="F77" s="44">
        <f t="shared" si="5"/>
        <v>-13.63998868</v>
      </c>
      <c r="G77" s="43" t="s">
        <v>158</v>
      </c>
    </row>
    <row r="78" spans="1:7">
      <c r="A78" s="43">
        <v>77</v>
      </c>
      <c r="B78" s="43" t="s">
        <v>61</v>
      </c>
      <c r="C78" s="44"/>
      <c r="D78" s="43"/>
      <c r="E78" s="43">
        <f t="shared" si="4"/>
        <v>-4.3E-3</v>
      </c>
      <c r="F78" s="44">
        <f t="shared" si="5"/>
        <v>-13.63998868</v>
      </c>
      <c r="G78" s="43" t="s">
        <v>159</v>
      </c>
    </row>
    <row r="79" spans="1:7">
      <c r="A79" s="43">
        <v>78</v>
      </c>
      <c r="B79" s="43" t="s">
        <v>61</v>
      </c>
      <c r="C79" s="44"/>
      <c r="D79" s="43"/>
      <c r="E79" s="43">
        <f t="shared" si="4"/>
        <v>-4.3E-3</v>
      </c>
      <c r="F79" s="44">
        <f t="shared" si="5"/>
        <v>-13.63998868</v>
      </c>
      <c r="G79" s="43" t="s">
        <v>160</v>
      </c>
    </row>
    <row r="80" spans="1:7">
      <c r="A80" s="43">
        <v>79</v>
      </c>
      <c r="B80" s="43" t="s">
        <v>61</v>
      </c>
      <c r="C80" s="44"/>
      <c r="D80" s="43"/>
      <c r="E80" s="43">
        <f t="shared" si="4"/>
        <v>-4.3E-3</v>
      </c>
      <c r="F80" s="44">
        <f t="shared" si="5"/>
        <v>-13.63998868</v>
      </c>
      <c r="G80" s="43" t="s">
        <v>161</v>
      </c>
    </row>
    <row r="81" spans="1:7">
      <c r="A81" s="43">
        <v>80</v>
      </c>
      <c r="B81" s="43" t="s">
        <v>61</v>
      </c>
      <c r="C81" s="44"/>
      <c r="D81" s="43"/>
      <c r="E81" s="43">
        <f t="shared" si="4"/>
        <v>-4.3E-3</v>
      </c>
      <c r="F81" s="44">
        <f t="shared" si="5"/>
        <v>-13.63998868</v>
      </c>
      <c r="G81" s="43" t="s">
        <v>162</v>
      </c>
    </row>
  </sheetData>
  <pageMargins left="0.75" right="0.75" top="1" bottom="1" header="0.5" footer="0.5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M23"/>
  <sheetViews>
    <sheetView workbookViewId="0">
      <selection activeCell="E26" sqref="E26"/>
    </sheetView>
  </sheetViews>
  <sheetFormatPr defaultColWidth="11.3828125" defaultRowHeight="12.45"/>
  <sheetData>
    <row r="1" spans="1:13" ht="24.9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60">
        <v>1</v>
      </c>
      <c r="B2" s="60" t="s">
        <v>61</v>
      </c>
      <c r="C2" s="61"/>
      <c r="D2" s="60"/>
      <c r="E2" s="60">
        <f t="shared" ref="E2:E23" si="0">((20-D2)*-0.000175+C2)-0.0008</f>
        <v>-4.3E-3</v>
      </c>
      <c r="F2" s="61">
        <f t="shared" ref="F2:F23" si="1">E2*10.9276-13.593</f>
        <v>-13.63998868</v>
      </c>
      <c r="G2" s="60" t="s">
        <v>107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60">
        <v>2</v>
      </c>
      <c r="B3" s="60" t="s">
        <v>61</v>
      </c>
      <c r="C3" s="61"/>
      <c r="D3" s="60"/>
      <c r="E3" s="60">
        <f t="shared" si="0"/>
        <v>-4.3E-3</v>
      </c>
      <c r="F3" s="61">
        <f t="shared" si="1"/>
        <v>-13.63998868</v>
      </c>
      <c r="G3" s="60" t="s">
        <v>108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60">
        <v>3</v>
      </c>
      <c r="B4" s="60" t="s">
        <v>61</v>
      </c>
      <c r="C4" s="61"/>
      <c r="D4" s="60"/>
      <c r="E4" s="60">
        <f t="shared" si="0"/>
        <v>-4.3E-3</v>
      </c>
      <c r="F4" s="61">
        <f t="shared" si="1"/>
        <v>-13.63998868</v>
      </c>
      <c r="G4" s="60" t="s">
        <v>109</v>
      </c>
      <c r="I4" t="s">
        <v>156</v>
      </c>
    </row>
    <row r="5" spans="1:13">
      <c r="A5" s="60">
        <v>4</v>
      </c>
      <c r="B5" s="60" t="s">
        <v>61</v>
      </c>
      <c r="C5" s="61"/>
      <c r="D5" s="60"/>
      <c r="E5" s="60">
        <f t="shared" si="0"/>
        <v>-4.3E-3</v>
      </c>
      <c r="F5" s="61">
        <f t="shared" si="1"/>
        <v>-13.63998868</v>
      </c>
      <c r="G5" s="60" t="s">
        <v>110</v>
      </c>
      <c r="I5" t="s">
        <v>157</v>
      </c>
    </row>
    <row r="6" spans="1:13">
      <c r="A6" s="58">
        <v>5</v>
      </c>
      <c r="B6" s="58" t="s">
        <v>61</v>
      </c>
      <c r="C6" s="59"/>
      <c r="D6" s="58"/>
      <c r="E6" s="58">
        <f t="shared" si="0"/>
        <v>-4.3E-3</v>
      </c>
      <c r="F6" s="59">
        <f t="shared" si="1"/>
        <v>-13.63998868</v>
      </c>
      <c r="G6" s="58" t="s">
        <v>111</v>
      </c>
    </row>
    <row r="7" spans="1:13">
      <c r="A7" s="58">
        <v>6</v>
      </c>
      <c r="B7" s="58" t="s">
        <v>61</v>
      </c>
      <c r="C7" s="59"/>
      <c r="D7" s="58"/>
      <c r="E7" s="58">
        <f t="shared" si="0"/>
        <v>-4.3E-3</v>
      </c>
      <c r="F7" s="59">
        <f t="shared" si="1"/>
        <v>-13.63998868</v>
      </c>
      <c r="G7" s="58" t="s">
        <v>112</v>
      </c>
    </row>
    <row r="8" spans="1:13">
      <c r="A8" s="58">
        <v>7</v>
      </c>
      <c r="B8" s="58" t="s">
        <v>61</v>
      </c>
      <c r="C8" s="59"/>
      <c r="D8" s="58"/>
      <c r="E8" s="58">
        <f t="shared" si="0"/>
        <v>-4.3E-3</v>
      </c>
      <c r="F8" s="59">
        <f t="shared" si="1"/>
        <v>-13.63998868</v>
      </c>
      <c r="G8" s="58" t="s">
        <v>113</v>
      </c>
    </row>
    <row r="9" spans="1:13">
      <c r="A9" s="58">
        <v>8</v>
      </c>
      <c r="B9" s="58" t="s">
        <v>61</v>
      </c>
      <c r="C9" s="59"/>
      <c r="D9" s="58"/>
      <c r="E9" s="58">
        <f t="shared" si="0"/>
        <v>-4.3E-3</v>
      </c>
      <c r="F9" s="59">
        <f t="shared" si="1"/>
        <v>-13.63998868</v>
      </c>
      <c r="G9" s="58" t="s">
        <v>114</v>
      </c>
    </row>
    <row r="10" spans="1:13">
      <c r="A10" s="58">
        <v>9</v>
      </c>
      <c r="B10" s="58" t="s">
        <v>61</v>
      </c>
      <c r="C10" s="59"/>
      <c r="D10" s="58"/>
      <c r="E10" s="58">
        <f t="shared" si="0"/>
        <v>-4.3E-3</v>
      </c>
      <c r="F10" s="59">
        <f t="shared" si="1"/>
        <v>-13.63998868</v>
      </c>
      <c r="G10" s="58" t="s">
        <v>115</v>
      </c>
    </row>
    <row r="11" spans="1:13">
      <c r="A11" s="58">
        <v>10</v>
      </c>
      <c r="B11" s="58" t="s">
        <v>61</v>
      </c>
      <c r="C11" s="59"/>
      <c r="D11" s="58"/>
      <c r="E11" s="58">
        <f t="shared" si="0"/>
        <v>-4.3E-3</v>
      </c>
      <c r="F11" s="59">
        <f t="shared" si="1"/>
        <v>-13.63998868</v>
      </c>
      <c r="G11" s="58" t="s">
        <v>116</v>
      </c>
    </row>
    <row r="12" spans="1:13">
      <c r="A12" s="58">
        <v>11</v>
      </c>
      <c r="B12" s="58" t="s">
        <v>61</v>
      </c>
      <c r="C12" s="59"/>
      <c r="D12" s="58"/>
      <c r="E12" s="58">
        <f t="shared" si="0"/>
        <v>-4.3E-3</v>
      </c>
      <c r="F12" s="59">
        <f t="shared" si="1"/>
        <v>-13.63998868</v>
      </c>
      <c r="G12" s="58" t="s">
        <v>117</v>
      </c>
    </row>
    <row r="13" spans="1:13">
      <c r="A13" s="58">
        <v>12</v>
      </c>
      <c r="B13" s="58" t="s">
        <v>61</v>
      </c>
      <c r="C13" s="59"/>
      <c r="D13" s="58"/>
      <c r="E13" s="58">
        <f t="shared" si="0"/>
        <v>-4.3E-3</v>
      </c>
      <c r="F13" s="59">
        <f t="shared" si="1"/>
        <v>-13.63998868</v>
      </c>
      <c r="G13" s="58" t="s">
        <v>118</v>
      </c>
    </row>
    <row r="14" spans="1:13">
      <c r="A14" s="60">
        <v>13</v>
      </c>
      <c r="B14" s="60" t="s">
        <v>61</v>
      </c>
      <c r="C14" s="61"/>
      <c r="D14" s="60"/>
      <c r="E14" s="60">
        <f t="shared" si="0"/>
        <v>-4.3E-3</v>
      </c>
      <c r="F14" s="61">
        <f t="shared" si="1"/>
        <v>-13.63998868</v>
      </c>
      <c r="G14" s="60" t="s">
        <v>119</v>
      </c>
    </row>
    <row r="15" spans="1:13">
      <c r="A15" s="60">
        <v>14</v>
      </c>
      <c r="B15" s="60" t="s">
        <v>61</v>
      </c>
      <c r="C15" s="61"/>
      <c r="D15" s="60"/>
      <c r="E15" s="60">
        <f t="shared" si="0"/>
        <v>-4.3E-3</v>
      </c>
      <c r="F15" s="61">
        <f t="shared" si="1"/>
        <v>-13.63998868</v>
      </c>
      <c r="G15" s="60" t="s">
        <v>120</v>
      </c>
    </row>
    <row r="16" spans="1:13">
      <c r="A16" s="60">
        <v>15</v>
      </c>
      <c r="B16" s="60" t="s">
        <v>61</v>
      </c>
      <c r="C16" s="61"/>
      <c r="D16" s="60"/>
      <c r="E16" s="60">
        <f t="shared" si="0"/>
        <v>-4.3E-3</v>
      </c>
      <c r="F16" s="61">
        <f t="shared" si="1"/>
        <v>-13.63998868</v>
      </c>
      <c r="G16" s="60" t="s">
        <v>121</v>
      </c>
    </row>
    <row r="17" spans="1:7">
      <c r="A17" s="60">
        <v>16</v>
      </c>
      <c r="B17" s="60" t="s">
        <v>61</v>
      </c>
      <c r="C17" s="61"/>
      <c r="D17" s="60"/>
      <c r="E17" s="60">
        <f t="shared" si="0"/>
        <v>-4.3E-3</v>
      </c>
      <c r="F17" s="61">
        <f t="shared" si="1"/>
        <v>-13.63998868</v>
      </c>
      <c r="G17" s="60" t="s">
        <v>122</v>
      </c>
    </row>
    <row r="18" spans="1:7">
      <c r="A18" s="60">
        <v>17</v>
      </c>
      <c r="B18" s="60" t="s">
        <v>61</v>
      </c>
      <c r="C18" s="61"/>
      <c r="D18" s="60"/>
      <c r="E18" s="60">
        <f t="shared" si="0"/>
        <v>-4.3E-3</v>
      </c>
      <c r="F18" s="61">
        <f t="shared" si="1"/>
        <v>-13.63998868</v>
      </c>
      <c r="G18" s="60" t="s">
        <v>123</v>
      </c>
    </row>
    <row r="19" spans="1:7">
      <c r="A19" s="60">
        <v>18</v>
      </c>
      <c r="B19" s="60" t="s">
        <v>61</v>
      </c>
      <c r="C19" s="61"/>
      <c r="D19" s="60"/>
      <c r="E19" s="60">
        <f t="shared" si="0"/>
        <v>-4.3E-3</v>
      </c>
      <c r="F19" s="61">
        <f t="shared" si="1"/>
        <v>-13.63998868</v>
      </c>
      <c r="G19" s="60" t="s">
        <v>124</v>
      </c>
    </row>
    <row r="20" spans="1:7">
      <c r="A20" s="60">
        <v>19</v>
      </c>
      <c r="B20" s="60" t="s">
        <v>61</v>
      </c>
      <c r="C20" s="61"/>
      <c r="D20" s="60"/>
      <c r="E20" s="60">
        <f t="shared" si="0"/>
        <v>-4.3E-3</v>
      </c>
      <c r="F20" s="61">
        <f t="shared" si="1"/>
        <v>-13.63998868</v>
      </c>
      <c r="G20" s="60" t="s">
        <v>125</v>
      </c>
    </row>
    <row r="21" spans="1:7">
      <c r="A21" s="60">
        <v>20</v>
      </c>
      <c r="B21" s="60" t="s">
        <v>61</v>
      </c>
      <c r="C21" s="61"/>
      <c r="D21" s="60"/>
      <c r="E21" s="60">
        <f t="shared" si="0"/>
        <v>-4.3E-3</v>
      </c>
      <c r="F21" s="61">
        <f t="shared" si="1"/>
        <v>-13.63998868</v>
      </c>
      <c r="G21" s="60" t="s">
        <v>126</v>
      </c>
    </row>
    <row r="22" spans="1:7">
      <c r="A22" s="58">
        <v>21</v>
      </c>
      <c r="B22" s="58" t="s">
        <v>61</v>
      </c>
      <c r="C22" s="59"/>
      <c r="D22" s="58"/>
      <c r="E22" s="58">
        <f t="shared" si="0"/>
        <v>-4.3E-3</v>
      </c>
      <c r="F22" s="59">
        <f t="shared" si="1"/>
        <v>-13.63998868</v>
      </c>
      <c r="G22" s="58" t="s">
        <v>127</v>
      </c>
    </row>
    <row r="23" spans="1:7">
      <c r="A23" s="58">
        <v>22</v>
      </c>
      <c r="B23" s="58" t="s">
        <v>61</v>
      </c>
      <c r="C23" s="59"/>
      <c r="D23" s="58"/>
      <c r="E23" s="58">
        <f t="shared" si="0"/>
        <v>-4.3E-3</v>
      </c>
      <c r="F23" s="59">
        <f t="shared" si="1"/>
        <v>-13.63998868</v>
      </c>
      <c r="G23" s="58" t="s">
        <v>128</v>
      </c>
    </row>
  </sheetData>
  <pageMargins left="0.75" right="0.75" top="1" bottom="1" header="0.5" footer="0.5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M81"/>
  <sheetViews>
    <sheetView workbookViewId="0">
      <selection activeCell="I12" sqref="I12"/>
    </sheetView>
  </sheetViews>
  <sheetFormatPr defaultColWidth="11.3828125" defaultRowHeight="12.45"/>
  <sheetData>
    <row r="1" spans="1:13" ht="24.9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8">
        <v>1</v>
      </c>
      <c r="B2" s="58" t="s">
        <v>61</v>
      </c>
      <c r="C2" s="59"/>
      <c r="D2" s="58"/>
      <c r="E2" s="58">
        <f t="shared" ref="E2:E23" si="0">((20-D2)*-0.000175+C2)-0.0008</f>
        <v>-4.3E-3</v>
      </c>
      <c r="F2" s="59">
        <f t="shared" ref="F2:F23" si="1">E2*10.9276-13.593</f>
        <v>-13.63998868</v>
      </c>
      <c r="G2" s="58" t="s">
        <v>129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8">
        <v>2</v>
      </c>
      <c r="B3" s="58" t="s">
        <v>61</v>
      </c>
      <c r="C3" s="59"/>
      <c r="D3" s="58"/>
      <c r="E3" s="58">
        <f t="shared" si="0"/>
        <v>-4.3E-3</v>
      </c>
      <c r="F3" s="59">
        <f t="shared" si="1"/>
        <v>-13.63998868</v>
      </c>
      <c r="G3" s="58" t="s">
        <v>130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8">
        <v>3</v>
      </c>
      <c r="B4" s="58" t="s">
        <v>61</v>
      </c>
      <c r="C4" s="59"/>
      <c r="D4" s="58"/>
      <c r="E4" s="58">
        <f t="shared" si="0"/>
        <v>-4.3E-3</v>
      </c>
      <c r="F4" s="59">
        <f t="shared" si="1"/>
        <v>-13.63998868</v>
      </c>
      <c r="G4" s="58" t="s">
        <v>131</v>
      </c>
      <c r="I4" t="s">
        <v>156</v>
      </c>
    </row>
    <row r="5" spans="1:13">
      <c r="A5" s="58">
        <v>4</v>
      </c>
      <c r="B5" s="58" t="s">
        <v>61</v>
      </c>
      <c r="C5" s="59"/>
      <c r="D5" s="58"/>
      <c r="E5" s="58">
        <f t="shared" si="0"/>
        <v>-4.3E-3</v>
      </c>
      <c r="F5" s="59">
        <f t="shared" si="1"/>
        <v>-13.63998868</v>
      </c>
      <c r="G5" s="58" t="s">
        <v>132</v>
      </c>
      <c r="I5" t="s">
        <v>157</v>
      </c>
    </row>
    <row r="6" spans="1:13">
      <c r="A6" s="58">
        <v>5</v>
      </c>
      <c r="B6" s="58" t="s">
        <v>61</v>
      </c>
      <c r="C6" s="59"/>
      <c r="D6" s="58"/>
      <c r="E6" s="58">
        <f t="shared" si="0"/>
        <v>-4.3E-3</v>
      </c>
      <c r="F6" s="59">
        <f t="shared" si="1"/>
        <v>-13.63998868</v>
      </c>
      <c r="G6" s="58" t="s">
        <v>133</v>
      </c>
    </row>
    <row r="7" spans="1:13">
      <c r="A7" s="58">
        <v>6</v>
      </c>
      <c r="B7" s="58" t="s">
        <v>61</v>
      </c>
      <c r="C7" s="59"/>
      <c r="D7" s="58"/>
      <c r="E7" s="58">
        <f t="shared" si="0"/>
        <v>-4.3E-3</v>
      </c>
      <c r="F7" s="59">
        <f t="shared" si="1"/>
        <v>-13.63998868</v>
      </c>
      <c r="G7" s="58" t="s">
        <v>134</v>
      </c>
    </row>
    <row r="8" spans="1:13">
      <c r="A8" s="60">
        <v>7</v>
      </c>
      <c r="B8" s="60" t="s">
        <v>61</v>
      </c>
      <c r="C8" s="61"/>
      <c r="D8" s="60"/>
      <c r="E8" s="60">
        <f t="shared" si="0"/>
        <v>-4.3E-3</v>
      </c>
      <c r="F8" s="61">
        <f t="shared" si="1"/>
        <v>-13.63998868</v>
      </c>
      <c r="G8" s="60" t="s">
        <v>135</v>
      </c>
    </row>
    <row r="9" spans="1:13">
      <c r="A9" s="60">
        <v>8</v>
      </c>
      <c r="B9" s="60" t="s">
        <v>61</v>
      </c>
      <c r="C9" s="61"/>
      <c r="D9" s="60"/>
      <c r="E9" s="60">
        <f t="shared" si="0"/>
        <v>-4.3E-3</v>
      </c>
      <c r="F9" s="61">
        <f t="shared" si="1"/>
        <v>-13.63998868</v>
      </c>
      <c r="G9" s="60" t="s">
        <v>136</v>
      </c>
    </row>
    <row r="10" spans="1:13">
      <c r="A10" s="60">
        <v>9</v>
      </c>
      <c r="B10" s="60" t="s">
        <v>61</v>
      </c>
      <c r="C10" s="61"/>
      <c r="D10" s="60"/>
      <c r="E10" s="60">
        <f t="shared" si="0"/>
        <v>-4.3E-3</v>
      </c>
      <c r="F10" s="61">
        <f t="shared" si="1"/>
        <v>-13.63998868</v>
      </c>
      <c r="G10" s="60" t="s">
        <v>137</v>
      </c>
    </row>
    <row r="11" spans="1:13">
      <c r="A11" s="60">
        <v>10</v>
      </c>
      <c r="B11" s="60" t="s">
        <v>61</v>
      </c>
      <c r="C11" s="61"/>
      <c r="D11" s="60"/>
      <c r="E11" s="60">
        <f t="shared" si="0"/>
        <v>-4.3E-3</v>
      </c>
      <c r="F11" s="61">
        <f t="shared" si="1"/>
        <v>-13.63998868</v>
      </c>
      <c r="G11" s="60" t="s">
        <v>158</v>
      </c>
    </row>
    <row r="12" spans="1:13">
      <c r="A12" s="60">
        <v>11</v>
      </c>
      <c r="B12" s="60" t="s">
        <v>61</v>
      </c>
      <c r="C12" s="61"/>
      <c r="D12" s="60"/>
      <c r="E12" s="60">
        <f t="shared" si="0"/>
        <v>-4.3E-3</v>
      </c>
      <c r="F12" s="61">
        <f t="shared" si="1"/>
        <v>-13.63998868</v>
      </c>
      <c r="G12" s="60" t="s">
        <v>159</v>
      </c>
    </row>
    <row r="13" spans="1:13">
      <c r="A13" s="60">
        <v>12</v>
      </c>
      <c r="B13" s="60" t="s">
        <v>61</v>
      </c>
      <c r="C13" s="61"/>
      <c r="D13" s="60"/>
      <c r="E13" s="60">
        <f t="shared" si="0"/>
        <v>-4.3E-3</v>
      </c>
      <c r="F13" s="61">
        <f t="shared" si="1"/>
        <v>-13.63998868</v>
      </c>
      <c r="G13" s="60" t="s">
        <v>160</v>
      </c>
    </row>
    <row r="14" spans="1:13">
      <c r="A14" s="60">
        <v>13</v>
      </c>
      <c r="B14" s="60" t="s">
        <v>61</v>
      </c>
      <c r="C14" s="61"/>
      <c r="D14" s="60"/>
      <c r="E14" s="60">
        <f t="shared" si="0"/>
        <v>-4.3E-3</v>
      </c>
      <c r="F14" s="61">
        <f t="shared" si="1"/>
        <v>-13.63998868</v>
      </c>
      <c r="G14" s="60" t="s">
        <v>161</v>
      </c>
    </row>
    <row r="15" spans="1:13">
      <c r="A15" s="60">
        <v>14</v>
      </c>
      <c r="B15" s="60" t="s">
        <v>61</v>
      </c>
      <c r="C15" s="61"/>
      <c r="D15" s="60"/>
      <c r="E15" s="60">
        <f t="shared" si="0"/>
        <v>-4.3E-3</v>
      </c>
      <c r="F15" s="61">
        <f t="shared" si="1"/>
        <v>-13.63998868</v>
      </c>
      <c r="G15" s="60" t="s">
        <v>162</v>
      </c>
    </row>
    <row r="16" spans="1:13">
      <c r="A16" s="58">
        <v>15</v>
      </c>
      <c r="B16" s="58" t="s">
        <v>61</v>
      </c>
      <c r="C16" s="59"/>
      <c r="D16" s="58"/>
      <c r="E16" s="58">
        <f t="shared" si="0"/>
        <v>-4.3E-3</v>
      </c>
      <c r="F16" s="59">
        <f t="shared" si="1"/>
        <v>-13.63998868</v>
      </c>
      <c r="G16" s="58" t="s">
        <v>174</v>
      </c>
    </row>
    <row r="17" spans="1:7">
      <c r="A17" s="58">
        <v>16</v>
      </c>
      <c r="B17" s="58" t="s">
        <v>61</v>
      </c>
      <c r="C17" s="59"/>
      <c r="D17" s="58"/>
      <c r="E17" s="58">
        <f t="shared" si="0"/>
        <v>-4.3E-3</v>
      </c>
      <c r="F17" s="59">
        <f t="shared" si="1"/>
        <v>-13.63998868</v>
      </c>
      <c r="G17" s="58" t="s">
        <v>175</v>
      </c>
    </row>
    <row r="18" spans="1:7">
      <c r="A18" s="58">
        <v>17</v>
      </c>
      <c r="B18" s="58" t="s">
        <v>61</v>
      </c>
      <c r="C18" s="59"/>
      <c r="D18" s="58"/>
      <c r="E18" s="58">
        <f t="shared" si="0"/>
        <v>-4.3E-3</v>
      </c>
      <c r="F18" s="59">
        <f t="shared" si="1"/>
        <v>-13.63998868</v>
      </c>
      <c r="G18" s="58" t="s">
        <v>176</v>
      </c>
    </row>
    <row r="19" spans="1:7">
      <c r="A19" s="58">
        <v>18</v>
      </c>
      <c r="B19" s="58" t="s">
        <v>61</v>
      </c>
      <c r="C19" s="59"/>
      <c r="D19" s="58"/>
      <c r="E19" s="58">
        <f t="shared" si="0"/>
        <v>-4.3E-3</v>
      </c>
      <c r="F19" s="59">
        <f t="shared" si="1"/>
        <v>-13.63998868</v>
      </c>
      <c r="G19" s="58" t="s">
        <v>177</v>
      </c>
    </row>
    <row r="20" spans="1:7">
      <c r="A20" s="58">
        <v>19</v>
      </c>
      <c r="B20" s="58" t="s">
        <v>61</v>
      </c>
      <c r="C20" s="59"/>
      <c r="D20" s="58"/>
      <c r="E20" s="58">
        <f t="shared" si="0"/>
        <v>-4.3E-3</v>
      </c>
      <c r="F20" s="59">
        <f t="shared" si="1"/>
        <v>-13.63998868</v>
      </c>
      <c r="G20" s="58" t="s">
        <v>178</v>
      </c>
    </row>
    <row r="21" spans="1:7">
      <c r="A21" s="58">
        <v>20</v>
      </c>
      <c r="B21" s="58" t="s">
        <v>61</v>
      </c>
      <c r="C21" s="59"/>
      <c r="D21" s="58"/>
      <c r="E21" s="58">
        <f t="shared" si="0"/>
        <v>-4.3E-3</v>
      </c>
      <c r="F21" s="59">
        <f t="shared" si="1"/>
        <v>-13.63998868</v>
      </c>
      <c r="G21" s="58" t="s">
        <v>179</v>
      </c>
    </row>
    <row r="22" spans="1:7">
      <c r="A22" s="58">
        <v>21</v>
      </c>
      <c r="B22" s="58" t="s">
        <v>61</v>
      </c>
      <c r="C22" s="59"/>
      <c r="D22" s="58"/>
      <c r="E22" s="58">
        <f t="shared" si="0"/>
        <v>-4.3E-3</v>
      </c>
      <c r="F22" s="59">
        <f t="shared" si="1"/>
        <v>-13.63998868</v>
      </c>
      <c r="G22" s="58" t="s">
        <v>180</v>
      </c>
    </row>
    <row r="23" spans="1:7">
      <c r="A23" s="58">
        <v>22</v>
      </c>
      <c r="B23" s="58" t="s">
        <v>61</v>
      </c>
      <c r="C23" s="59"/>
      <c r="D23" s="58"/>
      <c r="E23" s="58">
        <f t="shared" si="0"/>
        <v>-4.3E-3</v>
      </c>
      <c r="F23" s="59">
        <f t="shared" si="1"/>
        <v>-13.63998868</v>
      </c>
      <c r="G23" s="58" t="s">
        <v>181</v>
      </c>
    </row>
    <row r="24" spans="1:7">
      <c r="A24">
        <v>23</v>
      </c>
      <c r="B24" t="s">
        <v>61</v>
      </c>
      <c r="C24" s="39"/>
      <c r="D24" s="38"/>
      <c r="E24">
        <f t="shared" ref="E24:E65" si="2">((20-D24)*-0.000175+C24)-0.0008</f>
        <v>-4.3E-3</v>
      </c>
      <c r="F24" s="37">
        <f t="shared" ref="F24:F65" si="3">E24*10.9276-13.593</f>
        <v>-13.63998868</v>
      </c>
      <c r="G24" t="s">
        <v>85</v>
      </c>
    </row>
    <row r="25" spans="1:7">
      <c r="A25">
        <v>24</v>
      </c>
      <c r="B25" t="s">
        <v>61</v>
      </c>
      <c r="C25" s="39"/>
      <c r="D25" s="38"/>
      <c r="E25">
        <f t="shared" si="2"/>
        <v>-4.3E-3</v>
      </c>
      <c r="F25" s="37">
        <f t="shared" si="3"/>
        <v>-13.63998868</v>
      </c>
      <c r="G25" t="s">
        <v>86</v>
      </c>
    </row>
    <row r="26" spans="1:7">
      <c r="A26" s="43">
        <v>25</v>
      </c>
      <c r="B26" s="43" t="s">
        <v>61</v>
      </c>
      <c r="C26" s="44"/>
      <c r="D26" s="43"/>
      <c r="E26" s="43">
        <f t="shared" si="2"/>
        <v>-4.3E-3</v>
      </c>
      <c r="F26" s="44">
        <f t="shared" si="3"/>
        <v>-13.63998868</v>
      </c>
      <c r="G26" s="43" t="s">
        <v>87</v>
      </c>
    </row>
    <row r="27" spans="1:7">
      <c r="A27" s="43">
        <v>26</v>
      </c>
      <c r="B27" s="43" t="s">
        <v>61</v>
      </c>
      <c r="C27" s="44"/>
      <c r="D27" s="43"/>
      <c r="E27" s="43">
        <f t="shared" si="2"/>
        <v>-4.3E-3</v>
      </c>
      <c r="F27" s="44">
        <f t="shared" si="3"/>
        <v>-13.63998868</v>
      </c>
      <c r="G27" s="43" t="s">
        <v>88</v>
      </c>
    </row>
    <row r="28" spans="1:7">
      <c r="A28" s="43">
        <v>27</v>
      </c>
      <c r="B28" s="43" t="s">
        <v>61</v>
      </c>
      <c r="C28" s="44"/>
      <c r="D28" s="43"/>
      <c r="E28" s="43">
        <f t="shared" si="2"/>
        <v>-4.3E-3</v>
      </c>
      <c r="F28" s="44">
        <f t="shared" si="3"/>
        <v>-13.63998868</v>
      </c>
      <c r="G28" s="43" t="s">
        <v>89</v>
      </c>
    </row>
    <row r="29" spans="1:7">
      <c r="A29" s="43">
        <v>28</v>
      </c>
      <c r="B29" s="43" t="s">
        <v>61</v>
      </c>
      <c r="C29" s="44"/>
      <c r="D29" s="43"/>
      <c r="E29" s="43">
        <f t="shared" si="2"/>
        <v>-4.3E-3</v>
      </c>
      <c r="F29" s="44">
        <f t="shared" si="3"/>
        <v>-13.63998868</v>
      </c>
      <c r="G29" s="43" t="s">
        <v>90</v>
      </c>
    </row>
    <row r="30" spans="1:7">
      <c r="A30" s="43">
        <v>29</v>
      </c>
      <c r="B30" s="43" t="s">
        <v>61</v>
      </c>
      <c r="C30" s="44"/>
      <c r="D30" s="43"/>
      <c r="E30" s="43">
        <f t="shared" si="2"/>
        <v>-4.3E-3</v>
      </c>
      <c r="F30" s="44">
        <f t="shared" si="3"/>
        <v>-13.63998868</v>
      </c>
      <c r="G30" s="43" t="s">
        <v>91</v>
      </c>
    </row>
    <row r="31" spans="1:7">
      <c r="A31" s="43">
        <v>30</v>
      </c>
      <c r="B31" s="43" t="s">
        <v>61</v>
      </c>
      <c r="C31" s="44"/>
      <c r="D31" s="43"/>
      <c r="E31" s="43">
        <f t="shared" si="2"/>
        <v>-4.3E-3</v>
      </c>
      <c r="F31" s="44">
        <f t="shared" si="3"/>
        <v>-13.63998868</v>
      </c>
      <c r="G31" s="43" t="s">
        <v>92</v>
      </c>
    </row>
    <row r="32" spans="1:7">
      <c r="A32" s="43">
        <v>31</v>
      </c>
      <c r="B32" s="43" t="s">
        <v>61</v>
      </c>
      <c r="C32" s="44"/>
      <c r="D32" s="43"/>
      <c r="E32" s="43">
        <f t="shared" si="2"/>
        <v>-4.3E-3</v>
      </c>
      <c r="F32" s="44">
        <f t="shared" si="3"/>
        <v>-13.63998868</v>
      </c>
      <c r="G32" s="43" t="s">
        <v>93</v>
      </c>
    </row>
    <row r="33" spans="1:7">
      <c r="A33" s="43">
        <v>32</v>
      </c>
      <c r="B33" s="43" t="s">
        <v>61</v>
      </c>
      <c r="C33" s="44"/>
      <c r="D33" s="43"/>
      <c r="E33" s="43">
        <f t="shared" si="2"/>
        <v>-4.3E-3</v>
      </c>
      <c r="F33" s="44">
        <f t="shared" si="3"/>
        <v>-13.63998868</v>
      </c>
      <c r="G33" s="43" t="s">
        <v>94</v>
      </c>
    </row>
    <row r="34" spans="1:7">
      <c r="A34">
        <v>33</v>
      </c>
      <c r="B34" t="s">
        <v>61</v>
      </c>
      <c r="C34" s="39"/>
      <c r="D34" s="38"/>
      <c r="E34">
        <f t="shared" si="2"/>
        <v>-4.3E-3</v>
      </c>
      <c r="F34" s="37">
        <f t="shared" si="3"/>
        <v>-13.63998868</v>
      </c>
      <c r="G34" t="s">
        <v>95</v>
      </c>
    </row>
    <row r="35" spans="1:7">
      <c r="A35">
        <v>34</v>
      </c>
      <c r="B35" t="s">
        <v>61</v>
      </c>
      <c r="C35" s="39"/>
      <c r="D35" s="38"/>
      <c r="E35">
        <f t="shared" si="2"/>
        <v>-4.3E-3</v>
      </c>
      <c r="F35" s="37">
        <f t="shared" si="3"/>
        <v>-13.63998868</v>
      </c>
      <c r="G35" t="s">
        <v>96</v>
      </c>
    </row>
    <row r="36" spans="1:7">
      <c r="A36">
        <v>35</v>
      </c>
      <c r="B36" t="s">
        <v>61</v>
      </c>
      <c r="C36" s="39"/>
      <c r="D36" s="38"/>
      <c r="E36">
        <f t="shared" si="2"/>
        <v>-4.3E-3</v>
      </c>
      <c r="F36" s="37">
        <f t="shared" si="3"/>
        <v>-13.63998868</v>
      </c>
      <c r="G36" t="s">
        <v>97</v>
      </c>
    </row>
    <row r="37" spans="1:7">
      <c r="A37">
        <v>36</v>
      </c>
      <c r="B37" t="s">
        <v>61</v>
      </c>
      <c r="C37" s="39"/>
      <c r="D37" s="38"/>
      <c r="E37">
        <f t="shared" si="2"/>
        <v>-4.3E-3</v>
      </c>
      <c r="F37" s="37">
        <f t="shared" si="3"/>
        <v>-13.63998868</v>
      </c>
      <c r="G37" t="s">
        <v>98</v>
      </c>
    </row>
    <row r="38" spans="1:7">
      <c r="A38">
        <v>37</v>
      </c>
      <c r="B38" t="s">
        <v>61</v>
      </c>
      <c r="C38" s="39"/>
      <c r="D38" s="38"/>
      <c r="E38">
        <f t="shared" si="2"/>
        <v>-4.3E-3</v>
      </c>
      <c r="F38" s="37">
        <f t="shared" si="3"/>
        <v>-13.63998868</v>
      </c>
      <c r="G38" t="s">
        <v>99</v>
      </c>
    </row>
    <row r="39" spans="1:7">
      <c r="A39">
        <v>38</v>
      </c>
      <c r="B39" t="s">
        <v>61</v>
      </c>
      <c r="C39" s="39"/>
      <c r="D39" s="38"/>
      <c r="E39">
        <f t="shared" si="2"/>
        <v>-4.3E-3</v>
      </c>
      <c r="F39" s="37">
        <f t="shared" si="3"/>
        <v>-13.63998868</v>
      </c>
      <c r="G39" t="s">
        <v>100</v>
      </c>
    </row>
    <row r="40" spans="1:7">
      <c r="A40">
        <v>39</v>
      </c>
      <c r="B40" t="s">
        <v>61</v>
      </c>
      <c r="C40" s="39"/>
      <c r="D40" s="38"/>
      <c r="E40">
        <f t="shared" si="2"/>
        <v>-4.3E-3</v>
      </c>
      <c r="F40" s="37">
        <f t="shared" si="3"/>
        <v>-13.63998868</v>
      </c>
      <c r="G40" t="s">
        <v>101</v>
      </c>
    </row>
    <row r="41" spans="1:7">
      <c r="A41">
        <v>40</v>
      </c>
      <c r="B41" t="s">
        <v>61</v>
      </c>
      <c r="C41" s="39"/>
      <c r="D41" s="38"/>
      <c r="E41">
        <f t="shared" si="2"/>
        <v>-4.3E-3</v>
      </c>
      <c r="F41" s="37">
        <f t="shared" si="3"/>
        <v>-13.63998868</v>
      </c>
      <c r="G41" t="s">
        <v>102</v>
      </c>
    </row>
    <row r="42" spans="1:7">
      <c r="A42" s="43">
        <v>41</v>
      </c>
      <c r="B42" s="43" t="s">
        <v>61</v>
      </c>
      <c r="C42" s="44"/>
      <c r="D42" s="43"/>
      <c r="E42" s="43">
        <f t="shared" si="2"/>
        <v>-4.3E-3</v>
      </c>
      <c r="F42" s="44">
        <f t="shared" si="3"/>
        <v>-13.63998868</v>
      </c>
      <c r="G42" s="43" t="s">
        <v>103</v>
      </c>
    </row>
    <row r="43" spans="1:7">
      <c r="A43" s="43">
        <v>42</v>
      </c>
      <c r="B43" s="43" t="s">
        <v>61</v>
      </c>
      <c r="C43" s="44"/>
      <c r="D43" s="43"/>
      <c r="E43" s="43">
        <f t="shared" si="2"/>
        <v>-4.3E-3</v>
      </c>
      <c r="F43" s="44">
        <f t="shared" si="3"/>
        <v>-13.63998868</v>
      </c>
      <c r="G43" s="43" t="s">
        <v>104</v>
      </c>
    </row>
    <row r="44" spans="1:7">
      <c r="A44" s="43">
        <v>43</v>
      </c>
      <c r="B44" s="43" t="s">
        <v>61</v>
      </c>
      <c r="C44" s="44"/>
      <c r="D44" s="43"/>
      <c r="E44" s="43">
        <f t="shared" si="2"/>
        <v>-4.3E-3</v>
      </c>
      <c r="F44" s="44">
        <f t="shared" si="3"/>
        <v>-13.63998868</v>
      </c>
      <c r="G44" s="43" t="s">
        <v>105</v>
      </c>
    </row>
    <row r="45" spans="1:7">
      <c r="A45" s="43">
        <v>44</v>
      </c>
      <c r="B45" s="43" t="s">
        <v>61</v>
      </c>
      <c r="C45" s="44"/>
      <c r="D45" s="43"/>
      <c r="E45" s="43">
        <f t="shared" si="2"/>
        <v>-4.3E-3</v>
      </c>
      <c r="F45" s="44">
        <f t="shared" si="3"/>
        <v>-13.63998868</v>
      </c>
      <c r="G45" s="43" t="s">
        <v>106</v>
      </c>
    </row>
    <row r="46" spans="1:7">
      <c r="A46" s="43">
        <v>45</v>
      </c>
      <c r="B46" s="43" t="s">
        <v>61</v>
      </c>
      <c r="C46" s="44"/>
      <c r="D46" s="43"/>
      <c r="E46" s="43">
        <f t="shared" si="2"/>
        <v>-4.3E-3</v>
      </c>
      <c r="F46" s="44">
        <f t="shared" si="3"/>
        <v>-13.63998868</v>
      </c>
      <c r="G46" s="43" t="s">
        <v>107</v>
      </c>
    </row>
    <row r="47" spans="1:7">
      <c r="A47" s="43">
        <v>46</v>
      </c>
      <c r="B47" s="43" t="s">
        <v>61</v>
      </c>
      <c r="C47" s="44"/>
      <c r="D47" s="43"/>
      <c r="E47" s="43">
        <f t="shared" si="2"/>
        <v>-4.3E-3</v>
      </c>
      <c r="F47" s="44">
        <f t="shared" si="3"/>
        <v>-13.63998868</v>
      </c>
      <c r="G47" s="43" t="s">
        <v>108</v>
      </c>
    </row>
    <row r="48" spans="1:7">
      <c r="A48" s="43">
        <v>47</v>
      </c>
      <c r="B48" s="43" t="s">
        <v>61</v>
      </c>
      <c r="C48" s="44"/>
      <c r="D48" s="43"/>
      <c r="E48" s="43">
        <f t="shared" si="2"/>
        <v>-4.3E-3</v>
      </c>
      <c r="F48" s="44">
        <f t="shared" si="3"/>
        <v>-13.63998868</v>
      </c>
      <c r="G48" s="43" t="s">
        <v>109</v>
      </c>
    </row>
    <row r="49" spans="1:7">
      <c r="A49" s="43">
        <v>48</v>
      </c>
      <c r="B49" s="43" t="s">
        <v>61</v>
      </c>
      <c r="C49" s="44"/>
      <c r="D49" s="43"/>
      <c r="E49" s="43">
        <f t="shared" si="2"/>
        <v>-4.3E-3</v>
      </c>
      <c r="F49" s="44">
        <f t="shared" si="3"/>
        <v>-13.63998868</v>
      </c>
      <c r="G49" s="43" t="s">
        <v>110</v>
      </c>
    </row>
    <row r="50" spans="1:7">
      <c r="A50">
        <v>49</v>
      </c>
      <c r="B50" t="s">
        <v>61</v>
      </c>
      <c r="C50" s="39"/>
      <c r="D50" s="38"/>
      <c r="E50">
        <f t="shared" si="2"/>
        <v>-4.3E-3</v>
      </c>
      <c r="F50" s="37">
        <f t="shared" si="3"/>
        <v>-13.63998868</v>
      </c>
      <c r="G50" t="s">
        <v>111</v>
      </c>
    </row>
    <row r="51" spans="1:7">
      <c r="A51">
        <v>50</v>
      </c>
      <c r="B51" t="s">
        <v>61</v>
      </c>
      <c r="C51" s="39"/>
      <c r="D51" s="38"/>
      <c r="E51">
        <f t="shared" si="2"/>
        <v>-4.3E-3</v>
      </c>
      <c r="F51" s="37">
        <f t="shared" si="3"/>
        <v>-13.63998868</v>
      </c>
      <c r="G51" t="s">
        <v>112</v>
      </c>
    </row>
    <row r="52" spans="1:7">
      <c r="A52">
        <v>51</v>
      </c>
      <c r="B52" t="s">
        <v>61</v>
      </c>
      <c r="C52" s="39"/>
      <c r="D52" s="38"/>
      <c r="E52">
        <f t="shared" si="2"/>
        <v>-4.3E-3</v>
      </c>
      <c r="F52" s="37">
        <f t="shared" si="3"/>
        <v>-13.63998868</v>
      </c>
      <c r="G52" t="s">
        <v>113</v>
      </c>
    </row>
    <row r="53" spans="1:7">
      <c r="A53">
        <v>52</v>
      </c>
      <c r="B53" t="s">
        <v>61</v>
      </c>
      <c r="C53" s="39"/>
      <c r="D53" s="38"/>
      <c r="E53">
        <f t="shared" si="2"/>
        <v>-4.3E-3</v>
      </c>
      <c r="F53" s="37">
        <f t="shared" si="3"/>
        <v>-13.63998868</v>
      </c>
      <c r="G53" t="s">
        <v>114</v>
      </c>
    </row>
    <row r="54" spans="1:7">
      <c r="A54">
        <v>53</v>
      </c>
      <c r="B54" t="s">
        <v>61</v>
      </c>
      <c r="C54" s="39"/>
      <c r="D54" s="38"/>
      <c r="E54">
        <f t="shared" si="2"/>
        <v>-4.3E-3</v>
      </c>
      <c r="F54" s="37">
        <f t="shared" si="3"/>
        <v>-13.63998868</v>
      </c>
      <c r="G54" t="s">
        <v>115</v>
      </c>
    </row>
    <row r="55" spans="1:7">
      <c r="A55">
        <v>54</v>
      </c>
      <c r="B55" t="s">
        <v>61</v>
      </c>
      <c r="C55" s="39"/>
      <c r="D55" s="38"/>
      <c r="E55">
        <f t="shared" si="2"/>
        <v>-4.3E-3</v>
      </c>
      <c r="F55" s="37">
        <f t="shared" si="3"/>
        <v>-13.63998868</v>
      </c>
      <c r="G55" t="s">
        <v>116</v>
      </c>
    </row>
    <row r="56" spans="1:7">
      <c r="A56">
        <v>55</v>
      </c>
      <c r="B56" t="s">
        <v>61</v>
      </c>
      <c r="C56" s="39"/>
      <c r="D56" s="38"/>
      <c r="E56">
        <f t="shared" si="2"/>
        <v>-4.3E-3</v>
      </c>
      <c r="F56" s="37">
        <f t="shared" si="3"/>
        <v>-13.63998868</v>
      </c>
      <c r="G56" t="s">
        <v>117</v>
      </c>
    </row>
    <row r="57" spans="1:7">
      <c r="A57">
        <v>56</v>
      </c>
      <c r="B57" t="s">
        <v>61</v>
      </c>
      <c r="C57" s="39"/>
      <c r="D57" s="38"/>
      <c r="E57">
        <f t="shared" si="2"/>
        <v>-4.3E-3</v>
      </c>
      <c r="F57" s="37">
        <f t="shared" si="3"/>
        <v>-13.63998868</v>
      </c>
      <c r="G57" t="s">
        <v>118</v>
      </c>
    </row>
    <row r="58" spans="1:7">
      <c r="A58" s="43">
        <v>57</v>
      </c>
      <c r="B58" s="43" t="s">
        <v>61</v>
      </c>
      <c r="C58" s="44"/>
      <c r="D58" s="43"/>
      <c r="E58" s="43">
        <f t="shared" si="2"/>
        <v>-4.3E-3</v>
      </c>
      <c r="F58" s="44">
        <f t="shared" si="3"/>
        <v>-13.63998868</v>
      </c>
      <c r="G58" s="43" t="s">
        <v>119</v>
      </c>
    </row>
    <row r="59" spans="1:7">
      <c r="A59" s="43">
        <v>58</v>
      </c>
      <c r="B59" s="43" t="s">
        <v>61</v>
      </c>
      <c r="C59" s="44"/>
      <c r="D59" s="43"/>
      <c r="E59" s="43">
        <f t="shared" si="2"/>
        <v>-4.3E-3</v>
      </c>
      <c r="F59" s="44">
        <f t="shared" si="3"/>
        <v>-13.63998868</v>
      </c>
      <c r="G59" s="43" t="s">
        <v>120</v>
      </c>
    </row>
    <row r="60" spans="1:7">
      <c r="A60" s="43">
        <v>59</v>
      </c>
      <c r="B60" s="43" t="s">
        <v>61</v>
      </c>
      <c r="C60" s="44"/>
      <c r="D60" s="43"/>
      <c r="E60" s="43">
        <f t="shared" si="2"/>
        <v>-4.3E-3</v>
      </c>
      <c r="F60" s="44">
        <f t="shared" si="3"/>
        <v>-13.63998868</v>
      </c>
      <c r="G60" s="43" t="s">
        <v>121</v>
      </c>
    </row>
    <row r="61" spans="1:7">
      <c r="A61" s="43">
        <v>60</v>
      </c>
      <c r="B61" s="43" t="s">
        <v>61</v>
      </c>
      <c r="C61" s="44"/>
      <c r="D61" s="43"/>
      <c r="E61" s="43">
        <f t="shared" si="2"/>
        <v>-4.3E-3</v>
      </c>
      <c r="F61" s="44">
        <f t="shared" si="3"/>
        <v>-13.63998868</v>
      </c>
      <c r="G61" s="43" t="s">
        <v>122</v>
      </c>
    </row>
    <row r="62" spans="1:7">
      <c r="A62" s="43">
        <v>61</v>
      </c>
      <c r="B62" s="43" t="s">
        <v>61</v>
      </c>
      <c r="C62" s="44"/>
      <c r="D62" s="43"/>
      <c r="E62" s="43">
        <f t="shared" si="2"/>
        <v>-4.3E-3</v>
      </c>
      <c r="F62" s="44">
        <f t="shared" si="3"/>
        <v>-13.63998868</v>
      </c>
      <c r="G62" s="43" t="s">
        <v>123</v>
      </c>
    </row>
    <row r="63" spans="1:7">
      <c r="A63" s="43">
        <v>62</v>
      </c>
      <c r="B63" s="43" t="s">
        <v>61</v>
      </c>
      <c r="C63" s="44"/>
      <c r="D63" s="43"/>
      <c r="E63" s="43">
        <f t="shared" si="2"/>
        <v>-4.3E-3</v>
      </c>
      <c r="F63" s="44">
        <f t="shared" si="3"/>
        <v>-13.63998868</v>
      </c>
      <c r="G63" s="43" t="s">
        <v>124</v>
      </c>
    </row>
    <row r="64" spans="1:7">
      <c r="A64" s="43">
        <v>63</v>
      </c>
      <c r="B64" s="43" t="s">
        <v>61</v>
      </c>
      <c r="C64" s="44"/>
      <c r="D64" s="43"/>
      <c r="E64" s="43">
        <f t="shared" si="2"/>
        <v>-4.3E-3</v>
      </c>
      <c r="F64" s="44">
        <f t="shared" si="3"/>
        <v>-13.63998868</v>
      </c>
      <c r="G64" s="43" t="s">
        <v>125</v>
      </c>
    </row>
    <row r="65" spans="1:7">
      <c r="A65" s="43">
        <v>64</v>
      </c>
      <c r="B65" s="43" t="s">
        <v>61</v>
      </c>
      <c r="C65" s="44"/>
      <c r="D65" s="43"/>
      <c r="E65" s="43">
        <f t="shared" si="2"/>
        <v>-4.3E-3</v>
      </c>
      <c r="F65" s="44">
        <f t="shared" si="3"/>
        <v>-13.63998868</v>
      </c>
      <c r="G65" s="43" t="s">
        <v>126</v>
      </c>
    </row>
    <row r="66" spans="1:7">
      <c r="A66">
        <v>65</v>
      </c>
      <c r="B66" t="s">
        <v>61</v>
      </c>
      <c r="C66" s="39"/>
      <c r="D66" s="38"/>
      <c r="E66">
        <f t="shared" ref="E66:E81" si="4">((20-D66)*-0.000175+C66)-0.0008</f>
        <v>-4.3E-3</v>
      </c>
      <c r="F66" s="37">
        <f t="shared" ref="F66:F81" si="5">E66*10.9276-13.593</f>
        <v>-13.63998868</v>
      </c>
      <c r="G66" t="s">
        <v>127</v>
      </c>
    </row>
    <row r="67" spans="1:7">
      <c r="A67">
        <v>66</v>
      </c>
      <c r="B67" t="s">
        <v>61</v>
      </c>
      <c r="C67" s="39"/>
      <c r="D67" s="38"/>
      <c r="E67">
        <f t="shared" si="4"/>
        <v>-4.3E-3</v>
      </c>
      <c r="F67" s="37">
        <f t="shared" si="5"/>
        <v>-13.63998868</v>
      </c>
      <c r="G67" t="s">
        <v>128</v>
      </c>
    </row>
    <row r="68" spans="1:7">
      <c r="A68">
        <v>67</v>
      </c>
      <c r="B68" t="s">
        <v>61</v>
      </c>
      <c r="C68" s="39"/>
      <c r="D68" s="38"/>
      <c r="E68">
        <f t="shared" si="4"/>
        <v>-4.3E-3</v>
      </c>
      <c r="F68" s="37">
        <f t="shared" si="5"/>
        <v>-13.63998868</v>
      </c>
      <c r="G68" t="s">
        <v>129</v>
      </c>
    </row>
    <row r="69" spans="1:7">
      <c r="A69">
        <v>68</v>
      </c>
      <c r="B69" t="s">
        <v>61</v>
      </c>
      <c r="C69" s="39"/>
      <c r="D69" s="38"/>
      <c r="E69">
        <f t="shared" si="4"/>
        <v>-4.3E-3</v>
      </c>
      <c r="F69" s="37">
        <f t="shared" si="5"/>
        <v>-13.63998868</v>
      </c>
      <c r="G69" t="s">
        <v>130</v>
      </c>
    </row>
    <row r="70" spans="1:7">
      <c r="A70">
        <v>69</v>
      </c>
      <c r="B70" t="s">
        <v>61</v>
      </c>
      <c r="C70" s="39"/>
      <c r="D70" s="38"/>
      <c r="E70">
        <f t="shared" si="4"/>
        <v>-4.3E-3</v>
      </c>
      <c r="F70" s="37">
        <f t="shared" si="5"/>
        <v>-13.63998868</v>
      </c>
      <c r="G70" t="s">
        <v>131</v>
      </c>
    </row>
    <row r="71" spans="1:7">
      <c r="A71">
        <v>70</v>
      </c>
      <c r="B71" t="s">
        <v>61</v>
      </c>
      <c r="C71" s="39"/>
      <c r="D71" s="38"/>
      <c r="E71">
        <f t="shared" si="4"/>
        <v>-4.3E-3</v>
      </c>
      <c r="F71" s="37">
        <f t="shared" si="5"/>
        <v>-13.63998868</v>
      </c>
      <c r="G71" t="s">
        <v>132</v>
      </c>
    </row>
    <row r="72" spans="1:7">
      <c r="A72">
        <v>71</v>
      </c>
      <c r="B72" t="s">
        <v>61</v>
      </c>
      <c r="C72" s="39"/>
      <c r="D72" s="38"/>
      <c r="E72">
        <f t="shared" si="4"/>
        <v>-4.3E-3</v>
      </c>
      <c r="F72" s="37">
        <f t="shared" si="5"/>
        <v>-13.63998868</v>
      </c>
      <c r="G72" t="s">
        <v>133</v>
      </c>
    </row>
    <row r="73" spans="1:7">
      <c r="A73" s="43">
        <v>72</v>
      </c>
      <c r="B73" s="43" t="s">
        <v>61</v>
      </c>
      <c r="C73" s="44"/>
      <c r="D73" s="43"/>
      <c r="E73" s="43">
        <f t="shared" si="4"/>
        <v>-4.3E-3</v>
      </c>
      <c r="F73" s="44">
        <f t="shared" si="5"/>
        <v>-13.63998868</v>
      </c>
      <c r="G73" s="43" t="s">
        <v>134</v>
      </c>
    </row>
    <row r="74" spans="1:7">
      <c r="A74" s="43">
        <v>73</v>
      </c>
      <c r="B74" s="43" t="s">
        <v>61</v>
      </c>
      <c r="C74" s="44"/>
      <c r="D74" s="43"/>
      <c r="E74" s="43">
        <f t="shared" si="4"/>
        <v>-4.3E-3</v>
      </c>
      <c r="F74" s="44">
        <f t="shared" si="5"/>
        <v>-13.63998868</v>
      </c>
      <c r="G74" s="43" t="s">
        <v>135</v>
      </c>
    </row>
    <row r="75" spans="1:7">
      <c r="A75" s="43">
        <v>74</v>
      </c>
      <c r="B75" s="43" t="s">
        <v>61</v>
      </c>
      <c r="C75" s="44"/>
      <c r="D75" s="43"/>
      <c r="E75" s="43">
        <f t="shared" si="4"/>
        <v>-4.3E-3</v>
      </c>
      <c r="F75" s="44">
        <f t="shared" si="5"/>
        <v>-13.63998868</v>
      </c>
      <c r="G75" s="43" t="s">
        <v>136</v>
      </c>
    </row>
    <row r="76" spans="1:7">
      <c r="A76" s="43">
        <v>75</v>
      </c>
      <c r="B76" s="43" t="s">
        <v>61</v>
      </c>
      <c r="C76" s="44"/>
      <c r="D76" s="43"/>
      <c r="E76" s="43">
        <f t="shared" si="4"/>
        <v>-4.3E-3</v>
      </c>
      <c r="F76" s="44">
        <f t="shared" si="5"/>
        <v>-13.63998868</v>
      </c>
      <c r="G76" s="43" t="s">
        <v>137</v>
      </c>
    </row>
    <row r="77" spans="1:7">
      <c r="A77" s="43">
        <v>76</v>
      </c>
      <c r="B77" s="43" t="s">
        <v>61</v>
      </c>
      <c r="C77" s="44"/>
      <c r="D77" s="43"/>
      <c r="E77" s="43">
        <f t="shared" si="4"/>
        <v>-4.3E-3</v>
      </c>
      <c r="F77" s="44">
        <f t="shared" si="5"/>
        <v>-13.63998868</v>
      </c>
      <c r="G77" s="43" t="s">
        <v>158</v>
      </c>
    </row>
    <row r="78" spans="1:7">
      <c r="A78" s="43">
        <v>77</v>
      </c>
      <c r="B78" s="43" t="s">
        <v>61</v>
      </c>
      <c r="C78" s="44"/>
      <c r="D78" s="43"/>
      <c r="E78" s="43">
        <f t="shared" si="4"/>
        <v>-4.3E-3</v>
      </c>
      <c r="F78" s="44">
        <f t="shared" si="5"/>
        <v>-13.63998868</v>
      </c>
      <c r="G78" s="43" t="s">
        <v>159</v>
      </c>
    </row>
    <row r="79" spans="1:7">
      <c r="A79" s="43">
        <v>78</v>
      </c>
      <c r="B79" s="43" t="s">
        <v>61</v>
      </c>
      <c r="C79" s="44"/>
      <c r="D79" s="43"/>
      <c r="E79" s="43">
        <f t="shared" si="4"/>
        <v>-4.3E-3</v>
      </c>
      <c r="F79" s="44">
        <f t="shared" si="5"/>
        <v>-13.63998868</v>
      </c>
      <c r="G79" s="43" t="s">
        <v>160</v>
      </c>
    </row>
    <row r="80" spans="1:7">
      <c r="A80" s="43">
        <v>79</v>
      </c>
      <c r="B80" s="43" t="s">
        <v>61</v>
      </c>
      <c r="C80" s="44"/>
      <c r="D80" s="43"/>
      <c r="E80" s="43">
        <f t="shared" si="4"/>
        <v>-4.3E-3</v>
      </c>
      <c r="F80" s="44">
        <f t="shared" si="5"/>
        <v>-13.63998868</v>
      </c>
      <c r="G80" s="43" t="s">
        <v>161</v>
      </c>
    </row>
    <row r="81" spans="1:7">
      <c r="A81" s="43">
        <v>80</v>
      </c>
      <c r="B81" s="43" t="s">
        <v>61</v>
      </c>
      <c r="C81" s="44"/>
      <c r="D81" s="43"/>
      <c r="E81" s="43">
        <f t="shared" si="4"/>
        <v>-4.3E-3</v>
      </c>
      <c r="F81" s="44">
        <f t="shared" si="5"/>
        <v>-13.63998868</v>
      </c>
      <c r="G81" s="43" t="s">
        <v>162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4E3B1-5772-4D1F-AF5A-033072A123CA}">
  <dimension ref="A1:AH86"/>
  <sheetViews>
    <sheetView tabSelected="1" topLeftCell="H1" zoomScaleNormal="100" workbookViewId="0">
      <selection activeCell="AB33" sqref="AB33"/>
    </sheetView>
  </sheetViews>
  <sheetFormatPr defaultColWidth="10.921875" defaultRowHeight="12.45"/>
  <cols>
    <col min="1" max="1" width="9.53515625" style="56" bestFit="1" customWidth="1"/>
    <col min="2" max="2" width="11.3828125" style="56" bestFit="1" customWidth="1"/>
    <col min="3" max="3" width="11.69140625" style="56" bestFit="1" customWidth="1"/>
    <col min="4" max="7" width="10.921875" style="56"/>
    <col min="8" max="8" width="10.921875" style="56" customWidth="1"/>
    <col min="9" max="9" width="10.921875" style="56"/>
    <col min="10" max="11" width="11" style="56" customWidth="1"/>
    <col min="12" max="16384" width="10.921875" style="56"/>
  </cols>
  <sheetData>
    <row r="1" spans="1:34" ht="12.9" thickTop="1">
      <c r="A1" s="62" t="s">
        <v>182</v>
      </c>
      <c r="B1" s="99">
        <f>TubeLoading!F29</f>
        <v>2016</v>
      </c>
      <c r="C1" s="101" t="str">
        <f>_xlfn.TEXTJOIN("-",TRUE,TubeLoading!$F$29,"density")</f>
        <v>2016-density</v>
      </c>
      <c r="D1" s="101" t="str">
        <f>_xlfn.TEXTJOIN("-",TRUE,TubeLoading!$F$29,"conc")</f>
        <v>2016-conc</v>
      </c>
      <c r="E1" s="99">
        <f>TubeLoading!F30</f>
        <v>3632</v>
      </c>
      <c r="F1" s="101" t="str">
        <f>_xlfn.TEXTJOIN("-",TRUE,TubeLoading!$F$30,"density")</f>
        <v>3632-density</v>
      </c>
      <c r="G1" s="101" t="str">
        <f>_xlfn.TEXTJOIN("-",TRUE,TubeLoading!$F$30,"conc")</f>
        <v>3632-conc</v>
      </c>
      <c r="H1" s="99">
        <f>TubeLoading!F31</f>
        <v>3188</v>
      </c>
      <c r="I1" s="101" t="str">
        <f>_xlfn.TEXTJOIN("-",TRUE,TubeLoading!$F$31,"density")</f>
        <v>3188-density</v>
      </c>
      <c r="J1" s="101" t="str">
        <f>_xlfn.TEXTJOIN("-",TRUE,TubeLoading!$F$31,"conc")</f>
        <v>3188-conc</v>
      </c>
      <c r="K1" s="99">
        <f>TubeLoading!F32</f>
        <v>1485</v>
      </c>
      <c r="L1" s="101" t="str">
        <f>_xlfn.TEXTJOIN("-",TRUE,TubeLoading!$F$32,"density")</f>
        <v>1485-density</v>
      </c>
      <c r="M1" s="101" t="str">
        <f>_xlfn.TEXTJOIN("-",TRUE,TubeLoading!$F$32,"conc")</f>
        <v>1485-conc</v>
      </c>
      <c r="N1" s="100">
        <f>TubeLoading!F33</f>
        <v>2431</v>
      </c>
      <c r="O1" s="101" t="str">
        <f>_xlfn.TEXTJOIN("-",TRUE,TubeLoading!$F$33,"density")</f>
        <v>2431-density</v>
      </c>
      <c r="P1" s="101" t="str">
        <f>_xlfn.TEXTJOIN("-",TRUE,TubeLoading!$F$33,"conc")</f>
        <v>2431-conc</v>
      </c>
      <c r="Q1" s="100">
        <f>TubeLoading!F34</f>
        <v>1511</v>
      </c>
      <c r="R1" s="101" t="str">
        <f>_xlfn.TEXTJOIN("-",TRUE,TubeLoading!$F$34,"density")</f>
        <v>1511-density</v>
      </c>
      <c r="S1" s="101" t="str">
        <f>_xlfn.TEXTJOIN("-",TRUE,TubeLoading!$F$34,"conc")</f>
        <v>1511-conc</v>
      </c>
      <c r="T1" s="100">
        <f>TubeLoading!F35</f>
        <v>2019</v>
      </c>
      <c r="U1" s="101" t="str">
        <f>_xlfn.TEXTJOIN("-",TRUE,TubeLoading!$F$35,"density")</f>
        <v>2019-density</v>
      </c>
      <c r="V1" s="101" t="str">
        <f>_xlfn.TEXTJOIN("-",TRUE,TubeLoading!$F$35,"conc")</f>
        <v>2019-conc</v>
      </c>
      <c r="W1" s="100">
        <f>TubeLoading!F36</f>
        <v>2373</v>
      </c>
      <c r="X1" s="101" t="str">
        <f>_xlfn.TEXTJOIN("-",TRUE,TubeLoading!$F$36,"density")</f>
        <v>2373-density</v>
      </c>
      <c r="Y1" s="101" t="str">
        <f>_xlfn.TEXTJOIN("-",TRUE,TubeLoading!$F$36,"conc")</f>
        <v>2373-conc</v>
      </c>
      <c r="Z1" s="100">
        <f>TubeLoading!F38</f>
        <v>3649</v>
      </c>
      <c r="AA1" s="101" t="str">
        <f>_xlfn.TEXTJOIN("-",TRUE,TubeLoading!$F$38,"density")</f>
        <v>3649-density</v>
      </c>
      <c r="AB1" s="101" t="str">
        <f>_xlfn.TEXTJOIN("-",TRUE,TubeLoading!$F$38,"conc")</f>
        <v>3649-conc</v>
      </c>
      <c r="AC1" s="100">
        <f>TubeLoading!F39</f>
        <v>4007</v>
      </c>
      <c r="AD1" s="101" t="str">
        <f>_xlfn.TEXTJOIN("-",TRUE,TubeLoading!$F$39,"density")</f>
        <v>4007-density</v>
      </c>
      <c r="AE1" s="101" t="str">
        <f>_xlfn.TEXTJOIN("-",TRUE,TubeLoading!$F$39,"conc")</f>
        <v>4007-conc</v>
      </c>
      <c r="AF1" s="100">
        <f>TubeLoading!F40</f>
        <v>3647</v>
      </c>
      <c r="AG1" s="101" t="str">
        <f>_xlfn.TEXTJOIN("-",TRUE,TubeLoading!$F$40,"density")</f>
        <v>3647-density</v>
      </c>
      <c r="AH1" s="101" t="str">
        <f>_xlfn.TEXTJOIN("-",TRUE,TubeLoading!$F$40,"conc")</f>
        <v>3647-conc</v>
      </c>
    </row>
    <row r="2" spans="1:34">
      <c r="A2" s="62" t="s">
        <v>183</v>
      </c>
      <c r="B2" s="112" t="s">
        <v>165</v>
      </c>
      <c r="C2" s="113"/>
      <c r="D2" s="114"/>
      <c r="E2" s="112" t="s">
        <v>166</v>
      </c>
      <c r="F2" s="113"/>
      <c r="G2" s="114"/>
      <c r="H2" s="112" t="s">
        <v>167</v>
      </c>
      <c r="I2" s="113"/>
      <c r="J2" s="114"/>
      <c r="K2" s="112" t="s">
        <v>168</v>
      </c>
      <c r="L2" s="113"/>
      <c r="M2" s="114"/>
      <c r="N2" s="115" t="s">
        <v>170</v>
      </c>
      <c r="O2" s="116"/>
      <c r="P2" s="117"/>
      <c r="Q2" s="115" t="s">
        <v>171</v>
      </c>
      <c r="R2" s="116"/>
      <c r="S2" s="117"/>
      <c r="T2" s="115" t="s">
        <v>172</v>
      </c>
      <c r="U2" s="116"/>
      <c r="V2" s="117"/>
      <c r="W2" s="115" t="s">
        <v>173</v>
      </c>
      <c r="X2" s="116"/>
      <c r="Y2" s="117"/>
      <c r="Z2" s="115" t="s">
        <v>199</v>
      </c>
      <c r="AA2" s="116"/>
      <c r="AB2" s="117"/>
      <c r="AC2" s="115" t="s">
        <v>200</v>
      </c>
      <c r="AD2" s="116"/>
      <c r="AE2" s="117"/>
      <c r="AF2" s="115" t="s">
        <v>8</v>
      </c>
      <c r="AG2" s="116"/>
      <c r="AH2" s="117"/>
    </row>
    <row r="3" spans="1:34">
      <c r="A3" s="62" t="s">
        <v>164</v>
      </c>
      <c r="B3" s="63" t="s">
        <v>184</v>
      </c>
      <c r="C3" s="64" t="s">
        <v>185</v>
      </c>
      <c r="D3" s="65" t="s">
        <v>169</v>
      </c>
      <c r="E3" s="63" t="s">
        <v>184</v>
      </c>
      <c r="F3" s="64" t="s">
        <v>185</v>
      </c>
      <c r="G3" s="65" t="s">
        <v>169</v>
      </c>
      <c r="H3" s="63" t="s">
        <v>184</v>
      </c>
      <c r="I3" s="64" t="s">
        <v>185</v>
      </c>
      <c r="J3" s="65" t="s">
        <v>169</v>
      </c>
      <c r="K3" s="63" t="s">
        <v>184</v>
      </c>
      <c r="L3" s="64" t="s">
        <v>185</v>
      </c>
      <c r="M3" s="65" t="s">
        <v>169</v>
      </c>
      <c r="N3" s="84" t="s">
        <v>184</v>
      </c>
      <c r="O3" s="85" t="s">
        <v>185</v>
      </c>
      <c r="P3" s="86" t="s">
        <v>169</v>
      </c>
      <c r="Q3" s="84" t="s">
        <v>184</v>
      </c>
      <c r="R3" s="85" t="s">
        <v>185</v>
      </c>
      <c r="S3" s="86" t="s">
        <v>169</v>
      </c>
      <c r="T3" s="84" t="s">
        <v>184</v>
      </c>
      <c r="U3" s="85" t="s">
        <v>185</v>
      </c>
      <c r="V3" s="86" t="s">
        <v>169</v>
      </c>
      <c r="W3" s="84" t="s">
        <v>184</v>
      </c>
      <c r="X3" s="85" t="s">
        <v>185</v>
      </c>
      <c r="Y3" s="86" t="s">
        <v>169</v>
      </c>
      <c r="Z3" s="84" t="s">
        <v>184</v>
      </c>
      <c r="AA3" s="85" t="s">
        <v>185</v>
      </c>
      <c r="AB3" s="86" t="s">
        <v>169</v>
      </c>
      <c r="AC3" s="84" t="s">
        <v>184</v>
      </c>
      <c r="AD3" s="85" t="s">
        <v>185</v>
      </c>
      <c r="AE3" s="86" t="s">
        <v>169</v>
      </c>
      <c r="AF3" s="84" t="s">
        <v>184</v>
      </c>
      <c r="AG3" s="85" t="s">
        <v>185</v>
      </c>
      <c r="AH3" s="86" t="s">
        <v>169</v>
      </c>
    </row>
    <row r="4" spans="1:34">
      <c r="A4" s="56">
        <v>1</v>
      </c>
      <c r="B4" s="69" t="str">
        <f>'Tube A'!G2</f>
        <v>A1</v>
      </c>
      <c r="C4" s="70">
        <f>'Tube A'!F2</f>
        <v>1.7718885750000002</v>
      </c>
      <c r="D4" s="71">
        <v>-3.2090250837055113E-2</v>
      </c>
      <c r="E4" s="69" t="str">
        <f>'Tube B'!G2</f>
        <v>G3</v>
      </c>
      <c r="F4" s="70">
        <f>'Tube B'!F2</f>
        <v>1.762108373000002</v>
      </c>
      <c r="G4" s="71">
        <v>-4.2115903861052108E-2</v>
      </c>
      <c r="H4" s="69" t="str">
        <f>'Tube C'!G2</f>
        <v>D6</v>
      </c>
      <c r="I4" s="70">
        <f>'Tube C'!F2</f>
        <v>1.7617805449999988</v>
      </c>
      <c r="J4" s="71">
        <v>-2.7143075195680284E-2</v>
      </c>
      <c r="K4" s="69" t="str">
        <f>'Tube D'!G2</f>
        <v>C9</v>
      </c>
      <c r="L4" s="70">
        <f>'Tube D'!F2</f>
        <v>1.7682005100000016</v>
      </c>
      <c r="M4" s="71">
        <v>-5.0179647304321291E-2</v>
      </c>
      <c r="N4" s="69" t="str">
        <f>'Tube E'!G2</f>
        <v>A1</v>
      </c>
      <c r="O4" s="70">
        <f>'Tube E'!F2</f>
        <v>1.7709870480000003</v>
      </c>
      <c r="P4" s="71">
        <v>-2.6356729028045329E-2</v>
      </c>
      <c r="Q4" s="69" t="str">
        <f>'Tube F'!G2</f>
        <v>G3</v>
      </c>
      <c r="R4" s="70">
        <f>'Tube F'!F2</f>
        <v>1.757546099999999</v>
      </c>
      <c r="S4" s="71">
        <v>-3.8560787129441103E-2</v>
      </c>
      <c r="T4" s="69" t="str">
        <f>'Tube G'!G2</f>
        <v>D6</v>
      </c>
      <c r="U4" s="70">
        <f>'Tube G'!F2</f>
        <v>1.7626820720000023</v>
      </c>
      <c r="V4" s="71">
        <v>-1.6704096879508749E-2</v>
      </c>
      <c r="W4" s="69" t="str">
        <f>'Tube H'!G2</f>
        <v>C9</v>
      </c>
      <c r="X4" s="70">
        <f>'Tube H'!F2</f>
        <v>1.7634470040000014</v>
      </c>
      <c r="Y4" s="71">
        <v>-8.3535806599052843E-3</v>
      </c>
      <c r="Z4" s="69" t="str">
        <f>'Tube J'!G2</f>
        <v>G3</v>
      </c>
      <c r="AA4" s="70">
        <f>'Tube J'!F2</f>
        <v>1.7257741030000009</v>
      </c>
      <c r="AB4" s="71">
        <v>-2.7413258083647574E-2</v>
      </c>
      <c r="AC4" s="69" t="str">
        <f>'Tube K'!G2</f>
        <v>D6</v>
      </c>
      <c r="AD4" s="70">
        <f>'Tube K'!F2</f>
        <v>1.7717246610000021</v>
      </c>
      <c r="AE4" s="71">
        <v>-1.6266132980478458E-2</v>
      </c>
      <c r="AF4" s="69" t="str">
        <f>'Tube L'!G2</f>
        <v>C9</v>
      </c>
      <c r="AG4" s="70">
        <f>'Tube L'!F2</f>
        <v>1.7610429320000005</v>
      </c>
      <c r="AH4" s="71">
        <v>-1.946606106305113E-2</v>
      </c>
    </row>
    <row r="5" spans="1:34">
      <c r="A5" s="56">
        <v>2</v>
      </c>
      <c r="B5" s="72" t="str">
        <f>'Tube A'!G3</f>
        <v>B1</v>
      </c>
      <c r="C5" s="73">
        <f>'Tube A'!F3</f>
        <v>1.7686102950000002</v>
      </c>
      <c r="D5" s="74">
        <v>-9.2190863797279674E-3</v>
      </c>
      <c r="E5" s="72" t="str">
        <f>'Tube B'!G3</f>
        <v>H3</v>
      </c>
      <c r="F5" s="73">
        <f>'Tube B'!F3</f>
        <v>1.7653866530000002</v>
      </c>
      <c r="G5" s="74">
        <v>-3.8174059271635412E-2</v>
      </c>
      <c r="H5" s="72" t="str">
        <f>'Tube C'!G3</f>
        <v>C6</v>
      </c>
      <c r="I5" s="73">
        <f>'Tube C'!F3</f>
        <v>1.7661515850000011</v>
      </c>
      <c r="J5" s="74">
        <v>-3.6520940473841884E-2</v>
      </c>
      <c r="K5" s="72" t="str">
        <f>'Tube D'!G3</f>
        <v>D9</v>
      </c>
      <c r="L5" s="73">
        <f>'Tube D'!F3</f>
        <v>1.7660149900000022</v>
      </c>
      <c r="M5" s="74">
        <v>-1.1849557833809731E-2</v>
      </c>
      <c r="N5" s="72" t="str">
        <f>'Tube E'!G3</f>
        <v>B1</v>
      </c>
      <c r="O5" s="73">
        <f>'Tube E'!F3</f>
        <v>1.7677087680000003</v>
      </c>
      <c r="P5" s="74">
        <v>-1.1348723195241703E-2</v>
      </c>
      <c r="Q5" s="72" t="str">
        <f>'Tube F'!G3</f>
        <v>H3</v>
      </c>
      <c r="R5" s="73">
        <f>'Tube F'!F3</f>
        <v>1.7630099000000019</v>
      </c>
      <c r="S5" s="74">
        <v>-3.3334674703241633E-2</v>
      </c>
      <c r="T5" s="72" t="str">
        <f>'Tube G'!G3</f>
        <v>C6</v>
      </c>
      <c r="U5" s="73">
        <f>'Tube G'!F3</f>
        <v>1.7626820720000023</v>
      </c>
      <c r="V5" s="74">
        <v>-2.31223735178494E-2</v>
      </c>
      <c r="W5" s="72" t="str">
        <f>'Tube H'!G3</f>
        <v>D9</v>
      </c>
      <c r="X5" s="73">
        <f>'Tube H'!F3</f>
        <v>1.7634470040000014</v>
      </c>
      <c r="Y5" s="74">
        <v>-8.8566561111232348E-3</v>
      </c>
      <c r="Z5" s="72" t="str">
        <f>'Tube J'!G3</f>
        <v>H3</v>
      </c>
      <c r="AA5" s="73">
        <f>'Tube J'!F3</f>
        <v>1.7718612560000011</v>
      </c>
      <c r="AB5" s="74">
        <v>-1.8430239474643492E-2</v>
      </c>
      <c r="AC5" s="72" t="str">
        <f>'Tube K'!G3</f>
        <v>C6</v>
      </c>
      <c r="AD5" s="73">
        <f>'Tube K'!F3</f>
        <v>1.7728174210000009</v>
      </c>
      <c r="AE5" s="74">
        <v>-1.8605211559852092E-2</v>
      </c>
      <c r="AF5" s="72" t="str">
        <f>'Tube L'!G3</f>
        <v>D9</v>
      </c>
      <c r="AG5" s="73">
        <f>'Tube L'!F3</f>
        <v>1.7697850120000016</v>
      </c>
      <c r="AH5" s="74">
        <v>3.6766458862732346E-2</v>
      </c>
    </row>
    <row r="6" spans="1:34">
      <c r="A6" s="56">
        <v>3</v>
      </c>
      <c r="B6" s="72" t="str">
        <f>'Tube A'!G4</f>
        <v>C1</v>
      </c>
      <c r="C6" s="73">
        <f>'Tube A'!F4</f>
        <v>1.7642392550000014</v>
      </c>
      <c r="D6" s="74">
        <v>-1.6485343524015783E-3</v>
      </c>
      <c r="E6" s="72" t="str">
        <f>'Tube B'!G4</f>
        <v>H4</v>
      </c>
      <c r="F6" s="73">
        <f>'Tube B'!F4</f>
        <v>1.7632011330000008</v>
      </c>
      <c r="G6" s="74">
        <v>-4.8039683005023891E-2</v>
      </c>
      <c r="H6" s="72" t="str">
        <f>'Tube C'!G4</f>
        <v>B6</v>
      </c>
      <c r="I6" s="73">
        <f>'Tube C'!F4</f>
        <v>1.7617805449999988</v>
      </c>
      <c r="J6" s="74">
        <v>1.3566299576024113E-2</v>
      </c>
      <c r="K6" s="72" t="str">
        <f>'Tube D'!G4</f>
        <v>E9</v>
      </c>
      <c r="L6" s="73">
        <f>'Tube D'!F4</f>
        <v>1.7616439499999998</v>
      </c>
      <c r="M6" s="74">
        <v>-3.931967747881613E-2</v>
      </c>
      <c r="N6" s="72" t="str">
        <f>'Tube E'!G4</f>
        <v>C1</v>
      </c>
      <c r="O6" s="73">
        <f>'Tube E'!F4</f>
        <v>1.7633377280000015</v>
      </c>
      <c r="P6" s="74">
        <v>-8.7056718529408394E-3</v>
      </c>
      <c r="Q6" s="72" t="str">
        <f>'Tube F'!G4</f>
        <v>H4</v>
      </c>
      <c r="R6" s="73">
        <f>'Tube F'!F4</f>
        <v>1.7597316199999984</v>
      </c>
      <c r="S6" s="74">
        <v>-3.4676261098072036E-2</v>
      </c>
      <c r="T6" s="72" t="str">
        <f>'Tube G'!G4</f>
        <v>B6</v>
      </c>
      <c r="U6" s="73">
        <f>'Tube G'!F4</f>
        <v>1.7594037919999987</v>
      </c>
      <c r="V6" s="74">
        <v>-1.5763330540792046E-2</v>
      </c>
      <c r="W6" s="72" t="str">
        <f>'Tube H'!G4</f>
        <v>E9</v>
      </c>
      <c r="X6" s="73">
        <f>'Tube H'!F4</f>
        <v>1.7601687239999997</v>
      </c>
      <c r="Y6" s="74">
        <v>-3.127720910892811E-2</v>
      </c>
      <c r="Z6" s="72" t="str">
        <f>'Tube J'!G4</f>
        <v>H4</v>
      </c>
      <c r="AA6" s="73">
        <f>'Tube J'!F4</f>
        <v>1.7696757360000017</v>
      </c>
      <c r="AB6" s="74">
        <v>3.6890057564179783E-2</v>
      </c>
      <c r="AC6" s="72" t="str">
        <f>'Tube K'!G4</f>
        <v>B6</v>
      </c>
      <c r="AD6" s="73">
        <f>'Tube K'!F4</f>
        <v>1.7686376140000011</v>
      </c>
      <c r="AE6" s="74">
        <v>1.5109212294771538E-3</v>
      </c>
      <c r="AF6" s="72" t="str">
        <f>'Tube L'!G4</f>
        <v>E9</v>
      </c>
      <c r="AG6" s="73">
        <f>'Tube L'!F4</f>
        <v>1.7666979650000023</v>
      </c>
      <c r="AH6" s="74">
        <v>0.14722896731676052</v>
      </c>
    </row>
    <row r="7" spans="1:34">
      <c r="A7" s="56">
        <v>4</v>
      </c>
      <c r="B7" s="72" t="str">
        <f>'Tube A'!G5</f>
        <v>D1</v>
      </c>
      <c r="C7" s="73">
        <f>'Tube A'!F5</f>
        <v>1.7598682149999991</v>
      </c>
      <c r="D7" s="74">
        <v>-1.6131823416722622E-2</v>
      </c>
      <c r="E7" s="72" t="str">
        <f>'Tube B'!G5</f>
        <v>G4</v>
      </c>
      <c r="F7" s="73">
        <f>'Tube B'!F5</f>
        <v>1.7577373329999997</v>
      </c>
      <c r="G7" s="74">
        <v>-2.399117617638967E-2</v>
      </c>
      <c r="H7" s="72" t="str">
        <f>'Tube C'!G5</f>
        <v>A6</v>
      </c>
      <c r="I7" s="73">
        <f>'Tube C'!F5</f>
        <v>1.757409505</v>
      </c>
      <c r="J7" s="74">
        <v>-3.1424720501699969E-2</v>
      </c>
      <c r="K7" s="72" t="str">
        <f>'Tube D'!G5</f>
        <v>F9</v>
      </c>
      <c r="L7" s="73">
        <f>'Tube D'!F5</f>
        <v>1.7572729099999993</v>
      </c>
      <c r="M7" s="74">
        <v>-3.6174298012384607E-3</v>
      </c>
      <c r="N7" s="72" t="str">
        <f>'Tube E'!G5</f>
        <v>D1</v>
      </c>
      <c r="O7" s="73">
        <f>'Tube E'!F5</f>
        <v>1.7589666879999992</v>
      </c>
      <c r="P7" s="74">
        <v>1.6993612544811375E-3</v>
      </c>
      <c r="Q7" s="72" t="str">
        <f>'Tube F'!G5</f>
        <v>G4</v>
      </c>
      <c r="R7" s="73">
        <f>'Tube F'!F5</f>
        <v>1.7553605799999996</v>
      </c>
      <c r="S7" s="74">
        <v>-3.4347635790726673E-2</v>
      </c>
      <c r="T7" s="72" t="str">
        <f>'Tube G'!G5</f>
        <v>A6</v>
      </c>
      <c r="U7" s="73">
        <f>'Tube G'!F5</f>
        <v>1.755032752</v>
      </c>
      <c r="V7" s="74">
        <v>-1.7923940280158132E-2</v>
      </c>
      <c r="W7" s="72" t="str">
        <f>'Tube H'!G5</f>
        <v>F9</v>
      </c>
      <c r="X7" s="73">
        <f>'Tube H'!F5</f>
        <v>1.7557976840000009</v>
      </c>
      <c r="Y7" s="74">
        <v>-4.4232015557483552E-4</v>
      </c>
      <c r="Z7" s="72" t="str">
        <f>'Tube J'!G5</f>
        <v>G4</v>
      </c>
      <c r="AA7" s="73">
        <f>'Tube J'!F5</f>
        <v>1.7642119360000024</v>
      </c>
      <c r="AB7" s="74">
        <v>0.13192081746444551</v>
      </c>
      <c r="AC7" s="72" t="str">
        <f>'Tube K'!G5</f>
        <v>A6</v>
      </c>
      <c r="AD7" s="73">
        <f>'Tube K'!F5</f>
        <v>1.7664520940000017</v>
      </c>
      <c r="AE7" s="74">
        <v>4.1579112107361232E-3</v>
      </c>
      <c r="AF7" s="72" t="str">
        <f>'Tube L'!G5</f>
        <v>F9</v>
      </c>
      <c r="AG7" s="73">
        <f>'Tube L'!F5</f>
        <v>1.7645124449999994</v>
      </c>
      <c r="AH7" s="74">
        <v>0.31374123976533919</v>
      </c>
    </row>
    <row r="8" spans="1:34">
      <c r="A8" s="56">
        <v>5</v>
      </c>
      <c r="B8" s="72" t="str">
        <f>'Tube A'!G6</f>
        <v>E1</v>
      </c>
      <c r="C8" s="73">
        <f>'Tube A'!F6</f>
        <v>1.7544044149999998</v>
      </c>
      <c r="D8" s="74">
        <v>2.088517621102914E-2</v>
      </c>
      <c r="E8" s="72" t="str">
        <f>'Tube B'!G6</f>
        <v>F4</v>
      </c>
      <c r="F8" s="73">
        <f>'Tube B'!F6</f>
        <v>1.7524647659999992</v>
      </c>
      <c r="G8" s="74">
        <v>-1.2505646278328134E-2</v>
      </c>
      <c r="H8" s="72" t="str">
        <f>'Tube C'!G6</f>
        <v>A7</v>
      </c>
      <c r="I8" s="73">
        <f>'Tube C'!F6</f>
        <v>1.7521369379999996</v>
      </c>
      <c r="J8" s="74">
        <v>-2.2043084370236748E-2</v>
      </c>
      <c r="K8" s="72" t="str">
        <f>'Tube D'!G6</f>
        <v>G9</v>
      </c>
      <c r="L8" s="73">
        <f>'Tube D'!F6</f>
        <v>1.7518091099999999</v>
      </c>
      <c r="M8" s="74">
        <v>2.747636619781264E-2</v>
      </c>
      <c r="N8" s="72" t="str">
        <f>'Tube E'!G6</f>
        <v>E1</v>
      </c>
      <c r="O8" s="73">
        <f>'Tube E'!F6</f>
        <v>1.7513173680000005</v>
      </c>
      <c r="P8" s="74">
        <v>-4.6493149040125392E-3</v>
      </c>
      <c r="Q8" s="72" t="str">
        <f>'Tube F'!G6</f>
        <v>F4</v>
      </c>
      <c r="R8" s="73">
        <f>'Tube F'!F6</f>
        <v>1.7509895400000008</v>
      </c>
      <c r="S8" s="74">
        <v>6.8621489660828552E-2</v>
      </c>
      <c r="T8" s="72" t="str">
        <f>'Tube G'!G6</f>
        <v>A7</v>
      </c>
      <c r="U8" s="73">
        <f>'Tube G'!F6</f>
        <v>1.7508529450000001</v>
      </c>
      <c r="V8" s="74">
        <v>-2.5247401979545406E-2</v>
      </c>
      <c r="W8" s="72" t="str">
        <f>'Tube H'!G6</f>
        <v>G9</v>
      </c>
      <c r="X8" s="73">
        <f>'Tube H'!F6</f>
        <v>1.7505251170000005</v>
      </c>
      <c r="Y8" s="74">
        <v>2.4935667389045676E-2</v>
      </c>
      <c r="Z8" s="72" t="str">
        <f>'Tube J'!G6</f>
        <v>F4</v>
      </c>
      <c r="AA8" s="73">
        <f>'Tube J'!F6</f>
        <v>1.759840896</v>
      </c>
      <c r="AB8" s="74">
        <v>0.47905205915553078</v>
      </c>
      <c r="AC8" s="72" t="str">
        <f>'Tube K'!G6</f>
        <v>A7</v>
      </c>
      <c r="AD8" s="73">
        <f>'Tube K'!F6</f>
        <v>1.759895534</v>
      </c>
      <c r="AE8" s="74">
        <v>0.1031809508517587</v>
      </c>
      <c r="AF8" s="72" t="str">
        <f>'Tube L'!G6</f>
        <v>G9</v>
      </c>
      <c r="AG8" s="73">
        <f>'Tube L'!F6</f>
        <v>1.7579558850000012</v>
      </c>
      <c r="AH8" s="74">
        <v>0.78130089995489838</v>
      </c>
    </row>
    <row r="9" spans="1:34">
      <c r="A9" s="56">
        <v>6</v>
      </c>
      <c r="B9" s="72" t="str">
        <f>'Tube A'!G7</f>
        <v>F1</v>
      </c>
      <c r="C9" s="73">
        <f>'Tube A'!F7</f>
        <v>1.7480390880000005</v>
      </c>
      <c r="D9" s="74">
        <v>0.1908277205413276</v>
      </c>
      <c r="E9" s="72" t="str">
        <f>'Tube B'!G7</f>
        <v>E4</v>
      </c>
      <c r="F9" s="73">
        <f>'Tube B'!F7</f>
        <v>1.7459082060000011</v>
      </c>
      <c r="G9" s="74">
        <v>4.8499601779767428E-2</v>
      </c>
      <c r="H9" s="72" t="str">
        <f>'Tube C'!G7</f>
        <v>B7</v>
      </c>
      <c r="I9" s="73">
        <f>'Tube C'!F7</f>
        <v>1.7457716110000003</v>
      </c>
      <c r="J9" s="74">
        <v>9.0447675912263669E-3</v>
      </c>
      <c r="K9" s="72" t="str">
        <f>'Tube D'!G7</f>
        <v>H9</v>
      </c>
      <c r="L9" s="73">
        <f>'Tube D'!F7</f>
        <v>1.7452525500000018</v>
      </c>
      <c r="M9" s="74">
        <v>9.4760808283338438E-2</v>
      </c>
      <c r="N9" s="72" t="str">
        <f>'Tube E'!G7</f>
        <v>F1</v>
      </c>
      <c r="O9" s="73">
        <f>'Tube E'!F7</f>
        <v>1.7447608080000006</v>
      </c>
      <c r="P9" s="74">
        <v>8.7339485173994813E-2</v>
      </c>
      <c r="Q9" s="72" t="str">
        <f>'Tube F'!G7</f>
        <v>E4</v>
      </c>
      <c r="R9" s="73">
        <f>'Tube F'!F7</f>
        <v>1.7457169730000004</v>
      </c>
      <c r="S9" s="74">
        <v>7.1024226467227905E-2</v>
      </c>
      <c r="T9" s="72" t="str">
        <f>'Tube G'!G7</f>
        <v>B7</v>
      </c>
      <c r="U9" s="73">
        <f>'Tube G'!F7</f>
        <v>1.7442963850000019</v>
      </c>
      <c r="V9" s="74">
        <v>-8.5818644719034224E-3</v>
      </c>
      <c r="W9" s="72" t="str">
        <f>'Tube H'!G7</f>
        <v>H9</v>
      </c>
      <c r="X9" s="73">
        <f>'Tube H'!F7</f>
        <v>1.7439685570000023</v>
      </c>
      <c r="Y9" s="75">
        <v>5.5931452731505953E-2</v>
      </c>
      <c r="Z9" s="72" t="str">
        <f>'Tube J'!G7</f>
        <v>E4</v>
      </c>
      <c r="AA9" s="73">
        <f>'Tube J'!F7</f>
        <v>1.7523828090000002</v>
      </c>
      <c r="AB9" s="74">
        <v>0.99527095189302928</v>
      </c>
      <c r="AC9" s="72" t="str">
        <f>'Tube K'!G7</f>
        <v>B7</v>
      </c>
      <c r="AD9" s="73">
        <f>'Tube K'!F7</f>
        <v>1.7533389740000001</v>
      </c>
      <c r="AE9" s="74">
        <v>0.68717052272221535</v>
      </c>
      <c r="AF9" s="72" t="str">
        <f>'Tube L'!G7</f>
        <v>H9</v>
      </c>
      <c r="AG9" s="73">
        <f>'Tube L'!F7</f>
        <v>1.7513993250000013</v>
      </c>
      <c r="AH9" s="74">
        <v>1.3516473633538009</v>
      </c>
    </row>
    <row r="10" spans="1:34">
      <c r="A10" s="56">
        <v>7</v>
      </c>
      <c r="B10" s="72" t="str">
        <f>'Tube A'!G8</f>
        <v>G1</v>
      </c>
      <c r="C10" s="73">
        <f>'Tube A'!F8</f>
        <v>1.7414825280000006</v>
      </c>
      <c r="D10" s="74">
        <v>0.63253102739960687</v>
      </c>
      <c r="E10" s="72" t="str">
        <f>'Tube B'!G8</f>
        <v>D4</v>
      </c>
      <c r="F10" s="73">
        <f>'Tube B'!F8</f>
        <v>1.7393516459999994</v>
      </c>
      <c r="G10" s="74">
        <v>0.33461832075325509</v>
      </c>
      <c r="H10" s="72" t="str">
        <f>'Tube C'!G8</f>
        <v>C7</v>
      </c>
      <c r="I10" s="73">
        <f>'Tube C'!F8</f>
        <v>1.7392150509999986</v>
      </c>
      <c r="J10" s="74">
        <v>0.28015502859704788</v>
      </c>
      <c r="K10" s="72" t="str">
        <f>'Tube D'!G8</f>
        <v>H10</v>
      </c>
      <c r="L10" s="73">
        <f>'Tube D'!F8</f>
        <v>1.7410727430000001</v>
      </c>
      <c r="M10" s="75">
        <v>0.33663971763214745</v>
      </c>
      <c r="N10" s="72" t="str">
        <f>'Tube E'!G8</f>
        <v>G1</v>
      </c>
      <c r="O10" s="73">
        <f>'Tube E'!F8</f>
        <v>1.7382042479999988</v>
      </c>
      <c r="P10" s="74">
        <v>0.46805735286014571</v>
      </c>
      <c r="Q10" s="72" t="str">
        <f>'Tube F'!G8</f>
        <v>D4</v>
      </c>
      <c r="R10" s="73">
        <f>'Tube F'!F8</f>
        <v>1.740253173000001</v>
      </c>
      <c r="S10" s="74">
        <v>0.27250281781678604</v>
      </c>
      <c r="T10" s="72" t="str">
        <f>'Tube G'!G8</f>
        <v>C7</v>
      </c>
      <c r="U10" s="73">
        <f>'Tube G'!F8</f>
        <v>1.7377398250000002</v>
      </c>
      <c r="V10" s="74">
        <v>0.25640646785574844</v>
      </c>
      <c r="W10" s="72" t="str">
        <f>'Tube H'!G8</f>
        <v>H10</v>
      </c>
      <c r="X10" s="73">
        <f>'Tube H'!F8</f>
        <v>1.7374119970000006</v>
      </c>
      <c r="Y10" s="75">
        <v>0.37332414734286318</v>
      </c>
      <c r="Z10" s="72" t="str">
        <f>'Tube J'!G8</f>
        <v>D4</v>
      </c>
      <c r="AA10" s="73">
        <f>'Tube J'!F8</f>
        <v>1.7469190090000009</v>
      </c>
      <c r="AB10" s="74">
        <v>1.8705860853245058</v>
      </c>
      <c r="AC10" s="72" t="str">
        <f>'Tube K'!G8</f>
        <v>C7</v>
      </c>
      <c r="AD10" s="73">
        <f>'Tube K'!F8</f>
        <v>1.7480664070000014</v>
      </c>
      <c r="AE10" s="74">
        <v>1.738788252627246</v>
      </c>
      <c r="AF10" s="72" t="str">
        <f>'Tube L'!G8</f>
        <v>H10</v>
      </c>
      <c r="AG10" s="73">
        <f>'Tube L'!F8</f>
        <v>1.7448427650000031</v>
      </c>
      <c r="AH10" s="75">
        <v>2.8208299006568645</v>
      </c>
    </row>
    <row r="11" spans="1:34">
      <c r="A11" s="56">
        <v>8</v>
      </c>
      <c r="B11" s="72" t="str">
        <f>'Tube A'!G9</f>
        <v>H1</v>
      </c>
      <c r="C11" s="73">
        <f>'Tube A'!F9</f>
        <v>1.7349259679999989</v>
      </c>
      <c r="D11" s="74">
        <v>3.5021136188786408</v>
      </c>
      <c r="E11" s="72" t="str">
        <f>'Tube B'!G9</f>
        <v>C4</v>
      </c>
      <c r="F11" s="73">
        <f>'Tube B'!F9</f>
        <v>1.733887846</v>
      </c>
      <c r="G11" s="74">
        <v>5.8436032587197664</v>
      </c>
      <c r="H11" s="72" t="str">
        <f>'Tube C'!G9</f>
        <v>D7</v>
      </c>
      <c r="I11" s="73">
        <f>'Tube C'!F9</f>
        <v>1.7326584910000005</v>
      </c>
      <c r="J11" s="74">
        <v>3.4910289787805211</v>
      </c>
      <c r="K11" s="72" t="str">
        <f>'Tube D'!G9</f>
        <v>G10</v>
      </c>
      <c r="L11" s="73">
        <f>'Tube D'!F9</f>
        <v>1.7345161830000002</v>
      </c>
      <c r="M11" s="75">
        <v>3.5472697614995798</v>
      </c>
      <c r="N11" s="72" t="str">
        <f>'Tube E'!G9</f>
        <v>H1</v>
      </c>
      <c r="O11" s="73">
        <f>'Tube E'!F9</f>
        <v>1.7316476879999989</v>
      </c>
      <c r="P11" s="74">
        <v>6.7019166984881648</v>
      </c>
      <c r="Q11" s="72" t="str">
        <f>'Tube F'!G9</f>
        <v>C4</v>
      </c>
      <c r="R11" s="73">
        <f>'Tube F'!F9</f>
        <v>1.7326038530000005</v>
      </c>
      <c r="S11" s="74">
        <v>4.3768786677691187</v>
      </c>
      <c r="T11" s="72" t="str">
        <f>'Tube G'!G9</f>
        <v>D7</v>
      </c>
      <c r="U11" s="73">
        <f>'Tube G'!F9</f>
        <v>1.7322760250000009</v>
      </c>
      <c r="V11" s="74">
        <v>3.7339296155459221</v>
      </c>
      <c r="W11" s="72" t="str">
        <f>'Tube H'!G9</f>
        <v>G10</v>
      </c>
      <c r="X11" s="73">
        <f>'Tube H'!F9</f>
        <v>1.7319481969999995</v>
      </c>
      <c r="Y11" s="75">
        <v>4.4949428897777901</v>
      </c>
      <c r="Z11" s="72" t="str">
        <f>'Tube J'!G9</f>
        <v>C4</v>
      </c>
      <c r="AA11" s="73">
        <f>'Tube J'!F9</f>
        <v>1.7414552089999997</v>
      </c>
      <c r="AB11" s="74">
        <v>3.6186739946436091</v>
      </c>
      <c r="AC11" s="72" t="str">
        <f>'Tube K'!G9</f>
        <v>D7</v>
      </c>
      <c r="AD11" s="73">
        <f>'Tube K'!F9</f>
        <v>1.7415098469999997</v>
      </c>
      <c r="AE11" s="74">
        <v>4.2402061954086712</v>
      </c>
      <c r="AF11" s="72" t="str">
        <f>'Tube L'!G9</f>
        <v>G10</v>
      </c>
      <c r="AG11" s="73">
        <f>'Tube L'!F9</f>
        <v>1.7404717250000008</v>
      </c>
      <c r="AH11" s="75">
        <v>3.9854269743182336</v>
      </c>
    </row>
    <row r="12" spans="1:34">
      <c r="A12" s="56">
        <v>9</v>
      </c>
      <c r="B12" s="72" t="str">
        <f>'Tube A'!G10</f>
        <v>H2</v>
      </c>
      <c r="C12" s="73">
        <f>'Tube A'!F10</f>
        <v>1.7283694080000007</v>
      </c>
      <c r="D12" s="74">
        <v>20.144735667867863</v>
      </c>
      <c r="E12" s="72" t="str">
        <f>'Tube B'!G10</f>
        <v>B4</v>
      </c>
      <c r="F12" s="73">
        <f>'Tube B'!F10</f>
        <v>1.7273312860000001</v>
      </c>
      <c r="G12" s="74">
        <v>24.506393397693941</v>
      </c>
      <c r="H12" s="72" t="str">
        <f>'Tube C'!G10</f>
        <v>E7</v>
      </c>
      <c r="I12" s="73">
        <f>'Tube C'!F10</f>
        <v>1.7271946910000011</v>
      </c>
      <c r="J12" s="74">
        <v>19.767891975432057</v>
      </c>
      <c r="K12" s="72" t="str">
        <f>'Tube D'!G10</f>
        <v>F10</v>
      </c>
      <c r="L12" s="73">
        <f>'Tube D'!F10</f>
        <v>1.7279596230000003</v>
      </c>
      <c r="M12" s="75">
        <v>20.725179043743136</v>
      </c>
      <c r="N12" s="72" t="str">
        <f>'Tube E'!G10</f>
        <v>H2</v>
      </c>
      <c r="O12" s="73">
        <f>'Tube E'!F10</f>
        <v>1.7274678810000008</v>
      </c>
      <c r="P12" s="74">
        <v>28.323307441731686</v>
      </c>
      <c r="Q12" s="72" t="str">
        <f>'Tube F'!G10</f>
        <v>B4</v>
      </c>
      <c r="R12" s="73">
        <f>'Tube F'!F10</f>
        <v>1.7271400530000012</v>
      </c>
      <c r="S12" s="74">
        <v>26.309945086826318</v>
      </c>
      <c r="T12" s="72" t="str">
        <f>'Tube G'!G10</f>
        <v>E7</v>
      </c>
      <c r="U12" s="73">
        <f>'Tube G'!F10</f>
        <v>1.725719465000001</v>
      </c>
      <c r="V12" s="74">
        <v>16.881308311017605</v>
      </c>
      <c r="W12" s="72" t="str">
        <f>'Tube H'!G10</f>
        <v>F10</v>
      </c>
      <c r="X12" s="73">
        <f>'Tube H'!F10</f>
        <v>1.7264843970000001</v>
      </c>
      <c r="Y12" s="75">
        <v>23.144853466648623</v>
      </c>
      <c r="Z12" s="72" t="str">
        <f>'Tube J'!G10</f>
        <v>B4</v>
      </c>
      <c r="AA12" s="73">
        <f>'Tube J'!F10</f>
        <v>1.7348986489999998</v>
      </c>
      <c r="AB12" s="74">
        <v>4.5316039822873782</v>
      </c>
      <c r="AC12" s="72" t="str">
        <f>'Tube K'!G10</f>
        <v>E7</v>
      </c>
      <c r="AD12" s="73">
        <f>'Tube K'!F10</f>
        <v>1.7349532869999997</v>
      </c>
      <c r="AE12" s="74">
        <v>8.3278305713418597</v>
      </c>
      <c r="AF12" s="72" t="str">
        <f>'Tube L'!G10</f>
        <v>F10</v>
      </c>
      <c r="AG12" s="73">
        <f>'Tube L'!F10</f>
        <v>1.733013638000001</v>
      </c>
      <c r="AH12" s="75">
        <v>5.3163130884976217</v>
      </c>
    </row>
    <row r="13" spans="1:34">
      <c r="A13" s="56">
        <v>10</v>
      </c>
      <c r="B13" s="72" t="str">
        <f>'Tube A'!G11</f>
        <v>G2</v>
      </c>
      <c r="C13" s="73">
        <f>'Tube A'!F11</f>
        <v>1.7229056080000014</v>
      </c>
      <c r="D13" s="74">
        <v>30.336501305685307</v>
      </c>
      <c r="E13" s="72" t="str">
        <f>'Tube B'!G11</f>
        <v>A4</v>
      </c>
      <c r="F13" s="73">
        <f>'Tube B'!F11</f>
        <v>1.7207747260000019</v>
      </c>
      <c r="G13" s="74">
        <v>27.307211525886988</v>
      </c>
      <c r="H13" s="72" t="str">
        <f>'Tube C'!G11</f>
        <v>F7</v>
      </c>
      <c r="I13" s="73">
        <f>'Tube C'!F11</f>
        <v>1.7217308910000018</v>
      </c>
      <c r="J13" s="74">
        <v>26.838774964228943</v>
      </c>
      <c r="K13" s="72" t="str">
        <f>'Tube D'!G11</f>
        <v>E10</v>
      </c>
      <c r="L13" s="73">
        <f>'Tube D'!F11</f>
        <v>1.7214030630000021</v>
      </c>
      <c r="M13" s="74">
        <v>28.187758319019469</v>
      </c>
      <c r="N13" s="72" t="str">
        <f>'Tube E'!G11</f>
        <v>G2</v>
      </c>
      <c r="O13" s="73">
        <f>'Tube E'!F11</f>
        <v>1.7209113210000009</v>
      </c>
      <c r="P13" s="75">
        <v>29.309957982808601</v>
      </c>
      <c r="Q13" s="72" t="str">
        <f>'Tube F'!G11</f>
        <v>A4</v>
      </c>
      <c r="R13" s="73">
        <f>'Tube F'!F11</f>
        <v>1.7205834930000012</v>
      </c>
      <c r="S13" s="74">
        <v>29.292135478541216</v>
      </c>
      <c r="T13" s="72" t="str">
        <f>'Tube G'!G11</f>
        <v>F7</v>
      </c>
      <c r="U13" s="73">
        <f>'Tube G'!F11</f>
        <v>1.7202556650000016</v>
      </c>
      <c r="V13" s="74">
        <v>20.365798793760778</v>
      </c>
      <c r="W13" s="72" t="str">
        <f>'Tube H'!G11</f>
        <v>E10</v>
      </c>
      <c r="X13" s="73">
        <f>'Tube H'!F11</f>
        <v>1.719927837000002</v>
      </c>
      <c r="Y13" s="75">
        <v>29.00003520696627</v>
      </c>
      <c r="Z13" s="72" t="str">
        <f>'Tube J'!G11</f>
        <v>A4</v>
      </c>
      <c r="AA13" s="73">
        <f>'Tube J'!F11</f>
        <v>1.7294348490000004</v>
      </c>
      <c r="AB13" s="74">
        <v>8.1276944965532198</v>
      </c>
      <c r="AC13" s="72" t="str">
        <f>'Tube K'!G11</f>
        <v>F7</v>
      </c>
      <c r="AD13" s="73">
        <f>'Tube K'!F11</f>
        <v>1.7283967270000016</v>
      </c>
      <c r="AE13" s="74">
        <v>13.067201560123401</v>
      </c>
      <c r="AF13" s="72" t="str">
        <f>'Tube L'!G11</f>
        <v>E10</v>
      </c>
      <c r="AG13" s="73">
        <f>'Tube L'!F11</f>
        <v>1.7264570780000028</v>
      </c>
      <c r="AH13" s="74">
        <v>9.7617055836936455</v>
      </c>
    </row>
    <row r="14" spans="1:34">
      <c r="A14" s="56">
        <v>11</v>
      </c>
      <c r="B14" s="72" t="str">
        <f>'Tube A'!G12</f>
        <v>F2</v>
      </c>
      <c r="C14" s="73">
        <f>'Tube A'!F12</f>
        <v>1.7176330410000009</v>
      </c>
      <c r="D14" s="74">
        <v>23.28588982662875</v>
      </c>
      <c r="E14" s="72" t="str">
        <f>'Tube B'!G12</f>
        <v>A5</v>
      </c>
      <c r="F14" s="73">
        <f>'Tube B'!F12</f>
        <v>1.7176876789999991</v>
      </c>
      <c r="G14" s="74">
        <v>15.558245984918733</v>
      </c>
      <c r="H14" s="72" t="str">
        <f>'Tube C'!G12</f>
        <v>G7</v>
      </c>
      <c r="I14" s="73">
        <f>'Tube C'!F12</f>
        <v>1.7151743310000001</v>
      </c>
      <c r="J14" s="76">
        <v>19.824586075841641</v>
      </c>
      <c r="K14" s="72" t="str">
        <f>'Tube D'!G12</f>
        <v>D10</v>
      </c>
      <c r="L14" s="77">
        <f>'Tube D'!F12</f>
        <v>1.7159392629999992</v>
      </c>
      <c r="M14" s="76">
        <v>19.689066982220872</v>
      </c>
      <c r="N14" s="72" t="str">
        <f>'Tube E'!G12</f>
        <v>F2</v>
      </c>
      <c r="O14" s="73">
        <f>'Tube E'!F12</f>
        <v>1.7143547609999992</v>
      </c>
      <c r="P14" s="75">
        <v>21.285188675347509</v>
      </c>
      <c r="Q14" s="72" t="str">
        <f>'Tube F'!G12</f>
        <v>A5</v>
      </c>
      <c r="R14" s="73">
        <f>'Tube F'!F12</f>
        <v>1.7164036859999996</v>
      </c>
      <c r="S14" s="74">
        <v>18.625313335531146</v>
      </c>
      <c r="T14" s="72" t="str">
        <f>'Tube G'!G12</f>
        <v>G7</v>
      </c>
      <c r="U14" s="73">
        <f>'Tube G'!F12</f>
        <v>1.7147918649999987</v>
      </c>
      <c r="V14" s="74">
        <v>13.864312955783378</v>
      </c>
      <c r="W14" s="72" t="str">
        <f>'Tube H'!G12</f>
        <v>D10</v>
      </c>
      <c r="X14" s="73">
        <f>'Tube H'!F12</f>
        <v>1.7144640369999991</v>
      </c>
      <c r="Y14" s="75">
        <v>20.21332101147927</v>
      </c>
      <c r="Z14" s="72" t="str">
        <f>'Tube J'!G12</f>
        <v>A5</v>
      </c>
      <c r="AA14" s="73">
        <f>'Tube J'!F12</f>
        <v>1.7230695220000012</v>
      </c>
      <c r="AB14" s="74">
        <v>9.1592293997564891</v>
      </c>
      <c r="AC14" s="72" t="str">
        <f>'Tube K'!G12</f>
        <v>G7</v>
      </c>
      <c r="AD14" s="73">
        <f>'Tube K'!F12</f>
        <v>1.7229329270000022</v>
      </c>
      <c r="AE14" s="74">
        <v>13.949299799978006</v>
      </c>
      <c r="AF14" s="72" t="str">
        <f>'Tube L'!G12</f>
        <v>D10</v>
      </c>
      <c r="AG14" s="73">
        <f>'Tube L'!F12</f>
        <v>1.7220860380000005</v>
      </c>
      <c r="AH14" s="76">
        <v>10.025818096464185</v>
      </c>
    </row>
    <row r="15" spans="1:34">
      <c r="A15" s="56">
        <v>12</v>
      </c>
      <c r="B15" s="72" t="str">
        <f>'Tube A'!G13</f>
        <v>E2</v>
      </c>
      <c r="C15" s="73">
        <f>'Tube A'!F13</f>
        <v>1.7099837210000004</v>
      </c>
      <c r="D15" s="74">
        <v>12.409164826940765</v>
      </c>
      <c r="E15" s="72" t="str">
        <f>'Tube B'!G13</f>
        <v>B5</v>
      </c>
      <c r="F15" s="73">
        <f>'Tube B'!F13</f>
        <v>1.7100383590000003</v>
      </c>
      <c r="G15" s="74">
        <v>7.944787131583297</v>
      </c>
      <c r="H15" s="72" t="str">
        <f>'Tube C'!G13</f>
        <v>H7</v>
      </c>
      <c r="I15" s="73">
        <f>'Tube C'!F13</f>
        <v>1.7086177710000001</v>
      </c>
      <c r="J15" s="76">
        <v>15.075125920336637</v>
      </c>
      <c r="K15" s="72" t="str">
        <f>'Tube D'!G13</f>
        <v>C10</v>
      </c>
      <c r="L15" s="77">
        <f>'Tube D'!F13</f>
        <v>1.7104754629999999</v>
      </c>
      <c r="M15" s="76">
        <v>9.2540553728417425</v>
      </c>
      <c r="N15" s="72" t="str">
        <f>'Tube E'!G13</f>
        <v>E2</v>
      </c>
      <c r="O15" s="73">
        <f>'Tube E'!F13</f>
        <v>1.7088909609999998</v>
      </c>
      <c r="P15" s="75">
        <v>9.6343577855146876</v>
      </c>
      <c r="Q15" s="72" t="str">
        <f>'Tube F'!G13</f>
        <v>B5</v>
      </c>
      <c r="R15" s="73">
        <f>'Tube F'!F13</f>
        <v>1.7098471259999997</v>
      </c>
      <c r="S15" s="74">
        <v>10.945211804759824</v>
      </c>
      <c r="T15" s="72" t="str">
        <f>'Tube G'!G13</f>
        <v>H7</v>
      </c>
      <c r="U15" s="73">
        <f>'Tube G'!F13</f>
        <v>1.7084265379999994</v>
      </c>
      <c r="V15" s="74">
        <v>7.8786470208009041</v>
      </c>
      <c r="W15" s="72" t="str">
        <f>'Tube H'!G13</f>
        <v>C10</v>
      </c>
      <c r="X15" s="73">
        <f>'Tube H'!F13</f>
        <v>1.7079074770000009</v>
      </c>
      <c r="Y15" s="74">
        <v>9.9283320915279436</v>
      </c>
      <c r="Z15" s="72" t="str">
        <f>'Tube J'!G13</f>
        <v>B5</v>
      </c>
      <c r="AA15" s="73">
        <f>'Tube J'!F13</f>
        <v>1.7176057220000001</v>
      </c>
      <c r="AB15" s="74">
        <v>7.2467927105487098</v>
      </c>
      <c r="AC15" s="72" t="str">
        <f>'Tube K'!G13</f>
        <v>H7</v>
      </c>
      <c r="AD15" s="73">
        <f>'Tube K'!F13</f>
        <v>1.71766036</v>
      </c>
      <c r="AE15" s="74">
        <v>8.6896009248949415</v>
      </c>
      <c r="AF15" s="72" t="str">
        <f>'Tube L'!G13</f>
        <v>C10</v>
      </c>
      <c r="AG15" s="73">
        <f>'Tube L'!F13</f>
        <v>1.7155294780000006</v>
      </c>
      <c r="AH15" s="76">
        <v>5.999157897835655</v>
      </c>
    </row>
    <row r="16" spans="1:34">
      <c r="A16" s="56">
        <v>13</v>
      </c>
      <c r="B16" s="72" t="str">
        <f>'Tube A'!G14</f>
        <v>D2</v>
      </c>
      <c r="C16" s="73">
        <f>'Tube A'!F14</f>
        <v>1.704519921000001</v>
      </c>
      <c r="D16" s="74">
        <v>4.6169663303066679</v>
      </c>
      <c r="E16" s="72" t="str">
        <f>'Tube B'!G14</f>
        <v>C5</v>
      </c>
      <c r="F16" s="73">
        <f>'Tube B'!F14</f>
        <v>1.704574559000001</v>
      </c>
      <c r="G16" s="74">
        <v>3.2251383473662343</v>
      </c>
      <c r="H16" s="72" t="str">
        <f>'Tube C'!G14</f>
        <v>H8</v>
      </c>
      <c r="I16" s="73">
        <f>'Tube C'!F14</f>
        <v>1.7044379640000002</v>
      </c>
      <c r="J16" s="76">
        <v>3.2182515990174316</v>
      </c>
      <c r="K16" s="72" t="str">
        <f>'Tube D'!G14</f>
        <v>B10</v>
      </c>
      <c r="L16" s="77">
        <f>'Tube D'!F14</f>
        <v>1.7041101360000006</v>
      </c>
      <c r="M16" s="76">
        <v>3.8238892149597672</v>
      </c>
      <c r="N16" s="72" t="str">
        <f>'Tube E'!G14</f>
        <v>D2</v>
      </c>
      <c r="O16" s="73">
        <f>'Tube E'!F14</f>
        <v>1.7023344009999999</v>
      </c>
      <c r="P16" s="75">
        <v>4.0027313558987956</v>
      </c>
      <c r="Q16" s="72" t="str">
        <f>'Tube F'!G14</f>
        <v>C5</v>
      </c>
      <c r="R16" s="73">
        <f>'Tube F'!F14</f>
        <v>1.7043833260000003</v>
      </c>
      <c r="S16" s="74">
        <v>4.3926888401865947</v>
      </c>
      <c r="T16" s="72" t="str">
        <f>'Tube G'!G14</f>
        <v>H8</v>
      </c>
      <c r="U16" s="73">
        <f>'Tube G'!F14</f>
        <v>1.7031539710000008</v>
      </c>
      <c r="V16" s="74">
        <v>2.9736090770644084</v>
      </c>
      <c r="W16" s="72" t="str">
        <f>'Tube H'!G14</f>
        <v>B10</v>
      </c>
      <c r="X16" s="73">
        <f>'Tube H'!F14</f>
        <v>1.7024436770000015</v>
      </c>
      <c r="Y16" s="74">
        <v>3.5764297669240861</v>
      </c>
      <c r="Z16" s="72" t="str">
        <f>'Tube J'!G14</f>
        <v>C5</v>
      </c>
      <c r="AA16" s="73">
        <f>'Tube J'!F14</f>
        <v>1.7123331549999996</v>
      </c>
      <c r="AB16" s="74">
        <v>4.3791003301728191</v>
      </c>
      <c r="AC16" s="72" t="str">
        <f>'Tube K'!G14</f>
        <v>H8</v>
      </c>
      <c r="AD16" s="73">
        <f>'Tube K'!F14</f>
        <v>1.7132893200000012</v>
      </c>
      <c r="AE16" s="74">
        <v>4.1762814597112108</v>
      </c>
      <c r="AF16" s="72" t="str">
        <f>'Tube L'!G14</f>
        <v>B10</v>
      </c>
      <c r="AG16" s="73">
        <f>'Tube L'!F14</f>
        <v>1.7100656780000012</v>
      </c>
      <c r="AH16" s="76">
        <v>3.17422584462585</v>
      </c>
    </row>
    <row r="17" spans="1:34">
      <c r="A17" s="56">
        <v>14</v>
      </c>
      <c r="B17" s="72" t="str">
        <f>'Tube A'!G15</f>
        <v>C2</v>
      </c>
      <c r="C17" s="73">
        <f>'Tube A'!F15</f>
        <v>1.6983458270000007</v>
      </c>
      <c r="D17" s="74">
        <v>2.3638116027830693</v>
      </c>
      <c r="E17" s="72" t="str">
        <f>'Tube B'!G15</f>
        <v>D5</v>
      </c>
      <c r="F17" s="73">
        <f>'Tube B'!F15</f>
        <v>1.6991107590000016</v>
      </c>
      <c r="G17" s="74">
        <v>1.9585712702230371</v>
      </c>
      <c r="H17" s="72" t="str">
        <f>'Tube C'!G15</f>
        <v>G8</v>
      </c>
      <c r="I17" s="73">
        <f>'Tube C'!F15</f>
        <v>1.6978814040000021</v>
      </c>
      <c r="J17" s="74">
        <v>1.7778312717649865</v>
      </c>
      <c r="K17" s="72" t="str">
        <f>'Tube D'!G15</f>
        <v>A10</v>
      </c>
      <c r="L17" s="73">
        <f>'Tube D'!F15</f>
        <v>1.6986463360000013</v>
      </c>
      <c r="M17" s="74">
        <v>1.8552689031705232</v>
      </c>
      <c r="N17" s="72" t="str">
        <f>'Tube E'!G15</f>
        <v>C2</v>
      </c>
      <c r="O17" s="73">
        <f>'Tube E'!F15</f>
        <v>1.6968706010000005</v>
      </c>
      <c r="P17" s="75">
        <v>2.4132579695367937</v>
      </c>
      <c r="Q17" s="72" t="str">
        <f>'Tube F'!G15</f>
        <v>D5</v>
      </c>
      <c r="R17" s="73">
        <f>'Tube F'!F15</f>
        <v>1.698919526000001</v>
      </c>
      <c r="S17" s="74">
        <v>2.3170827862145491</v>
      </c>
      <c r="T17" s="72" t="str">
        <f>'Tube G'!G15</f>
        <v>G8</v>
      </c>
      <c r="U17" s="73">
        <f>'Tube G'!F15</f>
        <v>1.6965974109999991</v>
      </c>
      <c r="V17" s="74">
        <v>1.9517117984622445</v>
      </c>
      <c r="W17" s="72" t="str">
        <f>'Tube H'!G15</f>
        <v>A10</v>
      </c>
      <c r="X17" s="73">
        <f>'Tube H'!F15</f>
        <v>1.6960783499999987</v>
      </c>
      <c r="Y17" s="74">
        <v>1.9222289379167112</v>
      </c>
      <c r="Z17" s="72" t="str">
        <f>'Tube J'!G15</f>
        <v>D5</v>
      </c>
      <c r="AA17" s="73">
        <f>'Tube J'!F15</f>
        <v>1.7068693550000003</v>
      </c>
      <c r="AB17" s="74">
        <v>1.8363112684232259</v>
      </c>
      <c r="AC17" s="72" t="str">
        <f>'Tube K'!G15</f>
        <v>G8</v>
      </c>
      <c r="AD17" s="73">
        <f>'Tube K'!F15</f>
        <v>1.7089182800000007</v>
      </c>
      <c r="AE17" s="74">
        <v>1.929379358991018</v>
      </c>
      <c r="AF17" s="72" t="str">
        <f>'Tube L'!G15</f>
        <v>A10</v>
      </c>
      <c r="AG17" s="73">
        <f>'Tube L'!F15</f>
        <v>1.7035091180000013</v>
      </c>
      <c r="AH17" s="74">
        <v>1.3838941266160021</v>
      </c>
    </row>
    <row r="18" spans="1:34">
      <c r="A18" s="56">
        <v>15</v>
      </c>
      <c r="B18" s="72" t="str">
        <f>'Tube A'!G16</f>
        <v>B2</v>
      </c>
      <c r="C18" s="73">
        <f>'Tube A'!F16</f>
        <v>1.6930732599999985</v>
      </c>
      <c r="D18" s="74">
        <v>1.3144156215623106</v>
      </c>
      <c r="E18" s="72" t="str">
        <f>'Tube B'!G16</f>
        <v>E5</v>
      </c>
      <c r="F18" s="73">
        <f>'Tube B'!F16</f>
        <v>1.6925541989999999</v>
      </c>
      <c r="G18" s="74">
        <v>1.0869039990801668</v>
      </c>
      <c r="H18" s="72" t="str">
        <f>'Tube C'!G16</f>
        <v>F8</v>
      </c>
      <c r="I18" s="73">
        <f>'Tube C'!F16</f>
        <v>1.6935103639999998</v>
      </c>
      <c r="J18" s="74">
        <v>0.90442623240685494</v>
      </c>
      <c r="K18" s="72" t="str">
        <f>'Tube D'!G16</f>
        <v>A11</v>
      </c>
      <c r="L18" s="73">
        <f>'Tube D'!F16</f>
        <v>1.6931825360000001</v>
      </c>
      <c r="M18" s="74">
        <v>0.97401964365787341</v>
      </c>
      <c r="N18" s="72" t="str">
        <f>'Tube E'!G16</f>
        <v>B2</v>
      </c>
      <c r="O18" s="73">
        <f>'Tube E'!F16</f>
        <v>1.6915980340000001</v>
      </c>
      <c r="P18" s="75">
        <v>1.5800608311198532</v>
      </c>
      <c r="Q18" s="72" t="str">
        <f>'Tube F'!G16</f>
        <v>E5</v>
      </c>
      <c r="R18" s="73">
        <f>'Tube F'!F16</f>
        <v>1.6923629659999992</v>
      </c>
      <c r="S18" s="74">
        <v>1.2664146504225993</v>
      </c>
      <c r="T18" s="72" t="str">
        <f>'Tube G'!G16</f>
        <v>F8</v>
      </c>
      <c r="U18" s="73">
        <f>'Tube G'!F16</f>
        <v>1.6911336109999997</v>
      </c>
      <c r="V18" s="74">
        <v>1.0262346603307935</v>
      </c>
      <c r="W18" s="72" t="str">
        <f>'Tube H'!G16</f>
        <v>A11</v>
      </c>
      <c r="X18" s="73">
        <f>'Tube H'!F16</f>
        <v>1.6906145499999994</v>
      </c>
      <c r="Y18" s="74">
        <v>0.95060050475737379</v>
      </c>
      <c r="Z18" s="72" t="str">
        <f>'Tube J'!G16</f>
        <v>E5</v>
      </c>
      <c r="AA18" s="73">
        <f>'Tube J'!F16</f>
        <v>1.7014055550000009</v>
      </c>
      <c r="AB18" s="74">
        <v>0.87517223956530898</v>
      </c>
      <c r="AC18" s="72" t="str">
        <f>'Tube K'!G16</f>
        <v>F8</v>
      </c>
      <c r="AD18" s="73">
        <f>'Tube K'!F16</f>
        <v>1.6985643790000005</v>
      </c>
      <c r="AE18" s="74">
        <v>1.0125417710778175</v>
      </c>
      <c r="AF18" s="72" t="str">
        <f>'Tube L'!G16</f>
        <v>A11</v>
      </c>
      <c r="AG18" s="73">
        <f>'Tube L'!F16</f>
        <v>1.7002308379999995</v>
      </c>
      <c r="AH18" s="74">
        <v>0.7595331227733908</v>
      </c>
    </row>
    <row r="19" spans="1:34">
      <c r="A19" s="56">
        <v>16</v>
      </c>
      <c r="B19" s="72" t="str">
        <f>'Tube A'!G17</f>
        <v>A2</v>
      </c>
      <c r="C19" s="73">
        <f>'Tube A'!F17</f>
        <v>1.6876094599999991</v>
      </c>
      <c r="D19" s="74">
        <v>0.63808959265405452</v>
      </c>
      <c r="E19" s="72" t="str">
        <f>'Tube B'!G17</f>
        <v>F5</v>
      </c>
      <c r="F19" s="73">
        <f>'Tube B'!F17</f>
        <v>1.6872816319999995</v>
      </c>
      <c r="G19" s="74">
        <v>0.66168776229171644</v>
      </c>
      <c r="H19" s="72" t="str">
        <f>'Tube C'!G17</f>
        <v>E8</v>
      </c>
      <c r="I19" s="73">
        <f>'Tube C'!F17</f>
        <v>1.6860522769999999</v>
      </c>
      <c r="J19" s="74">
        <v>0.54796963509027286</v>
      </c>
      <c r="K19" s="72" t="str">
        <f>'Tube D'!G17</f>
        <v>B11</v>
      </c>
      <c r="L19" s="73">
        <f>'Tube D'!F17</f>
        <v>1.6877187360000008</v>
      </c>
      <c r="M19" s="74">
        <v>0.65834083381705677</v>
      </c>
      <c r="N19" s="72" t="str">
        <f>'Tube E'!G17</f>
        <v>A2</v>
      </c>
      <c r="O19" s="73">
        <f>'Tube E'!F17</f>
        <v>1.6861342340000007</v>
      </c>
      <c r="P19" s="75">
        <v>0.8624259177217416</v>
      </c>
      <c r="Q19" s="72" t="str">
        <f>'Tube F'!G17</f>
        <v>F5</v>
      </c>
      <c r="R19" s="73">
        <f>'Tube F'!F17</f>
        <v>1.6858064059999993</v>
      </c>
      <c r="S19" s="74">
        <v>0.73593457901889625</v>
      </c>
      <c r="T19" s="72" t="str">
        <f>'Tube G'!G17</f>
        <v>E8</v>
      </c>
      <c r="U19" s="73">
        <f>'Tube G'!F17</f>
        <v>1.6856698110000004</v>
      </c>
      <c r="V19" s="74">
        <v>0.56086635453290656</v>
      </c>
      <c r="W19" s="72" t="str">
        <f>'Tube H'!G17</f>
        <v>B11</v>
      </c>
      <c r="X19" s="73">
        <f>'Tube H'!F17</f>
        <v>1.68515075</v>
      </c>
      <c r="Y19" s="74">
        <v>0.62295599931112478</v>
      </c>
      <c r="Z19" s="72" t="str">
        <f>'Tube J'!G17</f>
        <v>F5</v>
      </c>
      <c r="AA19" s="73">
        <f>'Tube J'!F17</f>
        <v>1.6948489949999992</v>
      </c>
      <c r="AB19" s="74">
        <v>0.64421281476779202</v>
      </c>
      <c r="AC19" s="72" t="str">
        <f>'Tube K'!G17</f>
        <v>E8</v>
      </c>
      <c r="AD19" s="73">
        <f>'Tube K'!F17</f>
        <v>1.6941933389999999</v>
      </c>
      <c r="AE19" s="74">
        <v>0.5865082928426536</v>
      </c>
      <c r="AF19" s="72" t="str">
        <f>'Tube L'!G17</f>
        <v>B11</v>
      </c>
      <c r="AG19" s="73">
        <f>'Tube L'!F17</f>
        <v>1.6936742780000014</v>
      </c>
      <c r="AH19" s="74">
        <v>0.48073639570101173</v>
      </c>
    </row>
    <row r="20" spans="1:34">
      <c r="A20" s="56">
        <v>17</v>
      </c>
      <c r="B20" s="72" t="str">
        <f>'Tube A'!G18</f>
        <v>A3</v>
      </c>
      <c r="C20" s="73">
        <f>'Tube A'!F18</f>
        <v>1.6821456599999998</v>
      </c>
      <c r="D20" s="74">
        <v>0.42096459991687984</v>
      </c>
      <c r="E20" s="72" t="str">
        <f>'Tube B'!G18</f>
        <v>G5</v>
      </c>
      <c r="F20" s="73">
        <f>'Tube B'!F18</f>
        <v>1.6818178320000001</v>
      </c>
      <c r="G20" s="74">
        <v>0.36272961906799356</v>
      </c>
      <c r="H20" s="72" t="str">
        <f>'Tube C'!G18</f>
        <v>D8</v>
      </c>
      <c r="I20" s="73">
        <f>'Tube C'!F18</f>
        <v>1.6805884770000006</v>
      </c>
      <c r="J20" s="74">
        <v>0.29857530480534084</v>
      </c>
      <c r="K20" s="72" t="str">
        <f>'Tube D'!G18</f>
        <v>C11</v>
      </c>
      <c r="L20" s="73">
        <f>'Tube D'!F18</f>
        <v>1.6835389290000009</v>
      </c>
      <c r="M20" s="74">
        <v>0.3487566939019322</v>
      </c>
      <c r="N20" s="72" t="str">
        <f>'Tube E'!G18</f>
        <v>A3</v>
      </c>
      <c r="O20" s="73">
        <f>'Tube E'!F18</f>
        <v>1.6806704339999996</v>
      </c>
      <c r="P20" s="74">
        <v>0.42401639883816494</v>
      </c>
      <c r="Q20" s="72" t="str">
        <f>'Tube F'!G18</f>
        <v>G5</v>
      </c>
      <c r="R20" s="73">
        <f>'Tube F'!F18</f>
        <v>1.6805338390000006</v>
      </c>
      <c r="S20" s="74">
        <v>0.43165894774334773</v>
      </c>
      <c r="T20" s="72" t="str">
        <f>'Tube G'!G18</f>
        <v>D8</v>
      </c>
      <c r="U20" s="73">
        <f>'Tube G'!F18</f>
        <v>1.680206011000001</v>
      </c>
      <c r="V20" s="74">
        <v>0.3293046963273128</v>
      </c>
      <c r="W20" s="72" t="str">
        <f>'Tube H'!G18</f>
        <v>C11</v>
      </c>
      <c r="X20" s="73">
        <f>'Tube H'!F18</f>
        <v>1.6796869500000007</v>
      </c>
      <c r="Y20" s="74">
        <v>0.36041842457411311</v>
      </c>
      <c r="Z20" s="72" t="str">
        <f>'Tube J'!G18</f>
        <v>G5</v>
      </c>
      <c r="AA20" s="73">
        <f>'Tube J'!F18</f>
        <v>1.6893851949999998</v>
      </c>
      <c r="AB20" s="74">
        <v>0.29110015892699348</v>
      </c>
      <c r="AC20" s="72" t="str">
        <f>'Tube K'!G18</f>
        <v>D8</v>
      </c>
      <c r="AD20" s="73">
        <f>'Tube K'!F18</f>
        <v>1.6887295390000006</v>
      </c>
      <c r="AE20" s="74">
        <v>0.2971002543071653</v>
      </c>
      <c r="AF20" s="72" t="str">
        <f>'Tube L'!G18</f>
        <v>C11</v>
      </c>
      <c r="AG20" s="73">
        <f>'Tube L'!F18</f>
        <v>1.6884017110000009</v>
      </c>
      <c r="AH20" s="74">
        <v>0.28863903841537725</v>
      </c>
    </row>
    <row r="21" spans="1:34">
      <c r="A21" s="56">
        <v>18</v>
      </c>
      <c r="B21" s="72" t="str">
        <f>'Tube A'!G19</f>
        <v>B3</v>
      </c>
      <c r="C21" s="73">
        <f>'Tube A'!F19</f>
        <v>1.674496340000001</v>
      </c>
      <c r="D21" s="74">
        <v>0.35352830036263044</v>
      </c>
      <c r="E21" s="72" t="str">
        <f>'Tube B'!G19</f>
        <v>H5</v>
      </c>
      <c r="F21" s="73">
        <f>'Tube B'!F19</f>
        <v>1.6741685120000014</v>
      </c>
      <c r="G21" s="74">
        <v>0.24923127929471314</v>
      </c>
      <c r="H21" s="72" t="str">
        <f>'Tube C'!G19</f>
        <v>C8</v>
      </c>
      <c r="I21" s="73">
        <f>'Tube C'!F19</f>
        <v>1.6729391570000001</v>
      </c>
      <c r="J21" s="74">
        <v>0.31305631148535434</v>
      </c>
      <c r="K21" s="72" t="str">
        <f>'Tube D'!G19</f>
        <v>D11</v>
      </c>
      <c r="L21" s="73">
        <f>'Tube D'!F19</f>
        <v>1.6758896090000022</v>
      </c>
      <c r="M21" s="74">
        <v>0.32603775386694589</v>
      </c>
      <c r="N21" s="72" t="str">
        <f>'Tube E'!G19</f>
        <v>B3</v>
      </c>
      <c r="O21" s="73">
        <f>'Tube E'!F19</f>
        <v>1.6741138740000014</v>
      </c>
      <c r="P21" s="74">
        <v>0.31519913522984483</v>
      </c>
      <c r="Q21" s="72" t="str">
        <f>'Tube F'!G19</f>
        <v>H5</v>
      </c>
      <c r="R21" s="73">
        <f>'Tube F'!F19</f>
        <v>1.6739772790000007</v>
      </c>
      <c r="S21" s="74">
        <v>0.34873615207656083</v>
      </c>
      <c r="T21" s="72" t="str">
        <f>'Tube G'!G19</f>
        <v>C8</v>
      </c>
      <c r="U21" s="73">
        <f>'Tube G'!F19</f>
        <v>1.6736494509999993</v>
      </c>
      <c r="V21" s="74">
        <v>0.25881242756844963</v>
      </c>
      <c r="W21" s="72" t="str">
        <f>'Tube H'!G19</f>
        <v>D11</v>
      </c>
      <c r="X21" s="73">
        <f>'Tube H'!F19</f>
        <v>1.6720376300000002</v>
      </c>
      <c r="Y21" s="74">
        <v>0.34177542659839183</v>
      </c>
      <c r="Z21" s="72" t="str">
        <f>'Tube J'!G19</f>
        <v>H5</v>
      </c>
      <c r="AA21" s="73">
        <f>'Tube J'!F19</f>
        <v>1.6808343480000012</v>
      </c>
      <c r="AB21" s="74">
        <v>0.2030523858423412</v>
      </c>
      <c r="AC21" s="72" t="str">
        <f>'Tube K'!G19</f>
        <v>C8</v>
      </c>
      <c r="AD21" s="73">
        <f>'Tube K'!F19</f>
        <v>1.6843584990000018</v>
      </c>
      <c r="AE21" s="74">
        <v>0.18578312342675765</v>
      </c>
      <c r="AF21" s="72" t="str">
        <f>'Tube L'!G19</f>
        <v>D11</v>
      </c>
      <c r="AG21" s="73">
        <f>'Tube L'!F19</f>
        <v>1.6818451510000028</v>
      </c>
      <c r="AH21" s="74">
        <v>0.25047997278273898</v>
      </c>
    </row>
    <row r="22" spans="1:34">
      <c r="A22" s="56">
        <v>19</v>
      </c>
      <c r="B22" s="72" t="str">
        <f>'Tube A'!G20</f>
        <v>C3</v>
      </c>
      <c r="C22" s="73">
        <f>'Tube A'!F20</f>
        <v>1.6504556199999989</v>
      </c>
      <c r="D22" s="74">
        <v>0.31306311387665481</v>
      </c>
      <c r="E22" s="72" t="str">
        <f>'Tube B'!G20</f>
        <v>H6</v>
      </c>
      <c r="F22" s="73">
        <f>'Tube B'!F20</f>
        <v>1.6490350319999987</v>
      </c>
      <c r="G22" s="74">
        <v>0.309723254</v>
      </c>
      <c r="H22" s="72" t="str">
        <f>'Tube C'!G20</f>
        <v>B8</v>
      </c>
      <c r="I22" s="73">
        <f>'Tube C'!F20</f>
        <v>1.6390635970000016</v>
      </c>
      <c r="J22" s="74">
        <v>0.36930919397965395</v>
      </c>
      <c r="K22" s="72" t="str">
        <f>'Tube D'!G20</f>
        <v>E11</v>
      </c>
      <c r="L22" s="73">
        <f>'Tube D'!F20</f>
        <v>1.6551271690000018</v>
      </c>
      <c r="M22" s="74">
        <v>0.39682280141748477</v>
      </c>
      <c r="N22" s="72" t="str">
        <f>'Tube E'!G20</f>
        <v>C3</v>
      </c>
      <c r="O22" s="73">
        <f>'Tube E'!F20</f>
        <v>1.6533514340000011</v>
      </c>
      <c r="P22" s="74">
        <v>0.3909725826783445</v>
      </c>
      <c r="Q22" s="72" t="str">
        <f>'Tube F'!G20</f>
        <v>H6</v>
      </c>
      <c r="R22" s="73">
        <f>'Tube F'!F20</f>
        <v>1.6433799990000004</v>
      </c>
      <c r="S22" s="74">
        <v>0.38698452867664762</v>
      </c>
      <c r="T22" s="72" t="str">
        <f>'Tube G'!G20</f>
        <v>B8</v>
      </c>
      <c r="U22" s="73">
        <f>'Tube G'!F20</f>
        <v>1.6507014909999995</v>
      </c>
      <c r="V22" s="74">
        <v>0.37618917187119516</v>
      </c>
      <c r="W22" s="72" t="str">
        <f>'Tube H'!G20</f>
        <v>E11</v>
      </c>
      <c r="X22" s="73">
        <f>'Tube H'!F20</f>
        <v>1.6447186299999998</v>
      </c>
      <c r="Y22" s="74">
        <v>0.35154316961386139</v>
      </c>
      <c r="Z22" s="72" t="str">
        <f>'Tube J'!G20</f>
        <v>H6</v>
      </c>
      <c r="AA22" s="73">
        <f>'Tube J'!F20</f>
        <v>1.6502370680000009</v>
      </c>
      <c r="AB22" s="74">
        <v>0.20651507901985763</v>
      </c>
      <c r="AC22" s="72" t="str">
        <f>'Tube K'!G20</f>
        <v>B8</v>
      </c>
      <c r="AD22" s="73">
        <f>'Tube K'!F20</f>
        <v>1.6583234920000027</v>
      </c>
      <c r="AE22" s="74">
        <v>0.2512583135180792</v>
      </c>
      <c r="AF22" s="72" t="str">
        <f>'Tube L'!G20</f>
        <v>E11</v>
      </c>
      <c r="AG22" s="73">
        <f>'Tube L'!F20</f>
        <v>1.6578044310000024</v>
      </c>
      <c r="AH22" s="74">
        <v>0.24913312625403625</v>
      </c>
    </row>
    <row r="23" spans="1:34">
      <c r="A23" s="56">
        <v>20</v>
      </c>
      <c r="B23" s="72" t="str">
        <f>'Tube A'!G21</f>
        <v>D3</v>
      </c>
      <c r="C23" s="73">
        <f>'Tube A'!F21</f>
        <v>1.5488289399999999</v>
      </c>
      <c r="D23" s="74">
        <v>0.2298157440405805</v>
      </c>
      <c r="E23" s="72" t="str">
        <f>'Tube B'!G21</f>
        <v>G6</v>
      </c>
      <c r="F23" s="73">
        <f>'Tube B'!F21</f>
        <v>1.5517793920000003</v>
      </c>
      <c r="G23" s="74">
        <v>0.27631601595311345</v>
      </c>
      <c r="H23" s="72" t="str">
        <f>'Tube C'!G21</f>
        <v>A8</v>
      </c>
      <c r="I23" s="73">
        <f>'Tube C'!F21</f>
        <v>1.5166744770000005</v>
      </c>
      <c r="J23" s="74">
        <v>0.27633797603440791</v>
      </c>
      <c r="K23" s="72" t="str">
        <f>'Tube D'!G21</f>
        <v>F11</v>
      </c>
      <c r="L23" s="73">
        <f>'Tube D'!F21</f>
        <v>1.5589642890000004</v>
      </c>
      <c r="M23" s="74">
        <v>0.24724281534891054</v>
      </c>
      <c r="N23" s="72" t="str">
        <f>'Tube E'!G21</f>
        <v>D3</v>
      </c>
      <c r="O23" s="73">
        <f>'Tube E'!F21</f>
        <v>1.5628435869999997</v>
      </c>
      <c r="P23" s="74">
        <v>0.34162537302604107</v>
      </c>
      <c r="Q23" s="72" t="str">
        <f>'Tube F'!G21</f>
        <v>G6</v>
      </c>
      <c r="R23" s="73">
        <f>'Tube F'!F21</f>
        <v>1.5319184789999998</v>
      </c>
      <c r="S23" s="74">
        <v>0.28092448861282898</v>
      </c>
      <c r="T23" s="72" t="str">
        <f>'Tube G'!G21</f>
        <v>A8</v>
      </c>
      <c r="U23" s="73">
        <f>'Tube G'!F21</f>
        <v>1.5459877640000013</v>
      </c>
      <c r="V23" s="74">
        <v>0.27794986143968786</v>
      </c>
      <c r="W23" s="72" t="str">
        <f>'Tube H'!G21</f>
        <v>F11</v>
      </c>
      <c r="X23" s="73">
        <f>'Tube H'!F21</f>
        <v>1.5277933100000016</v>
      </c>
      <c r="Y23" s="74">
        <v>0.29834063782758791</v>
      </c>
      <c r="Z23" s="72" t="str">
        <f>'Tube J'!G21</f>
        <v>G6</v>
      </c>
      <c r="AA23" s="73">
        <f>'Tube J'!F21</f>
        <v>1.5223841480000022</v>
      </c>
      <c r="AB23" s="74">
        <v>0.15875500100000001</v>
      </c>
      <c r="AC23" s="72" t="str">
        <f>'Tube K'!G21</f>
        <v>A8</v>
      </c>
      <c r="AD23" s="73">
        <f>'Tube K'!F21</f>
        <v>1.5621606120000013</v>
      </c>
      <c r="AE23" s="74">
        <v>0.15321349500488354</v>
      </c>
      <c r="AF23" s="72" t="str">
        <f>'Tube L'!G21</f>
        <v>F11</v>
      </c>
      <c r="AG23" s="73">
        <f>'Tube L'!F21</f>
        <v>1.5332297910000019</v>
      </c>
      <c r="AH23" s="74">
        <v>0.14940552796456461</v>
      </c>
    </row>
    <row r="24" spans="1:34">
      <c r="A24" s="56">
        <v>21</v>
      </c>
      <c r="B24" s="69" t="str">
        <f>'Tube A'!G22</f>
        <v>E3</v>
      </c>
      <c r="C24" s="70">
        <f>'Tube A'!F22</f>
        <v>1.3291841800000004</v>
      </c>
      <c r="D24" s="71">
        <v>0.15035698205622638</v>
      </c>
      <c r="E24" s="69" t="str">
        <f>'Tube B'!G22</f>
        <v>F6</v>
      </c>
      <c r="F24" s="70">
        <f>'Tube B'!F22</f>
        <v>1.3224910250000015</v>
      </c>
      <c r="G24" s="71">
        <v>0.22264777472768491</v>
      </c>
      <c r="H24" s="69" t="str">
        <f>'Tube C'!G22</f>
        <v>A9</v>
      </c>
      <c r="I24" s="70">
        <f>'Tube C'!F22</f>
        <v>1.2893803970000004</v>
      </c>
      <c r="J24" s="71">
        <v>0.12731119629517937</v>
      </c>
      <c r="K24" s="69" t="str">
        <f>'Tube D'!G22</f>
        <v>G11</v>
      </c>
      <c r="L24" s="70">
        <f>'Tube D'!F22</f>
        <v>1.3524326490000007</v>
      </c>
      <c r="M24" s="71">
        <v>0.15774713254227665</v>
      </c>
      <c r="N24" s="69" t="str">
        <f>'Tube E'!G22</f>
        <v>E3</v>
      </c>
      <c r="O24" s="70">
        <f>'Tube E'!F22</f>
        <v>1.3486626270000013</v>
      </c>
      <c r="P24" s="71">
        <v>0.18183148726645618</v>
      </c>
      <c r="Q24" s="69" t="str">
        <f>'Tube F'!G22</f>
        <v>F6</v>
      </c>
      <c r="R24" s="70">
        <f>'Tube F'!F22</f>
        <v>1.3232013190000007</v>
      </c>
      <c r="S24" s="71">
        <v>0.20330800371776836</v>
      </c>
      <c r="T24" s="69" t="str">
        <f>'Tube G'!G22</f>
        <v>A9</v>
      </c>
      <c r="U24" s="70">
        <f>'Tube G'!F22</f>
        <v>1.3383633639999992</v>
      </c>
      <c r="V24" s="71">
        <v>0.16563498105046329</v>
      </c>
      <c r="W24" s="69" t="str">
        <f>'Tube H'!G22</f>
        <v>G11</v>
      </c>
      <c r="X24" s="70">
        <f>'Tube H'!F22</f>
        <v>1.2983137100000004</v>
      </c>
      <c r="Y24" s="71">
        <v>0.18110414365645586</v>
      </c>
      <c r="Z24" s="69" t="str">
        <f>'Tube J'!G22</f>
        <v>F6</v>
      </c>
      <c r="AA24" s="70">
        <f>'Tube J'!F22</f>
        <v>1.5223841480000022</v>
      </c>
      <c r="AB24" s="71">
        <v>0.11422627202234874</v>
      </c>
      <c r="AC24" s="69" t="str">
        <f>'Tube K'!G22</f>
        <v>A9</v>
      </c>
      <c r="AD24" s="70">
        <f>'Tube K'!F22</f>
        <v>1.3304954920000025</v>
      </c>
      <c r="AE24" s="71">
        <v>7.7422450698699186E-2</v>
      </c>
      <c r="AF24" s="69" t="str">
        <f>'Tube L'!G22</f>
        <v>G11</v>
      </c>
      <c r="AG24" s="70">
        <f>'Tube L'!F22</f>
        <v>1.289544311000002</v>
      </c>
      <c r="AH24" s="71">
        <v>6.4150138331487125E-2</v>
      </c>
    </row>
    <row r="25" spans="1:34" ht="12.9" thickBot="1">
      <c r="A25" s="56">
        <v>22</v>
      </c>
      <c r="B25" s="78" t="str">
        <f>'Tube A'!G23</f>
        <v>F3</v>
      </c>
      <c r="C25" s="79">
        <f>'Tube A'!F23</f>
        <v>1.116095979999999</v>
      </c>
      <c r="D25" s="80">
        <v>8.2242981253004555E-2</v>
      </c>
      <c r="E25" s="78" t="str">
        <f>'Tube B'!G23</f>
        <v>E6</v>
      </c>
      <c r="F25" s="79">
        <f>'Tube B'!F23</f>
        <v>1.1072173050000007</v>
      </c>
      <c r="G25" s="80">
        <v>6.0366445726235417E-2</v>
      </c>
      <c r="H25" s="78" t="str">
        <f>'Tube C'!G23</f>
        <v>B9</v>
      </c>
      <c r="I25" s="79">
        <f>'Tube C'!F23</f>
        <v>1.1191010699999993</v>
      </c>
      <c r="J25" s="80">
        <v>6.3811427408040369E-2</v>
      </c>
      <c r="K25" s="78" t="str">
        <f>'Tube D'!G23</f>
        <v>H11</v>
      </c>
      <c r="L25" s="79">
        <f>'Tube D'!F23</f>
        <v>1.1284168490000024</v>
      </c>
      <c r="M25" s="80">
        <v>0.11761488978159294</v>
      </c>
      <c r="N25" s="78" t="str">
        <f>'Tube E'!G23</f>
        <v>F3</v>
      </c>
      <c r="O25" s="79">
        <f>'Tube E'!F23</f>
        <v>1.144316507000001</v>
      </c>
      <c r="P25" s="80">
        <v>0.10386461669733309</v>
      </c>
      <c r="Q25" s="78" t="str">
        <f>'Tube F'!G23</f>
        <v>E6</v>
      </c>
      <c r="R25" s="79">
        <f>'Tube F'!F23</f>
        <v>1.1452726720000008</v>
      </c>
      <c r="S25" s="80">
        <v>0.11337837736635736</v>
      </c>
      <c r="T25" s="69" t="str">
        <f>'Tube G'!G23</f>
        <v>B9</v>
      </c>
      <c r="U25" s="79">
        <f>'Tube G'!F23</f>
        <v>1.1154403239999997</v>
      </c>
      <c r="V25" s="80">
        <v>8.4081158853435686E-2</v>
      </c>
      <c r="W25" s="69" t="str">
        <f>'Tube H'!G23</f>
        <v>H11</v>
      </c>
      <c r="X25" s="79">
        <f>'Tube H'!F23</f>
        <v>1.1018081429999995</v>
      </c>
      <c r="Y25" s="80">
        <v>9.5626268003758466E-2</v>
      </c>
      <c r="Z25" s="88" t="str">
        <f>'Tube J'!G23</f>
        <v>E6</v>
      </c>
      <c r="AA25" s="70">
        <f>'Tube J'!F23</f>
        <v>1.0909351810000008</v>
      </c>
      <c r="AB25" s="71">
        <v>1.8133225457192346E-2</v>
      </c>
      <c r="AC25" s="88" t="str">
        <f>'Tube K'!G23</f>
        <v>B9</v>
      </c>
      <c r="AD25" s="89">
        <f>'Tube K'!F23</f>
        <v>1.1108507320000012</v>
      </c>
      <c r="AE25" s="71">
        <v>3.2777292660385281E-2</v>
      </c>
      <c r="AF25" s="69" t="str">
        <f>'Tube L'!G23</f>
        <v>H11</v>
      </c>
      <c r="AG25" s="89">
        <f>'Tube L'!F23</f>
        <v>1.1070533910000027</v>
      </c>
      <c r="AH25" s="71">
        <v>2.6272519024251106E-2</v>
      </c>
    </row>
    <row r="26" spans="1:34" ht="12.9" thickTop="1">
      <c r="B26" s="73"/>
      <c r="C26" s="81" t="s">
        <v>186</v>
      </c>
      <c r="D26" s="82">
        <f>SUM(D5:D25)*40/TubeLoading!J29*100</f>
        <v>100.97890459481651</v>
      </c>
      <c r="E26" s="73"/>
      <c r="F26" s="81" t="s">
        <v>186</v>
      </c>
      <c r="G26" s="82">
        <f>SUM(G5:G25)*40/TubeLoading!J30*100</f>
        <v>89.833964424335278</v>
      </c>
      <c r="H26" s="73"/>
      <c r="I26" s="81" t="s">
        <v>186</v>
      </c>
      <c r="J26" s="82">
        <f>SUM(J5:J25)*40/TubeLoading!J31*100</f>
        <v>93.107065413325827</v>
      </c>
      <c r="K26" s="83"/>
      <c r="L26" s="81" t="s">
        <v>186</v>
      </c>
      <c r="M26" s="82">
        <f>SUM(M5:M25)*40/TubeLoading!J32*100</f>
        <v>90.713160388788594</v>
      </c>
      <c r="N26" s="73"/>
      <c r="O26" s="81" t="s">
        <v>186</v>
      </c>
      <c r="P26" s="82">
        <f>SUM(P5:P25)*40/TubeLoading!J33*100</f>
        <v>106.40310674124042</v>
      </c>
      <c r="Q26" s="73"/>
      <c r="R26" s="81" t="s">
        <v>186</v>
      </c>
      <c r="S26" s="82">
        <f>SUM(S5:S25)*40/TubeLoading!J34*100</f>
        <v>100.33638568981658</v>
      </c>
      <c r="T26" s="87"/>
      <c r="U26" s="81" t="s">
        <v>186</v>
      </c>
      <c r="V26" s="82">
        <f>SUM(V5:V25)*40/TubeLoading!J35*100</f>
        <v>70.894158441474971</v>
      </c>
      <c r="W26" s="73"/>
      <c r="X26" s="81" t="s">
        <v>186</v>
      </c>
      <c r="Y26" s="82">
        <f>SUM(Y5:Y25)*40/TubeLoading!J36*100</f>
        <v>95.896123027671152</v>
      </c>
      <c r="Z26" s="73"/>
      <c r="AA26" s="90" t="s">
        <v>186</v>
      </c>
      <c r="AB26" s="91">
        <f>SUM(AB5:AB25)*40/TubeLoading!J38*100</f>
        <v>44.905863090914345</v>
      </c>
      <c r="AC26" s="73"/>
      <c r="AD26" s="81" t="s">
        <v>186</v>
      </c>
      <c r="AE26" s="91">
        <f>SUM(AE5:AE25)*40/TubeLoading!J39*100</f>
        <v>59.492608211067143</v>
      </c>
      <c r="AF26" s="92"/>
      <c r="AG26" s="81" t="s">
        <v>186</v>
      </c>
      <c r="AH26" s="91">
        <f>SUM(AH5:AH25)*40/TubeLoading!J40*100</f>
        <v>47.366406283208448</v>
      </c>
    </row>
    <row r="27" spans="1:34">
      <c r="B27" s="73"/>
      <c r="C27" s="73"/>
      <c r="D27" s="73"/>
      <c r="E27" s="73"/>
      <c r="F27" s="73"/>
      <c r="G27" s="73"/>
      <c r="H27" s="73"/>
      <c r="I27" s="73"/>
      <c r="J27" s="73"/>
      <c r="K27" s="73"/>
      <c r="L27" s="73"/>
      <c r="M27" s="73"/>
    </row>
    <row r="28" spans="1:34">
      <c r="B28" s="73"/>
      <c r="C28" s="73"/>
      <c r="D28" s="73"/>
      <c r="E28" s="73"/>
      <c r="F28" s="73"/>
      <c r="G28" s="73"/>
      <c r="H28" s="73"/>
      <c r="I28" s="73"/>
      <c r="J28" s="73"/>
      <c r="K28" s="73"/>
      <c r="L28" s="73"/>
      <c r="M28" s="73"/>
    </row>
    <row r="29" spans="1:34">
      <c r="A29" s="62"/>
    </row>
    <row r="30" spans="1:34">
      <c r="A30" s="62"/>
    </row>
    <row r="31" spans="1:34">
      <c r="A31" s="62"/>
    </row>
    <row r="55" spans="1:13">
      <c r="B55" s="73"/>
      <c r="C55" s="73"/>
      <c r="D55" s="73"/>
      <c r="E55" s="73"/>
      <c r="F55" s="73"/>
      <c r="G55" s="73"/>
      <c r="H55" s="73"/>
      <c r="I55" s="73"/>
      <c r="J55" s="73"/>
      <c r="K55" s="73"/>
      <c r="L55" s="73"/>
      <c r="M55" s="73"/>
    </row>
    <row r="56" spans="1:13">
      <c r="A56" s="62"/>
    </row>
    <row r="57" spans="1:13">
      <c r="A57" s="62"/>
    </row>
    <row r="58" spans="1:13">
      <c r="A58" s="62"/>
    </row>
    <row r="82" spans="1:13">
      <c r="B82" s="73"/>
      <c r="C82" s="73"/>
      <c r="D82" s="73"/>
      <c r="E82" s="73"/>
      <c r="F82" s="73"/>
      <c r="G82" s="73"/>
      <c r="H82" s="73"/>
      <c r="I82" s="73"/>
      <c r="J82" s="73"/>
      <c r="K82" s="73"/>
      <c r="L82" s="73"/>
      <c r="M82" s="73"/>
    </row>
    <row r="83" spans="1:13">
      <c r="B83" s="73"/>
      <c r="C83" s="73"/>
      <c r="D83" s="73"/>
      <c r="E83" s="73"/>
      <c r="F83" s="73"/>
      <c r="G83" s="73"/>
      <c r="H83" s="73"/>
      <c r="I83" s="73"/>
      <c r="J83" s="73"/>
      <c r="K83" s="73"/>
      <c r="L83" s="73"/>
      <c r="M83" s="73"/>
    </row>
    <row r="84" spans="1:13">
      <c r="A84" s="62"/>
    </row>
    <row r="85" spans="1:13">
      <c r="A85" s="62"/>
    </row>
    <row r="86" spans="1:13">
      <c r="A86" s="62"/>
    </row>
  </sheetData>
  <mergeCells count="11">
    <mergeCell ref="AC2:AE2"/>
    <mergeCell ref="AF2:AH2"/>
    <mergeCell ref="N2:P2"/>
    <mergeCell ref="Q2:S2"/>
    <mergeCell ref="T2:V2"/>
    <mergeCell ref="W2:Y2"/>
    <mergeCell ref="B2:D2"/>
    <mergeCell ref="E2:G2"/>
    <mergeCell ref="H2:J2"/>
    <mergeCell ref="K2:M2"/>
    <mergeCell ref="Z2:AB2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57"/>
  <sheetViews>
    <sheetView topLeftCell="A43" workbookViewId="0">
      <selection activeCell="H17" sqref="H17"/>
    </sheetView>
  </sheetViews>
  <sheetFormatPr defaultColWidth="8.921875" defaultRowHeight="12.45"/>
  <cols>
    <col min="1" max="1" width="17.921875" customWidth="1"/>
    <col min="2" max="2" width="8.921875" customWidth="1"/>
    <col min="3" max="3" width="87.07421875" customWidth="1"/>
  </cols>
  <sheetData>
    <row r="1" spans="1:6">
      <c r="A1" s="1" t="s">
        <v>41</v>
      </c>
    </row>
    <row r="2" spans="1:6" ht="49.75">
      <c r="E2" s="2" t="s">
        <v>32</v>
      </c>
      <c r="F2" s="2" t="s">
        <v>9</v>
      </c>
    </row>
    <row r="3" spans="1:6" ht="15.9">
      <c r="A3" s="3" t="s">
        <v>10</v>
      </c>
      <c r="B3">
        <v>8.7899999999999991</v>
      </c>
      <c r="C3" s="4" t="s">
        <v>25</v>
      </c>
      <c r="E3" s="5">
        <v>1.2</v>
      </c>
      <c r="F3" s="6">
        <v>2040000000</v>
      </c>
    </row>
    <row r="4" spans="1:6" ht="15.9">
      <c r="A4" s="3" t="s">
        <v>11</v>
      </c>
      <c r="B4">
        <v>7.47</v>
      </c>
      <c r="C4" s="4" t="s">
        <v>26</v>
      </c>
      <c r="E4" s="5">
        <v>1.3</v>
      </c>
      <c r="F4" s="6">
        <v>1550000000</v>
      </c>
    </row>
    <row r="5" spans="1:6" ht="15.45">
      <c r="A5" s="3" t="s">
        <v>22</v>
      </c>
      <c r="B5" s="7">
        <f>F8</f>
        <v>1140000000</v>
      </c>
      <c r="C5" s="4" t="s">
        <v>27</v>
      </c>
      <c r="E5" s="5">
        <v>1.4</v>
      </c>
      <c r="F5" s="6">
        <v>1330000000</v>
      </c>
    </row>
    <row r="6" spans="1:6" ht="15.45">
      <c r="A6" s="3" t="s">
        <v>23</v>
      </c>
      <c r="B6">
        <v>44000</v>
      </c>
      <c r="C6" s="4" t="s">
        <v>28</v>
      </c>
      <c r="E6" s="5">
        <v>1.5</v>
      </c>
      <c r="F6" s="6">
        <v>1220000000</v>
      </c>
    </row>
    <row r="7" spans="1:6" ht="15.45">
      <c r="A7" s="3" t="s">
        <v>24</v>
      </c>
      <c r="B7">
        <f>36000*(PI())/30</f>
        <v>3769.9111843077521</v>
      </c>
      <c r="C7" s="4" t="s">
        <v>29</v>
      </c>
      <c r="E7" s="5">
        <v>1.6</v>
      </c>
      <c r="F7" s="6">
        <v>1170000000</v>
      </c>
    </row>
    <row r="8" spans="1:6" ht="15.45">
      <c r="A8" s="3" t="s">
        <v>8</v>
      </c>
      <c r="B8">
        <v>25</v>
      </c>
      <c r="C8" s="4" t="s">
        <v>7</v>
      </c>
      <c r="E8" s="5">
        <v>1.7</v>
      </c>
      <c r="F8" s="6">
        <v>1140000000</v>
      </c>
    </row>
    <row r="9" spans="1:6" ht="15.45">
      <c r="A9" s="3" t="s">
        <v>5</v>
      </c>
      <c r="B9">
        <f>649*B8</f>
        <v>16225</v>
      </c>
      <c r="C9" s="4" t="s">
        <v>6</v>
      </c>
      <c r="E9" s="5">
        <v>1.8</v>
      </c>
      <c r="F9" s="6">
        <v>1120000000</v>
      </c>
    </row>
    <row r="10" spans="1:6" ht="15.9">
      <c r="A10" s="3" t="s">
        <v>12</v>
      </c>
      <c r="B10">
        <f>2.8+(0.00834*(B9)^0.479)</f>
        <v>3.6666515629149536</v>
      </c>
      <c r="C10" s="4" t="s">
        <v>30</v>
      </c>
      <c r="E10" s="8">
        <v>1.9</v>
      </c>
      <c r="F10" s="9">
        <v>1120000000</v>
      </c>
    </row>
    <row r="11" spans="1:6" ht="15.45">
      <c r="A11" s="3" t="s">
        <v>37</v>
      </c>
      <c r="B11" s="10">
        <v>11</v>
      </c>
      <c r="C11" s="4" t="s">
        <v>31</v>
      </c>
    </row>
    <row r="12" spans="1:6" ht="15.9">
      <c r="A12" s="3" t="s">
        <v>13</v>
      </c>
      <c r="B12">
        <v>1.7</v>
      </c>
      <c r="C12" s="4" t="s">
        <v>36</v>
      </c>
    </row>
    <row r="13" spans="1:6" ht="15.9">
      <c r="A13" s="3" t="s">
        <v>14</v>
      </c>
      <c r="B13">
        <v>1.65</v>
      </c>
      <c r="C13" s="4" t="s">
        <v>34</v>
      </c>
    </row>
    <row r="14" spans="1:6" ht="15.9">
      <c r="A14" s="3" t="s">
        <v>15</v>
      </c>
      <c r="B14">
        <v>7.5</v>
      </c>
      <c r="C14" s="4" t="s">
        <v>21</v>
      </c>
    </row>
    <row r="15" spans="1:6" ht="15.9">
      <c r="A15" s="3" t="s">
        <v>16</v>
      </c>
      <c r="B15">
        <f>(1/3*(B4^2+B3*B4+B3^2))^(1/2)</f>
        <v>8.1389249904394614</v>
      </c>
      <c r="C15" s="4" t="s">
        <v>35</v>
      </c>
    </row>
    <row r="16" spans="1:6" ht="15.9">
      <c r="A16" s="3" t="s">
        <v>17</v>
      </c>
      <c r="B16">
        <v>5.0999999999999996</v>
      </c>
      <c r="C16" s="4" t="s">
        <v>4</v>
      </c>
    </row>
    <row r="17" spans="1:4" ht="15.45">
      <c r="A17" s="3"/>
      <c r="C17" s="4"/>
    </row>
    <row r="18" spans="1:4" ht="15.45">
      <c r="C18" s="11" t="s">
        <v>38</v>
      </c>
      <c r="D18" s="12">
        <f>B11*(B3-B4)^2</f>
        <v>19.166399999999982</v>
      </c>
    </row>
    <row r="19" spans="1:4" ht="15.45">
      <c r="C19" s="11" t="s">
        <v>2</v>
      </c>
      <c r="D19" s="12">
        <f>B11*((B3-B4)/3)^2</f>
        <v>2.1295999999999977</v>
      </c>
    </row>
    <row r="20" spans="1:4" ht="15.45">
      <c r="C20" s="11" t="s">
        <v>3</v>
      </c>
      <c r="D20" s="14">
        <f>(113000000000000*B5*(B13-1))/(B6^4*B14^2*B10)</f>
        <v>108.31629022640612</v>
      </c>
    </row>
    <row r="22" spans="1:4" ht="15.45">
      <c r="C22" s="11"/>
      <c r="D22" s="12"/>
    </row>
    <row r="23" spans="1:4" ht="15.45">
      <c r="C23" s="11"/>
      <c r="D23" s="12"/>
    </row>
    <row r="27" spans="1:4">
      <c r="A27" s="1"/>
    </row>
    <row r="28" spans="1:4" ht="15.45">
      <c r="C28" s="4"/>
    </row>
    <row r="29" spans="1:4" ht="15.45">
      <c r="A29" s="3"/>
      <c r="C29" s="4"/>
    </row>
    <row r="30" spans="1:4" ht="15.45">
      <c r="A30" s="3"/>
      <c r="C30" s="4"/>
    </row>
    <row r="31" spans="1:4" ht="15.45">
      <c r="A31" s="3"/>
      <c r="B31" s="7"/>
      <c r="C31" s="4"/>
    </row>
    <row r="32" spans="1:4" ht="15.45">
      <c r="A32" s="3"/>
      <c r="C32" s="4"/>
    </row>
    <row r="33" spans="1:12" ht="15.45">
      <c r="A33" s="3"/>
      <c r="C33" s="4"/>
    </row>
    <row r="34" spans="1:12" ht="15.45">
      <c r="A34" s="3"/>
      <c r="C34" s="4"/>
    </row>
    <row r="35" spans="1:12" ht="15.45">
      <c r="A35" s="3"/>
      <c r="C35" s="4"/>
    </row>
    <row r="36" spans="1:12" ht="15.45">
      <c r="A36" s="3"/>
      <c r="C36" s="4"/>
    </row>
    <row r="37" spans="1:12" ht="15.45">
      <c r="A37" s="3"/>
      <c r="B37" s="10"/>
      <c r="C37" s="4"/>
    </row>
    <row r="38" spans="1:12" ht="15.45">
      <c r="A38" s="3"/>
      <c r="C38" s="4"/>
    </row>
    <row r="39" spans="1:12" ht="15.45">
      <c r="A39" s="3"/>
      <c r="C39" s="4"/>
    </row>
    <row r="40" spans="1:12" s="18" customFormat="1" ht="15.45">
      <c r="A40" s="17"/>
      <c r="C40" s="19"/>
    </row>
    <row r="41" spans="1:12" ht="15.45">
      <c r="A41" s="3"/>
      <c r="C41" s="4"/>
    </row>
    <row r="42" spans="1:12" ht="15.45">
      <c r="A42" s="3"/>
      <c r="C42" s="4"/>
    </row>
    <row r="43" spans="1:12" ht="15.45">
      <c r="A43" s="3"/>
      <c r="C43" s="4"/>
    </row>
    <row r="44" spans="1:12" ht="15.45">
      <c r="A44" s="3"/>
      <c r="C44" s="4"/>
    </row>
    <row r="45" spans="1:12" ht="15.45">
      <c r="A45" s="3"/>
      <c r="C45" s="4"/>
    </row>
    <row r="46" spans="1:12" ht="15.45">
      <c r="A46" s="3"/>
      <c r="C46" s="11"/>
    </row>
    <row r="47" spans="1:12" ht="15.45">
      <c r="C47" s="11"/>
      <c r="K47" s="20"/>
      <c r="L47" s="20"/>
    </row>
    <row r="48" spans="1:12" ht="15.45">
      <c r="C48" s="11"/>
    </row>
    <row r="49" spans="3:12" s="20" customFormat="1" ht="15.45">
      <c r="C49" s="21"/>
      <c r="K49"/>
      <c r="L49"/>
    </row>
    <row r="50" spans="3:12" ht="15.45">
      <c r="C50" s="11"/>
    </row>
    <row r="51" spans="3:12">
      <c r="D51" s="13"/>
    </row>
    <row r="52" spans="3:12" ht="15.45">
      <c r="C52" s="11"/>
      <c r="D52" s="14"/>
    </row>
    <row r="53" spans="3:12" ht="15.45">
      <c r="C53" s="11"/>
      <c r="D53" s="14"/>
    </row>
    <row r="54" spans="3:12" ht="15.45">
      <c r="C54" s="11"/>
      <c r="D54" s="14"/>
    </row>
    <row r="55" spans="3:12" ht="15.45">
      <c r="C55" s="11"/>
    </row>
    <row r="56" spans="3:12">
      <c r="D56" s="12"/>
    </row>
    <row r="57" spans="3:12">
      <c r="D57" s="12"/>
    </row>
  </sheetData>
  <phoneticPr fontId="9" type="noConversion"/>
  <pageMargins left="0.75" right="0.75" top="1" bottom="1" header="0.5" footer="0.5"/>
  <pageSetup scale="57" orientation="portrait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48"/>
  <sheetViews>
    <sheetView topLeftCell="A16" zoomScaleNormal="100" workbookViewId="0">
      <selection activeCell="H48" sqref="H48"/>
    </sheetView>
  </sheetViews>
  <sheetFormatPr defaultColWidth="11.3828125" defaultRowHeight="12.45"/>
  <cols>
    <col min="1" max="1" width="11.3828125" customWidth="1"/>
    <col min="2" max="2" width="16" customWidth="1"/>
    <col min="3" max="12" width="11.3828125" customWidth="1"/>
    <col min="13" max="13" width="12.23046875" bestFit="1" customWidth="1"/>
  </cols>
  <sheetData>
    <row r="1" spans="1:10">
      <c r="A1" s="3" t="s">
        <v>54</v>
      </c>
      <c r="B1" s="24"/>
      <c r="C1" s="24"/>
      <c r="D1" s="24"/>
      <c r="E1" s="24"/>
      <c r="J1" s="3"/>
    </row>
    <row r="2" spans="1:10">
      <c r="A2" t="s">
        <v>51</v>
      </c>
      <c r="B2" s="24"/>
      <c r="C2" s="29"/>
      <c r="D2" s="25"/>
      <c r="E2" s="27"/>
    </row>
    <row r="3" spans="1:10">
      <c r="A3" t="s">
        <v>48</v>
      </c>
      <c r="B3" s="24"/>
      <c r="C3" s="29"/>
      <c r="D3" s="25"/>
      <c r="E3" s="27"/>
    </row>
    <row r="4" spans="1:10">
      <c r="A4" t="s">
        <v>49</v>
      </c>
      <c r="B4" s="24"/>
      <c r="C4" s="29"/>
      <c r="D4" s="25"/>
      <c r="E4" s="27"/>
    </row>
    <row r="5" spans="1:10">
      <c r="A5" t="s">
        <v>50</v>
      </c>
      <c r="B5" s="24"/>
      <c r="C5" s="29"/>
      <c r="D5" s="25"/>
      <c r="E5" s="27"/>
    </row>
    <row r="6" spans="1:10">
      <c r="A6" t="s">
        <v>52</v>
      </c>
      <c r="B6" s="24"/>
      <c r="C6" s="29"/>
      <c r="D6" s="25"/>
      <c r="E6" s="27"/>
    </row>
    <row r="7" spans="1:10">
      <c r="A7" t="s">
        <v>53</v>
      </c>
      <c r="B7" s="24"/>
      <c r="C7" s="29"/>
      <c r="D7" s="25"/>
      <c r="E7" s="27"/>
    </row>
    <row r="10" spans="1:10">
      <c r="A10" t="s">
        <v>44</v>
      </c>
    </row>
    <row r="12" spans="1:10">
      <c r="A12" s="3" t="s">
        <v>18</v>
      </c>
      <c r="B12" s="3" t="s">
        <v>19</v>
      </c>
      <c r="C12" s="3" t="s">
        <v>20</v>
      </c>
      <c r="D12" s="3"/>
      <c r="E12" s="3" t="s">
        <v>1</v>
      </c>
    </row>
    <row r="13" spans="1:10">
      <c r="A13" s="31">
        <v>4</v>
      </c>
      <c r="B13" s="31">
        <f t="shared" ref="B13:B26" si="0">($E$41-1.73)*A13*1.52</f>
        <v>0.96326308831999297</v>
      </c>
      <c r="C13" s="31">
        <f t="shared" ref="C13:C26" si="1">B13+A13</f>
        <v>4.9632630883199926</v>
      </c>
    </row>
    <row r="14" spans="1:10">
      <c r="A14" s="31">
        <v>4.05</v>
      </c>
      <c r="B14" s="31">
        <f t="shared" si="0"/>
        <v>0.9753038769239929</v>
      </c>
      <c r="C14" s="31">
        <f t="shared" si="1"/>
        <v>5.0253038769239931</v>
      </c>
    </row>
    <row r="15" spans="1:10">
      <c r="A15" s="31">
        <v>4.0999999999999996</v>
      </c>
      <c r="B15" s="31">
        <f t="shared" si="0"/>
        <v>0.9873446655279926</v>
      </c>
      <c r="C15" s="31">
        <f t="shared" si="1"/>
        <v>5.0873446655279926</v>
      </c>
    </row>
    <row r="16" spans="1:10">
      <c r="A16" s="31">
        <v>4.1500000000000004</v>
      </c>
      <c r="B16" s="31">
        <f t="shared" si="0"/>
        <v>0.99938545413199287</v>
      </c>
      <c r="C16" s="15">
        <f t="shared" si="1"/>
        <v>5.149385454131993</v>
      </c>
    </row>
    <row r="17" spans="1:12">
      <c r="A17" s="31">
        <v>4.2</v>
      </c>
      <c r="B17" s="31">
        <f t="shared" si="0"/>
        <v>1.0114262427359926</v>
      </c>
      <c r="C17" s="31">
        <f t="shared" si="1"/>
        <v>5.2114262427359925</v>
      </c>
    </row>
    <row r="18" spans="1:12">
      <c r="A18" s="31">
        <v>4.25</v>
      </c>
      <c r="B18" s="31">
        <f t="shared" si="0"/>
        <v>1.0234670313399925</v>
      </c>
      <c r="C18" s="31">
        <f t="shared" si="1"/>
        <v>5.2734670313399921</v>
      </c>
    </row>
    <row r="19" spans="1:12">
      <c r="A19" s="31">
        <v>4.3</v>
      </c>
      <c r="B19" s="31">
        <f t="shared" si="0"/>
        <v>1.0355078199439924</v>
      </c>
      <c r="C19" s="31">
        <f t="shared" si="1"/>
        <v>5.3355078199439925</v>
      </c>
      <c r="E19" s="40" t="s">
        <v>45</v>
      </c>
      <c r="F19" s="40" t="s">
        <v>47</v>
      </c>
      <c r="G19" s="40" t="s">
        <v>46</v>
      </c>
      <c r="H19" s="52" t="s">
        <v>163</v>
      </c>
    </row>
    <row r="20" spans="1:12">
      <c r="A20" s="31">
        <v>4.3499999999999996</v>
      </c>
      <c r="B20" s="31">
        <f t="shared" si="0"/>
        <v>1.0475486085479921</v>
      </c>
      <c r="C20" s="31">
        <f t="shared" si="1"/>
        <v>5.397548608547992</v>
      </c>
      <c r="E20">
        <f t="shared" ref="E20:E26" si="2">A20</f>
        <v>4.3499999999999996</v>
      </c>
      <c r="F20" s="38">
        <v>0.15</v>
      </c>
      <c r="G20" s="28">
        <f t="shared" ref="G20:G26" si="3">B20-F20</f>
        <v>0.89754860854799212</v>
      </c>
      <c r="H20">
        <v>5.0000000000000001E-3</v>
      </c>
    </row>
    <row r="21" spans="1:12">
      <c r="A21" s="31">
        <v>4.4000000000000004</v>
      </c>
      <c r="B21" s="31">
        <f t="shared" si="0"/>
        <v>1.0595893971519925</v>
      </c>
      <c r="C21" s="31">
        <f t="shared" si="1"/>
        <v>5.4595893971519924</v>
      </c>
      <c r="E21">
        <f t="shared" si="2"/>
        <v>4.4000000000000004</v>
      </c>
      <c r="F21">
        <f t="shared" ref="F21:F26" si="4">$F$20</f>
        <v>0.15</v>
      </c>
      <c r="G21" s="28">
        <f t="shared" si="3"/>
        <v>0.9095893971519925</v>
      </c>
      <c r="H21">
        <v>5.0000000000000001E-3</v>
      </c>
      <c r="I21" s="16"/>
      <c r="J21" s="16"/>
      <c r="K21" s="16"/>
    </row>
    <row r="22" spans="1:12">
      <c r="A22" s="31">
        <v>4.45</v>
      </c>
      <c r="B22" s="31">
        <f t="shared" si="0"/>
        <v>1.0716301857559922</v>
      </c>
      <c r="C22" s="31">
        <f t="shared" si="1"/>
        <v>5.521630185755992</v>
      </c>
      <c r="E22">
        <f t="shared" si="2"/>
        <v>4.45</v>
      </c>
      <c r="F22">
        <f t="shared" si="4"/>
        <v>0.15</v>
      </c>
      <c r="G22" s="28">
        <f t="shared" si="3"/>
        <v>0.9216301857559922</v>
      </c>
      <c r="H22">
        <v>5.0000000000000001E-3</v>
      </c>
      <c r="I22" s="16"/>
      <c r="J22" s="16"/>
    </row>
    <row r="23" spans="1:12">
      <c r="A23" s="54">
        <v>4.5</v>
      </c>
      <c r="B23" s="53">
        <f t="shared" si="0"/>
        <v>1.0836709743599922</v>
      </c>
      <c r="C23" s="54">
        <f t="shared" si="1"/>
        <v>5.5836709743599924</v>
      </c>
      <c r="D23" s="54"/>
      <c r="E23" s="54">
        <f t="shared" si="2"/>
        <v>4.5</v>
      </c>
      <c r="F23" s="54">
        <f t="shared" si="4"/>
        <v>0.15</v>
      </c>
      <c r="G23" s="55">
        <f t="shared" si="3"/>
        <v>0.93367097435999213</v>
      </c>
      <c r="H23" s="54">
        <v>5.0000000000000001E-3</v>
      </c>
      <c r="I23" s="16"/>
      <c r="J23" s="16"/>
    </row>
    <row r="24" spans="1:12">
      <c r="A24" s="30">
        <v>4.55</v>
      </c>
      <c r="B24" s="30">
        <f t="shared" si="0"/>
        <v>1.0957117629639921</v>
      </c>
      <c r="C24" s="30">
        <f t="shared" si="1"/>
        <v>5.6457117629639919</v>
      </c>
      <c r="D24" s="30"/>
      <c r="E24" s="30">
        <f>A24</f>
        <v>4.55</v>
      </c>
      <c r="F24" s="30">
        <f t="shared" si="4"/>
        <v>0.15</v>
      </c>
      <c r="G24" s="51">
        <f>B24-F24</f>
        <v>0.94571176296399206</v>
      </c>
      <c r="H24">
        <v>5.0000000000000001E-3</v>
      </c>
      <c r="I24" s="16"/>
      <c r="J24" s="16"/>
    </row>
    <row r="25" spans="1:12">
      <c r="A25">
        <v>4.57</v>
      </c>
      <c r="B25" s="31">
        <f t="shared" si="0"/>
        <v>1.100528078405592</v>
      </c>
      <c r="C25">
        <f t="shared" si="1"/>
        <v>5.6705280784055923</v>
      </c>
      <c r="E25">
        <f t="shared" si="2"/>
        <v>4.57</v>
      </c>
      <c r="F25">
        <f t="shared" si="4"/>
        <v>0.15</v>
      </c>
      <c r="G25" s="28">
        <f t="shared" si="3"/>
        <v>0.95052807840559195</v>
      </c>
      <c r="H25">
        <v>5.0000000000000001E-3</v>
      </c>
      <c r="I25" s="16"/>
      <c r="J25" s="16"/>
      <c r="K25" s="15"/>
    </row>
    <row r="26" spans="1:12">
      <c r="A26" s="30">
        <v>4.5999999999999996</v>
      </c>
      <c r="B26" s="31">
        <f t="shared" si="0"/>
        <v>1.1077525515679918</v>
      </c>
      <c r="C26" s="30">
        <f t="shared" si="1"/>
        <v>5.7077525515679914</v>
      </c>
      <c r="E26">
        <f t="shared" si="2"/>
        <v>4.5999999999999996</v>
      </c>
      <c r="F26">
        <f t="shared" si="4"/>
        <v>0.15</v>
      </c>
      <c r="G26" s="28">
        <f t="shared" si="3"/>
        <v>0.95775255156799177</v>
      </c>
      <c r="H26">
        <v>5.0000000000000001E-3</v>
      </c>
      <c r="I26" s="16"/>
      <c r="J26" s="16"/>
      <c r="K26" s="16"/>
    </row>
    <row r="27" spans="1:12">
      <c r="A27" s="30"/>
      <c r="B27" s="16"/>
      <c r="C27" s="30"/>
    </row>
    <row r="28" spans="1:12" ht="37.299999999999997">
      <c r="A28" s="105" t="s">
        <v>43</v>
      </c>
      <c r="B28" s="106" t="s">
        <v>39</v>
      </c>
      <c r="C28" s="106" t="s">
        <v>40</v>
      </c>
      <c r="D28" s="106" t="s">
        <v>42</v>
      </c>
      <c r="E28" s="106" t="s">
        <v>0</v>
      </c>
      <c r="F28" s="106" t="s">
        <v>153</v>
      </c>
      <c r="G28" s="107" t="s">
        <v>146</v>
      </c>
      <c r="H28" s="107" t="s">
        <v>147</v>
      </c>
      <c r="I28" s="107" t="s">
        <v>148</v>
      </c>
      <c r="J28" s="105" t="s">
        <v>194</v>
      </c>
      <c r="K28" s="106" t="s">
        <v>205</v>
      </c>
      <c r="L28" s="106" t="s">
        <v>204</v>
      </c>
    </row>
    <row r="29" spans="1:12" ht="14.15">
      <c r="A29" s="38" t="s">
        <v>138</v>
      </c>
      <c r="B29" s="94">
        <v>1.4019999999999999</v>
      </c>
      <c r="C29" s="94">
        <v>19.7</v>
      </c>
      <c r="D29" s="95">
        <f t="shared" ref="D29:D40" si="5">(20-C29)*-0.000175+B29</f>
        <v>1.4019474999999999</v>
      </c>
      <c r="E29" s="95">
        <f t="shared" ref="E29:E40" si="6">D29*10.9276-13.593</f>
        <v>1.7269215009999996</v>
      </c>
      <c r="F29" s="102">
        <v>2016</v>
      </c>
      <c r="G29" s="96">
        <v>108</v>
      </c>
      <c r="H29" s="96">
        <f>4000/G29</f>
        <v>37.037037037037038</v>
      </c>
      <c r="I29" s="96">
        <f>150-H29</f>
        <v>112.96296296296296</v>
      </c>
      <c r="J29" s="38">
        <f>G29*H29</f>
        <v>4000</v>
      </c>
      <c r="K29" s="97">
        <f>G$23+0.025</f>
        <v>0.95867097435999216</v>
      </c>
      <c r="L29" s="38">
        <f>H$23</f>
        <v>5.0000000000000001E-3</v>
      </c>
    </row>
    <row r="30" spans="1:12" ht="14.15">
      <c r="A30" t="s">
        <v>139</v>
      </c>
      <c r="B30" s="57">
        <v>1.4018999999999999</v>
      </c>
      <c r="C30" s="57">
        <v>19.7</v>
      </c>
      <c r="D30" s="42">
        <f t="shared" si="5"/>
        <v>1.4018474999999999</v>
      </c>
      <c r="E30" s="42">
        <f t="shared" si="6"/>
        <v>1.7258287409999991</v>
      </c>
      <c r="F30" s="103">
        <v>3632</v>
      </c>
      <c r="G30" s="50">
        <v>130</v>
      </c>
      <c r="H30" s="50">
        <f t="shared" ref="H30:H40" si="7">4000/G30</f>
        <v>30.76923076923077</v>
      </c>
      <c r="I30" s="50">
        <f>150-H30</f>
        <v>119.23076923076923</v>
      </c>
      <c r="J30">
        <f>G30*H30</f>
        <v>4000</v>
      </c>
      <c r="K30" s="28">
        <f t="shared" ref="K30:K40" si="8">G$23+0.025</f>
        <v>0.95867097435999216</v>
      </c>
      <c r="L30">
        <f t="shared" ref="L30:L40" si="9">H$23</f>
        <v>5.0000000000000001E-3</v>
      </c>
    </row>
    <row r="31" spans="1:12" ht="14.15">
      <c r="A31" s="38" t="s">
        <v>140</v>
      </c>
      <c r="B31" s="94">
        <v>1.4019999999999999</v>
      </c>
      <c r="C31" s="94">
        <v>19.7</v>
      </c>
      <c r="D31" s="95">
        <f t="shared" si="5"/>
        <v>1.4019474999999999</v>
      </c>
      <c r="E31" s="95">
        <f t="shared" si="6"/>
        <v>1.7269215009999996</v>
      </c>
      <c r="F31" s="102">
        <v>3188</v>
      </c>
      <c r="G31" s="96">
        <v>134</v>
      </c>
      <c r="H31" s="96">
        <f t="shared" si="7"/>
        <v>29.850746268656717</v>
      </c>
      <c r="I31" s="96">
        <f t="shared" ref="I31" si="10">150-H31</f>
        <v>120.14925373134328</v>
      </c>
      <c r="J31" s="38">
        <f t="shared" ref="J31" si="11">G31*H31</f>
        <v>4000</v>
      </c>
      <c r="K31" s="97">
        <f t="shared" si="8"/>
        <v>0.95867097435999216</v>
      </c>
      <c r="L31" s="38">
        <f t="shared" si="9"/>
        <v>5.0000000000000001E-3</v>
      </c>
    </row>
    <row r="32" spans="1:12" ht="14.15">
      <c r="A32" t="s">
        <v>141</v>
      </c>
      <c r="B32" s="57">
        <v>1.4020999999999999</v>
      </c>
      <c r="C32" s="57">
        <v>19.7</v>
      </c>
      <c r="D32" s="42">
        <f t="shared" si="5"/>
        <v>1.4020474999999999</v>
      </c>
      <c r="E32" s="42">
        <f t="shared" si="6"/>
        <v>1.7280142609999984</v>
      </c>
      <c r="F32" s="103">
        <v>1485</v>
      </c>
      <c r="G32" s="50">
        <v>134</v>
      </c>
      <c r="H32" s="50">
        <f t="shared" si="7"/>
        <v>29.850746268656717</v>
      </c>
      <c r="I32" s="50">
        <f t="shared" ref="I32:I40" si="12">150-H32</f>
        <v>120.14925373134328</v>
      </c>
      <c r="J32">
        <f>G32*H32</f>
        <v>4000</v>
      </c>
      <c r="K32" s="28">
        <f t="shared" si="8"/>
        <v>0.95867097435999216</v>
      </c>
      <c r="L32">
        <f t="shared" si="9"/>
        <v>5.0000000000000001E-3</v>
      </c>
    </row>
    <row r="33" spans="1:12" ht="14.15">
      <c r="A33" s="38" t="s">
        <v>142</v>
      </c>
      <c r="B33" s="94">
        <v>1.4018999999999999</v>
      </c>
      <c r="C33" s="94">
        <v>19.7</v>
      </c>
      <c r="D33" s="95">
        <f t="shared" si="5"/>
        <v>1.4018474999999999</v>
      </c>
      <c r="E33" s="95">
        <f t="shared" si="6"/>
        <v>1.7258287409999991</v>
      </c>
      <c r="F33" s="102">
        <v>2431</v>
      </c>
      <c r="G33" s="96">
        <v>94</v>
      </c>
      <c r="H33" s="96">
        <f t="shared" si="7"/>
        <v>42.553191489361701</v>
      </c>
      <c r="I33" s="96">
        <f t="shared" si="12"/>
        <v>107.44680851063831</v>
      </c>
      <c r="J33" s="38">
        <f>G33*H33</f>
        <v>4000</v>
      </c>
      <c r="K33" s="97">
        <f t="shared" si="8"/>
        <v>0.95867097435999216</v>
      </c>
      <c r="L33" s="38">
        <f t="shared" si="9"/>
        <v>5.0000000000000001E-3</v>
      </c>
    </row>
    <row r="34" spans="1:12">
      <c r="A34" t="s">
        <v>143</v>
      </c>
      <c r="B34" s="57">
        <v>1.4019999999999999</v>
      </c>
      <c r="C34" s="57">
        <v>19.7</v>
      </c>
      <c r="D34" s="42">
        <f t="shared" si="5"/>
        <v>1.4019474999999999</v>
      </c>
      <c r="E34" s="42">
        <f t="shared" si="6"/>
        <v>1.7269215009999996</v>
      </c>
      <c r="F34" s="104">
        <v>1511</v>
      </c>
      <c r="G34" s="50">
        <v>89.6</v>
      </c>
      <c r="H34" s="50">
        <f t="shared" si="7"/>
        <v>44.642857142857146</v>
      </c>
      <c r="I34" s="50">
        <f t="shared" si="12"/>
        <v>105.35714285714286</v>
      </c>
      <c r="J34">
        <f>G34*H34</f>
        <v>4000</v>
      </c>
      <c r="K34" s="28">
        <f t="shared" si="8"/>
        <v>0.95867097435999216</v>
      </c>
      <c r="L34">
        <f t="shared" si="9"/>
        <v>5.0000000000000001E-3</v>
      </c>
    </row>
    <row r="35" spans="1:12" ht="14.15">
      <c r="A35" s="38" t="s">
        <v>144</v>
      </c>
      <c r="B35" s="94">
        <v>1.4020999999999999</v>
      </c>
      <c r="C35" s="94">
        <v>19.7</v>
      </c>
      <c r="D35" s="95">
        <f t="shared" si="5"/>
        <v>1.4020474999999999</v>
      </c>
      <c r="E35" s="95">
        <f t="shared" si="6"/>
        <v>1.7280142609999984</v>
      </c>
      <c r="F35" s="102">
        <v>2019</v>
      </c>
      <c r="G35" s="96">
        <v>117</v>
      </c>
      <c r="H35" s="96">
        <f t="shared" si="7"/>
        <v>34.188034188034187</v>
      </c>
      <c r="I35" s="96">
        <f t="shared" si="12"/>
        <v>115.81196581196582</v>
      </c>
      <c r="J35" s="38">
        <f>G35*H35</f>
        <v>4000</v>
      </c>
      <c r="K35" s="97">
        <f t="shared" si="8"/>
        <v>0.95867097435999216</v>
      </c>
      <c r="L35" s="38">
        <f t="shared" si="9"/>
        <v>5.0000000000000001E-3</v>
      </c>
    </row>
    <row r="36" spans="1:12" ht="14.15">
      <c r="A36" t="s">
        <v>145</v>
      </c>
      <c r="B36" s="57">
        <v>1.4019999999999999</v>
      </c>
      <c r="C36" s="57">
        <v>19.7</v>
      </c>
      <c r="D36" s="42">
        <f t="shared" si="5"/>
        <v>1.4019474999999999</v>
      </c>
      <c r="E36" s="42">
        <f t="shared" si="6"/>
        <v>1.7269215009999996</v>
      </c>
      <c r="F36" s="103">
        <v>2373</v>
      </c>
      <c r="G36" s="50">
        <v>124</v>
      </c>
      <c r="H36" s="50">
        <f t="shared" si="7"/>
        <v>32.258064516129032</v>
      </c>
      <c r="I36" s="50">
        <f t="shared" si="12"/>
        <v>117.74193548387098</v>
      </c>
      <c r="J36">
        <f t="shared" ref="J36:J40" si="13">G36*H36</f>
        <v>4000</v>
      </c>
      <c r="K36" s="28">
        <f t="shared" si="8"/>
        <v>0.95867097435999216</v>
      </c>
      <c r="L36">
        <f t="shared" si="9"/>
        <v>5.0000000000000001E-3</v>
      </c>
    </row>
    <row r="37" spans="1:12" ht="14.15">
      <c r="A37" s="38" t="s">
        <v>149</v>
      </c>
      <c r="B37" s="95">
        <v>1.4016</v>
      </c>
      <c r="C37" s="98">
        <v>22.8</v>
      </c>
      <c r="D37" s="95">
        <f t="shared" si="5"/>
        <v>1.4020900000000001</v>
      </c>
      <c r="E37" s="95">
        <f t="shared" si="6"/>
        <v>1.7284786840000006</v>
      </c>
      <c r="F37" s="102">
        <v>3200</v>
      </c>
      <c r="G37" s="96">
        <v>199.2</v>
      </c>
      <c r="H37" s="96">
        <f t="shared" si="7"/>
        <v>20.080321285140563</v>
      </c>
      <c r="I37" s="96">
        <f t="shared" si="12"/>
        <v>129.91967871485943</v>
      </c>
      <c r="J37" s="38">
        <f>G37*H37</f>
        <v>4000</v>
      </c>
      <c r="K37" s="97">
        <f t="shared" si="8"/>
        <v>0.95867097435999216</v>
      </c>
      <c r="L37" s="38">
        <f t="shared" si="9"/>
        <v>5.0000000000000001E-3</v>
      </c>
    </row>
    <row r="38" spans="1:12" ht="14.15">
      <c r="A38" t="s">
        <v>150</v>
      </c>
      <c r="B38" s="42">
        <v>1.4016999999999999</v>
      </c>
      <c r="C38" s="41">
        <v>22.7</v>
      </c>
      <c r="D38" s="42">
        <f t="shared" si="5"/>
        <v>1.4021725</v>
      </c>
      <c r="E38" s="42">
        <f t="shared" si="6"/>
        <v>1.7293802110000005</v>
      </c>
      <c r="F38" s="103">
        <v>3649</v>
      </c>
      <c r="G38" s="50">
        <v>221.81</v>
      </c>
      <c r="H38" s="50">
        <f t="shared" si="7"/>
        <v>18.033452053559351</v>
      </c>
      <c r="I38" s="50">
        <f t="shared" si="12"/>
        <v>131.96654794644064</v>
      </c>
      <c r="J38">
        <f t="shared" si="13"/>
        <v>3999.9999999999995</v>
      </c>
      <c r="K38" s="28">
        <f t="shared" si="8"/>
        <v>0.95867097435999216</v>
      </c>
      <c r="L38">
        <f t="shared" si="9"/>
        <v>5.0000000000000001E-3</v>
      </c>
    </row>
    <row r="39" spans="1:12" ht="14.6">
      <c r="A39" s="38" t="s">
        <v>151</v>
      </c>
      <c r="B39" s="95">
        <v>1.4016</v>
      </c>
      <c r="C39" s="98">
        <v>22.7</v>
      </c>
      <c r="D39" s="95">
        <f t="shared" si="5"/>
        <v>1.4020725000000001</v>
      </c>
      <c r="E39" s="95">
        <f t="shared" si="6"/>
        <v>1.7282874509999999</v>
      </c>
      <c r="F39" s="102">
        <v>4007</v>
      </c>
      <c r="G39" s="109">
        <v>200.97</v>
      </c>
      <c r="H39" s="96">
        <f t="shared" si="7"/>
        <v>19.903468179330247</v>
      </c>
      <c r="I39" s="96">
        <f t="shared" si="12"/>
        <v>130.09653182066975</v>
      </c>
      <c r="J39" s="38">
        <f t="shared" si="13"/>
        <v>3999.9999999999995</v>
      </c>
      <c r="K39" s="97">
        <f t="shared" si="8"/>
        <v>0.95867097435999216</v>
      </c>
      <c r="L39" s="38">
        <f t="shared" si="9"/>
        <v>5.0000000000000001E-3</v>
      </c>
    </row>
    <row r="40" spans="1:12" ht="14.15">
      <c r="A40" t="s">
        <v>152</v>
      </c>
      <c r="B40" s="42">
        <v>1.4016999999999999</v>
      </c>
      <c r="C40" s="41">
        <v>22.8</v>
      </c>
      <c r="D40" s="42">
        <f t="shared" si="5"/>
        <v>1.40219</v>
      </c>
      <c r="E40" s="42">
        <f t="shared" si="6"/>
        <v>1.7295714440000012</v>
      </c>
      <c r="F40" s="108">
        <v>3647</v>
      </c>
      <c r="G40" s="50">
        <v>246.78</v>
      </c>
      <c r="H40" s="50">
        <f t="shared" si="7"/>
        <v>16.208768943998702</v>
      </c>
      <c r="I40" s="50">
        <f t="shared" si="12"/>
        <v>133.79123105600129</v>
      </c>
      <c r="J40">
        <f t="shared" si="13"/>
        <v>4000</v>
      </c>
      <c r="K40" s="28">
        <f t="shared" si="8"/>
        <v>0.95867097435999216</v>
      </c>
      <c r="L40">
        <f t="shared" si="9"/>
        <v>5.0000000000000001E-3</v>
      </c>
    </row>
    <row r="41" spans="1:12" ht="14.15">
      <c r="A41" s="45" t="s">
        <v>33</v>
      </c>
      <c r="B41" s="46">
        <v>1.4172</v>
      </c>
      <c r="C41" s="47">
        <v>17.3</v>
      </c>
      <c r="D41" s="48">
        <f>(20-C41)*-0.000175+B41</f>
        <v>1.4167274999999999</v>
      </c>
      <c r="E41" s="49">
        <f>D41*10.9276-13.593</f>
        <v>1.8884314289999988</v>
      </c>
      <c r="F41" s="93"/>
      <c r="H41" s="50"/>
      <c r="I41" s="50"/>
    </row>
    <row r="42" spans="1:12">
      <c r="B42" s="26"/>
      <c r="C42" s="23"/>
      <c r="F42" t="s">
        <v>206</v>
      </c>
    </row>
    <row r="43" spans="1:12">
      <c r="D43" s="22"/>
      <c r="E43" s="28"/>
    </row>
    <row r="44" spans="1:12">
      <c r="E44" s="28"/>
      <c r="F44" s="20"/>
    </row>
    <row r="45" spans="1:12">
      <c r="E45" s="28"/>
    </row>
    <row r="46" spans="1:12">
      <c r="A46" s="16"/>
      <c r="B46" s="16"/>
      <c r="C46" s="15"/>
    </row>
    <row r="48" spans="1:12">
      <c r="F48" s="22"/>
    </row>
  </sheetData>
  <sortState xmlns:xlrd2="http://schemas.microsoft.com/office/spreadsheetml/2017/richdata2" ref="F31:F40">
    <sortCondition ref="F31"/>
  </sortState>
  <phoneticPr fontId="12"/>
  <pageMargins left="0.75" right="0.75" top="1" bottom="1" header="0.5" footer="0.5"/>
  <pageSetup orientation="portrait" horizontalDpi="4294967292" verticalDpi="4294967292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3"/>
  <sheetViews>
    <sheetView topLeftCell="A3" workbookViewId="0">
      <selection activeCell="C24" sqref="C24"/>
    </sheetView>
  </sheetViews>
  <sheetFormatPr defaultColWidth="11.3828125" defaultRowHeight="12.45"/>
  <sheetData>
    <row r="1" spans="1:13" ht="24.9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8">
        <v>1</v>
      </c>
      <c r="B2" s="58" t="s">
        <v>61</v>
      </c>
      <c r="C2" s="59">
        <v>1.4073</v>
      </c>
      <c r="D2" s="58">
        <v>17.5</v>
      </c>
      <c r="E2" s="58">
        <f t="shared" ref="E2:E23" si="0">((20-D2)*-0.000175+C2)-0.0008</f>
        <v>1.4060625</v>
      </c>
      <c r="F2" s="59">
        <f t="shared" ref="F2:F23" si="1">E2*10.9276-13.593</f>
        <v>1.7718885750000002</v>
      </c>
      <c r="G2" s="58" t="s">
        <v>63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8">
        <v>2</v>
      </c>
      <c r="B3" s="58" t="s">
        <v>61</v>
      </c>
      <c r="C3" s="59">
        <v>1.407</v>
      </c>
      <c r="D3" s="58">
        <v>17.5</v>
      </c>
      <c r="E3" s="58">
        <f t="shared" si="0"/>
        <v>1.4057625</v>
      </c>
      <c r="F3" s="59">
        <f t="shared" si="1"/>
        <v>1.7686102950000002</v>
      </c>
      <c r="G3" s="58" t="s">
        <v>64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8">
        <v>3</v>
      </c>
      <c r="B4" s="58" t="s">
        <v>61</v>
      </c>
      <c r="C4" s="59">
        <v>1.4066000000000001</v>
      </c>
      <c r="D4" s="58">
        <v>17.5</v>
      </c>
      <c r="E4" s="58">
        <f t="shared" si="0"/>
        <v>1.4053625000000001</v>
      </c>
      <c r="F4" s="59">
        <f t="shared" si="1"/>
        <v>1.7642392550000014</v>
      </c>
      <c r="G4" s="58" t="s">
        <v>65</v>
      </c>
      <c r="I4" t="s">
        <v>156</v>
      </c>
    </row>
    <row r="5" spans="1:13">
      <c r="A5" s="58">
        <v>4</v>
      </c>
      <c r="B5" s="58" t="s">
        <v>61</v>
      </c>
      <c r="C5" s="59">
        <v>1.4061999999999999</v>
      </c>
      <c r="D5" s="58">
        <v>17.5</v>
      </c>
      <c r="E5" s="58">
        <f t="shared" si="0"/>
        <v>1.4049624999999999</v>
      </c>
      <c r="F5" s="59">
        <f t="shared" si="1"/>
        <v>1.7598682149999991</v>
      </c>
      <c r="G5" s="58" t="s">
        <v>66</v>
      </c>
      <c r="I5" t="s">
        <v>157</v>
      </c>
    </row>
    <row r="6" spans="1:13">
      <c r="A6" s="58">
        <v>5</v>
      </c>
      <c r="B6" s="58" t="s">
        <v>61</v>
      </c>
      <c r="C6" s="59">
        <v>1.4056999999999999</v>
      </c>
      <c r="D6" s="58">
        <v>17.5</v>
      </c>
      <c r="E6" s="58">
        <f t="shared" si="0"/>
        <v>1.4044624999999999</v>
      </c>
      <c r="F6" s="59">
        <f t="shared" si="1"/>
        <v>1.7544044149999998</v>
      </c>
      <c r="G6" s="58" t="s">
        <v>67</v>
      </c>
    </row>
    <row r="7" spans="1:13">
      <c r="A7" s="58">
        <v>6</v>
      </c>
      <c r="B7" s="58" t="s">
        <v>61</v>
      </c>
      <c r="C7" s="59">
        <v>1.4051</v>
      </c>
      <c r="D7" s="58">
        <v>17.600000000000001</v>
      </c>
      <c r="E7" s="58">
        <f t="shared" si="0"/>
        <v>1.40388</v>
      </c>
      <c r="F7" s="59">
        <f t="shared" si="1"/>
        <v>1.7480390880000005</v>
      </c>
      <c r="G7" s="58" t="s">
        <v>68</v>
      </c>
    </row>
    <row r="8" spans="1:13">
      <c r="A8" s="58">
        <v>7</v>
      </c>
      <c r="B8" s="58" t="s">
        <v>61</v>
      </c>
      <c r="C8" s="59">
        <v>1.4045000000000001</v>
      </c>
      <c r="D8" s="58">
        <v>17.600000000000001</v>
      </c>
      <c r="E8" s="58">
        <f t="shared" si="0"/>
        <v>1.4032800000000001</v>
      </c>
      <c r="F8" s="59">
        <f t="shared" si="1"/>
        <v>1.7414825280000006</v>
      </c>
      <c r="G8" s="58" t="s">
        <v>69</v>
      </c>
    </row>
    <row r="9" spans="1:13">
      <c r="A9" s="58">
        <v>8</v>
      </c>
      <c r="B9" s="58" t="s">
        <v>61</v>
      </c>
      <c r="C9" s="59">
        <v>1.4038999999999999</v>
      </c>
      <c r="D9" s="58">
        <v>17.600000000000001</v>
      </c>
      <c r="E9" s="58">
        <f t="shared" si="0"/>
        <v>1.4026799999999999</v>
      </c>
      <c r="F9" s="59">
        <f t="shared" si="1"/>
        <v>1.7349259679999989</v>
      </c>
      <c r="G9" s="58" t="s">
        <v>70</v>
      </c>
    </row>
    <row r="10" spans="1:13">
      <c r="A10" s="43">
        <v>9</v>
      </c>
      <c r="B10" s="43" t="s">
        <v>61</v>
      </c>
      <c r="C10" s="44">
        <v>1.4033</v>
      </c>
      <c r="D10" s="43">
        <v>17.600000000000001</v>
      </c>
      <c r="E10" s="43">
        <f t="shared" si="0"/>
        <v>1.40208</v>
      </c>
      <c r="F10" s="44">
        <f t="shared" si="1"/>
        <v>1.7283694080000007</v>
      </c>
      <c r="G10" s="43" t="s">
        <v>71</v>
      </c>
    </row>
    <row r="11" spans="1:13">
      <c r="A11" s="43">
        <v>10</v>
      </c>
      <c r="B11" s="43" t="s">
        <v>61</v>
      </c>
      <c r="C11" s="44">
        <v>1.4028</v>
      </c>
      <c r="D11" s="43">
        <v>17.600000000000001</v>
      </c>
      <c r="E11" s="43">
        <f t="shared" si="0"/>
        <v>1.40158</v>
      </c>
      <c r="F11" s="44">
        <f t="shared" si="1"/>
        <v>1.7229056080000014</v>
      </c>
      <c r="G11" s="43" t="s">
        <v>72</v>
      </c>
    </row>
    <row r="12" spans="1:13">
      <c r="A12" s="43">
        <v>11</v>
      </c>
      <c r="B12" s="43" t="s">
        <v>61</v>
      </c>
      <c r="C12" s="44">
        <v>1.4023000000000001</v>
      </c>
      <c r="D12" s="43">
        <v>17.7</v>
      </c>
      <c r="E12" s="43">
        <f t="shared" si="0"/>
        <v>1.4010975000000001</v>
      </c>
      <c r="F12" s="44">
        <f t="shared" si="1"/>
        <v>1.7176330410000009</v>
      </c>
      <c r="G12" s="43" t="s">
        <v>73</v>
      </c>
    </row>
    <row r="13" spans="1:13">
      <c r="A13" s="43">
        <v>12</v>
      </c>
      <c r="B13" s="43" t="s">
        <v>61</v>
      </c>
      <c r="C13" s="44">
        <v>1.4016</v>
      </c>
      <c r="D13" s="43">
        <v>17.7</v>
      </c>
      <c r="E13" s="43">
        <f t="shared" si="0"/>
        <v>1.4003975</v>
      </c>
      <c r="F13" s="44">
        <f t="shared" si="1"/>
        <v>1.7099837210000004</v>
      </c>
      <c r="G13" s="43" t="s">
        <v>74</v>
      </c>
    </row>
    <row r="14" spans="1:13">
      <c r="A14" s="43">
        <v>13</v>
      </c>
      <c r="B14" s="43" t="s">
        <v>61</v>
      </c>
      <c r="C14" s="44">
        <v>1.4011</v>
      </c>
      <c r="D14" s="43">
        <v>17.7</v>
      </c>
      <c r="E14" s="43">
        <f t="shared" si="0"/>
        <v>1.3998975</v>
      </c>
      <c r="F14" s="44">
        <f t="shared" si="1"/>
        <v>1.704519921000001</v>
      </c>
      <c r="G14" s="43" t="s">
        <v>75</v>
      </c>
    </row>
    <row r="15" spans="1:13">
      <c r="A15" s="43">
        <v>14</v>
      </c>
      <c r="B15" s="43" t="s">
        <v>61</v>
      </c>
      <c r="C15" s="44">
        <v>1.4005000000000001</v>
      </c>
      <c r="D15" s="43">
        <v>17.899999999999999</v>
      </c>
      <c r="E15" s="43">
        <f t="shared" si="0"/>
        <v>1.3993325000000001</v>
      </c>
      <c r="F15" s="44">
        <f t="shared" si="1"/>
        <v>1.6983458270000007</v>
      </c>
      <c r="G15" s="43" t="s">
        <v>76</v>
      </c>
    </row>
    <row r="16" spans="1:13">
      <c r="A16" s="43">
        <v>15</v>
      </c>
      <c r="B16" s="43" t="s">
        <v>61</v>
      </c>
      <c r="C16" s="44">
        <v>1.4</v>
      </c>
      <c r="D16" s="43">
        <v>18</v>
      </c>
      <c r="E16" s="43">
        <f t="shared" si="0"/>
        <v>1.3988499999999999</v>
      </c>
      <c r="F16" s="44">
        <f t="shared" si="1"/>
        <v>1.6930732599999985</v>
      </c>
      <c r="G16" s="43" t="s">
        <v>77</v>
      </c>
    </row>
    <row r="17" spans="1:7">
      <c r="A17" s="43">
        <v>16</v>
      </c>
      <c r="B17" s="43" t="s">
        <v>61</v>
      </c>
      <c r="C17" s="44">
        <v>1.3995</v>
      </c>
      <c r="D17" s="43">
        <v>18</v>
      </c>
      <c r="E17" s="43">
        <f t="shared" si="0"/>
        <v>1.39835</v>
      </c>
      <c r="F17" s="44">
        <f t="shared" si="1"/>
        <v>1.6876094599999991</v>
      </c>
      <c r="G17" s="43" t="s">
        <v>78</v>
      </c>
    </row>
    <row r="18" spans="1:7">
      <c r="A18" s="58">
        <v>17</v>
      </c>
      <c r="B18" s="58" t="s">
        <v>61</v>
      </c>
      <c r="C18" s="59">
        <v>1.399</v>
      </c>
      <c r="D18" s="58">
        <v>18</v>
      </c>
      <c r="E18" s="58">
        <f t="shared" si="0"/>
        <v>1.39785</v>
      </c>
      <c r="F18" s="59">
        <f t="shared" si="1"/>
        <v>1.6821456599999998</v>
      </c>
      <c r="G18" s="58" t="s">
        <v>79</v>
      </c>
    </row>
    <row r="19" spans="1:7">
      <c r="A19" s="58">
        <v>18</v>
      </c>
      <c r="B19" s="58" t="s">
        <v>61</v>
      </c>
      <c r="C19" s="59">
        <v>1.3983000000000001</v>
      </c>
      <c r="D19" s="58">
        <v>18</v>
      </c>
      <c r="E19" s="58">
        <f t="shared" si="0"/>
        <v>1.3971500000000001</v>
      </c>
      <c r="F19" s="59">
        <f t="shared" si="1"/>
        <v>1.674496340000001</v>
      </c>
      <c r="G19" s="58" t="s">
        <v>80</v>
      </c>
    </row>
    <row r="20" spans="1:7">
      <c r="A20" s="58">
        <v>19</v>
      </c>
      <c r="B20" s="58" t="s">
        <v>61</v>
      </c>
      <c r="C20" s="59">
        <v>1.3960999999999999</v>
      </c>
      <c r="D20" s="58">
        <v>18</v>
      </c>
      <c r="E20" s="58">
        <f t="shared" si="0"/>
        <v>1.3949499999999999</v>
      </c>
      <c r="F20" s="59">
        <f t="shared" si="1"/>
        <v>1.6504556199999989</v>
      </c>
      <c r="G20" s="58" t="s">
        <v>81</v>
      </c>
    </row>
    <row r="21" spans="1:7">
      <c r="A21" s="58">
        <v>20</v>
      </c>
      <c r="B21" s="58" t="s">
        <v>61</v>
      </c>
      <c r="C21" s="59">
        <v>1.3868</v>
      </c>
      <c r="D21" s="58">
        <v>18</v>
      </c>
      <c r="E21" s="58">
        <f t="shared" si="0"/>
        <v>1.38565</v>
      </c>
      <c r="F21" s="59">
        <f t="shared" si="1"/>
        <v>1.5488289399999999</v>
      </c>
      <c r="G21" s="58" t="s">
        <v>82</v>
      </c>
    </row>
    <row r="22" spans="1:7">
      <c r="A22" s="58">
        <v>21</v>
      </c>
      <c r="B22" s="58" t="s">
        <v>61</v>
      </c>
      <c r="C22" s="59">
        <v>1.3667</v>
      </c>
      <c r="D22" s="58">
        <v>18</v>
      </c>
      <c r="E22" s="58">
        <f t="shared" si="0"/>
        <v>1.36555</v>
      </c>
      <c r="F22" s="59">
        <f t="shared" si="1"/>
        <v>1.3291841800000004</v>
      </c>
      <c r="G22" s="58" t="s">
        <v>83</v>
      </c>
    </row>
    <row r="23" spans="1:7">
      <c r="A23" s="58">
        <v>22</v>
      </c>
      <c r="B23" s="58" t="s">
        <v>61</v>
      </c>
      <c r="C23" s="59">
        <v>1.3472</v>
      </c>
      <c r="D23" s="58">
        <v>18</v>
      </c>
      <c r="E23" s="58">
        <f t="shared" si="0"/>
        <v>1.34605</v>
      </c>
      <c r="F23" s="59">
        <f t="shared" si="1"/>
        <v>1.116095979999999</v>
      </c>
      <c r="G23" s="58" t="s">
        <v>84</v>
      </c>
    </row>
  </sheetData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23"/>
  <sheetViews>
    <sheetView topLeftCell="A3" workbookViewId="0">
      <selection activeCell="C24" sqref="C24"/>
    </sheetView>
  </sheetViews>
  <sheetFormatPr defaultColWidth="11.3828125" defaultRowHeight="12.45"/>
  <sheetData>
    <row r="1" spans="1:13" ht="24.9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8">
        <v>1</v>
      </c>
      <c r="B2" s="58" t="s">
        <v>61</v>
      </c>
      <c r="C2" s="59">
        <v>1.4063000000000001</v>
      </c>
      <c r="D2" s="58">
        <v>18.100000000000001</v>
      </c>
      <c r="E2" s="58">
        <f t="shared" ref="E2:E23" si="0">((20-D2)*-0.000175+C2)-0.0008</f>
        <v>1.4051675000000001</v>
      </c>
      <c r="F2" s="59">
        <f t="shared" ref="F2:F23" si="1">E2*10.9276-13.593</f>
        <v>1.762108373000002</v>
      </c>
      <c r="G2" s="58" t="s">
        <v>85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8">
        <v>2</v>
      </c>
      <c r="B3" s="58" t="s">
        <v>61</v>
      </c>
      <c r="C3" s="59">
        <v>1.4066000000000001</v>
      </c>
      <c r="D3" s="58">
        <v>18.100000000000001</v>
      </c>
      <c r="E3" s="58">
        <f t="shared" si="0"/>
        <v>1.4054675000000001</v>
      </c>
      <c r="F3" s="59">
        <f t="shared" si="1"/>
        <v>1.7653866530000002</v>
      </c>
      <c r="G3" s="58" t="s">
        <v>86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60">
        <v>3</v>
      </c>
      <c r="B4" s="60" t="s">
        <v>61</v>
      </c>
      <c r="C4" s="61">
        <v>1.4064000000000001</v>
      </c>
      <c r="D4" s="60">
        <v>18.100000000000001</v>
      </c>
      <c r="E4" s="60">
        <f t="shared" si="0"/>
        <v>1.4052675000000001</v>
      </c>
      <c r="F4" s="61">
        <f t="shared" si="1"/>
        <v>1.7632011330000008</v>
      </c>
      <c r="G4" s="60" t="s">
        <v>87</v>
      </c>
      <c r="I4" t="s">
        <v>156</v>
      </c>
    </row>
    <row r="5" spans="1:13">
      <c r="A5" s="60">
        <v>4</v>
      </c>
      <c r="B5" s="60" t="s">
        <v>61</v>
      </c>
      <c r="C5" s="61">
        <v>1.4058999999999999</v>
      </c>
      <c r="D5" s="60">
        <v>18.100000000000001</v>
      </c>
      <c r="E5" s="60">
        <f t="shared" si="0"/>
        <v>1.4047674999999999</v>
      </c>
      <c r="F5" s="61">
        <f t="shared" si="1"/>
        <v>1.7577373329999997</v>
      </c>
      <c r="G5" s="60" t="s">
        <v>88</v>
      </c>
      <c r="I5" t="s">
        <v>157</v>
      </c>
    </row>
    <row r="6" spans="1:13">
      <c r="A6" s="60">
        <v>5</v>
      </c>
      <c r="B6" s="60" t="s">
        <v>61</v>
      </c>
      <c r="C6" s="61">
        <v>1.4054</v>
      </c>
      <c r="D6" s="60">
        <v>18.2</v>
      </c>
      <c r="E6" s="60">
        <f t="shared" si="0"/>
        <v>1.404285</v>
      </c>
      <c r="F6" s="61">
        <f t="shared" si="1"/>
        <v>1.7524647659999992</v>
      </c>
      <c r="G6" s="60" t="s">
        <v>89</v>
      </c>
    </row>
    <row r="7" spans="1:13">
      <c r="A7" s="60">
        <v>6</v>
      </c>
      <c r="B7" s="60" t="s">
        <v>61</v>
      </c>
      <c r="C7" s="61">
        <v>1.4048</v>
      </c>
      <c r="D7" s="60">
        <v>18.2</v>
      </c>
      <c r="E7" s="60">
        <f t="shared" si="0"/>
        <v>1.4036850000000001</v>
      </c>
      <c r="F7" s="61">
        <f t="shared" si="1"/>
        <v>1.7459082060000011</v>
      </c>
      <c r="G7" s="60" t="s">
        <v>90</v>
      </c>
    </row>
    <row r="8" spans="1:13">
      <c r="A8" s="60">
        <v>7</v>
      </c>
      <c r="B8" s="60" t="s">
        <v>61</v>
      </c>
      <c r="C8" s="61">
        <v>1.4041999999999999</v>
      </c>
      <c r="D8" s="60">
        <v>18.2</v>
      </c>
      <c r="E8" s="60">
        <f t="shared" si="0"/>
        <v>1.4030849999999999</v>
      </c>
      <c r="F8" s="61">
        <f t="shared" si="1"/>
        <v>1.7393516459999994</v>
      </c>
      <c r="G8" s="60" t="s">
        <v>91</v>
      </c>
    </row>
    <row r="9" spans="1:13">
      <c r="A9" s="60">
        <v>8</v>
      </c>
      <c r="B9" s="60" t="s">
        <v>61</v>
      </c>
      <c r="C9" s="61">
        <v>1.4036999999999999</v>
      </c>
      <c r="D9" s="60">
        <v>18.2</v>
      </c>
      <c r="E9" s="60">
        <f t="shared" si="0"/>
        <v>1.402585</v>
      </c>
      <c r="F9" s="61">
        <f t="shared" si="1"/>
        <v>1.733887846</v>
      </c>
      <c r="G9" s="60" t="s">
        <v>92</v>
      </c>
    </row>
    <row r="10" spans="1:13">
      <c r="A10" s="60">
        <v>9</v>
      </c>
      <c r="B10" s="60" t="s">
        <v>61</v>
      </c>
      <c r="C10" s="61">
        <v>1.4031</v>
      </c>
      <c r="D10" s="60">
        <v>18.2</v>
      </c>
      <c r="E10" s="60">
        <f t="shared" si="0"/>
        <v>1.401985</v>
      </c>
      <c r="F10" s="61">
        <f t="shared" si="1"/>
        <v>1.7273312860000001</v>
      </c>
      <c r="G10" s="60" t="s">
        <v>93</v>
      </c>
    </row>
    <row r="11" spans="1:13">
      <c r="A11" s="60">
        <v>10</v>
      </c>
      <c r="B11" s="60" t="s">
        <v>61</v>
      </c>
      <c r="C11" s="61">
        <v>1.4025000000000001</v>
      </c>
      <c r="D11" s="60">
        <v>18.2</v>
      </c>
      <c r="E11" s="60">
        <f t="shared" si="0"/>
        <v>1.4013850000000001</v>
      </c>
      <c r="F11" s="61">
        <f t="shared" si="1"/>
        <v>1.7207747260000019</v>
      </c>
      <c r="G11" s="60" t="s">
        <v>94</v>
      </c>
    </row>
    <row r="12" spans="1:13">
      <c r="A12" s="58">
        <v>11</v>
      </c>
      <c r="B12" s="58" t="s">
        <v>61</v>
      </c>
      <c r="C12" s="59">
        <v>1.4021999999999999</v>
      </c>
      <c r="D12" s="58">
        <v>18.3</v>
      </c>
      <c r="E12" s="58">
        <f t="shared" si="0"/>
        <v>1.4011024999999999</v>
      </c>
      <c r="F12" s="59">
        <f t="shared" si="1"/>
        <v>1.7176876789999991</v>
      </c>
      <c r="G12" s="58" t="s">
        <v>95</v>
      </c>
    </row>
    <row r="13" spans="1:13">
      <c r="A13" s="58">
        <v>12</v>
      </c>
      <c r="B13" s="58" t="s">
        <v>61</v>
      </c>
      <c r="C13" s="59">
        <v>1.4015</v>
      </c>
      <c r="D13" s="58">
        <v>18.3</v>
      </c>
      <c r="E13" s="58">
        <f t="shared" si="0"/>
        <v>1.4004025</v>
      </c>
      <c r="F13" s="59">
        <f t="shared" si="1"/>
        <v>1.7100383590000003</v>
      </c>
      <c r="G13" s="58" t="s">
        <v>96</v>
      </c>
    </row>
    <row r="14" spans="1:13">
      <c r="A14" s="58">
        <v>13</v>
      </c>
      <c r="B14" s="58" t="s">
        <v>61</v>
      </c>
      <c r="C14" s="59">
        <v>1.401</v>
      </c>
      <c r="D14" s="58">
        <v>18.3</v>
      </c>
      <c r="E14" s="58">
        <f t="shared" si="0"/>
        <v>1.3999025</v>
      </c>
      <c r="F14" s="59">
        <f t="shared" si="1"/>
        <v>1.704574559000001</v>
      </c>
      <c r="G14" s="58" t="s">
        <v>97</v>
      </c>
    </row>
    <row r="15" spans="1:13">
      <c r="A15" s="58">
        <v>14</v>
      </c>
      <c r="B15" s="58" t="s">
        <v>61</v>
      </c>
      <c r="C15" s="59">
        <v>1.4005000000000001</v>
      </c>
      <c r="D15" s="58">
        <v>18.3</v>
      </c>
      <c r="E15" s="58">
        <f t="shared" si="0"/>
        <v>1.3994025000000001</v>
      </c>
      <c r="F15" s="59">
        <f t="shared" si="1"/>
        <v>1.6991107590000016</v>
      </c>
      <c r="G15" s="58" t="s">
        <v>98</v>
      </c>
    </row>
    <row r="16" spans="1:13">
      <c r="A16" s="58">
        <v>15</v>
      </c>
      <c r="B16" s="58" t="s">
        <v>61</v>
      </c>
      <c r="C16" s="59">
        <v>1.3998999999999999</v>
      </c>
      <c r="D16" s="58">
        <v>18.3</v>
      </c>
      <c r="E16" s="58">
        <f t="shared" si="0"/>
        <v>1.3988024999999999</v>
      </c>
      <c r="F16" s="59">
        <f t="shared" si="1"/>
        <v>1.6925541989999999</v>
      </c>
      <c r="G16" s="58" t="s">
        <v>99</v>
      </c>
    </row>
    <row r="17" spans="1:7">
      <c r="A17" s="58">
        <v>16</v>
      </c>
      <c r="B17" s="58" t="s">
        <v>61</v>
      </c>
      <c r="C17" s="59">
        <v>1.3994</v>
      </c>
      <c r="D17" s="58">
        <v>18.399999999999999</v>
      </c>
      <c r="E17" s="58">
        <f t="shared" si="0"/>
        <v>1.39832</v>
      </c>
      <c r="F17" s="59">
        <f t="shared" si="1"/>
        <v>1.6872816319999995</v>
      </c>
      <c r="G17" s="58" t="s">
        <v>100</v>
      </c>
    </row>
    <row r="18" spans="1:7">
      <c r="A18" s="58">
        <v>17</v>
      </c>
      <c r="B18" s="58" t="s">
        <v>61</v>
      </c>
      <c r="C18" s="59">
        <v>1.3989</v>
      </c>
      <c r="D18" s="58">
        <v>18.399999999999999</v>
      </c>
      <c r="E18" s="58">
        <f t="shared" si="0"/>
        <v>1.3978200000000001</v>
      </c>
      <c r="F18" s="59">
        <f t="shared" si="1"/>
        <v>1.6818178320000001</v>
      </c>
      <c r="G18" s="58" t="s">
        <v>101</v>
      </c>
    </row>
    <row r="19" spans="1:7">
      <c r="A19" s="58">
        <v>18</v>
      </c>
      <c r="B19" s="58" t="s">
        <v>61</v>
      </c>
      <c r="C19" s="59">
        <v>1.3982000000000001</v>
      </c>
      <c r="D19" s="58">
        <v>18.399999999999999</v>
      </c>
      <c r="E19" s="58">
        <f t="shared" si="0"/>
        <v>1.3971200000000001</v>
      </c>
      <c r="F19" s="59">
        <f t="shared" si="1"/>
        <v>1.6741685120000014</v>
      </c>
      <c r="G19" s="58" t="s">
        <v>102</v>
      </c>
    </row>
    <row r="20" spans="1:7">
      <c r="A20" s="60">
        <v>19</v>
      </c>
      <c r="B20" s="60" t="s">
        <v>61</v>
      </c>
      <c r="C20" s="61">
        <v>1.3958999999999999</v>
      </c>
      <c r="D20" s="60">
        <v>18.399999999999999</v>
      </c>
      <c r="E20" s="60">
        <f t="shared" si="0"/>
        <v>1.3948199999999999</v>
      </c>
      <c r="F20" s="61">
        <f t="shared" si="1"/>
        <v>1.6490350319999987</v>
      </c>
      <c r="G20" s="60" t="s">
        <v>103</v>
      </c>
    </row>
    <row r="21" spans="1:7">
      <c r="A21" s="60">
        <v>20</v>
      </c>
      <c r="B21" s="60" t="s">
        <v>61</v>
      </c>
      <c r="C21" s="61">
        <v>1.387</v>
      </c>
      <c r="D21" s="60">
        <v>18.399999999999999</v>
      </c>
      <c r="E21" s="60">
        <f t="shared" si="0"/>
        <v>1.38592</v>
      </c>
      <c r="F21" s="61">
        <f t="shared" si="1"/>
        <v>1.5517793920000003</v>
      </c>
      <c r="G21" s="60" t="s">
        <v>104</v>
      </c>
    </row>
    <row r="22" spans="1:7">
      <c r="A22" s="60">
        <v>21</v>
      </c>
      <c r="B22" s="60" t="s">
        <v>61</v>
      </c>
      <c r="C22" s="61">
        <v>1.3660000000000001</v>
      </c>
      <c r="D22" s="60">
        <v>18.5</v>
      </c>
      <c r="E22" s="60">
        <f t="shared" si="0"/>
        <v>1.3649375000000001</v>
      </c>
      <c r="F22" s="61">
        <f t="shared" si="1"/>
        <v>1.3224910250000015</v>
      </c>
      <c r="G22" s="60" t="s">
        <v>105</v>
      </c>
    </row>
    <row r="23" spans="1:7">
      <c r="A23" s="60">
        <v>22</v>
      </c>
      <c r="B23" s="60" t="s">
        <v>61</v>
      </c>
      <c r="C23" s="61">
        <v>1.3463000000000001</v>
      </c>
      <c r="D23" s="60">
        <v>18.5</v>
      </c>
      <c r="E23" s="60">
        <f t="shared" si="0"/>
        <v>1.3452375000000001</v>
      </c>
      <c r="F23" s="61">
        <f t="shared" si="1"/>
        <v>1.1072173050000007</v>
      </c>
      <c r="G23" s="60" t="s">
        <v>106</v>
      </c>
    </row>
  </sheetData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23"/>
  <sheetViews>
    <sheetView topLeftCell="A3" workbookViewId="0">
      <selection activeCell="C24" sqref="C24"/>
    </sheetView>
  </sheetViews>
  <sheetFormatPr defaultColWidth="11.3828125" defaultRowHeight="12.45"/>
  <sheetData>
    <row r="1" spans="1:13" ht="24.9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8">
        <v>1</v>
      </c>
      <c r="B2" s="58" t="s">
        <v>61</v>
      </c>
      <c r="C2" s="59">
        <v>1.4067000000000001</v>
      </c>
      <c r="D2" s="58">
        <v>19</v>
      </c>
      <c r="E2" s="58">
        <f t="shared" ref="E2:E23" si="0">((20-D2)*-0.000175+C2)-0.0008</f>
        <v>1.4057250000000001</v>
      </c>
      <c r="F2" s="59">
        <f t="shared" ref="F2:F23" si="1">E2*10.9276-13.593</f>
        <v>1.7682005100000016</v>
      </c>
      <c r="G2" s="58" t="s">
        <v>129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8">
        <v>2</v>
      </c>
      <c r="B3" s="58" t="s">
        <v>61</v>
      </c>
      <c r="C3" s="59">
        <v>1.4065000000000001</v>
      </c>
      <c r="D3" s="58">
        <v>19</v>
      </c>
      <c r="E3" s="58">
        <f t="shared" si="0"/>
        <v>1.4055250000000001</v>
      </c>
      <c r="F3" s="59">
        <f t="shared" si="1"/>
        <v>1.7660149900000022</v>
      </c>
      <c r="G3" s="58" t="s">
        <v>130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8">
        <v>3</v>
      </c>
      <c r="B4" s="58" t="s">
        <v>61</v>
      </c>
      <c r="C4" s="59">
        <v>1.4060999999999999</v>
      </c>
      <c r="D4" s="58">
        <v>19</v>
      </c>
      <c r="E4" s="58">
        <f t="shared" si="0"/>
        <v>1.405125</v>
      </c>
      <c r="F4" s="59">
        <f t="shared" si="1"/>
        <v>1.7616439499999998</v>
      </c>
      <c r="G4" s="58" t="s">
        <v>131</v>
      </c>
      <c r="I4" t="s">
        <v>156</v>
      </c>
    </row>
    <row r="5" spans="1:13">
      <c r="A5" s="58">
        <v>4</v>
      </c>
      <c r="B5" s="58" t="s">
        <v>61</v>
      </c>
      <c r="C5" s="59">
        <v>1.4056999999999999</v>
      </c>
      <c r="D5" s="58">
        <v>19</v>
      </c>
      <c r="E5" s="58">
        <f t="shared" si="0"/>
        <v>1.404725</v>
      </c>
      <c r="F5" s="59">
        <f t="shared" si="1"/>
        <v>1.7572729099999993</v>
      </c>
      <c r="G5" s="58" t="s">
        <v>132</v>
      </c>
      <c r="I5" t="s">
        <v>157</v>
      </c>
    </row>
    <row r="6" spans="1:13">
      <c r="A6" s="58">
        <v>5</v>
      </c>
      <c r="B6" s="58" t="s">
        <v>61</v>
      </c>
      <c r="C6" s="59">
        <v>1.4052</v>
      </c>
      <c r="D6" s="58">
        <v>19</v>
      </c>
      <c r="E6" s="58">
        <f t="shared" si="0"/>
        <v>1.4042250000000001</v>
      </c>
      <c r="F6" s="59">
        <f t="shared" si="1"/>
        <v>1.7518091099999999</v>
      </c>
      <c r="G6" s="58" t="s">
        <v>133</v>
      </c>
    </row>
    <row r="7" spans="1:13">
      <c r="A7" s="58">
        <v>6</v>
      </c>
      <c r="B7" s="58" t="s">
        <v>61</v>
      </c>
      <c r="C7" s="59">
        <v>1.4046000000000001</v>
      </c>
      <c r="D7" s="58">
        <v>19</v>
      </c>
      <c r="E7" s="58">
        <f t="shared" si="0"/>
        <v>1.4036250000000001</v>
      </c>
      <c r="F7" s="59">
        <f t="shared" si="1"/>
        <v>1.7452525500000018</v>
      </c>
      <c r="G7" s="58" t="s">
        <v>134</v>
      </c>
    </row>
    <row r="8" spans="1:13">
      <c r="A8" s="60">
        <v>7</v>
      </c>
      <c r="B8" s="60" t="s">
        <v>61</v>
      </c>
      <c r="C8" s="61">
        <v>1.4041999999999999</v>
      </c>
      <c r="D8" s="60">
        <v>19.100000000000001</v>
      </c>
      <c r="E8" s="60">
        <f t="shared" si="0"/>
        <v>1.4032424999999999</v>
      </c>
      <c r="F8" s="61">
        <f t="shared" si="1"/>
        <v>1.7410727430000001</v>
      </c>
      <c r="G8" s="60" t="s">
        <v>135</v>
      </c>
    </row>
    <row r="9" spans="1:13">
      <c r="A9" s="60">
        <v>8</v>
      </c>
      <c r="B9" s="60" t="s">
        <v>61</v>
      </c>
      <c r="C9" s="61">
        <v>1.4036</v>
      </c>
      <c r="D9" s="60">
        <v>19.100000000000001</v>
      </c>
      <c r="E9" s="60">
        <f t="shared" si="0"/>
        <v>1.4026425</v>
      </c>
      <c r="F9" s="61">
        <f t="shared" si="1"/>
        <v>1.7345161830000002</v>
      </c>
      <c r="G9" s="60" t="s">
        <v>136</v>
      </c>
    </row>
    <row r="10" spans="1:13">
      <c r="A10" s="60">
        <v>9</v>
      </c>
      <c r="B10" s="60" t="s">
        <v>61</v>
      </c>
      <c r="C10" s="61">
        <v>1.403</v>
      </c>
      <c r="D10" s="60">
        <v>19.100000000000001</v>
      </c>
      <c r="E10" s="60">
        <f t="shared" si="0"/>
        <v>1.4020425000000001</v>
      </c>
      <c r="F10" s="61">
        <f t="shared" si="1"/>
        <v>1.7279596230000003</v>
      </c>
      <c r="G10" s="60" t="s">
        <v>137</v>
      </c>
    </row>
    <row r="11" spans="1:13">
      <c r="A11" s="60">
        <v>10</v>
      </c>
      <c r="B11" s="60" t="s">
        <v>61</v>
      </c>
      <c r="C11" s="61">
        <v>1.4024000000000001</v>
      </c>
      <c r="D11" s="60">
        <v>19.100000000000001</v>
      </c>
      <c r="E11" s="60">
        <f t="shared" si="0"/>
        <v>1.4014425000000001</v>
      </c>
      <c r="F11" s="61">
        <f t="shared" si="1"/>
        <v>1.7214030630000021</v>
      </c>
      <c r="G11" s="60" t="s">
        <v>158</v>
      </c>
    </row>
    <row r="12" spans="1:13">
      <c r="A12" s="60">
        <v>11</v>
      </c>
      <c r="B12" s="60" t="s">
        <v>61</v>
      </c>
      <c r="C12" s="61">
        <v>1.4018999999999999</v>
      </c>
      <c r="D12" s="60">
        <v>19.100000000000001</v>
      </c>
      <c r="E12" s="60">
        <f t="shared" si="0"/>
        <v>1.4009425</v>
      </c>
      <c r="F12" s="61">
        <f t="shared" si="1"/>
        <v>1.7159392629999992</v>
      </c>
      <c r="G12" s="60" t="s">
        <v>159</v>
      </c>
    </row>
    <row r="13" spans="1:13">
      <c r="A13" s="60">
        <v>12</v>
      </c>
      <c r="B13" s="60" t="s">
        <v>61</v>
      </c>
      <c r="C13" s="61">
        <v>1.4014</v>
      </c>
      <c r="D13" s="60">
        <v>19.100000000000001</v>
      </c>
      <c r="E13" s="60">
        <f t="shared" si="0"/>
        <v>1.4004425</v>
      </c>
      <c r="F13" s="61">
        <f t="shared" si="1"/>
        <v>1.7104754629999999</v>
      </c>
      <c r="G13" s="60" t="s">
        <v>160</v>
      </c>
    </row>
    <row r="14" spans="1:13">
      <c r="A14" s="60">
        <v>13</v>
      </c>
      <c r="B14" s="60" t="s">
        <v>61</v>
      </c>
      <c r="C14" s="61">
        <v>1.4008</v>
      </c>
      <c r="D14" s="60">
        <v>19.2</v>
      </c>
      <c r="E14" s="60">
        <f t="shared" si="0"/>
        <v>1.3998600000000001</v>
      </c>
      <c r="F14" s="61">
        <f t="shared" si="1"/>
        <v>1.7041101360000006</v>
      </c>
      <c r="G14" s="60" t="s">
        <v>161</v>
      </c>
    </row>
    <row r="15" spans="1:13">
      <c r="A15" s="60">
        <v>14</v>
      </c>
      <c r="B15" s="60" t="s">
        <v>61</v>
      </c>
      <c r="C15" s="61">
        <v>1.4003000000000001</v>
      </c>
      <c r="D15" s="60">
        <v>19.2</v>
      </c>
      <c r="E15" s="60">
        <f t="shared" si="0"/>
        <v>1.3993600000000002</v>
      </c>
      <c r="F15" s="61">
        <f t="shared" si="1"/>
        <v>1.6986463360000013</v>
      </c>
      <c r="G15" s="60" t="s">
        <v>162</v>
      </c>
    </row>
    <row r="16" spans="1:13">
      <c r="A16" s="58">
        <v>15</v>
      </c>
      <c r="B16" s="58" t="s">
        <v>61</v>
      </c>
      <c r="C16" s="59">
        <v>1.3997999999999999</v>
      </c>
      <c r="D16" s="58">
        <v>19.2</v>
      </c>
      <c r="E16" s="58">
        <f t="shared" si="0"/>
        <v>1.39886</v>
      </c>
      <c r="F16" s="59">
        <f t="shared" si="1"/>
        <v>1.6931825360000001</v>
      </c>
      <c r="G16" s="58" t="s">
        <v>174</v>
      </c>
    </row>
    <row r="17" spans="1:7">
      <c r="A17" s="58">
        <v>16</v>
      </c>
      <c r="B17" s="58" t="s">
        <v>61</v>
      </c>
      <c r="C17" s="59">
        <v>1.3993</v>
      </c>
      <c r="D17" s="58">
        <v>19.2</v>
      </c>
      <c r="E17" s="58">
        <f t="shared" si="0"/>
        <v>1.39836</v>
      </c>
      <c r="F17" s="59">
        <f t="shared" si="1"/>
        <v>1.6877187360000008</v>
      </c>
      <c r="G17" s="58" t="s">
        <v>175</v>
      </c>
    </row>
    <row r="18" spans="1:7">
      <c r="A18" s="58">
        <v>17</v>
      </c>
      <c r="B18" s="58" t="s">
        <v>61</v>
      </c>
      <c r="C18" s="59">
        <v>1.3989</v>
      </c>
      <c r="D18" s="58">
        <v>19.3</v>
      </c>
      <c r="E18" s="58">
        <f t="shared" si="0"/>
        <v>1.3979775000000001</v>
      </c>
      <c r="F18" s="59">
        <f t="shared" si="1"/>
        <v>1.6835389290000009</v>
      </c>
      <c r="G18" s="58" t="s">
        <v>176</v>
      </c>
    </row>
    <row r="19" spans="1:7">
      <c r="A19" s="58">
        <v>18</v>
      </c>
      <c r="B19" s="58" t="s">
        <v>61</v>
      </c>
      <c r="C19" s="59">
        <v>1.3982000000000001</v>
      </c>
      <c r="D19" s="58">
        <v>19.3</v>
      </c>
      <c r="E19" s="58">
        <f t="shared" si="0"/>
        <v>1.3972775000000002</v>
      </c>
      <c r="F19" s="59">
        <f t="shared" si="1"/>
        <v>1.6758896090000022</v>
      </c>
      <c r="G19" s="58" t="s">
        <v>177</v>
      </c>
    </row>
    <row r="20" spans="1:7">
      <c r="A20" s="58">
        <v>19</v>
      </c>
      <c r="B20" s="58" t="s">
        <v>61</v>
      </c>
      <c r="C20" s="59">
        <v>1.3963000000000001</v>
      </c>
      <c r="D20" s="58">
        <v>19.3</v>
      </c>
      <c r="E20" s="58">
        <f t="shared" si="0"/>
        <v>1.3953775000000002</v>
      </c>
      <c r="F20" s="59">
        <f t="shared" si="1"/>
        <v>1.6551271690000018</v>
      </c>
      <c r="G20" s="58" t="s">
        <v>178</v>
      </c>
    </row>
    <row r="21" spans="1:7">
      <c r="A21" s="58">
        <v>20</v>
      </c>
      <c r="B21" s="58" t="s">
        <v>61</v>
      </c>
      <c r="C21" s="59">
        <v>1.3875</v>
      </c>
      <c r="D21" s="58">
        <v>19.3</v>
      </c>
      <c r="E21" s="58">
        <f t="shared" si="0"/>
        <v>1.3865775</v>
      </c>
      <c r="F21" s="59">
        <f t="shared" si="1"/>
        <v>1.5589642890000004</v>
      </c>
      <c r="G21" s="58" t="s">
        <v>179</v>
      </c>
    </row>
    <row r="22" spans="1:7">
      <c r="A22" s="58">
        <v>21</v>
      </c>
      <c r="B22" s="58" t="s">
        <v>61</v>
      </c>
      <c r="C22" s="59">
        <v>1.3686</v>
      </c>
      <c r="D22" s="58">
        <v>19.3</v>
      </c>
      <c r="E22" s="58">
        <f t="shared" si="0"/>
        <v>1.3676775000000001</v>
      </c>
      <c r="F22" s="59">
        <f t="shared" si="1"/>
        <v>1.3524326490000007</v>
      </c>
      <c r="G22" s="58" t="s">
        <v>180</v>
      </c>
    </row>
    <row r="23" spans="1:7">
      <c r="A23" s="58">
        <v>22</v>
      </c>
      <c r="B23" s="58" t="s">
        <v>61</v>
      </c>
      <c r="C23" s="59">
        <v>1.3481000000000001</v>
      </c>
      <c r="D23" s="58">
        <v>19.3</v>
      </c>
      <c r="E23" s="58">
        <f t="shared" si="0"/>
        <v>1.3471775000000001</v>
      </c>
      <c r="F23" s="59">
        <f t="shared" si="1"/>
        <v>1.1284168490000024</v>
      </c>
      <c r="G23" s="58" t="s">
        <v>181</v>
      </c>
    </row>
  </sheetData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3"/>
  <sheetViews>
    <sheetView topLeftCell="A3" workbookViewId="0">
      <selection activeCell="D24" sqref="D24"/>
    </sheetView>
  </sheetViews>
  <sheetFormatPr defaultColWidth="11.3828125" defaultRowHeight="12.45"/>
  <sheetData>
    <row r="1" spans="1:13" ht="24.9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60">
        <v>1</v>
      </c>
      <c r="B2" s="60" t="s">
        <v>61</v>
      </c>
      <c r="C2" s="61">
        <v>1.4061999999999999</v>
      </c>
      <c r="D2" s="60">
        <v>18.5</v>
      </c>
      <c r="E2" s="60">
        <f t="shared" ref="E2:E23" si="0">((20-D2)*-0.000175+C2)-0.0008</f>
        <v>1.4051374999999999</v>
      </c>
      <c r="F2" s="61">
        <f t="shared" ref="F2:F23" si="1">E2*10.9276-13.593</f>
        <v>1.7617805449999988</v>
      </c>
      <c r="G2" s="60" t="s">
        <v>107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60">
        <v>2</v>
      </c>
      <c r="B3" s="60" t="s">
        <v>61</v>
      </c>
      <c r="C3" s="61">
        <v>1.4066000000000001</v>
      </c>
      <c r="D3" s="60">
        <v>18.5</v>
      </c>
      <c r="E3" s="60">
        <f t="shared" si="0"/>
        <v>1.4055375000000001</v>
      </c>
      <c r="F3" s="61">
        <f t="shared" si="1"/>
        <v>1.7661515850000011</v>
      </c>
      <c r="G3" s="60" t="s">
        <v>108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60">
        <v>3</v>
      </c>
      <c r="B4" s="60" t="s">
        <v>61</v>
      </c>
      <c r="C4" s="61">
        <v>1.4061999999999999</v>
      </c>
      <c r="D4" s="60">
        <v>18.5</v>
      </c>
      <c r="E4" s="60">
        <f t="shared" si="0"/>
        <v>1.4051374999999999</v>
      </c>
      <c r="F4" s="61">
        <f t="shared" si="1"/>
        <v>1.7617805449999988</v>
      </c>
      <c r="G4" s="60" t="s">
        <v>109</v>
      </c>
      <c r="I4" t="s">
        <v>156</v>
      </c>
    </row>
    <row r="5" spans="1:13">
      <c r="A5" s="60">
        <v>4</v>
      </c>
      <c r="B5" s="60" t="s">
        <v>61</v>
      </c>
      <c r="C5" s="61">
        <v>1.4057999999999999</v>
      </c>
      <c r="D5" s="60">
        <v>18.5</v>
      </c>
      <c r="E5" s="60">
        <f t="shared" si="0"/>
        <v>1.4047375</v>
      </c>
      <c r="F5" s="61">
        <f t="shared" si="1"/>
        <v>1.757409505</v>
      </c>
      <c r="G5" s="60" t="s">
        <v>110</v>
      </c>
      <c r="I5" t="s">
        <v>157</v>
      </c>
    </row>
    <row r="6" spans="1:13">
      <c r="A6" s="58">
        <v>5</v>
      </c>
      <c r="B6" s="58" t="s">
        <v>61</v>
      </c>
      <c r="C6" s="59">
        <v>1.4053</v>
      </c>
      <c r="D6" s="58">
        <v>18.600000000000001</v>
      </c>
      <c r="E6" s="58">
        <f t="shared" si="0"/>
        <v>1.404255</v>
      </c>
      <c r="F6" s="59">
        <f t="shared" si="1"/>
        <v>1.7521369379999996</v>
      </c>
      <c r="G6" s="58" t="s">
        <v>111</v>
      </c>
    </row>
    <row r="7" spans="1:13">
      <c r="A7" s="58">
        <v>6</v>
      </c>
      <c r="B7" s="58" t="s">
        <v>61</v>
      </c>
      <c r="C7" s="59">
        <v>1.4047000000000001</v>
      </c>
      <c r="D7" s="58">
        <v>18.7</v>
      </c>
      <c r="E7" s="58">
        <f t="shared" si="0"/>
        <v>1.4036725000000001</v>
      </c>
      <c r="F7" s="59">
        <f t="shared" si="1"/>
        <v>1.7457716110000003</v>
      </c>
      <c r="G7" s="58" t="s">
        <v>112</v>
      </c>
    </row>
    <row r="8" spans="1:13">
      <c r="A8" s="58">
        <v>7</v>
      </c>
      <c r="B8" s="58" t="s">
        <v>61</v>
      </c>
      <c r="C8" s="59">
        <v>1.4040999999999999</v>
      </c>
      <c r="D8" s="58">
        <v>18.7</v>
      </c>
      <c r="E8" s="58">
        <f t="shared" si="0"/>
        <v>1.4030724999999999</v>
      </c>
      <c r="F8" s="59">
        <f t="shared" si="1"/>
        <v>1.7392150509999986</v>
      </c>
      <c r="G8" s="58" t="s">
        <v>113</v>
      </c>
    </row>
    <row r="9" spans="1:13">
      <c r="A9" s="58">
        <v>8</v>
      </c>
      <c r="B9" s="58" t="s">
        <v>61</v>
      </c>
      <c r="C9" s="59">
        <v>1.4035</v>
      </c>
      <c r="D9" s="58">
        <v>18.7</v>
      </c>
      <c r="E9" s="58">
        <f t="shared" si="0"/>
        <v>1.4024725</v>
      </c>
      <c r="F9" s="59">
        <f t="shared" si="1"/>
        <v>1.7326584910000005</v>
      </c>
      <c r="G9" s="58" t="s">
        <v>114</v>
      </c>
    </row>
    <row r="10" spans="1:13">
      <c r="A10" s="58">
        <v>9</v>
      </c>
      <c r="B10" s="58" t="s">
        <v>61</v>
      </c>
      <c r="C10" s="59">
        <v>1.403</v>
      </c>
      <c r="D10" s="58">
        <v>18.7</v>
      </c>
      <c r="E10" s="58">
        <f t="shared" si="0"/>
        <v>1.4019725000000001</v>
      </c>
      <c r="F10" s="59">
        <f t="shared" si="1"/>
        <v>1.7271946910000011</v>
      </c>
      <c r="G10" s="58" t="s">
        <v>115</v>
      </c>
    </row>
    <row r="11" spans="1:13">
      <c r="A11" s="58">
        <v>10</v>
      </c>
      <c r="B11" s="58" t="s">
        <v>61</v>
      </c>
      <c r="C11" s="59">
        <v>1.4025000000000001</v>
      </c>
      <c r="D11" s="58">
        <v>18.7</v>
      </c>
      <c r="E11" s="58">
        <f t="shared" si="0"/>
        <v>1.4014725000000001</v>
      </c>
      <c r="F11" s="59">
        <f t="shared" si="1"/>
        <v>1.7217308910000018</v>
      </c>
      <c r="G11" s="58" t="s">
        <v>116</v>
      </c>
    </row>
    <row r="12" spans="1:13">
      <c r="A12" s="58">
        <v>11</v>
      </c>
      <c r="B12" s="58" t="s">
        <v>61</v>
      </c>
      <c r="C12" s="59">
        <v>1.4018999999999999</v>
      </c>
      <c r="D12" s="58">
        <v>18.7</v>
      </c>
      <c r="E12" s="58">
        <f t="shared" si="0"/>
        <v>1.4008725</v>
      </c>
      <c r="F12" s="59">
        <f t="shared" si="1"/>
        <v>1.7151743310000001</v>
      </c>
      <c r="G12" s="58" t="s">
        <v>117</v>
      </c>
    </row>
    <row r="13" spans="1:13">
      <c r="A13" s="58">
        <v>12</v>
      </c>
      <c r="B13" s="58" t="s">
        <v>61</v>
      </c>
      <c r="C13" s="59">
        <v>1.4013</v>
      </c>
      <c r="D13" s="58">
        <v>18.7</v>
      </c>
      <c r="E13" s="58">
        <f t="shared" si="0"/>
        <v>1.4002725</v>
      </c>
      <c r="F13" s="59">
        <f t="shared" si="1"/>
        <v>1.7086177710000001</v>
      </c>
      <c r="G13" s="58" t="s">
        <v>118</v>
      </c>
    </row>
    <row r="14" spans="1:13">
      <c r="A14" s="60">
        <v>13</v>
      </c>
      <c r="B14" s="60" t="s">
        <v>61</v>
      </c>
      <c r="C14" s="61">
        <v>1.4009</v>
      </c>
      <c r="D14" s="60">
        <v>18.8</v>
      </c>
      <c r="E14" s="60">
        <f t="shared" si="0"/>
        <v>1.3998900000000001</v>
      </c>
      <c r="F14" s="61">
        <f t="shared" si="1"/>
        <v>1.7044379640000002</v>
      </c>
      <c r="G14" s="60" t="s">
        <v>119</v>
      </c>
    </row>
    <row r="15" spans="1:13">
      <c r="A15" s="60">
        <v>14</v>
      </c>
      <c r="B15" s="60" t="s">
        <v>61</v>
      </c>
      <c r="C15" s="61">
        <v>1.4003000000000001</v>
      </c>
      <c r="D15" s="60">
        <v>18.8</v>
      </c>
      <c r="E15" s="60">
        <f t="shared" si="0"/>
        <v>1.3992900000000001</v>
      </c>
      <c r="F15" s="61">
        <f t="shared" si="1"/>
        <v>1.6978814040000021</v>
      </c>
      <c r="G15" s="60" t="s">
        <v>120</v>
      </c>
    </row>
    <row r="16" spans="1:13">
      <c r="A16" s="60">
        <v>15</v>
      </c>
      <c r="B16" s="60" t="s">
        <v>61</v>
      </c>
      <c r="C16" s="61">
        <v>1.3998999999999999</v>
      </c>
      <c r="D16" s="60">
        <v>18.8</v>
      </c>
      <c r="E16" s="60">
        <f t="shared" si="0"/>
        <v>1.39889</v>
      </c>
      <c r="F16" s="61">
        <f t="shared" si="1"/>
        <v>1.6935103639999998</v>
      </c>
      <c r="G16" s="60" t="s">
        <v>121</v>
      </c>
    </row>
    <row r="17" spans="1:7">
      <c r="A17" s="60">
        <v>16</v>
      </c>
      <c r="B17" s="60" t="s">
        <v>61</v>
      </c>
      <c r="C17" s="61">
        <v>1.3992</v>
      </c>
      <c r="D17" s="60">
        <v>18.899999999999999</v>
      </c>
      <c r="E17" s="60">
        <f t="shared" si="0"/>
        <v>1.3982075</v>
      </c>
      <c r="F17" s="61">
        <f t="shared" si="1"/>
        <v>1.6860522769999999</v>
      </c>
      <c r="G17" s="60" t="s">
        <v>122</v>
      </c>
    </row>
    <row r="18" spans="1:7">
      <c r="A18" s="60">
        <v>17</v>
      </c>
      <c r="B18" s="60" t="s">
        <v>61</v>
      </c>
      <c r="C18" s="61">
        <v>1.3987000000000001</v>
      </c>
      <c r="D18" s="60">
        <v>18.899999999999999</v>
      </c>
      <c r="E18" s="60">
        <f t="shared" si="0"/>
        <v>1.3977075000000001</v>
      </c>
      <c r="F18" s="61">
        <f t="shared" si="1"/>
        <v>1.6805884770000006</v>
      </c>
      <c r="G18" s="60" t="s">
        <v>123</v>
      </c>
    </row>
    <row r="19" spans="1:7">
      <c r="A19" s="60">
        <v>18</v>
      </c>
      <c r="B19" s="60" t="s">
        <v>61</v>
      </c>
      <c r="C19" s="61">
        <v>1.3979999999999999</v>
      </c>
      <c r="D19" s="60">
        <v>18.899999999999999</v>
      </c>
      <c r="E19" s="60">
        <f t="shared" si="0"/>
        <v>1.3970075</v>
      </c>
      <c r="F19" s="61">
        <f t="shared" si="1"/>
        <v>1.6729391570000001</v>
      </c>
      <c r="G19" s="60" t="s">
        <v>124</v>
      </c>
    </row>
    <row r="20" spans="1:7">
      <c r="A20" s="60">
        <v>19</v>
      </c>
      <c r="B20" s="60" t="s">
        <v>61</v>
      </c>
      <c r="C20" s="61">
        <v>1.3949</v>
      </c>
      <c r="D20" s="60">
        <v>18.899999999999999</v>
      </c>
      <c r="E20" s="60">
        <f t="shared" si="0"/>
        <v>1.3939075000000001</v>
      </c>
      <c r="F20" s="61">
        <f t="shared" si="1"/>
        <v>1.6390635970000016</v>
      </c>
      <c r="G20" s="60" t="s">
        <v>125</v>
      </c>
    </row>
    <row r="21" spans="1:7">
      <c r="A21" s="60">
        <v>20</v>
      </c>
      <c r="B21" s="60" t="s">
        <v>61</v>
      </c>
      <c r="C21" s="61">
        <v>1.3836999999999999</v>
      </c>
      <c r="D21" s="60">
        <v>18.899999999999999</v>
      </c>
      <c r="E21" s="60">
        <f t="shared" si="0"/>
        <v>1.3827075</v>
      </c>
      <c r="F21" s="61">
        <f t="shared" si="1"/>
        <v>1.5166744770000005</v>
      </c>
      <c r="G21" s="60" t="s">
        <v>126</v>
      </c>
    </row>
    <row r="22" spans="1:7">
      <c r="A22" s="58">
        <v>21</v>
      </c>
      <c r="B22" s="58" t="s">
        <v>61</v>
      </c>
      <c r="C22" s="59">
        <v>1.3629</v>
      </c>
      <c r="D22" s="58">
        <v>18.899999999999999</v>
      </c>
      <c r="E22" s="58">
        <f t="shared" si="0"/>
        <v>1.3619075</v>
      </c>
      <c r="F22" s="59">
        <f t="shared" si="1"/>
        <v>1.2893803970000004</v>
      </c>
      <c r="G22" s="58" t="s">
        <v>127</v>
      </c>
    </row>
    <row r="23" spans="1:7">
      <c r="A23" s="58">
        <v>22</v>
      </c>
      <c r="B23" s="58" t="s">
        <v>61</v>
      </c>
      <c r="C23" s="59">
        <v>1.3472999999999999</v>
      </c>
      <c r="D23" s="58">
        <v>19</v>
      </c>
      <c r="E23" s="58">
        <f t="shared" si="0"/>
        <v>1.346325</v>
      </c>
      <c r="F23" s="59">
        <f t="shared" si="1"/>
        <v>1.1191010699999993</v>
      </c>
      <c r="G23" s="58" t="s">
        <v>128</v>
      </c>
    </row>
  </sheetData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23"/>
  <sheetViews>
    <sheetView topLeftCell="A3" workbookViewId="0">
      <selection activeCell="C24" sqref="C24"/>
    </sheetView>
  </sheetViews>
  <sheetFormatPr defaultColWidth="11.3828125" defaultRowHeight="12.45"/>
  <sheetData>
    <row r="1" spans="1:13" ht="24.9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8">
        <v>1</v>
      </c>
      <c r="B2" s="58" t="s">
        <v>61</v>
      </c>
      <c r="C2" s="59">
        <v>1.4072</v>
      </c>
      <c r="D2" s="58">
        <v>17.600000000000001</v>
      </c>
      <c r="E2" s="58">
        <f t="shared" ref="E2:E23" si="0">((20-D2)*-0.000175+C2)-0.0008</f>
        <v>1.40598</v>
      </c>
      <c r="F2" s="59">
        <f t="shared" ref="F2:F23" si="1">E2*10.9276-13.593</f>
        <v>1.7709870480000003</v>
      </c>
      <c r="G2" s="58" t="s">
        <v>63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8">
        <v>2</v>
      </c>
      <c r="B3" s="58" t="s">
        <v>61</v>
      </c>
      <c r="C3" s="59">
        <v>1.4069</v>
      </c>
      <c r="D3" s="58">
        <v>17.600000000000001</v>
      </c>
      <c r="E3" s="58">
        <f t="shared" si="0"/>
        <v>1.40568</v>
      </c>
      <c r="F3" s="59">
        <f t="shared" si="1"/>
        <v>1.7677087680000003</v>
      </c>
      <c r="G3" s="58" t="s">
        <v>64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8">
        <v>3</v>
      </c>
      <c r="B4" s="58" t="s">
        <v>61</v>
      </c>
      <c r="C4" s="59">
        <v>1.4065000000000001</v>
      </c>
      <c r="D4" s="58">
        <v>17.600000000000001</v>
      </c>
      <c r="E4" s="58">
        <f t="shared" si="0"/>
        <v>1.4052800000000001</v>
      </c>
      <c r="F4" s="59">
        <f t="shared" si="1"/>
        <v>1.7633377280000015</v>
      </c>
      <c r="G4" s="58" t="s">
        <v>65</v>
      </c>
      <c r="I4" t="s">
        <v>156</v>
      </c>
    </row>
    <row r="5" spans="1:13">
      <c r="A5" s="58">
        <v>4</v>
      </c>
      <c r="B5" s="58" t="s">
        <v>61</v>
      </c>
      <c r="C5" s="59">
        <v>1.4060999999999999</v>
      </c>
      <c r="D5" s="58">
        <v>17.600000000000001</v>
      </c>
      <c r="E5" s="58">
        <f t="shared" si="0"/>
        <v>1.4048799999999999</v>
      </c>
      <c r="F5" s="59">
        <f t="shared" si="1"/>
        <v>1.7589666879999992</v>
      </c>
      <c r="G5" s="58" t="s">
        <v>66</v>
      </c>
      <c r="I5" t="s">
        <v>157</v>
      </c>
    </row>
    <row r="6" spans="1:13">
      <c r="A6" s="58">
        <v>5</v>
      </c>
      <c r="B6" s="58" t="s">
        <v>61</v>
      </c>
      <c r="C6" s="59">
        <v>1.4054</v>
      </c>
      <c r="D6" s="58">
        <v>17.600000000000001</v>
      </c>
      <c r="E6" s="58">
        <f t="shared" si="0"/>
        <v>1.40418</v>
      </c>
      <c r="F6" s="59">
        <f t="shared" si="1"/>
        <v>1.7513173680000005</v>
      </c>
      <c r="G6" s="58" t="s">
        <v>67</v>
      </c>
    </row>
    <row r="7" spans="1:13">
      <c r="A7" s="58">
        <v>6</v>
      </c>
      <c r="B7" s="58" t="s">
        <v>61</v>
      </c>
      <c r="C7" s="59">
        <v>1.4048</v>
      </c>
      <c r="D7" s="58">
        <v>17.600000000000001</v>
      </c>
      <c r="E7" s="58">
        <f t="shared" si="0"/>
        <v>1.40358</v>
      </c>
      <c r="F7" s="59">
        <f t="shared" si="1"/>
        <v>1.7447608080000006</v>
      </c>
      <c r="G7" s="58" t="s">
        <v>68</v>
      </c>
    </row>
    <row r="8" spans="1:13">
      <c r="A8" s="58">
        <v>7</v>
      </c>
      <c r="B8" s="58" t="s">
        <v>61</v>
      </c>
      <c r="C8" s="59">
        <v>1.4041999999999999</v>
      </c>
      <c r="D8" s="58">
        <v>17.600000000000001</v>
      </c>
      <c r="E8" s="58">
        <f t="shared" si="0"/>
        <v>1.4029799999999999</v>
      </c>
      <c r="F8" s="59">
        <f t="shared" si="1"/>
        <v>1.7382042479999988</v>
      </c>
      <c r="G8" s="58" t="s">
        <v>69</v>
      </c>
    </row>
    <row r="9" spans="1:13">
      <c r="A9" s="58">
        <v>8</v>
      </c>
      <c r="B9" s="58" t="s">
        <v>61</v>
      </c>
      <c r="C9" s="59">
        <v>1.4036</v>
      </c>
      <c r="D9" s="58">
        <v>17.600000000000001</v>
      </c>
      <c r="E9" s="58">
        <f t="shared" si="0"/>
        <v>1.40238</v>
      </c>
      <c r="F9" s="59">
        <f t="shared" si="1"/>
        <v>1.7316476879999989</v>
      </c>
      <c r="G9" s="58" t="s">
        <v>70</v>
      </c>
    </row>
    <row r="10" spans="1:13">
      <c r="A10" s="43">
        <v>9</v>
      </c>
      <c r="B10" s="43" t="s">
        <v>61</v>
      </c>
      <c r="C10" s="44">
        <v>1.4032</v>
      </c>
      <c r="D10" s="43">
        <v>17.7</v>
      </c>
      <c r="E10" s="43">
        <f t="shared" si="0"/>
        <v>1.4019975</v>
      </c>
      <c r="F10" s="44">
        <f t="shared" si="1"/>
        <v>1.7274678810000008</v>
      </c>
      <c r="G10" s="43" t="s">
        <v>71</v>
      </c>
    </row>
    <row r="11" spans="1:13">
      <c r="A11" s="43">
        <v>10</v>
      </c>
      <c r="B11" s="43" t="s">
        <v>61</v>
      </c>
      <c r="C11" s="44">
        <v>1.4026000000000001</v>
      </c>
      <c r="D11" s="43">
        <v>17.7</v>
      </c>
      <c r="E11" s="43">
        <f t="shared" si="0"/>
        <v>1.4013975000000001</v>
      </c>
      <c r="F11" s="44">
        <f t="shared" si="1"/>
        <v>1.7209113210000009</v>
      </c>
      <c r="G11" s="43" t="s">
        <v>72</v>
      </c>
    </row>
    <row r="12" spans="1:13">
      <c r="A12" s="43">
        <v>11</v>
      </c>
      <c r="B12" s="43" t="s">
        <v>61</v>
      </c>
      <c r="C12" s="44">
        <v>1.4019999999999999</v>
      </c>
      <c r="D12" s="43">
        <v>17.7</v>
      </c>
      <c r="E12" s="43">
        <f t="shared" si="0"/>
        <v>1.4007974999999999</v>
      </c>
      <c r="F12" s="44">
        <f t="shared" si="1"/>
        <v>1.7143547609999992</v>
      </c>
      <c r="G12" s="43" t="s">
        <v>73</v>
      </c>
    </row>
    <row r="13" spans="1:13">
      <c r="A13" s="43">
        <v>12</v>
      </c>
      <c r="B13" s="43" t="s">
        <v>61</v>
      </c>
      <c r="C13" s="44">
        <v>1.4015</v>
      </c>
      <c r="D13" s="43">
        <v>17.7</v>
      </c>
      <c r="E13" s="43">
        <f t="shared" si="0"/>
        <v>1.4002975</v>
      </c>
      <c r="F13" s="44">
        <f t="shared" si="1"/>
        <v>1.7088909609999998</v>
      </c>
      <c r="G13" s="43" t="s">
        <v>74</v>
      </c>
    </row>
    <row r="14" spans="1:13">
      <c r="A14" s="43">
        <v>13</v>
      </c>
      <c r="B14" s="43" t="s">
        <v>61</v>
      </c>
      <c r="C14" s="44">
        <v>1.4009</v>
      </c>
      <c r="D14" s="43">
        <v>17.7</v>
      </c>
      <c r="E14" s="43">
        <f t="shared" si="0"/>
        <v>1.3996975</v>
      </c>
      <c r="F14" s="44">
        <f t="shared" si="1"/>
        <v>1.7023344009999999</v>
      </c>
      <c r="G14" s="43" t="s">
        <v>75</v>
      </c>
    </row>
    <row r="15" spans="1:13">
      <c r="A15" s="43">
        <v>14</v>
      </c>
      <c r="B15" s="43" t="s">
        <v>61</v>
      </c>
      <c r="C15" s="44">
        <v>1.4004000000000001</v>
      </c>
      <c r="D15" s="43">
        <v>17.7</v>
      </c>
      <c r="E15" s="43">
        <f t="shared" si="0"/>
        <v>1.3991975000000001</v>
      </c>
      <c r="F15" s="44">
        <f t="shared" si="1"/>
        <v>1.6968706010000005</v>
      </c>
      <c r="G15" s="43" t="s">
        <v>76</v>
      </c>
    </row>
    <row r="16" spans="1:13">
      <c r="A16" s="43">
        <v>15</v>
      </c>
      <c r="B16" s="43" t="s">
        <v>61</v>
      </c>
      <c r="C16" s="44">
        <v>1.3998999999999999</v>
      </c>
      <c r="D16" s="43">
        <v>17.8</v>
      </c>
      <c r="E16" s="43">
        <f t="shared" si="0"/>
        <v>1.3987149999999999</v>
      </c>
      <c r="F16" s="44">
        <f t="shared" si="1"/>
        <v>1.6915980340000001</v>
      </c>
      <c r="G16" s="43" t="s">
        <v>77</v>
      </c>
    </row>
    <row r="17" spans="1:7">
      <c r="A17" s="43">
        <v>16</v>
      </c>
      <c r="B17" s="43" t="s">
        <v>61</v>
      </c>
      <c r="C17" s="44">
        <v>1.3994</v>
      </c>
      <c r="D17" s="43">
        <v>17.8</v>
      </c>
      <c r="E17" s="43">
        <f t="shared" si="0"/>
        <v>1.398215</v>
      </c>
      <c r="F17" s="44">
        <f t="shared" si="1"/>
        <v>1.6861342340000007</v>
      </c>
      <c r="G17" s="43" t="s">
        <v>78</v>
      </c>
    </row>
    <row r="18" spans="1:7">
      <c r="A18" s="58">
        <v>17</v>
      </c>
      <c r="B18" s="58" t="s">
        <v>61</v>
      </c>
      <c r="C18" s="59">
        <v>1.3989</v>
      </c>
      <c r="D18" s="58">
        <v>17.8</v>
      </c>
      <c r="E18" s="58">
        <f t="shared" si="0"/>
        <v>1.397715</v>
      </c>
      <c r="F18" s="59">
        <f t="shared" si="1"/>
        <v>1.6806704339999996</v>
      </c>
      <c r="G18" s="58" t="s">
        <v>79</v>
      </c>
    </row>
    <row r="19" spans="1:7">
      <c r="A19" s="58">
        <v>18</v>
      </c>
      <c r="B19" s="58" t="s">
        <v>61</v>
      </c>
      <c r="C19" s="59">
        <v>1.3983000000000001</v>
      </c>
      <c r="D19" s="58">
        <v>17.8</v>
      </c>
      <c r="E19" s="58">
        <f t="shared" si="0"/>
        <v>1.3971150000000001</v>
      </c>
      <c r="F19" s="59">
        <f t="shared" si="1"/>
        <v>1.6741138740000014</v>
      </c>
      <c r="G19" s="58" t="s">
        <v>80</v>
      </c>
    </row>
    <row r="20" spans="1:7">
      <c r="A20" s="58">
        <v>19</v>
      </c>
      <c r="B20" s="58" t="s">
        <v>61</v>
      </c>
      <c r="C20" s="59">
        <v>1.3964000000000001</v>
      </c>
      <c r="D20" s="58">
        <v>17.8</v>
      </c>
      <c r="E20" s="58">
        <f t="shared" si="0"/>
        <v>1.3952150000000001</v>
      </c>
      <c r="F20" s="59">
        <f t="shared" si="1"/>
        <v>1.6533514340000011</v>
      </c>
      <c r="G20" s="58" t="s">
        <v>81</v>
      </c>
    </row>
    <row r="21" spans="1:7">
      <c r="A21" s="58">
        <v>20</v>
      </c>
      <c r="B21" s="58" t="s">
        <v>61</v>
      </c>
      <c r="C21" s="59">
        <v>1.3880999999999999</v>
      </c>
      <c r="D21" s="58">
        <v>17.899999999999999</v>
      </c>
      <c r="E21" s="58">
        <f t="shared" si="0"/>
        <v>1.3869324999999999</v>
      </c>
      <c r="F21" s="59">
        <f t="shared" si="1"/>
        <v>1.5628435869999997</v>
      </c>
      <c r="G21" s="58" t="s">
        <v>82</v>
      </c>
    </row>
    <row r="22" spans="1:7">
      <c r="A22" s="58">
        <v>21</v>
      </c>
      <c r="B22" s="58" t="s">
        <v>61</v>
      </c>
      <c r="C22" s="59">
        <v>1.3685</v>
      </c>
      <c r="D22" s="58">
        <v>17.899999999999999</v>
      </c>
      <c r="E22" s="58">
        <f t="shared" si="0"/>
        <v>1.3673325000000001</v>
      </c>
      <c r="F22" s="59">
        <f t="shared" si="1"/>
        <v>1.3486626270000013</v>
      </c>
      <c r="G22" s="58" t="s">
        <v>83</v>
      </c>
    </row>
    <row r="23" spans="1:7">
      <c r="A23" s="58">
        <v>22</v>
      </c>
      <c r="B23" s="58" t="s">
        <v>61</v>
      </c>
      <c r="C23" s="59">
        <v>1.3498000000000001</v>
      </c>
      <c r="D23" s="58">
        <v>17.899999999999999</v>
      </c>
      <c r="E23" s="58">
        <f t="shared" si="0"/>
        <v>1.3486325000000001</v>
      </c>
      <c r="F23" s="59">
        <f t="shared" si="1"/>
        <v>1.144316507000001</v>
      </c>
      <c r="G23" s="58" t="s">
        <v>84</v>
      </c>
    </row>
  </sheetData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23"/>
  <sheetViews>
    <sheetView topLeftCell="A3" workbookViewId="0">
      <selection activeCell="C24" sqref="C24"/>
    </sheetView>
  </sheetViews>
  <sheetFormatPr defaultColWidth="11.3828125" defaultRowHeight="12.45"/>
  <sheetData>
    <row r="1" spans="1:13" ht="24.9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8">
        <v>1</v>
      </c>
      <c r="B2" s="58" t="s">
        <v>61</v>
      </c>
      <c r="C2" s="59">
        <v>1.4058999999999999</v>
      </c>
      <c r="D2" s="58">
        <v>18</v>
      </c>
      <c r="E2" s="58">
        <f t="shared" ref="E2:E23" si="0">((20-D2)*-0.000175+C2)-0.0008</f>
        <v>1.4047499999999999</v>
      </c>
      <c r="F2" s="59">
        <f t="shared" ref="F2:F23" si="1">E2*10.9276-13.593</f>
        <v>1.757546099999999</v>
      </c>
      <c r="G2" s="58" t="s">
        <v>85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8">
        <v>2</v>
      </c>
      <c r="B3" s="58" t="s">
        <v>61</v>
      </c>
      <c r="C3" s="59">
        <v>1.4064000000000001</v>
      </c>
      <c r="D3" s="58">
        <v>18</v>
      </c>
      <c r="E3" s="58">
        <f t="shared" si="0"/>
        <v>1.4052500000000001</v>
      </c>
      <c r="F3" s="59">
        <f t="shared" si="1"/>
        <v>1.7630099000000019</v>
      </c>
      <c r="G3" s="58" t="s">
        <v>86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60">
        <v>3</v>
      </c>
      <c r="B4" s="60" t="s">
        <v>61</v>
      </c>
      <c r="C4" s="61">
        <v>1.4060999999999999</v>
      </c>
      <c r="D4" s="60">
        <v>18</v>
      </c>
      <c r="E4" s="60">
        <f t="shared" si="0"/>
        <v>1.4049499999999999</v>
      </c>
      <c r="F4" s="61">
        <f t="shared" si="1"/>
        <v>1.7597316199999984</v>
      </c>
      <c r="G4" s="60" t="s">
        <v>87</v>
      </c>
      <c r="I4" t="s">
        <v>156</v>
      </c>
    </row>
    <row r="5" spans="1:13">
      <c r="A5" s="60">
        <v>4</v>
      </c>
      <c r="B5" s="60" t="s">
        <v>61</v>
      </c>
      <c r="C5" s="61">
        <v>1.4056999999999999</v>
      </c>
      <c r="D5" s="60">
        <v>18</v>
      </c>
      <c r="E5" s="60">
        <f t="shared" si="0"/>
        <v>1.40455</v>
      </c>
      <c r="F5" s="61">
        <f t="shared" si="1"/>
        <v>1.7553605799999996</v>
      </c>
      <c r="G5" s="60" t="s">
        <v>88</v>
      </c>
      <c r="I5" t="s">
        <v>157</v>
      </c>
    </row>
    <row r="6" spans="1:13">
      <c r="A6" s="60">
        <v>5</v>
      </c>
      <c r="B6" s="60" t="s">
        <v>61</v>
      </c>
      <c r="C6" s="61">
        <v>1.4053</v>
      </c>
      <c r="D6" s="60">
        <v>18</v>
      </c>
      <c r="E6" s="60">
        <f t="shared" si="0"/>
        <v>1.40415</v>
      </c>
      <c r="F6" s="61">
        <f t="shared" si="1"/>
        <v>1.7509895400000008</v>
      </c>
      <c r="G6" s="60" t="s">
        <v>89</v>
      </c>
    </row>
    <row r="7" spans="1:13">
      <c r="A7" s="60">
        <v>6</v>
      </c>
      <c r="B7" s="60" t="s">
        <v>61</v>
      </c>
      <c r="C7" s="61">
        <v>1.4048</v>
      </c>
      <c r="D7" s="60">
        <v>18.100000000000001</v>
      </c>
      <c r="E7" s="60">
        <f t="shared" si="0"/>
        <v>1.4036675000000001</v>
      </c>
      <c r="F7" s="61">
        <f t="shared" si="1"/>
        <v>1.7457169730000004</v>
      </c>
      <c r="G7" s="60" t="s">
        <v>90</v>
      </c>
    </row>
    <row r="8" spans="1:13">
      <c r="A8" s="60">
        <v>7</v>
      </c>
      <c r="B8" s="60" t="s">
        <v>61</v>
      </c>
      <c r="C8" s="61">
        <v>1.4043000000000001</v>
      </c>
      <c r="D8" s="60">
        <v>18.100000000000001</v>
      </c>
      <c r="E8" s="60">
        <f t="shared" si="0"/>
        <v>1.4031675000000001</v>
      </c>
      <c r="F8" s="61">
        <f t="shared" si="1"/>
        <v>1.740253173000001</v>
      </c>
      <c r="G8" s="60" t="s">
        <v>91</v>
      </c>
    </row>
    <row r="9" spans="1:13">
      <c r="A9" s="60">
        <v>8</v>
      </c>
      <c r="B9" s="60" t="s">
        <v>61</v>
      </c>
      <c r="C9" s="61">
        <v>1.4036</v>
      </c>
      <c r="D9" s="60">
        <v>18.100000000000001</v>
      </c>
      <c r="E9" s="60">
        <f t="shared" si="0"/>
        <v>1.4024675</v>
      </c>
      <c r="F9" s="61">
        <f t="shared" si="1"/>
        <v>1.7326038530000005</v>
      </c>
      <c r="G9" s="60" t="s">
        <v>92</v>
      </c>
    </row>
    <row r="10" spans="1:13">
      <c r="A10" s="60">
        <v>9</v>
      </c>
      <c r="B10" s="60" t="s">
        <v>61</v>
      </c>
      <c r="C10" s="61">
        <v>1.4031</v>
      </c>
      <c r="D10" s="60">
        <v>18.100000000000001</v>
      </c>
      <c r="E10" s="60">
        <f t="shared" si="0"/>
        <v>1.4019675</v>
      </c>
      <c r="F10" s="61">
        <f t="shared" si="1"/>
        <v>1.7271400530000012</v>
      </c>
      <c r="G10" s="60" t="s">
        <v>93</v>
      </c>
    </row>
    <row r="11" spans="1:13">
      <c r="A11" s="60">
        <v>10</v>
      </c>
      <c r="B11" s="60" t="s">
        <v>61</v>
      </c>
      <c r="C11" s="61">
        <v>1.4025000000000001</v>
      </c>
      <c r="D11" s="60">
        <v>18.100000000000001</v>
      </c>
      <c r="E11" s="60">
        <f t="shared" si="0"/>
        <v>1.4013675000000001</v>
      </c>
      <c r="F11" s="61">
        <f t="shared" si="1"/>
        <v>1.7205834930000012</v>
      </c>
      <c r="G11" s="60" t="s">
        <v>94</v>
      </c>
    </row>
    <row r="12" spans="1:13">
      <c r="A12" s="58">
        <v>11</v>
      </c>
      <c r="B12" s="58" t="s">
        <v>61</v>
      </c>
      <c r="C12" s="59">
        <v>1.4020999999999999</v>
      </c>
      <c r="D12" s="58">
        <v>18.2</v>
      </c>
      <c r="E12" s="58">
        <f t="shared" si="0"/>
        <v>1.4009849999999999</v>
      </c>
      <c r="F12" s="59">
        <f t="shared" si="1"/>
        <v>1.7164036859999996</v>
      </c>
      <c r="G12" s="58" t="s">
        <v>95</v>
      </c>
    </row>
    <row r="13" spans="1:13">
      <c r="A13" s="58">
        <v>12</v>
      </c>
      <c r="B13" s="58" t="s">
        <v>61</v>
      </c>
      <c r="C13" s="59">
        <v>1.4015</v>
      </c>
      <c r="D13" s="58">
        <v>18.2</v>
      </c>
      <c r="E13" s="58">
        <f t="shared" si="0"/>
        <v>1.400385</v>
      </c>
      <c r="F13" s="59">
        <f t="shared" si="1"/>
        <v>1.7098471259999997</v>
      </c>
      <c r="G13" s="58" t="s">
        <v>96</v>
      </c>
    </row>
    <row r="14" spans="1:13">
      <c r="A14" s="58">
        <v>13</v>
      </c>
      <c r="B14" s="58" t="s">
        <v>61</v>
      </c>
      <c r="C14" s="59">
        <v>1.401</v>
      </c>
      <c r="D14" s="58">
        <v>18.2</v>
      </c>
      <c r="E14" s="58">
        <f t="shared" si="0"/>
        <v>1.399885</v>
      </c>
      <c r="F14" s="59">
        <f t="shared" si="1"/>
        <v>1.7043833260000003</v>
      </c>
      <c r="G14" s="58" t="s">
        <v>97</v>
      </c>
    </row>
    <row r="15" spans="1:13">
      <c r="A15" s="58">
        <v>14</v>
      </c>
      <c r="B15" s="58" t="s">
        <v>61</v>
      </c>
      <c r="C15" s="59">
        <v>1.4005000000000001</v>
      </c>
      <c r="D15" s="58">
        <v>18.2</v>
      </c>
      <c r="E15" s="58">
        <f t="shared" si="0"/>
        <v>1.3993850000000001</v>
      </c>
      <c r="F15" s="59">
        <f t="shared" si="1"/>
        <v>1.698919526000001</v>
      </c>
      <c r="G15" s="58" t="s">
        <v>98</v>
      </c>
    </row>
    <row r="16" spans="1:13">
      <c r="A16" s="58">
        <v>15</v>
      </c>
      <c r="B16" s="58" t="s">
        <v>61</v>
      </c>
      <c r="C16" s="59">
        <v>1.3998999999999999</v>
      </c>
      <c r="D16" s="58">
        <v>18.2</v>
      </c>
      <c r="E16" s="58">
        <f t="shared" si="0"/>
        <v>1.3987849999999999</v>
      </c>
      <c r="F16" s="59">
        <f t="shared" si="1"/>
        <v>1.6923629659999992</v>
      </c>
      <c r="G16" s="58" t="s">
        <v>99</v>
      </c>
    </row>
    <row r="17" spans="1:7">
      <c r="A17" s="58">
        <v>16</v>
      </c>
      <c r="B17" s="58" t="s">
        <v>61</v>
      </c>
      <c r="C17" s="59">
        <v>1.3993</v>
      </c>
      <c r="D17" s="58">
        <v>18.2</v>
      </c>
      <c r="E17" s="58">
        <f t="shared" si="0"/>
        <v>1.398185</v>
      </c>
      <c r="F17" s="59">
        <f t="shared" si="1"/>
        <v>1.6858064059999993</v>
      </c>
      <c r="G17" s="58" t="s">
        <v>100</v>
      </c>
    </row>
    <row r="18" spans="1:7">
      <c r="A18" s="58">
        <v>17</v>
      </c>
      <c r="B18" s="58" t="s">
        <v>61</v>
      </c>
      <c r="C18" s="59">
        <v>1.3988</v>
      </c>
      <c r="D18" s="58">
        <v>18.3</v>
      </c>
      <c r="E18" s="58">
        <f t="shared" si="0"/>
        <v>1.3977025000000001</v>
      </c>
      <c r="F18" s="59">
        <f t="shared" si="1"/>
        <v>1.6805338390000006</v>
      </c>
      <c r="G18" s="58" t="s">
        <v>101</v>
      </c>
    </row>
    <row r="19" spans="1:7">
      <c r="A19" s="58">
        <v>18</v>
      </c>
      <c r="B19" s="58" t="s">
        <v>61</v>
      </c>
      <c r="C19" s="59">
        <v>1.3982000000000001</v>
      </c>
      <c r="D19" s="58">
        <v>18.3</v>
      </c>
      <c r="E19" s="58">
        <f t="shared" si="0"/>
        <v>1.3971025000000001</v>
      </c>
      <c r="F19" s="59">
        <f t="shared" si="1"/>
        <v>1.6739772790000007</v>
      </c>
      <c r="G19" s="58" t="s">
        <v>102</v>
      </c>
    </row>
    <row r="20" spans="1:7">
      <c r="A20" s="60">
        <v>19</v>
      </c>
      <c r="B20" s="60" t="s">
        <v>61</v>
      </c>
      <c r="C20" s="61">
        <v>1.3954</v>
      </c>
      <c r="D20" s="60">
        <v>18.3</v>
      </c>
      <c r="E20" s="60">
        <f t="shared" si="0"/>
        <v>1.3943025</v>
      </c>
      <c r="F20" s="61">
        <f t="shared" si="1"/>
        <v>1.6433799990000004</v>
      </c>
      <c r="G20" s="60" t="s">
        <v>103</v>
      </c>
    </row>
    <row r="21" spans="1:7">
      <c r="A21" s="60">
        <v>20</v>
      </c>
      <c r="B21" s="60" t="s">
        <v>61</v>
      </c>
      <c r="C21" s="61">
        <v>1.3852</v>
      </c>
      <c r="D21" s="60">
        <v>18.3</v>
      </c>
      <c r="E21" s="60">
        <f t="shared" si="0"/>
        <v>1.3841025</v>
      </c>
      <c r="F21" s="61">
        <f t="shared" si="1"/>
        <v>1.5319184789999998</v>
      </c>
      <c r="G21" s="60" t="s">
        <v>104</v>
      </c>
    </row>
    <row r="22" spans="1:7">
      <c r="A22" s="60">
        <v>21</v>
      </c>
      <c r="B22" s="60" t="s">
        <v>61</v>
      </c>
      <c r="C22" s="61">
        <v>1.3661000000000001</v>
      </c>
      <c r="D22" s="60">
        <v>18.3</v>
      </c>
      <c r="E22" s="60">
        <f t="shared" si="0"/>
        <v>1.3650025000000001</v>
      </c>
      <c r="F22" s="61">
        <f t="shared" si="1"/>
        <v>1.3232013190000007</v>
      </c>
      <c r="G22" s="60" t="s">
        <v>105</v>
      </c>
    </row>
    <row r="23" spans="1:7">
      <c r="A23" s="60">
        <v>22</v>
      </c>
      <c r="B23" s="60" t="s">
        <v>61</v>
      </c>
      <c r="C23" s="61">
        <v>1.3498000000000001</v>
      </c>
      <c r="D23" s="60">
        <v>18.399999999999999</v>
      </c>
      <c r="E23" s="60">
        <f t="shared" si="0"/>
        <v>1.3487200000000001</v>
      </c>
      <c r="F23" s="61">
        <f t="shared" si="1"/>
        <v>1.1452726720000008</v>
      </c>
      <c r="G23" s="60" t="s">
        <v>106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Table of Contents</vt:lpstr>
      <vt:lpstr>Summary</vt:lpstr>
      <vt:lpstr>TubeLoading</vt:lpstr>
      <vt:lpstr>Tube A</vt:lpstr>
      <vt:lpstr>Tube B</vt:lpstr>
      <vt:lpstr>Tube D</vt:lpstr>
      <vt:lpstr>Tube C</vt:lpstr>
      <vt:lpstr>Tube E</vt:lpstr>
      <vt:lpstr>Tube F</vt:lpstr>
      <vt:lpstr>Tube G</vt:lpstr>
      <vt:lpstr>Tube H</vt:lpstr>
      <vt:lpstr>Tube I</vt:lpstr>
      <vt:lpstr>Tube J</vt:lpstr>
      <vt:lpstr>Tube K</vt:lpstr>
      <vt:lpstr>Tube L</vt:lpstr>
      <vt:lpstr>Tube M</vt:lpstr>
      <vt:lpstr>Tube N</vt:lpstr>
      <vt:lpstr>Tube O</vt:lpstr>
      <vt:lpstr>Tube P</vt:lpstr>
      <vt:lpstr>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Lafler, Marissa Renee</dc:creator>
  <cp:lastModifiedBy>Petar Penev</cp:lastModifiedBy>
  <cp:lastPrinted>2021-07-08T20:26:59Z</cp:lastPrinted>
  <dcterms:created xsi:type="dcterms:W3CDTF">2008-04-25T16:16:04Z</dcterms:created>
  <dcterms:modified xsi:type="dcterms:W3CDTF">2023-06-15T07:57:49Z</dcterms:modified>
</cp:coreProperties>
</file>