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G:\My Drive\Banfield\WaterYear\SIP\data\fractionation\test_fract_adjust\"/>
    </mc:Choice>
  </mc:AlternateContent>
  <xr:revisionPtr revIDLastSave="0" documentId="13_ncr:1_{7F982577-BB8A-437E-8F89-55F1DB46B75A}" xr6:coauthVersionLast="47" xr6:coauthVersionMax="47" xr10:uidLastSave="{00000000-0000-0000-0000-000000000000}"/>
  <bookViews>
    <workbookView xWindow="-103" yWindow="-103" windowWidth="33120" windowHeight="18000" tabRatio="622" xr2:uid="{00000000-000D-0000-FFFF-FFFF00000000}"/>
  </bookViews>
  <sheets>
    <sheet name="Table of Contents" sheetId="22" r:id="rId1"/>
    <sheet name="Summary" sheetId="21" r:id="rId2"/>
    <sheet name="Tube Loading" sheetId="3" r:id="rId3"/>
    <sheet name="Tube A" sheetId="6" r:id="rId4"/>
    <sheet name="Tube B" sheetId="5" r:id="rId5"/>
    <sheet name="Tube C" sheetId="9" r:id="rId6"/>
    <sheet name="Tube D" sheetId="7" r:id="rId7"/>
    <sheet name="Tube E" sheetId="8" r:id="rId8"/>
    <sheet name="Tube F" sheetId="11" r:id="rId9"/>
    <sheet name="Tube H" sheetId="13" r:id="rId10"/>
    <sheet name="Tube G" sheetId="10"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externalReferences>
    <externalReference r:id="rId2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22" l="1"/>
  <c r="H17" i="22"/>
  <c r="AN26" i="21"/>
  <c r="AM5" i="21"/>
  <c r="AM6" i="21"/>
  <c r="AM7" i="21"/>
  <c r="AM8" i="21"/>
  <c r="AM9" i="21"/>
  <c r="AM10" i="21"/>
  <c r="AM11" i="21"/>
  <c r="AM12" i="21"/>
  <c r="AM13" i="21"/>
  <c r="AM14" i="21"/>
  <c r="AM15" i="21"/>
  <c r="AM16" i="21"/>
  <c r="AM17" i="21"/>
  <c r="AM18" i="21"/>
  <c r="AM19" i="21"/>
  <c r="AM20" i="21"/>
  <c r="AM21" i="21"/>
  <c r="AM22" i="21"/>
  <c r="AM23" i="21"/>
  <c r="AM24" i="21"/>
  <c r="AM25" i="21"/>
  <c r="AM4" i="21"/>
  <c r="AL6" i="21"/>
  <c r="AL7" i="21"/>
  <c r="AL8" i="21"/>
  <c r="AL9" i="21"/>
  <c r="AL10" i="21"/>
  <c r="AL11" i="21"/>
  <c r="AL12" i="21"/>
  <c r="AL13" i="21"/>
  <c r="AL14" i="21"/>
  <c r="AL15" i="21"/>
  <c r="AL16" i="21"/>
  <c r="AL17" i="21"/>
  <c r="AL18" i="21"/>
  <c r="AL19" i="21"/>
  <c r="AL20" i="21"/>
  <c r="AL21" i="21"/>
  <c r="AL22" i="21"/>
  <c r="AL23" i="21"/>
  <c r="AL24" i="21"/>
  <c r="AL25" i="21"/>
  <c r="AL5" i="21"/>
  <c r="AL4" i="21"/>
  <c r="AN1" i="21"/>
  <c r="AM1" i="21"/>
  <c r="AL1" i="21"/>
  <c r="S26" i="21"/>
  <c r="R5" i="21"/>
  <c r="R6" i="21"/>
  <c r="R7" i="21"/>
  <c r="R8" i="21"/>
  <c r="R9" i="21"/>
  <c r="R10" i="21"/>
  <c r="R11" i="21"/>
  <c r="R12" i="21"/>
  <c r="R13" i="21"/>
  <c r="R14" i="21"/>
  <c r="R15" i="21"/>
  <c r="R16" i="21"/>
  <c r="R17" i="21"/>
  <c r="R18" i="21"/>
  <c r="R19" i="21"/>
  <c r="R20" i="21"/>
  <c r="R21" i="21"/>
  <c r="R22" i="21"/>
  <c r="R23" i="21"/>
  <c r="R24" i="21"/>
  <c r="R25" i="21"/>
  <c r="R4" i="21"/>
  <c r="Q5" i="21"/>
  <c r="Q6" i="21"/>
  <c r="Q7" i="21"/>
  <c r="Q8" i="21"/>
  <c r="Q9" i="21"/>
  <c r="Q10" i="21"/>
  <c r="Q11" i="21"/>
  <c r="Q12" i="21"/>
  <c r="Q13" i="21"/>
  <c r="Q14" i="21"/>
  <c r="Q15" i="21"/>
  <c r="Q16" i="21"/>
  <c r="Q17" i="21"/>
  <c r="Q18" i="21"/>
  <c r="Q19" i="21"/>
  <c r="Q20" i="21"/>
  <c r="Q21" i="21"/>
  <c r="Q22" i="21"/>
  <c r="Q23" i="21"/>
  <c r="Q24" i="21"/>
  <c r="Q25" i="21"/>
  <c r="Q4" i="21"/>
  <c r="S1" i="21"/>
  <c r="R1" i="21"/>
  <c r="Q1" i="21"/>
  <c r="G10" i="22"/>
  <c r="A10" i="22"/>
  <c r="B10" i="22"/>
  <c r="G17" i="22"/>
  <c r="A17" i="22"/>
  <c r="B17" i="22"/>
  <c r="AA5" i="21"/>
  <c r="AA6" i="21"/>
  <c r="AA7" i="21"/>
  <c r="AA8" i="21"/>
  <c r="AA9" i="21"/>
  <c r="AA10" i="21"/>
  <c r="AA11" i="21"/>
  <c r="AA12" i="21"/>
  <c r="AA13" i="21"/>
  <c r="AA14" i="21"/>
  <c r="AA15" i="21"/>
  <c r="AA16" i="21"/>
  <c r="AA17" i="21"/>
  <c r="AA18" i="21"/>
  <c r="AA19" i="21"/>
  <c r="AA20" i="21"/>
  <c r="AA21" i="21"/>
  <c r="AA22" i="21"/>
  <c r="AA23" i="21"/>
  <c r="AA24" i="21"/>
  <c r="AA25" i="21"/>
  <c r="AA4" i="21"/>
  <c r="D1" i="21"/>
  <c r="C1" i="21"/>
  <c r="B1" i="21"/>
  <c r="AQ1" i="21"/>
  <c r="AP1" i="21"/>
  <c r="AO1" i="21"/>
  <c r="AK1" i="21"/>
  <c r="AJ1" i="21"/>
  <c r="AI1" i="21"/>
  <c r="AH1" i="21"/>
  <c r="AG1" i="21"/>
  <c r="AF1" i="21"/>
  <c r="AE1" i="21"/>
  <c r="AD1" i="21"/>
  <c r="AC1" i="21"/>
  <c r="AB1" i="21"/>
  <c r="AA1" i="21"/>
  <c r="Z1" i="21"/>
  <c r="Y1" i="21"/>
  <c r="X1" i="21"/>
  <c r="W1" i="21"/>
  <c r="V1" i="21"/>
  <c r="U1" i="21"/>
  <c r="T1" i="21"/>
  <c r="P1" i="21"/>
  <c r="O1" i="21"/>
  <c r="N1" i="21"/>
  <c r="M1" i="21"/>
  <c r="L1" i="21"/>
  <c r="K1" i="21"/>
  <c r="J1" i="21"/>
  <c r="I1" i="21"/>
  <c r="H1" i="21"/>
  <c r="G1" i="21"/>
  <c r="F1" i="21"/>
  <c r="E1" i="21"/>
  <c r="A18" i="22" l="1"/>
  <c r="K30" i="3"/>
  <c r="K31" i="3"/>
  <c r="K32" i="3"/>
  <c r="K33" i="3"/>
  <c r="K34" i="3"/>
  <c r="K35" i="3"/>
  <c r="K36" i="3"/>
  <c r="K37" i="3"/>
  <c r="K38" i="3"/>
  <c r="K39" i="3"/>
  <c r="K40" i="3"/>
  <c r="K41" i="3"/>
  <c r="K42" i="3"/>
  <c r="K43" i="3"/>
  <c r="K44" i="3"/>
  <c r="K29" i="3"/>
  <c r="I30" i="3"/>
  <c r="I31" i="3"/>
  <c r="I32" i="3"/>
  <c r="I33" i="3"/>
  <c r="I34" i="3"/>
  <c r="I35" i="3"/>
  <c r="I36" i="3"/>
  <c r="I37" i="3"/>
  <c r="I38" i="3"/>
  <c r="I39" i="3"/>
  <c r="I40" i="3"/>
  <c r="I41" i="3"/>
  <c r="I42" i="3"/>
  <c r="I43" i="3"/>
  <c r="I44" i="3"/>
  <c r="J30" i="3"/>
  <c r="J31" i="3"/>
  <c r="J32" i="3"/>
  <c r="J33" i="3"/>
  <c r="J34" i="3"/>
  <c r="J35" i="3"/>
  <c r="J36" i="3"/>
  <c r="J37" i="3"/>
  <c r="J38" i="3"/>
  <c r="J39" i="3"/>
  <c r="J40" i="3"/>
  <c r="J41" i="3"/>
  <c r="J42" i="3"/>
  <c r="J43" i="3"/>
  <c r="J44" i="3"/>
  <c r="H30" i="3"/>
  <c r="H31" i="3"/>
  <c r="H32" i="3"/>
  <c r="H33" i="3"/>
  <c r="H34" i="3"/>
  <c r="H35" i="3"/>
  <c r="H36" i="3"/>
  <c r="H37" i="3"/>
  <c r="H38" i="3"/>
  <c r="H39" i="3"/>
  <c r="H40" i="3"/>
  <c r="H41" i="3"/>
  <c r="H42" i="3"/>
  <c r="H43" i="3"/>
  <c r="H44" i="3"/>
  <c r="H29" i="3"/>
  <c r="AI5" i="21"/>
  <c r="AO5" i="21"/>
  <c r="AI6" i="21"/>
  <c r="AO6" i="21"/>
  <c r="AI7" i="21"/>
  <c r="AO7" i="21"/>
  <c r="AI8" i="21"/>
  <c r="AO8" i="21"/>
  <c r="AI9" i="21"/>
  <c r="AO9" i="21"/>
  <c r="AI10" i="21"/>
  <c r="AO10" i="21"/>
  <c r="AP10" i="21"/>
  <c r="AI11" i="21"/>
  <c r="AO11" i="21"/>
  <c r="AI12" i="21"/>
  <c r="AO12" i="21"/>
  <c r="AI13" i="21"/>
  <c r="AO13" i="21"/>
  <c r="AI14" i="21"/>
  <c r="AO14" i="21"/>
  <c r="AI15" i="21"/>
  <c r="AO15" i="21"/>
  <c r="AI16" i="21"/>
  <c r="AO16" i="21"/>
  <c r="AI17" i="21"/>
  <c r="AO17" i="21"/>
  <c r="AI18" i="21"/>
  <c r="AO18" i="21"/>
  <c r="AI19" i="21"/>
  <c r="AO19" i="21"/>
  <c r="AI20" i="21"/>
  <c r="AO20" i="21"/>
  <c r="AI21" i="21"/>
  <c r="AO21" i="21"/>
  <c r="AI22" i="21"/>
  <c r="AO22" i="21"/>
  <c r="AI23" i="21"/>
  <c r="AO23" i="21"/>
  <c r="AI24" i="21"/>
  <c r="AJ24" i="21"/>
  <c r="AO24" i="21"/>
  <c r="AI25" i="21"/>
  <c r="AJ25" i="21"/>
  <c r="AO25" i="21"/>
  <c r="AO4" i="21"/>
  <c r="E23" i="19"/>
  <c r="F23" i="19" s="1"/>
  <c r="AP25" i="21" s="1"/>
  <c r="E22" i="19"/>
  <c r="F22" i="19" s="1"/>
  <c r="AP24" i="21" s="1"/>
  <c r="E21" i="19"/>
  <c r="F21" i="19" s="1"/>
  <c r="AP23" i="21" s="1"/>
  <c r="E20" i="19"/>
  <c r="F20" i="19" s="1"/>
  <c r="AP22" i="21" s="1"/>
  <c r="E19" i="19"/>
  <c r="F19" i="19" s="1"/>
  <c r="AP21" i="21" s="1"/>
  <c r="E18" i="19"/>
  <c r="F18" i="19" s="1"/>
  <c r="AP20" i="21" s="1"/>
  <c r="E17" i="19"/>
  <c r="F17" i="19" s="1"/>
  <c r="AP19" i="21" s="1"/>
  <c r="E16" i="19"/>
  <c r="F16" i="19" s="1"/>
  <c r="AP18" i="21" s="1"/>
  <c r="E15" i="19"/>
  <c r="F15" i="19" s="1"/>
  <c r="AP17" i="21" s="1"/>
  <c r="E14" i="19"/>
  <c r="F14" i="19" s="1"/>
  <c r="AP16" i="21" s="1"/>
  <c r="E13" i="19"/>
  <c r="F13" i="19" s="1"/>
  <c r="AP15" i="21" s="1"/>
  <c r="E12" i="19"/>
  <c r="F12" i="19" s="1"/>
  <c r="AP14" i="21" s="1"/>
  <c r="E11" i="19"/>
  <c r="F11" i="19" s="1"/>
  <c r="AP13" i="21" s="1"/>
  <c r="E10" i="19"/>
  <c r="F10" i="19" s="1"/>
  <c r="AP12" i="21" s="1"/>
  <c r="E9" i="19"/>
  <c r="F9" i="19" s="1"/>
  <c r="AP11" i="21" s="1"/>
  <c r="E8" i="19"/>
  <c r="F8" i="19" s="1"/>
  <c r="E7" i="19"/>
  <c r="F7" i="19" s="1"/>
  <c r="AP9" i="21" s="1"/>
  <c r="E6" i="19"/>
  <c r="F6" i="19" s="1"/>
  <c r="AP8" i="21" s="1"/>
  <c r="E5" i="19"/>
  <c r="F5" i="19" s="1"/>
  <c r="AP7" i="21" s="1"/>
  <c r="E4" i="19"/>
  <c r="F4" i="19" s="1"/>
  <c r="AP6" i="21" s="1"/>
  <c r="E3" i="19"/>
  <c r="F3" i="19" s="1"/>
  <c r="AP5" i="21" s="1"/>
  <c r="E2" i="19"/>
  <c r="F2" i="19" s="1"/>
  <c r="AP4" i="21" s="1"/>
  <c r="E23" i="12"/>
  <c r="F23" i="12" s="1"/>
  <c r="E22" i="12"/>
  <c r="F22" i="12" s="1"/>
  <c r="E21" i="12"/>
  <c r="F21" i="12" s="1"/>
  <c r="E20" i="12"/>
  <c r="F20" i="12" s="1"/>
  <c r="E19" i="12"/>
  <c r="F19" i="12" s="1"/>
  <c r="E18" i="12"/>
  <c r="F18" i="12" s="1"/>
  <c r="E17" i="12"/>
  <c r="F17" i="12" s="1"/>
  <c r="E16" i="12"/>
  <c r="F16" i="12" s="1"/>
  <c r="E15" i="12"/>
  <c r="F15" i="12" s="1"/>
  <c r="E14" i="12"/>
  <c r="F14" i="12" s="1"/>
  <c r="E13" i="12"/>
  <c r="F13" i="12" s="1"/>
  <c r="E12" i="12"/>
  <c r="F12" i="12" s="1"/>
  <c r="E11" i="12"/>
  <c r="F11" i="12" s="1"/>
  <c r="E10" i="12"/>
  <c r="F10" i="12" s="1"/>
  <c r="E9" i="12"/>
  <c r="F9" i="12" s="1"/>
  <c r="E8" i="12"/>
  <c r="F8" i="12" s="1"/>
  <c r="E7" i="12"/>
  <c r="F7" i="12" s="1"/>
  <c r="E6" i="12"/>
  <c r="F6" i="12" s="1"/>
  <c r="E5" i="12"/>
  <c r="F5" i="12" s="1"/>
  <c r="E4" i="12"/>
  <c r="F4" i="12" s="1"/>
  <c r="E3" i="12"/>
  <c r="F3" i="12" s="1"/>
  <c r="E2" i="12"/>
  <c r="F2" i="12" s="1"/>
  <c r="E23" i="4"/>
  <c r="F23" i="4" s="1"/>
  <c r="F22" i="4"/>
  <c r="E22" i="4"/>
  <c r="E21" i="4"/>
  <c r="F21" i="4" s="1"/>
  <c r="AJ23" i="21" s="1"/>
  <c r="E20" i="4"/>
  <c r="F20" i="4" s="1"/>
  <c r="AJ22" i="21" s="1"/>
  <c r="E19" i="4"/>
  <c r="F19" i="4" s="1"/>
  <c r="AJ21" i="21" s="1"/>
  <c r="E18" i="4"/>
  <c r="F18" i="4" s="1"/>
  <c r="AJ20" i="21" s="1"/>
  <c r="E17" i="4"/>
  <c r="F17" i="4" s="1"/>
  <c r="AJ19" i="21" s="1"/>
  <c r="E16" i="4"/>
  <c r="F16" i="4" s="1"/>
  <c r="AJ18" i="21" s="1"/>
  <c r="E15" i="4"/>
  <c r="F15" i="4" s="1"/>
  <c r="AJ17" i="21" s="1"/>
  <c r="E14" i="4"/>
  <c r="F14" i="4" s="1"/>
  <c r="AJ16" i="21" s="1"/>
  <c r="E13" i="4"/>
  <c r="F13" i="4" s="1"/>
  <c r="AJ15" i="21" s="1"/>
  <c r="E12" i="4"/>
  <c r="F12" i="4" s="1"/>
  <c r="AJ14" i="21" s="1"/>
  <c r="E11" i="4"/>
  <c r="F11" i="4" s="1"/>
  <c r="AJ13" i="21" s="1"/>
  <c r="E10" i="4"/>
  <c r="F10" i="4" s="1"/>
  <c r="AJ12" i="21" s="1"/>
  <c r="E9" i="4"/>
  <c r="F9" i="4" s="1"/>
  <c r="AJ11" i="21" s="1"/>
  <c r="E8" i="4"/>
  <c r="F8" i="4" s="1"/>
  <c r="AJ10" i="21" s="1"/>
  <c r="E7" i="4"/>
  <c r="F7" i="4" s="1"/>
  <c r="AJ9" i="21" s="1"/>
  <c r="E6" i="4"/>
  <c r="F6" i="4" s="1"/>
  <c r="AJ8" i="21" s="1"/>
  <c r="E5" i="4"/>
  <c r="F5" i="4" s="1"/>
  <c r="AJ7" i="21" s="1"/>
  <c r="E4" i="4"/>
  <c r="F4" i="4" s="1"/>
  <c r="AJ6" i="21" s="1"/>
  <c r="E3" i="4"/>
  <c r="F3" i="4" s="1"/>
  <c r="AJ5" i="21" s="1"/>
  <c r="E2" i="4"/>
  <c r="F2" i="4" s="1"/>
  <c r="AJ4" i="21" s="1"/>
  <c r="AI4" i="21"/>
  <c r="AC5" i="21"/>
  <c r="AF5" i="21"/>
  <c r="AC6" i="21"/>
  <c r="AF6" i="21"/>
  <c r="AC7" i="21"/>
  <c r="AF7" i="21"/>
  <c r="AC8" i="21"/>
  <c r="AF8" i="21"/>
  <c r="AC9" i="21"/>
  <c r="AF9" i="21"/>
  <c r="AC10" i="21"/>
  <c r="AF10" i="21"/>
  <c r="AC11" i="21"/>
  <c r="AF11" i="21"/>
  <c r="AC12" i="21"/>
  <c r="AF12" i="21"/>
  <c r="AC13" i="21"/>
  <c r="AF13" i="21"/>
  <c r="AC14" i="21"/>
  <c r="AF14" i="21"/>
  <c r="AC15" i="21"/>
  <c r="AF15" i="21"/>
  <c r="AC16" i="21"/>
  <c r="AF16" i="21"/>
  <c r="AC17" i="21"/>
  <c r="AF17" i="21"/>
  <c r="AC18" i="21"/>
  <c r="AF18" i="21"/>
  <c r="AC19" i="21"/>
  <c r="AF19" i="21"/>
  <c r="AC20" i="21"/>
  <c r="AF20" i="21"/>
  <c r="AC21" i="21"/>
  <c r="AF21" i="21"/>
  <c r="AC22" i="21"/>
  <c r="AF22" i="21"/>
  <c r="AC23" i="21"/>
  <c r="AF23" i="21"/>
  <c r="AC24" i="21"/>
  <c r="AF24" i="21"/>
  <c r="AC25" i="21"/>
  <c r="AF25" i="21"/>
  <c r="Z5" i="21"/>
  <c r="Z6" i="21"/>
  <c r="Z7" i="21"/>
  <c r="Z8" i="21"/>
  <c r="Z9" i="21"/>
  <c r="Z10" i="21"/>
  <c r="Z11" i="21"/>
  <c r="Z12" i="21"/>
  <c r="Z13" i="21"/>
  <c r="Z14" i="21"/>
  <c r="Z15" i="21"/>
  <c r="Z16" i="21"/>
  <c r="Z17" i="21"/>
  <c r="Z18" i="21"/>
  <c r="Z19" i="21"/>
  <c r="Z20" i="21"/>
  <c r="Z21" i="21"/>
  <c r="Z22" i="21"/>
  <c r="Z23" i="21"/>
  <c r="Z24" i="21"/>
  <c r="Z25" i="21"/>
  <c r="AF4" i="21"/>
  <c r="AC4" i="21"/>
  <c r="Z4" i="21"/>
  <c r="W5" i="21"/>
  <c r="W6" i="21"/>
  <c r="W7" i="21"/>
  <c r="W8" i="21"/>
  <c r="W9" i="21"/>
  <c r="W10" i="21"/>
  <c r="W11" i="21"/>
  <c r="W12" i="21"/>
  <c r="W13" i="21"/>
  <c r="W14" i="21"/>
  <c r="W15" i="21"/>
  <c r="W16" i="21"/>
  <c r="W17" i="21"/>
  <c r="W18" i="21"/>
  <c r="W19" i="21"/>
  <c r="W20" i="21"/>
  <c r="W21" i="21"/>
  <c r="W22" i="21"/>
  <c r="W23" i="21"/>
  <c r="W24" i="21"/>
  <c r="W25" i="21"/>
  <c r="W4" i="21"/>
  <c r="A16" i="22" l="1"/>
  <c r="B18" i="22"/>
  <c r="B6" i="22"/>
  <c r="B7" i="22"/>
  <c r="B8" i="22"/>
  <c r="B9" i="22"/>
  <c r="B11" i="22"/>
  <c r="B12" i="22"/>
  <c r="B13" i="22"/>
  <c r="B14" i="22"/>
  <c r="B15" i="22"/>
  <c r="B16" i="22"/>
  <c r="B5" i="22"/>
  <c r="A6" i="22"/>
  <c r="A7" i="22"/>
  <c r="A8" i="22"/>
  <c r="A9" i="22"/>
  <c r="A11" i="22"/>
  <c r="A12" i="22"/>
  <c r="A13" i="22"/>
  <c r="A14" i="22"/>
  <c r="A15" i="22"/>
  <c r="A5" i="22"/>
  <c r="E23" i="17"/>
  <c r="F23" i="17" s="1"/>
  <c r="AG25" i="21" s="1"/>
  <c r="E22" i="17"/>
  <c r="F22" i="17" s="1"/>
  <c r="AG24" i="21" s="1"/>
  <c r="E21" i="17"/>
  <c r="F21" i="17" s="1"/>
  <c r="AG23" i="21" s="1"/>
  <c r="E20" i="17"/>
  <c r="F20" i="17" s="1"/>
  <c r="AG22" i="21" s="1"/>
  <c r="E19" i="17"/>
  <c r="F19" i="17" s="1"/>
  <c r="AG21" i="21" s="1"/>
  <c r="E18" i="17"/>
  <c r="F18" i="17" s="1"/>
  <c r="AG20" i="21" s="1"/>
  <c r="E17" i="17"/>
  <c r="F17" i="17" s="1"/>
  <c r="AG19" i="21" s="1"/>
  <c r="E16" i="17"/>
  <c r="F16" i="17" s="1"/>
  <c r="AG18" i="21" s="1"/>
  <c r="E15" i="17"/>
  <c r="F15" i="17" s="1"/>
  <c r="AG17" i="21" s="1"/>
  <c r="E14" i="17"/>
  <c r="F14" i="17" s="1"/>
  <c r="AG16" i="21" s="1"/>
  <c r="E13" i="17"/>
  <c r="F13" i="17" s="1"/>
  <c r="AG15" i="21" s="1"/>
  <c r="E12" i="17"/>
  <c r="F12" i="17" s="1"/>
  <c r="AG14" i="21" s="1"/>
  <c r="E11" i="17"/>
  <c r="F11" i="17" s="1"/>
  <c r="AG13" i="21" s="1"/>
  <c r="E10" i="17"/>
  <c r="F10" i="17" s="1"/>
  <c r="AG12" i="21" s="1"/>
  <c r="E9" i="17"/>
  <c r="F9" i="17" s="1"/>
  <c r="AG11" i="21" s="1"/>
  <c r="E8" i="17"/>
  <c r="F8" i="17" s="1"/>
  <c r="AG10" i="21" s="1"/>
  <c r="E7" i="17"/>
  <c r="F7" i="17" s="1"/>
  <c r="AG9" i="21" s="1"/>
  <c r="E6" i="17"/>
  <c r="F6" i="17" s="1"/>
  <c r="AG8" i="21" s="1"/>
  <c r="E5" i="17"/>
  <c r="F5" i="17" s="1"/>
  <c r="AG7" i="21" s="1"/>
  <c r="E4" i="17"/>
  <c r="F4" i="17" s="1"/>
  <c r="AG6" i="21" s="1"/>
  <c r="E3" i="17"/>
  <c r="F3" i="17" s="1"/>
  <c r="AG5" i="21" s="1"/>
  <c r="E2" i="17"/>
  <c r="F2" i="17" s="1"/>
  <c r="AG4" i="21" s="1"/>
  <c r="E23" i="16"/>
  <c r="F23" i="16" s="1"/>
  <c r="AD25" i="21" s="1"/>
  <c r="E22" i="16"/>
  <c r="F22" i="16" s="1"/>
  <c r="AD24" i="21" s="1"/>
  <c r="E21" i="16"/>
  <c r="F21" i="16" s="1"/>
  <c r="AD23" i="21" s="1"/>
  <c r="E20" i="16"/>
  <c r="F20" i="16" s="1"/>
  <c r="AD22" i="21" s="1"/>
  <c r="E19" i="16"/>
  <c r="F19" i="16" s="1"/>
  <c r="AD21" i="21" s="1"/>
  <c r="E18" i="16"/>
  <c r="F18" i="16" s="1"/>
  <c r="AD20" i="21" s="1"/>
  <c r="E17" i="16"/>
  <c r="F17" i="16" s="1"/>
  <c r="AD19" i="21" s="1"/>
  <c r="E16" i="16"/>
  <c r="F16" i="16" s="1"/>
  <c r="AD18" i="21" s="1"/>
  <c r="E15" i="16"/>
  <c r="F15" i="16" s="1"/>
  <c r="AD17" i="21" s="1"/>
  <c r="E14" i="16"/>
  <c r="F14" i="16" s="1"/>
  <c r="AD16" i="21" s="1"/>
  <c r="E13" i="16"/>
  <c r="F13" i="16" s="1"/>
  <c r="AD15" i="21" s="1"/>
  <c r="E12" i="16"/>
  <c r="F12" i="16" s="1"/>
  <c r="AD14" i="21" s="1"/>
  <c r="E11" i="16"/>
  <c r="F11" i="16" s="1"/>
  <c r="AD13" i="21" s="1"/>
  <c r="E10" i="16"/>
  <c r="F10" i="16" s="1"/>
  <c r="AD12" i="21" s="1"/>
  <c r="E9" i="16"/>
  <c r="F9" i="16" s="1"/>
  <c r="AD11" i="21" s="1"/>
  <c r="E8" i="16"/>
  <c r="F8" i="16" s="1"/>
  <c r="AD10" i="21" s="1"/>
  <c r="E7" i="16"/>
  <c r="F7" i="16" s="1"/>
  <c r="AD9" i="21" s="1"/>
  <c r="E6" i="16"/>
  <c r="F6" i="16" s="1"/>
  <c r="AD8" i="21" s="1"/>
  <c r="E5" i="16"/>
  <c r="F5" i="16" s="1"/>
  <c r="AD7" i="21" s="1"/>
  <c r="E4" i="16"/>
  <c r="F4" i="16" s="1"/>
  <c r="AD6" i="21" s="1"/>
  <c r="E3" i="16"/>
  <c r="F3" i="16" s="1"/>
  <c r="AD5" i="21" s="1"/>
  <c r="E2" i="16"/>
  <c r="F2" i="16" s="1"/>
  <c r="AD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X25" i="21" l="1"/>
  <c r="X24" i="21"/>
  <c r="X23" i="21"/>
  <c r="X22" i="21"/>
  <c r="X21" i="21"/>
  <c r="X20" i="21"/>
  <c r="X19" i="21"/>
  <c r="X18" i="21"/>
  <c r="X17" i="21"/>
  <c r="X16" i="21"/>
  <c r="X15" i="21"/>
  <c r="X14" i="21"/>
  <c r="X13" i="21"/>
  <c r="X12" i="21"/>
  <c r="X11" i="21"/>
  <c r="X10" i="21"/>
  <c r="X9" i="21"/>
  <c r="X8" i="21"/>
  <c r="X7" i="21"/>
  <c r="X6" i="21"/>
  <c r="X5" i="21"/>
  <c r="X4" i="21"/>
  <c r="T5" i="21"/>
  <c r="T6" i="21"/>
  <c r="T7" i="21"/>
  <c r="T8" i="21"/>
  <c r="T9" i="21"/>
  <c r="T10" i="21"/>
  <c r="T11" i="21"/>
  <c r="T12" i="21"/>
  <c r="T13" i="21"/>
  <c r="T14" i="21"/>
  <c r="T15" i="21"/>
  <c r="T16" i="21"/>
  <c r="T17" i="21"/>
  <c r="T18" i="21"/>
  <c r="T19" i="21"/>
  <c r="T20" i="21"/>
  <c r="T21" i="21"/>
  <c r="T22" i="21"/>
  <c r="T23" i="21"/>
  <c r="T24" i="21"/>
  <c r="T25" i="21"/>
  <c r="N5" i="21"/>
  <c r="N6" i="21"/>
  <c r="N7" i="21"/>
  <c r="N8" i="21"/>
  <c r="N9" i="21"/>
  <c r="N10" i="21"/>
  <c r="N11" i="21"/>
  <c r="N12" i="21"/>
  <c r="N13" i="21"/>
  <c r="N14" i="21"/>
  <c r="N15" i="21"/>
  <c r="N16" i="21"/>
  <c r="N17" i="21"/>
  <c r="N18" i="21"/>
  <c r="N19" i="21"/>
  <c r="N20" i="21"/>
  <c r="N21" i="21"/>
  <c r="N22" i="21"/>
  <c r="N23" i="21"/>
  <c r="N24" i="21"/>
  <c r="N25" i="21"/>
  <c r="T4" i="21"/>
  <c r="N4" i="21"/>
  <c r="K5" i="21"/>
  <c r="K6" i="21"/>
  <c r="K7" i="21"/>
  <c r="K8" i="21"/>
  <c r="K9" i="21"/>
  <c r="K10" i="21"/>
  <c r="K11" i="21"/>
  <c r="K12" i="21"/>
  <c r="K13" i="21"/>
  <c r="K14" i="21"/>
  <c r="K15" i="21"/>
  <c r="K16" i="21"/>
  <c r="K17" i="21"/>
  <c r="K18" i="21"/>
  <c r="K19" i="21"/>
  <c r="K20" i="21"/>
  <c r="K21" i="21"/>
  <c r="K22" i="21"/>
  <c r="K23" i="21"/>
  <c r="K24" i="21"/>
  <c r="K25" i="21"/>
  <c r="K4" i="21"/>
  <c r="H5" i="21"/>
  <c r="H6" i="21"/>
  <c r="H7" i="21"/>
  <c r="H8" i="21"/>
  <c r="H9" i="21"/>
  <c r="H10" i="21"/>
  <c r="H11" i="21"/>
  <c r="H12" i="21"/>
  <c r="H13" i="21"/>
  <c r="H14" i="21"/>
  <c r="H15" i="21"/>
  <c r="H16" i="21"/>
  <c r="H17" i="21"/>
  <c r="H18" i="21"/>
  <c r="H19" i="21"/>
  <c r="H20" i="21"/>
  <c r="H21" i="21"/>
  <c r="H22" i="21"/>
  <c r="H23" i="21"/>
  <c r="H24" i="21"/>
  <c r="H25" i="21"/>
  <c r="H4" i="21"/>
  <c r="E5" i="21"/>
  <c r="E6" i="21"/>
  <c r="E7" i="21"/>
  <c r="E8" i="21"/>
  <c r="E9" i="21"/>
  <c r="E10" i="21"/>
  <c r="E11" i="21"/>
  <c r="E12" i="21"/>
  <c r="E13" i="21"/>
  <c r="E14" i="21"/>
  <c r="E15" i="21"/>
  <c r="E16" i="21"/>
  <c r="E17" i="21"/>
  <c r="E18" i="21"/>
  <c r="E19" i="21"/>
  <c r="E20" i="21"/>
  <c r="E21" i="21"/>
  <c r="E22" i="21"/>
  <c r="E23" i="21"/>
  <c r="E24" i="21"/>
  <c r="E25" i="21"/>
  <c r="E4" i="21"/>
  <c r="B5" i="21"/>
  <c r="B6" i="21"/>
  <c r="B7" i="21"/>
  <c r="B8" i="21"/>
  <c r="B9" i="21"/>
  <c r="B10" i="21"/>
  <c r="B11" i="21"/>
  <c r="B12" i="21"/>
  <c r="B13" i="21"/>
  <c r="B14" i="21"/>
  <c r="B15" i="21"/>
  <c r="B16" i="21"/>
  <c r="B17" i="21"/>
  <c r="B18" i="21"/>
  <c r="B19" i="21"/>
  <c r="B20" i="21"/>
  <c r="B21" i="21"/>
  <c r="B22" i="21"/>
  <c r="B23" i="21"/>
  <c r="B24" i="21"/>
  <c r="B25" i="21"/>
  <c r="B4" i="21"/>
  <c r="E3" i="13"/>
  <c r="F3" i="13" s="1"/>
  <c r="U5" i="21" s="1"/>
  <c r="E23" i="13"/>
  <c r="F23" i="13" s="1"/>
  <c r="U25" i="21" s="1"/>
  <c r="E22" i="13"/>
  <c r="F22" i="13" s="1"/>
  <c r="U24" i="21" s="1"/>
  <c r="E21" i="13"/>
  <c r="F21" i="13" s="1"/>
  <c r="U23" i="21" s="1"/>
  <c r="E20" i="13"/>
  <c r="F20" i="13" s="1"/>
  <c r="U22" i="21" s="1"/>
  <c r="E19" i="13"/>
  <c r="F19" i="13" s="1"/>
  <c r="U21" i="21" s="1"/>
  <c r="E18" i="13"/>
  <c r="F18" i="13" s="1"/>
  <c r="U20" i="21" s="1"/>
  <c r="E17" i="13"/>
  <c r="F17" i="13" s="1"/>
  <c r="U19" i="21" s="1"/>
  <c r="E16" i="13"/>
  <c r="F16" i="13" s="1"/>
  <c r="U18" i="21" s="1"/>
  <c r="E15" i="13"/>
  <c r="F15" i="13" s="1"/>
  <c r="U17" i="21" s="1"/>
  <c r="E14" i="13"/>
  <c r="F14" i="13" s="1"/>
  <c r="U16" i="21" s="1"/>
  <c r="E13" i="13"/>
  <c r="F13" i="13" s="1"/>
  <c r="U15" i="21" s="1"/>
  <c r="E12" i="13"/>
  <c r="F12" i="13" s="1"/>
  <c r="U14" i="21" s="1"/>
  <c r="E11" i="13"/>
  <c r="F11" i="13" s="1"/>
  <c r="U13" i="21" s="1"/>
  <c r="E10" i="13"/>
  <c r="F10" i="13" s="1"/>
  <c r="U12" i="21" s="1"/>
  <c r="E9" i="13"/>
  <c r="F9" i="13" s="1"/>
  <c r="U11" i="21" s="1"/>
  <c r="E8" i="13"/>
  <c r="F8" i="13" s="1"/>
  <c r="U10" i="21" s="1"/>
  <c r="E7" i="13"/>
  <c r="F7" i="13" s="1"/>
  <c r="U9" i="21" s="1"/>
  <c r="E6" i="13"/>
  <c r="F6" i="13" s="1"/>
  <c r="U8" i="21" s="1"/>
  <c r="E5" i="13"/>
  <c r="F5" i="13" s="1"/>
  <c r="U7" i="21" s="1"/>
  <c r="E4" i="13"/>
  <c r="F4" i="13" s="1"/>
  <c r="U6" i="21" s="1"/>
  <c r="E2" i="13"/>
  <c r="F2" i="13" s="1"/>
  <c r="U4" i="21" s="1"/>
  <c r="E23" i="10"/>
  <c r="F23" i="10" s="1"/>
  <c r="E22" i="10"/>
  <c r="F22" i="10" s="1"/>
  <c r="E21" i="10"/>
  <c r="F21" i="10" s="1"/>
  <c r="E20" i="10"/>
  <c r="F20" i="10" s="1"/>
  <c r="E19" i="10"/>
  <c r="F19" i="10" s="1"/>
  <c r="E18" i="10"/>
  <c r="F18" i="10" s="1"/>
  <c r="E17" i="10"/>
  <c r="F17" i="10" s="1"/>
  <c r="E16" i="10"/>
  <c r="F16" i="10" s="1"/>
  <c r="E15" i="10"/>
  <c r="F15" i="10" s="1"/>
  <c r="E14" i="10"/>
  <c r="F14" i="10" s="1"/>
  <c r="E13" i="10"/>
  <c r="F13" i="10" s="1"/>
  <c r="E12" i="10"/>
  <c r="F12" i="10" s="1"/>
  <c r="E11" i="10"/>
  <c r="F11" i="10" s="1"/>
  <c r="E10" i="10"/>
  <c r="F10" i="10" s="1"/>
  <c r="E9" i="10"/>
  <c r="F9" i="10" s="1"/>
  <c r="E8" i="10"/>
  <c r="F8" i="10" s="1"/>
  <c r="E7" i="10"/>
  <c r="F7" i="10" s="1"/>
  <c r="E6" i="10"/>
  <c r="F6" i="10" s="1"/>
  <c r="E5" i="10"/>
  <c r="F5" i="10" s="1"/>
  <c r="E4" i="10"/>
  <c r="F4" i="10" s="1"/>
  <c r="E3" i="10"/>
  <c r="F3" i="10" s="1"/>
  <c r="E2" i="10"/>
  <c r="F2" i="10" s="1"/>
  <c r="E23" i="11"/>
  <c r="F23" i="11" s="1"/>
  <c r="O25" i="21" s="1"/>
  <c r="E22" i="11"/>
  <c r="F22" i="11" s="1"/>
  <c r="O24" i="21" s="1"/>
  <c r="E21" i="11"/>
  <c r="F21" i="11" s="1"/>
  <c r="O23" i="21" s="1"/>
  <c r="E20" i="11"/>
  <c r="F20" i="11" s="1"/>
  <c r="O22" i="21" s="1"/>
  <c r="E19" i="11"/>
  <c r="F19" i="11" s="1"/>
  <c r="O21" i="21" s="1"/>
  <c r="E18" i="11"/>
  <c r="F18" i="11" s="1"/>
  <c r="O20" i="21" s="1"/>
  <c r="E17" i="11"/>
  <c r="F17" i="11" s="1"/>
  <c r="O19" i="21" s="1"/>
  <c r="E16" i="11"/>
  <c r="F16" i="11" s="1"/>
  <c r="O18" i="21" s="1"/>
  <c r="E15" i="11"/>
  <c r="F15" i="11" s="1"/>
  <c r="O17" i="21" s="1"/>
  <c r="E14" i="11"/>
  <c r="F14" i="11" s="1"/>
  <c r="O16" i="21" s="1"/>
  <c r="E13" i="11"/>
  <c r="F13" i="11" s="1"/>
  <c r="O15" i="21" s="1"/>
  <c r="E12" i="11"/>
  <c r="F12" i="11" s="1"/>
  <c r="O14" i="21" s="1"/>
  <c r="E11" i="11"/>
  <c r="F11" i="11" s="1"/>
  <c r="O13" i="21" s="1"/>
  <c r="E10" i="11"/>
  <c r="F10" i="11" s="1"/>
  <c r="O12" i="21" s="1"/>
  <c r="E9" i="11"/>
  <c r="F9" i="11" s="1"/>
  <c r="O11" i="21" s="1"/>
  <c r="E8" i="11"/>
  <c r="F8" i="11" s="1"/>
  <c r="O10" i="21" s="1"/>
  <c r="E7" i="11"/>
  <c r="F7" i="11" s="1"/>
  <c r="O9" i="21" s="1"/>
  <c r="E6" i="11"/>
  <c r="F6" i="11" s="1"/>
  <c r="O8" i="21" s="1"/>
  <c r="E5" i="11"/>
  <c r="F5" i="11" s="1"/>
  <c r="O7" i="21" s="1"/>
  <c r="E4" i="11"/>
  <c r="F4" i="11" s="1"/>
  <c r="O6" i="21" s="1"/>
  <c r="E3" i="11"/>
  <c r="F3" i="11" s="1"/>
  <c r="O5" i="21" s="1"/>
  <c r="E2" i="11"/>
  <c r="F2" i="11" s="1"/>
  <c r="O4" i="21" s="1"/>
  <c r="E23" i="8"/>
  <c r="F23" i="8" s="1"/>
  <c r="E22" i="8"/>
  <c r="F22" i="8" s="1"/>
  <c r="E21" i="8"/>
  <c r="F21" i="8" s="1"/>
  <c r="E20" i="8"/>
  <c r="F20" i="8" s="1"/>
  <c r="E19" i="8"/>
  <c r="F19" i="8" s="1"/>
  <c r="E18" i="8"/>
  <c r="F18" i="8" s="1"/>
  <c r="E17" i="8"/>
  <c r="F17" i="8" s="1"/>
  <c r="E16" i="8"/>
  <c r="F16" i="8" s="1"/>
  <c r="E15" i="8"/>
  <c r="F15" i="8" s="1"/>
  <c r="E14" i="8"/>
  <c r="F14" i="8" s="1"/>
  <c r="E13" i="8"/>
  <c r="F13" i="8" s="1"/>
  <c r="E12" i="8"/>
  <c r="F12" i="8" s="1"/>
  <c r="E11" i="8"/>
  <c r="F11" i="8" s="1"/>
  <c r="E10" i="8"/>
  <c r="F10" i="8" s="1"/>
  <c r="E9" i="8"/>
  <c r="F9" i="8" s="1"/>
  <c r="E8" i="8"/>
  <c r="F8" i="8" s="1"/>
  <c r="E7" i="8"/>
  <c r="F7" i="8" s="1"/>
  <c r="E6" i="8"/>
  <c r="F6" i="8" s="1"/>
  <c r="E5" i="8"/>
  <c r="F5" i="8" s="1"/>
  <c r="E4" i="8"/>
  <c r="F4" i="8" s="1"/>
  <c r="E3" i="8"/>
  <c r="F3" i="8" s="1"/>
  <c r="E2" i="8"/>
  <c r="F2" i="8" s="1"/>
  <c r="G12" i="22" l="1"/>
  <c r="Y26" i="21"/>
  <c r="H12" i="22" s="1"/>
  <c r="I29" i="3"/>
  <c r="J29" i="3"/>
  <c r="D44" i="3"/>
  <c r="E44" i="3" s="1"/>
  <c r="D43" i="3"/>
  <c r="E43" i="3" s="1"/>
  <c r="D42" i="3"/>
  <c r="E42" i="3" s="1"/>
  <c r="D41" i="3"/>
  <c r="E41" i="3" s="1"/>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E22" i="18"/>
  <c r="F22" i="18" s="1"/>
  <c r="E21" i="18"/>
  <c r="F21" i="18" s="1"/>
  <c r="E20" i="18"/>
  <c r="F20" i="18" s="1"/>
  <c r="E19" i="18"/>
  <c r="F19" i="18" s="1"/>
  <c r="E18" i="18"/>
  <c r="F18" i="18" s="1"/>
  <c r="E17" i="18"/>
  <c r="F17" i="18" s="1"/>
  <c r="E16" i="18"/>
  <c r="F16" i="18" s="1"/>
  <c r="E15" i="18"/>
  <c r="F15" i="18" s="1"/>
  <c r="E14" i="18"/>
  <c r="F14" i="18" s="1"/>
  <c r="E13" i="18"/>
  <c r="F13" i="18" s="1"/>
  <c r="E12" i="18"/>
  <c r="F12" i="18" s="1"/>
  <c r="E11" i="18"/>
  <c r="F11" i="18" s="1"/>
  <c r="E10" i="18"/>
  <c r="F10" i="18" s="1"/>
  <c r="E9" i="18"/>
  <c r="F9" i="18" s="1"/>
  <c r="E8" i="18"/>
  <c r="F8" i="18" s="1"/>
  <c r="E7" i="18"/>
  <c r="F7" i="18" s="1"/>
  <c r="E6" i="18"/>
  <c r="F6" i="18" s="1"/>
  <c r="E5" i="18"/>
  <c r="F5" i="18" s="1"/>
  <c r="E4" i="18"/>
  <c r="F4" i="18" s="1"/>
  <c r="E3" i="18"/>
  <c r="F3" i="18" s="1"/>
  <c r="E2" i="18"/>
  <c r="F2" i="18"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L8" i="21" s="1"/>
  <c r="E5" i="7"/>
  <c r="F5" i="7" s="1"/>
  <c r="L7" i="21" s="1"/>
  <c r="E4" i="7"/>
  <c r="F4" i="7" s="1"/>
  <c r="L6" i="21" s="1"/>
  <c r="E3" i="7"/>
  <c r="F3" i="7" s="1"/>
  <c r="L5" i="21" s="1"/>
  <c r="E2" i="7"/>
  <c r="F2" i="7" s="1"/>
  <c r="L4" i="21"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G18" i="22" l="1"/>
  <c r="AQ26" i="21"/>
  <c r="H18" i="22" s="1"/>
  <c r="G5" i="22"/>
  <c r="D26" i="21"/>
  <c r="H5" i="22" s="1"/>
  <c r="L25" i="21"/>
  <c r="L24" i="21"/>
  <c r="L23" i="21"/>
  <c r="L22" i="21"/>
  <c r="L21" i="21"/>
  <c r="L20" i="21"/>
  <c r="L19" i="21"/>
  <c r="L18" i="21"/>
  <c r="L17" i="21"/>
  <c r="L16" i="21"/>
  <c r="L15" i="21"/>
  <c r="L14" i="21"/>
  <c r="L13" i="21"/>
  <c r="L12" i="21"/>
  <c r="L11" i="21"/>
  <c r="L10" i="21"/>
  <c r="L9" i="21"/>
  <c r="I25" i="21"/>
  <c r="I24" i="21"/>
  <c r="I23" i="21"/>
  <c r="I22" i="21"/>
  <c r="I21" i="21"/>
  <c r="I20" i="21"/>
  <c r="I19" i="21"/>
  <c r="I18" i="21"/>
  <c r="I17" i="21"/>
  <c r="I16" i="21"/>
  <c r="I15" i="21"/>
  <c r="I14" i="21"/>
  <c r="I13" i="21"/>
  <c r="I12" i="21"/>
  <c r="I11" i="21"/>
  <c r="I10" i="21"/>
  <c r="I9" i="21"/>
  <c r="I8" i="21"/>
  <c r="I7" i="21"/>
  <c r="I6" i="21"/>
  <c r="I5" i="21"/>
  <c r="I4" i="21"/>
  <c r="F25" i="21"/>
  <c r="F24" i="21"/>
  <c r="F23" i="21"/>
  <c r="F22" i="21"/>
  <c r="F21" i="21"/>
  <c r="F20" i="21"/>
  <c r="F19" i="21"/>
  <c r="F18" i="21"/>
  <c r="F17" i="21"/>
  <c r="F16" i="21"/>
  <c r="F15" i="21"/>
  <c r="F14" i="21"/>
  <c r="F13" i="21"/>
  <c r="F12" i="21"/>
  <c r="F11" i="21"/>
  <c r="F10" i="21"/>
  <c r="F9" i="21"/>
  <c r="F8" i="21"/>
  <c r="F7" i="21"/>
  <c r="F6" i="21"/>
  <c r="F5" i="21"/>
  <c r="F4" i="21"/>
  <c r="C25" i="21"/>
  <c r="C24" i="21"/>
  <c r="C23" i="21"/>
  <c r="C22" i="21"/>
  <c r="C21" i="21"/>
  <c r="C20" i="21"/>
  <c r="C19" i="21"/>
  <c r="C18" i="21"/>
  <c r="C17" i="21"/>
  <c r="C16" i="21"/>
  <c r="C15" i="21"/>
  <c r="C14" i="21"/>
  <c r="C13" i="21"/>
  <c r="C12" i="21"/>
  <c r="C11" i="21"/>
  <c r="C10" i="21"/>
  <c r="C9" i="21"/>
  <c r="C8" i="21"/>
  <c r="C7" i="21"/>
  <c r="C6" i="21"/>
  <c r="C5" i="21"/>
  <c r="C4" i="21"/>
  <c r="B19" i="3"/>
  <c r="C19" i="3" s="1"/>
  <c r="B23" i="3"/>
  <c r="B21" i="3"/>
  <c r="B17" i="3"/>
  <c r="C17" i="3" s="1"/>
  <c r="B22" i="3"/>
  <c r="B25" i="3"/>
  <c r="C25" i="3" s="1"/>
  <c r="B24" i="3"/>
  <c r="C24" i="3" s="1"/>
  <c r="B20" i="3"/>
  <c r="B18" i="3"/>
  <c r="C18" i="3" s="1"/>
  <c r="B26" i="3"/>
  <c r="B15" i="3"/>
  <c r="C15" i="3" s="1"/>
  <c r="B14" i="3"/>
  <c r="C14" i="3" s="1"/>
  <c r="B16" i="3"/>
  <c r="C16" i="3" s="1"/>
  <c r="B13" i="3"/>
  <c r="C13" i="3" s="1"/>
  <c r="G16" i="22" l="1"/>
  <c r="AK26" i="21"/>
  <c r="H16" i="22" s="1"/>
  <c r="G14" i="22"/>
  <c r="AE26" i="21"/>
  <c r="H14" i="22" s="1"/>
  <c r="G11" i="22"/>
  <c r="V26" i="21"/>
  <c r="H11" i="22" s="1"/>
  <c r="G13" i="22"/>
  <c r="AB26" i="21"/>
  <c r="H13" i="22" s="1"/>
  <c r="G15" i="22"/>
  <c r="AH26" i="21"/>
  <c r="H15" i="22" s="1"/>
  <c r="G7" i="22"/>
  <c r="J26" i="21"/>
  <c r="H7" i="22" s="1"/>
  <c r="G8" i="22"/>
  <c r="M26" i="21"/>
  <c r="H8" i="22" s="1"/>
  <c r="G9" i="22"/>
  <c r="P26" i="21"/>
  <c r="H9" i="22" s="1"/>
  <c r="G6" i="22"/>
  <c r="G26" i="21"/>
  <c r="H6" i="22" s="1"/>
  <c r="G25" i="3"/>
  <c r="C21" i="3"/>
  <c r="G21" i="3"/>
  <c r="G24" i="3"/>
  <c r="C20" i="3"/>
  <c r="G20" i="3"/>
  <c r="C23" i="3"/>
  <c r="G23" i="3"/>
  <c r="G22" i="3"/>
  <c r="C22" i="3"/>
  <c r="G26" i="3"/>
  <c r="C26" i="3"/>
</calcChain>
</file>

<file path=xl/sharedStrings.xml><?xml version="1.0" encoding="utf-8"?>
<sst xmlns="http://schemas.openxmlformats.org/spreadsheetml/2006/main" count="1292" uniqueCount="214">
  <si>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</si>
  <si>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</si>
  <si>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</si>
  <si>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</si>
  <si>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</si>
  <si>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</si>
  <si>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</si>
  <si>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</si>
  <si>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</si>
  <si>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</si>
  <si>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</si>
  <si>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</si>
  <si>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</si>
  <si>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</si>
  <si>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</si>
  <si>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</si>
  <si>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</si>
  <si>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</si>
  <si>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</si>
  <si>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</si>
  <si>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</si>
  <si>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</si>
  <si>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</si>
  <si>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</si>
  <si>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</si>
  <si>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</si>
  <si>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</si>
  <si>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</si>
  <si>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</si>
  <si>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</si>
  <si>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</si>
  <si>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</si>
  <si>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</si>
  <si>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</si>
  <si>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</si>
  <si>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</si>
  <si>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</si>
  <si>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</si>
  <si>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</si>
  <si>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</si>
  <si>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</si>
  <si>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</si>
  <si>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</si>
  <si>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</si>
  <si>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</si>
  <si>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</si>
  <si>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</si>
  <si>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</si>
  <si>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</si>
  <si>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3) Calculate how much GB to use ([Total Volume] - [CsCl stock volume] - [DNA volume])</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</si>
  <si>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</si>
  <si>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</si>
  <si>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</si>
  <si>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</si>
  <si>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</si>
  <si>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</si>
  <si>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</si>
  <si>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</si>
  <si>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</si>
  <si>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</si>
  <si>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</si>
  <si>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</si>
  <si>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</si>
  <si>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</si>
  <si>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</si>
  <si>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</si>
  <si>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</si>
  <si>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</si>
  <si>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</si>
  <si>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</si>
  <si>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</si>
  <si>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</si>
  <si>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</si>
  <si>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</si>
  <si>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</si>
  <si>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</si>
  <si>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</si>
  <si>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</si>
  <si>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</si>
  <si>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</si>
  <si>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</si>
  <si>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</si>
  <si>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</si>
  <si>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</si>
  <si>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</si>
  <si>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</si>
  <si>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</si>
  <si>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</si>
  <si>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</si>
  <si>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</si>
  <si>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</si>
  <si>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</si>
  <si>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</si>
  <si>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</si>
  <si>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</si>
  <si>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</si>
  <si>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</si>
  <si>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</si>
  <si>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</si>
  <si>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</si>
  <si>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</si>
  <si>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</si>
  <si>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</si>
  <si>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</si>
  <si>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</si>
  <si>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</si>
  <si>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</si>
  <si>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</si>
  <si>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</si>
  <si>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</si>
  <si>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</si>
  <si>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</si>
  <si>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</si>
  <si>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</si>
  <si>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</si>
  <si>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</si>
  <si>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</si>
  <si>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</si>
  <si>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</si>
  <si>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</si>
  <si>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</si>
  <si>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</si>
  <si>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</si>
  <si>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</si>
  <si>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</si>
  <si>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</si>
  <si>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</si>
  <si>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</si>
  <si>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</si>
  <si>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</si>
  <si>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</si>
  <si>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</si>
  <si>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</si>
  <si>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</si>
  <si>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</si>
  <si>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</si>
  <si>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</si>
  <si>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</si>
  <si>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</si>
  <si>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</si>
  <si>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</si>
  <si>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</si>
  <si>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</si>
  <si>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</si>
  <si>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</si>
  <si>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</si>
  <si>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</si>
  <si>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 xml:space="preserve">DNA </t>
  </si>
  <si>
    <t>TE</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</si>
  <si>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</si>
  <si>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</si>
  <si>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</si>
  <si>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</si>
  <si>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</si>
  <si>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</si>
  <si>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</si>
  <si>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</si>
  <si>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</si>
  <si>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</si>
  <si>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</si>
  <si>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</si>
  <si>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</si>
  <si>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</si>
  <si>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</si>
  <si>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</si>
  <si>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</si>
  <si>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</si>
  <si>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</si>
  <si>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</si>
  <si>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A</t>
  </si>
  <si>
    <t>B</t>
  </si>
  <si>
    <t>C</t>
  </si>
  <si>
    <t>D</t>
  </si>
  <si>
    <t>DNA (ng/ul)</t>
  </si>
  <si>
    <t>F</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</si>
  <si>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</si>
  <si>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</si>
  <si>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</si>
  <si>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</si>
  <si>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</si>
  <si>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</si>
  <si>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</si>
  <si>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</si>
  <si>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</si>
  <si>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</si>
  <si>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</si>
  <si>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</si>
  <si>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</si>
  <si>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</si>
  <si>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</si>
  <si>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</si>
  <si>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</si>
  <si>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</si>
  <si>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</si>
  <si>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ABCD</t>
  </si>
  <si>
    <t>Notes</t>
  </si>
  <si>
    <t>Total DNA</t>
  </si>
  <si>
    <t>EFGH</t>
  </si>
  <si>
    <t>Total Hours Centrifuged</t>
  </si>
  <si>
    <t>Percent DNA Recovered</t>
  </si>
  <si>
    <t>IJKL</t>
  </si>
  <si>
    <t>MNOP</t>
  </si>
  <si>
    <t>I</t>
  </si>
  <si>
    <t>J</t>
  </si>
  <si>
    <t>K</t>
  </si>
  <si>
    <t>P</t>
  </si>
  <si>
    <t>Isotope</t>
  </si>
  <si>
    <t>DNA Loaded (ng)</t>
  </si>
  <si>
    <t>Notes:</t>
  </si>
  <si>
    <t>Water Year</t>
  </si>
  <si>
    <t xml:space="preserve">All samples were manully fractioned. This can result in the first fraction being the heaviest fraction opposed to the 2nd fraction being the heaviest as with the Agilent fractino collector. This is due to little residual water left in the tubing from the previous run during manual fraction collecting. </t>
  </si>
  <si>
    <t>Final Volume (ul)</t>
  </si>
  <si>
    <t>G</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</si>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</sst>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20">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s>
  <borders count="17">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16" fillId="0" borderId="0"/>
  </cellStyleXfs>
  <cellXfs count="118">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0" fontId="4" fillId="0" borderId="0" xfId="0" applyFont="1" applyAlignment="1">
      <alignment horizontal="center"/>
    </xf>
    <xf numFmtId="0" fontId="0" fillId="5" borderId="0" xfId="0"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16" fillId="0" borderId="8" xfId="1" applyBorder="1" applyAlignment="1">
      <alignment horizontal="center"/>
    </xf>
    <xf numFmtId="0" fontId="16" fillId="0" borderId="0" xfId="1" applyAlignment="1">
      <alignment horizontal="center"/>
    </xf>
    <xf numFmtId="0" fontId="13" fillId="0" borderId="9" xfId="1"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164" fontId="0" fillId="0" borderId="0" xfId="0" applyNumberFormat="1" applyAlignment="1">
      <alignment horizontal="right"/>
    </xf>
    <xf numFmtId="165" fontId="16" fillId="2" borderId="8" xfId="1" applyNumberFormat="1" applyFill="1" applyBorder="1" applyAlignment="1">
      <alignment horizontal="right"/>
    </xf>
    <xf numFmtId="165" fontId="16" fillId="2" borderId="0" xfId="1" applyNumberFormat="1" applyFill="1"/>
    <xf numFmtId="165" fontId="16" fillId="2" borderId="9" xfId="1" applyNumberFormat="1" applyFill="1" applyBorder="1"/>
    <xf numFmtId="165" fontId="16" fillId="0" borderId="8" xfId="1" applyNumberFormat="1" applyBorder="1" applyAlignment="1">
      <alignment horizontal="right"/>
    </xf>
    <xf numFmtId="165" fontId="16" fillId="0" borderId="0" xfId="1" applyNumberFormat="1"/>
    <xf numFmtId="165" fontId="16" fillId="0" borderId="9" xfId="1" applyNumberFormat="1" applyBorder="1"/>
    <xf numFmtId="165" fontId="13" fillId="0" borderId="9" xfId="1" applyNumberFormat="1" applyFont="1" applyBorder="1"/>
    <xf numFmtId="165" fontId="14" fillId="0" borderId="9" xfId="1" applyNumberFormat="1" applyFont="1" applyBorder="1"/>
    <xf numFmtId="165" fontId="14" fillId="0" borderId="0" xfId="1" applyNumberFormat="1" applyFont="1"/>
    <xf numFmtId="165" fontId="16" fillId="2" borderId="10" xfId="1" applyNumberFormat="1" applyFill="1" applyBorder="1" applyAlignment="1">
      <alignment horizontal="right"/>
    </xf>
    <xf numFmtId="165" fontId="16" fillId="2" borderId="4" xfId="1" applyNumberFormat="1" applyFill="1" applyBorder="1"/>
    <xf numFmtId="165" fontId="16" fillId="2" borderId="11"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0" xfId="1" applyNumberFormat="1" applyAlignment="1">
      <alignment horizontal="right"/>
    </xf>
    <xf numFmtId="165" fontId="16" fillId="0" borderId="8" xfId="1" applyNumberFormat="1" applyBorder="1" applyAlignment="1">
      <alignment horizontal="center"/>
    </xf>
    <xf numFmtId="165" fontId="16" fillId="0" borderId="0" xfId="1" applyNumberFormat="1" applyAlignment="1">
      <alignment horizontal="center"/>
    </xf>
    <xf numFmtId="165" fontId="13" fillId="0" borderId="9" xfId="1" applyNumberFormat="1" applyFont="1" applyBorder="1" applyAlignment="1">
      <alignment horizontal="center"/>
    </xf>
    <xf numFmtId="165" fontId="16" fillId="2" borderId="14" xfId="1" applyNumberFormat="1" applyFill="1" applyBorder="1"/>
    <xf numFmtId="165" fontId="16" fillId="2" borderId="13" xfId="1" applyNumberFormat="1" applyFill="1" applyBorder="1" applyAlignment="1">
      <alignment horizontal="right"/>
    </xf>
    <xf numFmtId="165" fontId="16" fillId="2" borderId="15" xfId="1" applyNumberFormat="1" applyFill="1" applyBorder="1"/>
    <xf numFmtId="165" fontId="16" fillId="0" borderId="12" xfId="1" applyNumberFormat="1" applyBorder="1"/>
    <xf numFmtId="165" fontId="13" fillId="0" borderId="12" xfId="1" applyNumberFormat="1" applyFont="1" applyBorder="1" applyAlignment="1">
      <alignment horizontal="right"/>
    </xf>
    <xf numFmtId="165" fontId="13" fillId="0" borderId="12" xfId="1" applyNumberFormat="1" applyFont="1" applyBorder="1"/>
    <xf numFmtId="165" fontId="16" fillId="0" borderId="12"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0" fontId="17" fillId="2" borderId="0" xfId="0" applyFont="1" applyFill="1" applyAlignment="1">
      <alignment horizontal="center" wrapText="1"/>
    </xf>
    <xf numFmtId="164" fontId="0" fillId="2" borderId="0" xfId="0" applyNumberFormat="1" applyFill="1"/>
    <xf numFmtId="167" fontId="0" fillId="2" borderId="0" xfId="0" applyNumberFormat="1" applyFill="1"/>
    <xf numFmtId="0" fontId="4" fillId="0" borderId="16" xfId="0" applyFont="1" applyBorder="1"/>
    <xf numFmtId="0" fontId="4" fillId="0" borderId="16" xfId="0" applyFont="1" applyBorder="1" applyAlignment="1">
      <alignment wrapText="1"/>
    </xf>
    <xf numFmtId="0" fontId="15" fillId="0" borderId="16" xfId="0" applyFont="1" applyBorder="1" applyAlignment="1">
      <alignment wrapText="1"/>
    </xf>
    <xf numFmtId="0" fontId="13" fillId="2" borderId="0" xfId="0" applyFont="1" applyFill="1" applyAlignment="1">
      <alignment horizontal="right"/>
    </xf>
    <xf numFmtId="0" fontId="17" fillId="2" borderId="0" xfId="0" applyFont="1" applyFill="1" applyAlignment="1">
      <alignment horizontal="center"/>
    </xf>
    <xf numFmtId="0" fontId="18" fillId="0" borderId="0" xfId="0" applyFont="1" applyAlignment="1">
      <alignment horizontal="center" wrapText="1"/>
    </xf>
    <xf numFmtId="0" fontId="18" fillId="2" borderId="0" xfId="0" applyFont="1" applyFill="1" applyAlignment="1">
      <alignment horizontal="center" wrapText="1"/>
    </xf>
    <xf numFmtId="0" fontId="0" fillId="0" borderId="0" xfId="0" applyAlignment="1">
      <alignment horizontal="center" wrapText="1"/>
    </xf>
    <xf numFmtId="0" fontId="19" fillId="2" borderId="0" xfId="0" applyFont="1" applyFill="1"/>
    <xf numFmtId="0" fontId="18" fillId="0" borderId="0" xfId="0" applyFont="1" applyAlignment="1">
      <alignment horizontal="center"/>
    </xf>
    <xf numFmtId="0" fontId="14" fillId="5" borderId="0" xfId="0" applyFont="1" applyFill="1"/>
    <xf numFmtId="167" fontId="14" fillId="5" borderId="0" xfId="0" applyNumberFormat="1" applyFont="1" applyFill="1"/>
    <xf numFmtId="0" fontId="13" fillId="0" borderId="5" xfId="1" applyFont="1" applyBorder="1"/>
    <xf numFmtId="0" fontId="13" fillId="0" borderId="6" xfId="1" applyFont="1" applyBorder="1"/>
    <xf numFmtId="0" fontId="13" fillId="0" borderId="7" xfId="1" applyFont="1" applyBorder="1"/>
    <xf numFmtId="165" fontId="13" fillId="0" borderId="8" xfId="1" applyNumberFormat="1" applyFont="1" applyBorder="1" applyAlignment="1">
      <alignment horizontal="center"/>
    </xf>
    <xf numFmtId="165" fontId="13" fillId="0" borderId="0" xfId="1" applyNumberFormat="1" applyFont="1" applyAlignment="1">
      <alignment horizontal="center"/>
    </xf>
    <xf numFmtId="165" fontId="13" fillId="0" borderId="9" xfId="1" applyNumberFormat="1" applyFont="1" applyBorder="1" applyAlignment="1">
      <alignment horizontal="center"/>
    </xf>
    <xf numFmtId="0" fontId="13" fillId="0" borderId="8" xfId="1" applyFont="1" applyBorder="1" applyAlignment="1">
      <alignment horizontal="center"/>
    </xf>
    <xf numFmtId="0" fontId="13" fillId="0" borderId="0" xfId="1" applyFont="1" applyAlignment="1">
      <alignment horizontal="center"/>
    </xf>
    <xf numFmtId="0" fontId="13" fillId="0" borderId="9" xfId="1" applyFont="1" applyBorder="1" applyAlignment="1">
      <alignment horizontal="center"/>
    </xf>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Summary!$C$5:$C$23</c:f>
              <c:numCache>
                <c:formatCode>0.0000</c:formatCode>
                <c:ptCount val="19"/>
                <c:pt idx="0">
                  <c:v>1.7717519799999994</c:v>
                </c:pt>
                <c:pt idx="1">
                  <c:v>1.7684737000000013</c:v>
                </c:pt>
                <c:pt idx="2">
                  <c:v>1.7642938930000014</c:v>
                </c:pt>
                <c:pt idx="3">
                  <c:v>1.7577373329999997</c:v>
                </c:pt>
                <c:pt idx="4">
                  <c:v>1.7511807729999997</c:v>
                </c:pt>
                <c:pt idx="5">
                  <c:v>1.7446242130000016</c:v>
                </c:pt>
                <c:pt idx="6">
                  <c:v>1.7380676529999999</c:v>
                </c:pt>
                <c:pt idx="7">
                  <c:v>1.7327950859999994</c:v>
                </c:pt>
                <c:pt idx="8">
                  <c:v>1.7262385260000013</c:v>
                </c:pt>
                <c:pt idx="9">
                  <c:v>1.7207747260000019</c:v>
                </c:pt>
                <c:pt idx="10">
                  <c:v>1.7144093989999991</c:v>
                </c:pt>
                <c:pt idx="11">
                  <c:v>1.7089455989999998</c:v>
                </c:pt>
                <c:pt idx="12">
                  <c:v>1.7034817990000004</c:v>
                </c:pt>
                <c:pt idx="13">
                  <c:v>1.6969252390000023</c:v>
                </c:pt>
                <c:pt idx="14">
                  <c:v>1.691652672</c:v>
                </c:pt>
                <c:pt idx="15">
                  <c:v>1.6861888720000007</c:v>
                </c:pt>
                <c:pt idx="16">
                  <c:v>1.6785395520000002</c:v>
                </c:pt>
                <c:pt idx="17">
                  <c:v>1.665617665000001</c:v>
                </c:pt>
                <c:pt idx="18">
                  <c:v>1.6055158649999992</c:v>
                </c:pt>
              </c:numCache>
            </c:numRef>
          </c:xVal>
          <c:yVal>
            <c:numRef>
              <c:f>Summary!$D$5:$D$23</c:f>
              <c:numCache>
                <c:formatCode>0.0000</c:formatCode>
                <c:ptCount val="19"/>
                <c:pt idx="0">
                  <c:v>-2.0620085416366108E-2</c:v>
                </c:pt>
                <c:pt idx="1">
                  <c:v>-1.9422455416751555E-2</c:v>
                </c:pt>
                <c:pt idx="2">
                  <c:v>-1.2815918018747985E-2</c:v>
                </c:pt>
                <c:pt idx="3">
                  <c:v>0.14420887721818429</c:v>
                </c:pt>
                <c:pt idx="4">
                  <c:v>1.144198591248865</c:v>
                </c:pt>
                <c:pt idx="5">
                  <c:v>2.9074122809833156</c:v>
                </c:pt>
                <c:pt idx="6">
                  <c:v>3.9197014393588887</c:v>
                </c:pt>
                <c:pt idx="7">
                  <c:v>5.7483442454280791</c:v>
                </c:pt>
                <c:pt idx="8">
                  <c:v>12.026656643993048</c:v>
                </c:pt>
                <c:pt idx="9">
                  <c:v>18.877396030286551</c:v>
                </c:pt>
                <c:pt idx="10">
                  <c:v>17.551624436636541</c:v>
                </c:pt>
                <c:pt idx="11">
                  <c:v>8.4285261328745928</c:v>
                </c:pt>
                <c:pt idx="12">
                  <c:v>3.4656281891539602</c:v>
                </c:pt>
                <c:pt idx="13">
                  <c:v>1.5301131729606612</c:v>
                </c:pt>
                <c:pt idx="14">
                  <c:v>0.77453433796601645</c:v>
                </c:pt>
                <c:pt idx="15">
                  <c:v>0.40361892753593526</c:v>
                </c:pt>
                <c:pt idx="16">
                  <c:v>0.2454514958752613</c:v>
                </c:pt>
                <c:pt idx="17">
                  <c:v>0.20295182037388229</c:v>
                </c:pt>
                <c:pt idx="18">
                  <c:v>0.19434579946848099</c:v>
                </c:pt>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Summary!$F$5:$F$23</c:f>
              <c:numCache>
                <c:formatCode>0.0000</c:formatCode>
                <c:ptCount val="19"/>
                <c:pt idx="0">
                  <c:v>1.7687195710000019</c:v>
                </c:pt>
                <c:pt idx="1">
                  <c:v>1.7665340510000007</c:v>
                </c:pt>
                <c:pt idx="2">
                  <c:v>1.7601687239999997</c:v>
                </c:pt>
                <c:pt idx="3">
                  <c:v>1.7557976840000009</c:v>
                </c:pt>
                <c:pt idx="4">
                  <c:v>1.749241124000001</c:v>
                </c:pt>
                <c:pt idx="5">
                  <c:v>1.742684564000001</c:v>
                </c:pt>
                <c:pt idx="6">
                  <c:v>1.736319237</c:v>
                </c:pt>
                <c:pt idx="7">
                  <c:v>1.7308554370000007</c:v>
                </c:pt>
                <c:pt idx="8">
                  <c:v>1.7242988770000007</c:v>
                </c:pt>
                <c:pt idx="9">
                  <c:v>1.719927837000002</c:v>
                </c:pt>
                <c:pt idx="10">
                  <c:v>1.7135625099999992</c:v>
                </c:pt>
                <c:pt idx="11">
                  <c:v>1.7080987099999998</c:v>
                </c:pt>
                <c:pt idx="12">
                  <c:v>1.7026349100000004</c:v>
                </c:pt>
                <c:pt idx="13">
                  <c:v>1.6960783499999987</c:v>
                </c:pt>
                <c:pt idx="14">
                  <c:v>1.6908057830000001</c:v>
                </c:pt>
                <c:pt idx="15">
                  <c:v>1.6842492230000001</c:v>
                </c:pt>
                <c:pt idx="16">
                  <c:v>1.6787854230000008</c:v>
                </c:pt>
                <c:pt idx="17">
                  <c:v>1.6593069760000017</c:v>
                </c:pt>
                <c:pt idx="18">
                  <c:v>1.586092056</c:v>
                </c:pt>
              </c:numCache>
              <c:extLst xmlns:c15="http://schemas.microsoft.com/office/drawing/2012/chart"/>
            </c:numRef>
          </c:xVal>
          <c:yVal>
            <c:numRef>
              <c:f>Summary!$G$5:$G$23</c:f>
              <c:numCache>
                <c:formatCode>0.0000</c:formatCode>
                <c:ptCount val="19"/>
                <c:pt idx="0">
                  <c:v>-3.7203766600991686E-2</c:v>
                </c:pt>
                <c:pt idx="1">
                  <c:v>-4.8624085041558858E-2</c:v>
                </c:pt>
                <c:pt idx="2">
                  <c:v>-3.7098826149950741E-2</c:v>
                </c:pt>
                <c:pt idx="3">
                  <c:v>0.12950193676576405</c:v>
                </c:pt>
                <c:pt idx="4">
                  <c:v>0.41277120076862039</c:v>
                </c:pt>
                <c:pt idx="5">
                  <c:v>0.57241029199642757</c:v>
                </c:pt>
                <c:pt idx="6">
                  <c:v>1.3732617708350638</c:v>
                </c:pt>
                <c:pt idx="7">
                  <c:v>3.3700957727885803</c:v>
                </c:pt>
                <c:pt idx="8">
                  <c:v>9.8615471685129013</c:v>
                </c:pt>
                <c:pt idx="9">
                  <c:v>10.647055196727157</c:v>
                </c:pt>
                <c:pt idx="10">
                  <c:v>7.4850740474208628</c:v>
                </c:pt>
                <c:pt idx="11">
                  <c:v>4.3344357859736569</c:v>
                </c:pt>
                <c:pt idx="12">
                  <c:v>1.8648005141271711</c:v>
                </c:pt>
                <c:pt idx="13">
                  <c:v>0.89858317495680673</c:v>
                </c:pt>
                <c:pt idx="14">
                  <c:v>0.63717099381505771</c:v>
                </c:pt>
                <c:pt idx="15">
                  <c:v>0.23863632474727539</c:v>
                </c:pt>
                <c:pt idx="16">
                  <c:v>0.12553795904839604</c:v>
                </c:pt>
                <c:pt idx="17">
                  <c:v>0.1405443827761943</c:v>
                </c:pt>
                <c:pt idx="18">
                  <c:v>0.11669917724263122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Summary!$I$5:$I$23</c:f>
              <c:numCache>
                <c:formatCode>0.0000</c:formatCode>
                <c:ptCount val="19"/>
                <c:pt idx="0">
                  <c:v>1.7709597290000012</c:v>
                </c:pt>
                <c:pt idx="1">
                  <c:v>1.7665886890000024</c:v>
                </c:pt>
                <c:pt idx="2">
                  <c:v>1.7635016419999996</c:v>
                </c:pt>
                <c:pt idx="3">
                  <c:v>1.7571363150000003</c:v>
                </c:pt>
                <c:pt idx="4">
                  <c:v>1.7504431600000014</c:v>
                </c:pt>
                <c:pt idx="5">
                  <c:v>1.7442144280000011</c:v>
                </c:pt>
                <c:pt idx="6">
                  <c:v>1.7376578679999994</c:v>
                </c:pt>
                <c:pt idx="7">
                  <c:v>1.7321940680000001</c:v>
                </c:pt>
                <c:pt idx="8">
                  <c:v>1.7267302680000007</c:v>
                </c:pt>
                <c:pt idx="9">
                  <c:v>1.7203649409999997</c:v>
                </c:pt>
                <c:pt idx="10">
                  <c:v>1.7138083809999998</c:v>
                </c:pt>
                <c:pt idx="11">
                  <c:v>1.709437341000001</c:v>
                </c:pt>
                <c:pt idx="12">
                  <c:v>1.7028807810000011</c:v>
                </c:pt>
                <c:pt idx="13">
                  <c:v>1.6976082140000006</c:v>
                </c:pt>
                <c:pt idx="14">
                  <c:v>1.6910516540000007</c:v>
                </c:pt>
                <c:pt idx="15">
                  <c:v>1.6855878540000013</c:v>
                </c:pt>
                <c:pt idx="16">
                  <c:v>1.6746602539999991</c:v>
                </c:pt>
                <c:pt idx="17">
                  <c:v>1.6418774540000012</c:v>
                </c:pt>
                <c:pt idx="18">
                  <c:v>1.550276847000001</c:v>
                </c:pt>
              </c:numCache>
              <c:extLst xmlns:c15="http://schemas.microsoft.com/office/drawing/2012/chart"/>
            </c:numRef>
          </c:xVal>
          <c:yVal>
            <c:numRef>
              <c:f>Summary!$J$5:$J$23</c:f>
              <c:numCache>
                <c:formatCode>0.0000</c:formatCode>
                <c:ptCount val="19"/>
                <c:pt idx="0">
                  <c:v>-3.8114606053644758E-2</c:v>
                </c:pt>
                <c:pt idx="1">
                  <c:v>5.6865435665127993E-2</c:v>
                </c:pt>
                <c:pt idx="2">
                  <c:v>4.7173517648393753E-2</c:v>
                </c:pt>
                <c:pt idx="3">
                  <c:v>0.1098764670370133</c:v>
                </c:pt>
                <c:pt idx="4">
                  <c:v>0.32903129926510716</c:v>
                </c:pt>
                <c:pt idx="5">
                  <c:v>0.64363421144214517</c:v>
                </c:pt>
                <c:pt idx="6">
                  <c:v>1.6647398602670094</c:v>
                </c:pt>
                <c:pt idx="7">
                  <c:v>3.961877278854177</c:v>
                </c:pt>
                <c:pt idx="8">
                  <c:v>12.976169805140389</c:v>
                </c:pt>
                <c:pt idx="9">
                  <c:v>21.77950301599088</c:v>
                </c:pt>
                <c:pt idx="10">
                  <c:v>12.445289568696561</c:v>
                </c:pt>
                <c:pt idx="11">
                  <c:v>9.2699607343642487</c:v>
                </c:pt>
                <c:pt idx="12">
                  <c:v>3.0166246926684774</c:v>
                </c:pt>
                <c:pt idx="13">
                  <c:v>1.2985126346131679</c:v>
                </c:pt>
                <c:pt idx="14">
                  <c:v>0.80005186977528486</c:v>
                </c:pt>
                <c:pt idx="15">
                  <c:v>0.32784403228228315</c:v>
                </c:pt>
                <c:pt idx="16">
                  <c:v>0.24221549322612565</c:v>
                </c:pt>
                <c:pt idx="17">
                  <c:v>0.22557740962052594</c:v>
                </c:pt>
                <c:pt idx="18">
                  <c:v>0.13306537019651662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Summary!$L$5:$L$23</c:f>
              <c:numCache>
                <c:formatCode>0.0000</c:formatCode>
                <c:ptCount val="19"/>
                <c:pt idx="0">
                  <c:v>1.7624635200000007</c:v>
                </c:pt>
                <c:pt idx="1">
                  <c:v>1.7604692330000002</c:v>
                </c:pt>
                <c:pt idx="2">
                  <c:v>1.7571909530000003</c:v>
                </c:pt>
                <c:pt idx="3">
                  <c:v>1.7528199130000015</c:v>
                </c:pt>
                <c:pt idx="4">
                  <c:v>1.7486401060000016</c:v>
                </c:pt>
                <c:pt idx="5">
                  <c:v>1.7431763060000005</c:v>
                </c:pt>
                <c:pt idx="6">
                  <c:v>1.7377125060000012</c:v>
                </c:pt>
                <c:pt idx="7">
                  <c:v>1.7311559460000012</c:v>
                </c:pt>
                <c:pt idx="8">
                  <c:v>1.7256921460000019</c:v>
                </c:pt>
                <c:pt idx="9">
                  <c:v>1.7193268190000008</c:v>
                </c:pt>
                <c:pt idx="10">
                  <c:v>1.7138630190000015</c:v>
                </c:pt>
                <c:pt idx="11">
                  <c:v>1.7073064590000016</c:v>
                </c:pt>
                <c:pt idx="12">
                  <c:v>1.7018426590000022</c:v>
                </c:pt>
                <c:pt idx="13">
                  <c:v>1.6952860990000005</c:v>
                </c:pt>
                <c:pt idx="14">
                  <c:v>1.6909150590000017</c:v>
                </c:pt>
                <c:pt idx="15">
                  <c:v>1.6845497320000025</c:v>
                </c:pt>
                <c:pt idx="16">
                  <c:v>1.6790859320000013</c:v>
                </c:pt>
                <c:pt idx="17">
                  <c:v>1.6616017720000009</c:v>
                </c:pt>
                <c:pt idx="18">
                  <c:v>1.5927578920000016</c:v>
                </c:pt>
              </c:numCache>
              <c:extLst xmlns:c15="http://schemas.microsoft.com/office/drawing/2012/chart"/>
            </c:numRef>
          </c:xVal>
          <c:yVal>
            <c:numRef>
              <c:f>Summary!$M$5:$M$23</c:f>
              <c:numCache>
                <c:formatCode>0.0000</c:formatCode>
                <c:ptCount val="19"/>
                <c:pt idx="0">
                  <c:v>-3.1219920597776247E-2</c:v>
                </c:pt>
                <c:pt idx="1">
                  <c:v>-4.5207233503378554E-2</c:v>
                </c:pt>
                <c:pt idx="2">
                  <c:v>-2.1816084355152598E-2</c:v>
                </c:pt>
                <c:pt idx="3">
                  <c:v>6.4222429594380737E-2</c:v>
                </c:pt>
                <c:pt idx="4">
                  <c:v>0.33932738926405964</c:v>
                </c:pt>
                <c:pt idx="5">
                  <c:v>0.61737372136947466</c:v>
                </c:pt>
                <c:pt idx="6">
                  <c:v>1.1513758465567601</c:v>
                </c:pt>
                <c:pt idx="7">
                  <c:v>2.5405879120568202</c:v>
                </c:pt>
                <c:pt idx="8">
                  <c:v>7.7484202923663092</c:v>
                </c:pt>
                <c:pt idx="9">
                  <c:v>13.309405952377594</c:v>
                </c:pt>
                <c:pt idx="10">
                  <c:v>12.576029858996518</c:v>
                </c:pt>
                <c:pt idx="11">
                  <c:v>7.2123986804848208</c:v>
                </c:pt>
                <c:pt idx="12">
                  <c:v>2.7178735179662912</c:v>
                </c:pt>
                <c:pt idx="13">
                  <c:v>1.1224732586361088</c:v>
                </c:pt>
                <c:pt idx="14">
                  <c:v>0.57486092803880584</c:v>
                </c:pt>
                <c:pt idx="15">
                  <c:v>0.28902493003921453</c:v>
                </c:pt>
                <c:pt idx="16">
                  <c:v>0.21725962921999253</c:v>
                </c:pt>
                <c:pt idx="17">
                  <c:v>0.22104012578061197</c:v>
                </c:pt>
                <c:pt idx="18">
                  <c:v>0.15149086571095013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Summary!#REF!</c:f>
              <c:numCache>
                <c:formatCode>0.0000</c:formatCode>
                <c:ptCount val="19"/>
                <c:pt idx="0">
                  <c:v>1.7723529980000023</c:v>
                </c:pt>
                <c:pt idx="1">
                  <c:v>1.766889198000003</c:v>
                </c:pt>
                <c:pt idx="2">
                  <c:v>1.7625181580000007</c:v>
                </c:pt>
                <c:pt idx="3">
                  <c:v>1.7559615980000007</c:v>
                </c:pt>
                <c:pt idx="4">
                  <c:v>1.7494050380000026</c:v>
                </c:pt>
                <c:pt idx="5">
                  <c:v>1.7428484780000009</c:v>
                </c:pt>
                <c:pt idx="6">
                  <c:v>1.7373846780000015</c:v>
                </c:pt>
                <c:pt idx="7">
                  <c:v>1.7308281180000016</c:v>
                </c:pt>
                <c:pt idx="8">
                  <c:v>1.7253643180000022</c:v>
                </c:pt>
                <c:pt idx="9">
                  <c:v>1.7199005180000011</c:v>
                </c:pt>
                <c:pt idx="10">
                  <c:v>1.714436718</c:v>
                </c:pt>
                <c:pt idx="11">
                  <c:v>1.7078801580000018</c:v>
                </c:pt>
                <c:pt idx="12">
                  <c:v>1.7024163580000025</c:v>
                </c:pt>
                <c:pt idx="13">
                  <c:v>1.6969525579999996</c:v>
                </c:pt>
                <c:pt idx="14">
                  <c:v>1.6925815180000008</c:v>
                </c:pt>
                <c:pt idx="15">
                  <c:v>1.6860249580000009</c:v>
                </c:pt>
                <c:pt idx="16">
                  <c:v>1.6796596310000016</c:v>
                </c:pt>
                <c:pt idx="17">
                  <c:v>1.6654537510000011</c:v>
                </c:pt>
                <c:pt idx="18">
                  <c:v>1.6042591910000006</c:v>
                </c:pt>
              </c:numCache>
            </c:numRef>
          </c:xVal>
          <c:yVal>
            <c:numRef>
              <c:f>Summary!#REF!</c:f>
              <c:numCache>
                <c:formatCode>0.0000</c:formatCode>
                <c:ptCount val="19"/>
                <c:pt idx="0">
                  <c:v>0.20744406048273187</c:v>
                </c:pt>
                <c:pt idx="1">
                  <c:v>0.39675495701717112</c:v>
                </c:pt>
                <c:pt idx="2">
                  <c:v>1.2781377848107556</c:v>
                </c:pt>
                <c:pt idx="3">
                  <c:v>1.9771218213098172</c:v>
                </c:pt>
                <c:pt idx="4">
                  <c:v>3.0307678921254522</c:v>
                </c:pt>
                <c:pt idx="5">
                  <c:v>5.8193776006851747</c:v>
                </c:pt>
                <c:pt idx="6">
                  <c:v>8.1966469920885974</c:v>
                </c:pt>
                <c:pt idx="7">
                  <c:v>10.130180408148568</c:v>
                </c:pt>
                <c:pt idx="8">
                  <c:v>19.608305250001901</c:v>
                </c:pt>
                <c:pt idx="9">
                  <c:v>18.776186395007819</c:v>
                </c:pt>
                <c:pt idx="10">
                  <c:v>13.836873156974001</c:v>
                </c:pt>
                <c:pt idx="11">
                  <c:v>7.7985670614073053</c:v>
                </c:pt>
                <c:pt idx="12">
                  <c:v>4.0452345175826805</c:v>
                </c:pt>
                <c:pt idx="13">
                  <c:v>2.1772998210402559</c:v>
                </c:pt>
                <c:pt idx="14">
                  <c:v>1.3123660364279879</c:v>
                </c:pt>
                <c:pt idx="15">
                  <c:v>0.76554407678043734</c:v>
                </c:pt>
                <c:pt idx="16">
                  <c:v>0.40172151305795323</c:v>
                </c:pt>
                <c:pt idx="17">
                  <c:v>0.37138949289777207</c:v>
                </c:pt>
                <c:pt idx="18">
                  <c:v>0.32153190066129339</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Summary!$O$5:$O$23</c:f>
              <c:numCache>
                <c:formatCode>0.0000</c:formatCode>
                <c:ptCount val="19"/>
                <c:pt idx="0">
                  <c:v>1.7692659510000013</c:v>
                </c:pt>
                <c:pt idx="1">
                  <c:v>1.7650861439999996</c:v>
                </c:pt>
                <c:pt idx="2">
                  <c:v>1.7607151040000009</c:v>
                </c:pt>
                <c:pt idx="3">
                  <c:v>1.7552513040000015</c:v>
                </c:pt>
                <c:pt idx="4">
                  <c:v>1.7497875040000022</c:v>
                </c:pt>
                <c:pt idx="5">
                  <c:v>1.7432309440000004</c:v>
                </c:pt>
                <c:pt idx="6">
                  <c:v>1.7366743840000005</c:v>
                </c:pt>
                <c:pt idx="7">
                  <c:v>1.7303090570000013</c:v>
                </c:pt>
                <c:pt idx="8">
                  <c:v>1.7248452570000019</c:v>
                </c:pt>
                <c:pt idx="9">
                  <c:v>1.7204742169999996</c:v>
                </c:pt>
                <c:pt idx="10">
                  <c:v>1.7139176570000014</c:v>
                </c:pt>
                <c:pt idx="11">
                  <c:v>1.7084538570000021</c:v>
                </c:pt>
                <c:pt idx="12">
                  <c:v>1.7029900570000027</c:v>
                </c:pt>
                <c:pt idx="13">
                  <c:v>1.696433497000001</c:v>
                </c:pt>
                <c:pt idx="14">
                  <c:v>1.6909696970000017</c:v>
                </c:pt>
                <c:pt idx="15">
                  <c:v>1.6855058970000023</c:v>
                </c:pt>
                <c:pt idx="16">
                  <c:v>1.680042097000003</c:v>
                </c:pt>
                <c:pt idx="17">
                  <c:v>1.6660274500000014</c:v>
                </c:pt>
                <c:pt idx="18">
                  <c:v>1.6048328900000008</c:v>
                </c:pt>
              </c:numCache>
            </c:numRef>
          </c:xVal>
          <c:yVal>
            <c:numRef>
              <c:f>Summary!$P$5:$P$23</c:f>
              <c:numCache>
                <c:formatCode>0.0000</c:formatCode>
                <c:ptCount val="19"/>
                <c:pt idx="0">
                  <c:v>1.2099722806366684E-2</c:v>
                </c:pt>
                <c:pt idx="1">
                  <c:v>3.0344139453570052E-2</c:v>
                </c:pt>
                <c:pt idx="2">
                  <c:v>0.11163242577047479</c:v>
                </c:pt>
                <c:pt idx="3">
                  <c:v>0.46075253160274859</c:v>
                </c:pt>
                <c:pt idx="4">
                  <c:v>1.190475019824816</c:v>
                </c:pt>
                <c:pt idx="5">
                  <c:v>2.3664091844360478</c:v>
                </c:pt>
                <c:pt idx="6">
                  <c:v>4.7532101631628576</c:v>
                </c:pt>
                <c:pt idx="7">
                  <c:v>8.4047495908827301</c:v>
                </c:pt>
                <c:pt idx="8">
                  <c:v>13.005546618599427</c:v>
                </c:pt>
                <c:pt idx="9">
                  <c:v>13.000805676680971</c:v>
                </c:pt>
                <c:pt idx="10">
                  <c:v>9.424580427940322</c:v>
                </c:pt>
                <c:pt idx="11">
                  <c:v>5.4052883674971852</c:v>
                </c:pt>
                <c:pt idx="12">
                  <c:v>2.6232953255734688</c:v>
                </c:pt>
                <c:pt idx="13">
                  <c:v>1.2227309150809982</c:v>
                </c:pt>
                <c:pt idx="14">
                  <c:v>0.71608264167771185</c:v>
                </c:pt>
                <c:pt idx="15">
                  <c:v>0.47059788754398574</c:v>
                </c:pt>
                <c:pt idx="16">
                  <c:v>0.27580981059668713</c:v>
                </c:pt>
                <c:pt idx="17">
                  <c:v>0.28285027290705705</c:v>
                </c:pt>
                <c:pt idx="18">
                  <c:v>0.27676197808493996</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Summary!$U$5:$U$23</c:f>
              <c:numCache>
                <c:formatCode>0.0000</c:formatCode>
                <c:ptCount val="19"/>
                <c:pt idx="0">
                  <c:v>1.7680365960000017</c:v>
                </c:pt>
                <c:pt idx="1">
                  <c:v>1.7649495490000007</c:v>
                </c:pt>
                <c:pt idx="2">
                  <c:v>1.7594857490000013</c:v>
                </c:pt>
                <c:pt idx="3">
                  <c:v>1.7551147090000008</c:v>
                </c:pt>
                <c:pt idx="4">
                  <c:v>1.7485581490000026</c:v>
                </c:pt>
                <c:pt idx="5">
                  <c:v>1.7420015890000009</c:v>
                </c:pt>
                <c:pt idx="6">
                  <c:v>1.7365377890000016</c:v>
                </c:pt>
                <c:pt idx="7">
                  <c:v>1.7310739890000022</c:v>
                </c:pt>
                <c:pt idx="8">
                  <c:v>1.7256101890000028</c:v>
                </c:pt>
                <c:pt idx="9">
                  <c:v>1.7190536290000011</c:v>
                </c:pt>
                <c:pt idx="10">
                  <c:v>1.7135898290000018</c:v>
                </c:pt>
                <c:pt idx="11">
                  <c:v>1.7070332690000019</c:v>
                </c:pt>
                <c:pt idx="12">
                  <c:v>1.7015694690000007</c:v>
                </c:pt>
                <c:pt idx="13">
                  <c:v>1.6962969020000003</c:v>
                </c:pt>
                <c:pt idx="14">
                  <c:v>1.6908331020000009</c:v>
                </c:pt>
                <c:pt idx="15">
                  <c:v>1.6842765420000028</c:v>
                </c:pt>
                <c:pt idx="16">
                  <c:v>1.6777199820000011</c:v>
                </c:pt>
                <c:pt idx="17">
                  <c:v>1.6493082220000019</c:v>
                </c:pt>
                <c:pt idx="18">
                  <c:v>1.5739077820000027</c:v>
                </c:pt>
              </c:numCache>
            </c:numRef>
          </c:xVal>
          <c:yVal>
            <c:numRef>
              <c:f>Summary!$V$5:$V$23</c:f>
              <c:numCache>
                <c:formatCode>0.0000</c:formatCode>
                <c:ptCount val="19"/>
                <c:pt idx="0">
                  <c:v>-1.5453923747029913E-2</c:v>
                </c:pt>
                <c:pt idx="1">
                  <c:v>7.3686310034335898E-3</c:v>
                </c:pt>
                <c:pt idx="2">
                  <c:v>0.1428687881390461</c:v>
                </c:pt>
                <c:pt idx="3">
                  <c:v>0.19609992785331989</c:v>
                </c:pt>
                <c:pt idx="4">
                  <c:v>0.5481285028852807</c:v>
                </c:pt>
                <c:pt idx="5">
                  <c:v>1.0727246889295277</c:v>
                </c:pt>
                <c:pt idx="6">
                  <c:v>2.6888804560956387</c:v>
                </c:pt>
                <c:pt idx="7">
                  <c:v>5.6959365712267003</c:v>
                </c:pt>
                <c:pt idx="8">
                  <c:v>11.912811032221663</c:v>
                </c:pt>
                <c:pt idx="9">
                  <c:v>14.93893064946513</c:v>
                </c:pt>
                <c:pt idx="10">
                  <c:v>10.543868880231443</c:v>
                </c:pt>
                <c:pt idx="11">
                  <c:v>6.1358177404514676</c:v>
                </c:pt>
                <c:pt idx="12">
                  <c:v>2.4935022159153952</c:v>
                </c:pt>
                <c:pt idx="13">
                  <c:v>1.2454881482683546</c:v>
                </c:pt>
                <c:pt idx="14">
                  <c:v>0.80478680776372091</c:v>
                </c:pt>
                <c:pt idx="15">
                  <c:v>0.50283997888252707</c:v>
                </c:pt>
                <c:pt idx="16">
                  <c:v>0.3646532349166034</c:v>
                </c:pt>
                <c:pt idx="17">
                  <c:v>0.2977884194513285</c:v>
                </c:pt>
                <c:pt idx="18">
                  <c:v>0.19081780524306605</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Summary!$C$4:$C$25</c:f>
              <c:numCache>
                <c:formatCode>0.0000</c:formatCode>
                <c:ptCount val="22"/>
                <c:pt idx="0">
                  <c:v>1.77612302</c:v>
                </c:pt>
                <c:pt idx="1">
                  <c:v>1.7717519799999994</c:v>
                </c:pt>
                <c:pt idx="2">
                  <c:v>1.7684737000000013</c:v>
                </c:pt>
                <c:pt idx="3">
                  <c:v>1.7642938930000014</c:v>
                </c:pt>
                <c:pt idx="4">
                  <c:v>1.7577373329999997</c:v>
                </c:pt>
                <c:pt idx="5">
                  <c:v>1.7511807729999997</c:v>
                </c:pt>
                <c:pt idx="6">
                  <c:v>1.7446242130000016</c:v>
                </c:pt>
                <c:pt idx="7">
                  <c:v>1.7380676529999999</c:v>
                </c:pt>
                <c:pt idx="8">
                  <c:v>1.7327950859999994</c:v>
                </c:pt>
                <c:pt idx="9">
                  <c:v>1.7262385260000013</c:v>
                </c:pt>
                <c:pt idx="10">
                  <c:v>1.7207747260000019</c:v>
                </c:pt>
                <c:pt idx="11">
                  <c:v>1.7144093989999991</c:v>
                </c:pt>
                <c:pt idx="12">
                  <c:v>1.7089455989999998</c:v>
                </c:pt>
                <c:pt idx="13">
                  <c:v>1.7034817990000004</c:v>
                </c:pt>
                <c:pt idx="14">
                  <c:v>1.6969252390000023</c:v>
                </c:pt>
                <c:pt idx="15">
                  <c:v>1.691652672</c:v>
                </c:pt>
                <c:pt idx="16">
                  <c:v>1.6861888720000007</c:v>
                </c:pt>
                <c:pt idx="17">
                  <c:v>1.6785395520000002</c:v>
                </c:pt>
                <c:pt idx="18">
                  <c:v>1.665617665000001</c:v>
                </c:pt>
                <c:pt idx="19">
                  <c:v>1.6055158649999992</c:v>
                </c:pt>
                <c:pt idx="20">
                  <c:v>1.4461641380000003</c:v>
                </c:pt>
                <c:pt idx="21">
                  <c:v>1.2123134980000021</c:v>
                </c:pt>
              </c:numCache>
            </c:numRef>
          </c:yVal>
          <c:smooth val="1"/>
          <c:extLst>
            <c:ext xmlns:c16="http://schemas.microsoft.com/office/drawing/2014/chart" uri="{C3380CC4-5D6E-409C-BE32-E72D297353CC}">
              <c16:uniqueId val="{00000000-60DC-43B1-9B31-8154691C62A7}"/>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Summary!$F$4:$F$25</c:f>
              <c:numCache>
                <c:formatCode>0.0000</c:formatCode>
                <c:ptCount val="22"/>
                <c:pt idx="0">
                  <c:v>1.7632557710000007</c:v>
                </c:pt>
                <c:pt idx="1">
                  <c:v>1.7687195710000019</c:v>
                </c:pt>
                <c:pt idx="2">
                  <c:v>1.7665340510000007</c:v>
                </c:pt>
                <c:pt idx="3">
                  <c:v>1.7601687239999997</c:v>
                </c:pt>
                <c:pt idx="4">
                  <c:v>1.7557976840000009</c:v>
                </c:pt>
                <c:pt idx="5">
                  <c:v>1.749241124000001</c:v>
                </c:pt>
                <c:pt idx="6">
                  <c:v>1.742684564000001</c:v>
                </c:pt>
                <c:pt idx="7">
                  <c:v>1.736319237</c:v>
                </c:pt>
                <c:pt idx="8">
                  <c:v>1.7308554370000007</c:v>
                </c:pt>
                <c:pt idx="9">
                  <c:v>1.7242988770000007</c:v>
                </c:pt>
                <c:pt idx="10">
                  <c:v>1.719927837000002</c:v>
                </c:pt>
                <c:pt idx="11">
                  <c:v>1.7135625099999992</c:v>
                </c:pt>
                <c:pt idx="12">
                  <c:v>1.7080987099999998</c:v>
                </c:pt>
                <c:pt idx="13">
                  <c:v>1.7026349100000004</c:v>
                </c:pt>
                <c:pt idx="14">
                  <c:v>1.6960783499999987</c:v>
                </c:pt>
                <c:pt idx="15">
                  <c:v>1.6908057830000001</c:v>
                </c:pt>
                <c:pt idx="16">
                  <c:v>1.6842492230000001</c:v>
                </c:pt>
                <c:pt idx="17">
                  <c:v>1.6787854230000008</c:v>
                </c:pt>
                <c:pt idx="18">
                  <c:v>1.6593069760000017</c:v>
                </c:pt>
                <c:pt idx="19">
                  <c:v>1.586092056</c:v>
                </c:pt>
                <c:pt idx="20">
                  <c:v>1.4265490960000005</c:v>
                </c:pt>
                <c:pt idx="21">
                  <c:v>1.2101826159999991</c:v>
                </c:pt>
              </c:numCache>
            </c:numRef>
          </c:yVal>
          <c:smooth val="1"/>
          <c:extLst>
            <c:ext xmlns:c16="http://schemas.microsoft.com/office/drawing/2014/chart" uri="{C3380CC4-5D6E-409C-BE32-E72D297353CC}">
              <c16:uniqueId val="{00000001-60DC-43B1-9B31-8154691C62A7}"/>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Summary!$I$4:$I$25</c:f>
              <c:numCache>
                <c:formatCode>0.0000</c:formatCode>
                <c:ptCount val="22"/>
                <c:pt idx="0">
                  <c:v>1.7676814490000012</c:v>
                </c:pt>
                <c:pt idx="1">
                  <c:v>1.7709597290000012</c:v>
                </c:pt>
                <c:pt idx="2">
                  <c:v>1.7665886890000024</c:v>
                </c:pt>
                <c:pt idx="3">
                  <c:v>1.7635016419999996</c:v>
                </c:pt>
                <c:pt idx="4">
                  <c:v>1.7571363150000003</c:v>
                </c:pt>
                <c:pt idx="5">
                  <c:v>1.7504431600000014</c:v>
                </c:pt>
                <c:pt idx="6">
                  <c:v>1.7442144280000011</c:v>
                </c:pt>
                <c:pt idx="7">
                  <c:v>1.7376578679999994</c:v>
                </c:pt>
                <c:pt idx="8">
                  <c:v>1.7321940680000001</c:v>
                </c:pt>
                <c:pt idx="9">
                  <c:v>1.7267302680000007</c:v>
                </c:pt>
                <c:pt idx="10">
                  <c:v>1.7203649409999997</c:v>
                </c:pt>
                <c:pt idx="11">
                  <c:v>1.7138083809999998</c:v>
                </c:pt>
                <c:pt idx="12">
                  <c:v>1.709437341000001</c:v>
                </c:pt>
                <c:pt idx="13">
                  <c:v>1.7028807810000011</c:v>
                </c:pt>
                <c:pt idx="14">
                  <c:v>1.6976082140000006</c:v>
                </c:pt>
                <c:pt idx="15">
                  <c:v>1.6910516540000007</c:v>
                </c:pt>
                <c:pt idx="16">
                  <c:v>1.6855878540000013</c:v>
                </c:pt>
                <c:pt idx="17">
                  <c:v>1.6746602539999991</c:v>
                </c:pt>
                <c:pt idx="18">
                  <c:v>1.6418774540000012</c:v>
                </c:pt>
                <c:pt idx="19">
                  <c:v>1.550276847000001</c:v>
                </c:pt>
                <c:pt idx="20">
                  <c:v>1.3972904470000014</c:v>
                </c:pt>
                <c:pt idx="21">
                  <c:v>1.2464895670000011</c:v>
                </c:pt>
              </c:numCache>
            </c:numRef>
          </c:yVal>
          <c:smooth val="1"/>
          <c:extLst>
            <c:ext xmlns:c16="http://schemas.microsoft.com/office/drawing/2014/chart" uri="{C3380CC4-5D6E-409C-BE32-E72D297353CC}">
              <c16:uniqueId val="{00000002-60DC-43B1-9B31-8154691C62A7}"/>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Summary!$L$4:$L$25</c:f>
              <c:numCache>
                <c:formatCode>0.0000</c:formatCode>
                <c:ptCount val="22"/>
                <c:pt idx="0">
                  <c:v>1.7548142000000002</c:v>
                </c:pt>
                <c:pt idx="1">
                  <c:v>1.7624635200000007</c:v>
                </c:pt>
                <c:pt idx="2">
                  <c:v>1.7604692330000002</c:v>
                </c:pt>
                <c:pt idx="3">
                  <c:v>1.7571909530000003</c:v>
                </c:pt>
                <c:pt idx="4">
                  <c:v>1.7528199130000015</c:v>
                </c:pt>
                <c:pt idx="5">
                  <c:v>1.7486401060000016</c:v>
                </c:pt>
                <c:pt idx="6">
                  <c:v>1.7431763060000005</c:v>
                </c:pt>
                <c:pt idx="7">
                  <c:v>1.7377125060000012</c:v>
                </c:pt>
                <c:pt idx="8">
                  <c:v>1.7311559460000012</c:v>
                </c:pt>
                <c:pt idx="9">
                  <c:v>1.7256921460000019</c:v>
                </c:pt>
                <c:pt idx="10">
                  <c:v>1.7193268190000008</c:v>
                </c:pt>
                <c:pt idx="11">
                  <c:v>1.7138630190000015</c:v>
                </c:pt>
                <c:pt idx="12">
                  <c:v>1.7073064590000016</c:v>
                </c:pt>
                <c:pt idx="13">
                  <c:v>1.7018426590000022</c:v>
                </c:pt>
                <c:pt idx="14">
                  <c:v>1.6952860990000005</c:v>
                </c:pt>
                <c:pt idx="15">
                  <c:v>1.6909150590000017</c:v>
                </c:pt>
                <c:pt idx="16">
                  <c:v>1.6845497320000025</c:v>
                </c:pt>
                <c:pt idx="17">
                  <c:v>1.6790859320000013</c:v>
                </c:pt>
                <c:pt idx="18">
                  <c:v>1.6616017720000009</c:v>
                </c:pt>
                <c:pt idx="19">
                  <c:v>1.5927578920000016</c:v>
                </c:pt>
                <c:pt idx="20">
                  <c:v>1.4299366520000003</c:v>
                </c:pt>
                <c:pt idx="21">
                  <c:v>1.2135701720000007</c:v>
                </c:pt>
              </c:numCache>
            </c:numRef>
          </c:yVal>
          <c:smooth val="1"/>
          <c:extLst>
            <c:ext xmlns:c16="http://schemas.microsoft.com/office/drawing/2014/chart" uri="{C3380CC4-5D6E-409C-BE32-E72D297353CC}">
              <c16:uniqueId val="{00000003-60DC-43B1-9B31-8154691C62A7}"/>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4-60DC-43B1-9B31-8154691C62A7}"/>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Summary!$O$4:$O$25</c:f>
              <c:numCache>
                <c:formatCode>0.0000</c:formatCode>
                <c:ptCount val="22"/>
                <c:pt idx="0">
                  <c:v>1.7692659510000013</c:v>
                </c:pt>
                <c:pt idx="1">
                  <c:v>1.7692659510000013</c:v>
                </c:pt>
                <c:pt idx="2">
                  <c:v>1.7650861439999996</c:v>
                </c:pt>
                <c:pt idx="3">
                  <c:v>1.7607151040000009</c:v>
                </c:pt>
                <c:pt idx="4">
                  <c:v>1.7552513040000015</c:v>
                </c:pt>
                <c:pt idx="5">
                  <c:v>1.7497875040000022</c:v>
                </c:pt>
                <c:pt idx="6">
                  <c:v>1.7432309440000004</c:v>
                </c:pt>
                <c:pt idx="7">
                  <c:v>1.7366743840000005</c:v>
                </c:pt>
                <c:pt idx="8">
                  <c:v>1.7303090570000013</c:v>
                </c:pt>
                <c:pt idx="9">
                  <c:v>1.7248452570000019</c:v>
                </c:pt>
                <c:pt idx="10">
                  <c:v>1.7204742169999996</c:v>
                </c:pt>
                <c:pt idx="11">
                  <c:v>1.7139176570000014</c:v>
                </c:pt>
                <c:pt idx="12">
                  <c:v>1.7084538570000021</c:v>
                </c:pt>
                <c:pt idx="13">
                  <c:v>1.7029900570000027</c:v>
                </c:pt>
                <c:pt idx="14">
                  <c:v>1.696433497000001</c:v>
                </c:pt>
                <c:pt idx="15">
                  <c:v>1.6909696970000017</c:v>
                </c:pt>
                <c:pt idx="16">
                  <c:v>1.6855058970000023</c:v>
                </c:pt>
                <c:pt idx="17">
                  <c:v>1.680042097000003</c:v>
                </c:pt>
                <c:pt idx="18">
                  <c:v>1.6660274500000014</c:v>
                </c:pt>
                <c:pt idx="19">
                  <c:v>1.6048328900000008</c:v>
                </c:pt>
                <c:pt idx="20">
                  <c:v>1.4638668500000023</c:v>
                </c:pt>
                <c:pt idx="21">
                  <c:v>1.2267379300000023</c:v>
                </c:pt>
              </c:numCache>
            </c:numRef>
          </c:yVal>
          <c:smooth val="1"/>
          <c:extLst>
            <c:ext xmlns:c16="http://schemas.microsoft.com/office/drawing/2014/chart" uri="{C3380CC4-5D6E-409C-BE32-E72D297353CC}">
              <c16:uniqueId val="{00000005-60DC-43B1-9B31-8154691C62A7}"/>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6-60DC-43B1-9B31-8154691C62A7}"/>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Summary!$U$4:$U$25</c:f>
              <c:numCache>
                <c:formatCode>0.0000</c:formatCode>
                <c:ptCount val="22"/>
                <c:pt idx="0">
                  <c:v>1.764758316</c:v>
                </c:pt>
                <c:pt idx="1">
                  <c:v>1.7680365960000017</c:v>
                </c:pt>
                <c:pt idx="2">
                  <c:v>1.7649495490000007</c:v>
                </c:pt>
                <c:pt idx="3">
                  <c:v>1.7594857490000013</c:v>
                </c:pt>
                <c:pt idx="4">
                  <c:v>1.7551147090000008</c:v>
                </c:pt>
                <c:pt idx="5">
                  <c:v>1.7485581490000026</c:v>
                </c:pt>
                <c:pt idx="6">
                  <c:v>1.7420015890000009</c:v>
                </c:pt>
                <c:pt idx="7">
                  <c:v>1.7365377890000016</c:v>
                </c:pt>
                <c:pt idx="8">
                  <c:v>1.7310739890000022</c:v>
                </c:pt>
                <c:pt idx="9">
                  <c:v>1.7256101890000028</c:v>
                </c:pt>
                <c:pt idx="10">
                  <c:v>1.7190536290000011</c:v>
                </c:pt>
                <c:pt idx="11">
                  <c:v>1.7135898290000018</c:v>
                </c:pt>
                <c:pt idx="12">
                  <c:v>1.7070332690000019</c:v>
                </c:pt>
                <c:pt idx="13">
                  <c:v>1.7015694690000007</c:v>
                </c:pt>
                <c:pt idx="14">
                  <c:v>1.6962969020000003</c:v>
                </c:pt>
                <c:pt idx="15">
                  <c:v>1.6908331020000009</c:v>
                </c:pt>
                <c:pt idx="16">
                  <c:v>1.6842765420000028</c:v>
                </c:pt>
                <c:pt idx="17">
                  <c:v>1.6777199820000011</c:v>
                </c:pt>
                <c:pt idx="18">
                  <c:v>1.6493082220000019</c:v>
                </c:pt>
                <c:pt idx="19">
                  <c:v>1.5739077820000027</c:v>
                </c:pt>
                <c:pt idx="20">
                  <c:v>1.3968806620000027</c:v>
                </c:pt>
                <c:pt idx="21">
                  <c:v>1.2122042220000004</c:v>
                </c:pt>
              </c:numCache>
            </c:numRef>
          </c:yVal>
          <c:smooth val="1"/>
          <c:extLst>
            <c:ext xmlns:c16="http://schemas.microsoft.com/office/drawing/2014/chart" uri="{C3380CC4-5D6E-409C-BE32-E72D297353CC}">
              <c16:uniqueId val="{00000007-60DC-43B1-9B31-8154691C62A7}"/>
            </c:ext>
          </c:extLst>
        </c:ser>
        <c: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Summary!$X$4:$X$25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yVal>
          <c:smooth val="1"/>
          <c:extLst>
            <c:ext xmlns:c16="http://schemas.microsoft.com/office/drawing/2014/chart" uri="{C3380CC4-5D6E-409C-BE32-E72D297353CC}">
              <c16:uniqueId val="{00000002-840C-4090-B361-EFF163F15229}"/>
            </c:ext>
          </c:extLst>
        </c:ser>
        <c: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Summary!$AA$4:$AA$25</c:f>
              <c:numCache>
                <c:formatCode>0.0000</c:formatCode>
                <c:ptCount val="22"/>
                <c:pt idx="0">
                  <c:v>1.7646490400000001</c:v>
                </c:pt>
                <c:pt idx="1">
                  <c:v>1.7712056000000018</c:v>
                </c:pt>
                <c:pt idx="2">
                  <c:v>1.7668345600000013</c:v>
                </c:pt>
                <c:pt idx="3">
                  <c:v>1.7613707600000001</c:v>
                </c:pt>
                <c:pt idx="4">
                  <c:v>1.7548142000000002</c:v>
                </c:pt>
                <c:pt idx="5">
                  <c:v>1.748448873000001</c:v>
                </c:pt>
                <c:pt idx="6">
                  <c:v>1.7418923129999992</c:v>
                </c:pt>
                <c:pt idx="7">
                  <c:v>1.7364285129999999</c:v>
                </c:pt>
                <c:pt idx="8">
                  <c:v>1.7311559460000012</c:v>
                </c:pt>
                <c:pt idx="9">
                  <c:v>1.7245993860000013</c:v>
                </c:pt>
                <c:pt idx="10">
                  <c:v>1.7202283460000007</c:v>
                </c:pt>
                <c:pt idx="11">
                  <c:v>1.7136717860000008</c:v>
                </c:pt>
                <c:pt idx="12">
                  <c:v>1.7082079860000015</c:v>
                </c:pt>
                <c:pt idx="13">
                  <c:v>1.7016514260000015</c:v>
                </c:pt>
                <c:pt idx="14">
                  <c:v>1.6961876260000004</c:v>
                </c:pt>
                <c:pt idx="15">
                  <c:v>1.6909150590000017</c:v>
                </c:pt>
                <c:pt idx="16">
                  <c:v>1.6843584990000018</c:v>
                </c:pt>
                <c:pt idx="17">
                  <c:v>1.6778019390000019</c:v>
                </c:pt>
                <c:pt idx="18">
                  <c:v>1.6570394990000015</c:v>
                </c:pt>
                <c:pt idx="19">
                  <c:v>1.582731819000001</c:v>
                </c:pt>
                <c:pt idx="20">
                  <c:v>1.4199105790000015</c:v>
                </c:pt>
                <c:pt idx="21">
                  <c:v>1.2352341389999992</c:v>
                </c:pt>
              </c:numCache>
            </c:numRef>
          </c:yVal>
          <c:smooth val="1"/>
          <c:extLst>
            <c:ext xmlns:c16="http://schemas.microsoft.com/office/drawing/2014/chart" uri="{C3380CC4-5D6E-409C-BE32-E72D297353CC}">
              <c16:uniqueId val="{00000003-840C-4090-B361-EFF163F15229}"/>
            </c:ext>
          </c:extLst>
        </c:ser>
        <c: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Summary!$AD$4:$AD$25</c:f>
              <c:numCache>
                <c:formatCode>0.0000</c:formatCode>
                <c:ptCount val="22"/>
                <c:pt idx="0">
                  <c:v>1.7654139719999993</c:v>
                </c:pt>
                <c:pt idx="1">
                  <c:v>1.7675994920000022</c:v>
                </c:pt>
                <c:pt idx="2">
                  <c:v>1.7643212120000005</c:v>
                </c:pt>
                <c:pt idx="3">
                  <c:v>1.7599501719999999</c:v>
                </c:pt>
                <c:pt idx="4">
                  <c:v>1.7555791320000012</c:v>
                </c:pt>
                <c:pt idx="5">
                  <c:v>1.7492138050000019</c:v>
                </c:pt>
                <c:pt idx="6">
                  <c:v>1.7426572450000002</c:v>
                </c:pt>
                <c:pt idx="7">
                  <c:v>1.7361006850000003</c:v>
                </c:pt>
                <c:pt idx="8">
                  <c:v>1.7306368850000009</c:v>
                </c:pt>
                <c:pt idx="9">
                  <c:v>1.7251730850000015</c:v>
                </c:pt>
                <c:pt idx="10">
                  <c:v>1.7186165249999998</c:v>
                </c:pt>
                <c:pt idx="11">
                  <c:v>1.7142454850000011</c:v>
                </c:pt>
                <c:pt idx="12">
                  <c:v>1.7078801580000018</c:v>
                </c:pt>
                <c:pt idx="13">
                  <c:v>1.7013235980000019</c:v>
                </c:pt>
                <c:pt idx="14">
                  <c:v>1.6958597980000008</c:v>
                </c:pt>
                <c:pt idx="15">
                  <c:v>1.6903959980000014</c:v>
                </c:pt>
                <c:pt idx="16">
                  <c:v>1.684932198000002</c:v>
                </c:pt>
                <c:pt idx="17">
                  <c:v>1.6783756380000021</c:v>
                </c:pt>
                <c:pt idx="18">
                  <c:v>1.6665465110000017</c:v>
                </c:pt>
                <c:pt idx="19">
                  <c:v>1.6075374710000006</c:v>
                </c:pt>
                <c:pt idx="20">
                  <c:v>1.4458089910000016</c:v>
                </c:pt>
                <c:pt idx="21">
                  <c:v>1.2228859510000021</c:v>
                </c:pt>
              </c:numCache>
            </c:numRef>
          </c:yVal>
          <c:smooth val="1"/>
          <c:extLst>
            <c:ext xmlns:c16="http://schemas.microsoft.com/office/drawing/2014/chart" uri="{C3380CC4-5D6E-409C-BE32-E72D297353CC}">
              <c16:uniqueId val="{00000004-840C-4090-B361-EFF163F15229}"/>
            </c:ext>
          </c:extLst>
        </c:ser>
        <c: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Summary!$AG$4:$AG$25</c:f>
              <c:numCache>
                <c:formatCode>0.0000</c:formatCode>
                <c:ptCount val="22"/>
                <c:pt idx="0">
                  <c:v>1.7681731910000025</c:v>
                </c:pt>
                <c:pt idx="1">
                  <c:v>1.7670804310000019</c:v>
                </c:pt>
                <c:pt idx="2">
                  <c:v>1.7639933840000008</c:v>
                </c:pt>
                <c:pt idx="3">
                  <c:v>1.7596223440000003</c:v>
                </c:pt>
                <c:pt idx="4">
                  <c:v>1.7541585440000009</c:v>
                </c:pt>
                <c:pt idx="5">
                  <c:v>1.7499787370000028</c:v>
                </c:pt>
                <c:pt idx="6">
                  <c:v>1.7434221770000011</c:v>
                </c:pt>
                <c:pt idx="7">
                  <c:v>1.7368656170000012</c:v>
                </c:pt>
                <c:pt idx="8">
                  <c:v>1.7303090570000013</c:v>
                </c:pt>
                <c:pt idx="9">
                  <c:v>1.7248452570000019</c:v>
                </c:pt>
                <c:pt idx="10">
                  <c:v>1.7193814570000008</c:v>
                </c:pt>
                <c:pt idx="11">
                  <c:v>1.7128248970000008</c:v>
                </c:pt>
                <c:pt idx="12">
                  <c:v>1.7064595700000016</c:v>
                </c:pt>
                <c:pt idx="13">
                  <c:v>1.7009957700000005</c:v>
                </c:pt>
                <c:pt idx="14">
                  <c:v>1.695723203</c:v>
                </c:pt>
                <c:pt idx="15">
                  <c:v>1.6902594030000007</c:v>
                </c:pt>
                <c:pt idx="16">
                  <c:v>1.6847956030000013</c:v>
                </c:pt>
                <c:pt idx="17">
                  <c:v>1.679331803000002</c:v>
                </c:pt>
                <c:pt idx="18">
                  <c:v>1.6651259230000015</c:v>
                </c:pt>
                <c:pt idx="19">
                  <c:v>1.6083024030000015</c:v>
                </c:pt>
                <c:pt idx="20">
                  <c:v>1.4542232430000013</c:v>
                </c:pt>
                <c:pt idx="21">
                  <c:v>1.2225581230000024</c:v>
                </c:pt>
              </c:numCache>
            </c:numRef>
          </c:yVal>
          <c:smooth val="1"/>
          <c:extLst>
            <c:ext xmlns:c16="http://schemas.microsoft.com/office/drawing/2014/chart" uri="{C3380CC4-5D6E-409C-BE32-E72D297353CC}">
              <c16:uniqueId val="{00000005-840C-4090-B361-EFF163F15229}"/>
            </c:ext>
          </c:extLst>
        </c:ser>
        <c: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6-840C-4090-B361-EFF163F15229}"/>
            </c:ext>
          </c:extLst>
        </c:ser>
        <c: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Summary!$AJ$4:$AJ$25</c:f>
              <c:numCache>
                <c:formatCode>0.0000</c:formatCode>
                <c:ptCount val="22"/>
                <c:pt idx="0">
                  <c:v>1.769320589000003</c:v>
                </c:pt>
                <c:pt idx="1">
                  <c:v>1.769320589000003</c:v>
                </c:pt>
                <c:pt idx="2">
                  <c:v>1.7660423090000013</c:v>
                </c:pt>
                <c:pt idx="3">
                  <c:v>1.7616712690000007</c:v>
                </c:pt>
                <c:pt idx="4">
                  <c:v>1.7551147090000008</c:v>
                </c:pt>
                <c:pt idx="5">
                  <c:v>1.7487493820000033</c:v>
                </c:pt>
                <c:pt idx="6">
                  <c:v>1.7432855820000004</c:v>
                </c:pt>
                <c:pt idx="7">
                  <c:v>1.7367290220000005</c:v>
                </c:pt>
                <c:pt idx="8">
                  <c:v>1.7312652220000011</c:v>
                </c:pt>
                <c:pt idx="9">
                  <c:v>1.7258014220000018</c:v>
                </c:pt>
                <c:pt idx="10">
                  <c:v>1.719244862</c:v>
                </c:pt>
                <c:pt idx="11">
                  <c:v>1.7137810620000007</c:v>
                </c:pt>
                <c:pt idx="12">
                  <c:v>1.7072245020000025</c:v>
                </c:pt>
                <c:pt idx="13">
                  <c:v>1.7017607019999996</c:v>
                </c:pt>
                <c:pt idx="14">
                  <c:v>1.6962969020000003</c:v>
                </c:pt>
                <c:pt idx="15">
                  <c:v>1.6897403420000021</c:v>
                </c:pt>
                <c:pt idx="16">
                  <c:v>1.6853693020000016</c:v>
                </c:pt>
                <c:pt idx="17">
                  <c:v>1.6777199820000011</c:v>
                </c:pt>
                <c:pt idx="18">
                  <c:v>1.6646068620000012</c:v>
                </c:pt>
                <c:pt idx="19">
                  <c:v>1.6055978220000018</c:v>
                </c:pt>
                <c:pt idx="20">
                  <c:v>1.450425902000001</c:v>
                </c:pt>
                <c:pt idx="21">
                  <c:v>1.2329666620000008</c:v>
                </c:pt>
              </c:numCache>
            </c:numRef>
          </c:yVal>
          <c:smooth val="1"/>
          <c:extLst>
            <c:ext xmlns:c16="http://schemas.microsoft.com/office/drawing/2014/chart" uri="{C3380CC4-5D6E-409C-BE32-E72D297353CC}">
              <c16:uniqueId val="{00000007-840C-4090-B361-EFF163F15229}"/>
            </c:ext>
          </c:extLst>
        </c:ser>
        <c: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8-840C-4090-B361-EFF163F15229}"/>
            </c:ext>
          </c:extLst>
        </c:ser>
        <c: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Summary!$AP$4:$AP$25</c:f>
              <c:numCache>
                <c:formatCode>0.0000</c:formatCode>
                <c:ptCount val="22"/>
                <c:pt idx="0">
                  <c:v>1.7633377280000015</c:v>
                </c:pt>
                <c:pt idx="1">
                  <c:v>1.7668072410000004</c:v>
                </c:pt>
                <c:pt idx="2">
                  <c:v>1.7635289610000005</c:v>
                </c:pt>
                <c:pt idx="3">
                  <c:v>1.7602506810000005</c:v>
                </c:pt>
                <c:pt idx="4">
                  <c:v>1.7547868810000011</c:v>
                </c:pt>
                <c:pt idx="5">
                  <c:v>1.748230321000003</c:v>
                </c:pt>
                <c:pt idx="6">
                  <c:v>1.7438592810000006</c:v>
                </c:pt>
                <c:pt idx="7">
                  <c:v>1.7362099610000019</c:v>
                </c:pt>
                <c:pt idx="8">
                  <c:v>1.7307461610000026</c:v>
                </c:pt>
                <c:pt idx="9">
                  <c:v>1.7252823610000032</c:v>
                </c:pt>
                <c:pt idx="10">
                  <c:v>1.7187258010000015</c:v>
                </c:pt>
                <c:pt idx="11">
                  <c:v>1.7132620010000021</c:v>
                </c:pt>
                <c:pt idx="12">
                  <c:v>1.7067054410000022</c:v>
                </c:pt>
                <c:pt idx="13">
                  <c:v>1.7012416410000011</c:v>
                </c:pt>
                <c:pt idx="14">
                  <c:v>1.6957778410000017</c:v>
                </c:pt>
                <c:pt idx="15">
                  <c:v>1.6903140410000024</c:v>
                </c:pt>
                <c:pt idx="16">
                  <c:v>1.684850241000003</c:v>
                </c:pt>
                <c:pt idx="17">
                  <c:v>1.6793864410000001</c:v>
                </c:pt>
                <c:pt idx="18">
                  <c:v>1.6553457210000015</c:v>
                </c:pt>
                <c:pt idx="19">
                  <c:v>1.5777597610000011</c:v>
                </c:pt>
                <c:pt idx="20">
                  <c:v>1.4162225140000029</c:v>
                </c:pt>
                <c:pt idx="21">
                  <c:v>1.2260822740000012</c:v>
                </c:pt>
              </c:numCache>
            </c:numRef>
          </c:yVal>
          <c:smooth val="1"/>
          <c:extLst>
            <c:ext xmlns:c16="http://schemas.microsoft.com/office/drawing/2014/chart" uri="{C3380CC4-5D6E-409C-BE32-E72D297353CC}">
              <c16:uniqueId val="{00000009-840C-4090-B361-EFF163F15229}"/>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Summary!$X$4:$X$25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xVal>
          <c:yVal>
            <c:numRef>
              <c:f>Summary!$Y$4:$Y$25</c:f>
              <c:numCache>
                <c:formatCode>0.0000</c:formatCode>
                <c:ptCount val="22"/>
                <c:pt idx="0">
                  <c:v>-3.5062042624309619E-2</c:v>
                </c:pt>
                <c:pt idx="1">
                  <c:v>-2.3024240009745373E-2</c:v>
                </c:pt>
                <c:pt idx="2">
                  <c:v>-1.9901521684554172E-2</c:v>
                </c:pt>
                <c:pt idx="3">
                  <c:v>-2.0087369961661296E-2</c:v>
                </c:pt>
                <c:pt idx="4">
                  <c:v>-2.0219275845726656E-3</c:v>
                </c:pt>
                <c:pt idx="5">
                  <c:v>0.27059455636218838</c:v>
                </c:pt>
                <c:pt idx="6">
                  <c:v>0.62677840132979068</c:v>
                </c:pt>
                <c:pt idx="7">
                  <c:v>1.4033109384025255</c:v>
                </c:pt>
                <c:pt idx="8">
                  <c:v>3.7128867216349715</c:v>
                </c:pt>
                <c:pt idx="9">
                  <c:v>11.786100452279845</c:v>
                </c:pt>
                <c:pt idx="10">
                  <c:v>17.393406929610506</c:v>
                </c:pt>
                <c:pt idx="11">
                  <c:v>13.755056747108801</c:v>
                </c:pt>
                <c:pt idx="12">
                  <c:v>7.9896593204705297</c:v>
                </c:pt>
                <c:pt idx="13">
                  <c:v>3.2877349898071944</c:v>
                </c:pt>
                <c:pt idx="14">
                  <c:v>1.3712624976543371</c:v>
                </c:pt>
                <c:pt idx="15">
                  <c:v>0.73893332394658628</c:v>
                </c:pt>
                <c:pt idx="16">
                  <c:v>0.37058739631105664</c:v>
                </c:pt>
                <c:pt idx="17">
                  <c:v>0.19572849384534607</c:v>
                </c:pt>
                <c:pt idx="18">
                  <c:v>0.20061621658184656</c:v>
                </c:pt>
                <c:pt idx="19">
                  <c:v>0.20136990325501958</c:v>
                </c:pt>
                <c:pt idx="20">
                  <c:v>0.13156639341778442</c:v>
                </c:pt>
                <c:pt idx="21">
                  <c:v>5.4900724921816912E-2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Summary!$AA$4:$AA$25</c:f>
              <c:numCache>
                <c:formatCode>0.0000</c:formatCode>
                <c:ptCount val="22"/>
                <c:pt idx="0">
                  <c:v>1.7646490400000001</c:v>
                </c:pt>
                <c:pt idx="1">
                  <c:v>1.7712056000000018</c:v>
                </c:pt>
                <c:pt idx="2">
                  <c:v>1.7668345600000013</c:v>
                </c:pt>
                <c:pt idx="3">
                  <c:v>1.7613707600000001</c:v>
                </c:pt>
                <c:pt idx="4">
                  <c:v>1.7548142000000002</c:v>
                </c:pt>
                <c:pt idx="5">
                  <c:v>1.748448873000001</c:v>
                </c:pt>
                <c:pt idx="6">
                  <c:v>1.7418923129999992</c:v>
                </c:pt>
                <c:pt idx="7">
                  <c:v>1.7364285129999999</c:v>
                </c:pt>
                <c:pt idx="8">
                  <c:v>1.7311559460000012</c:v>
                </c:pt>
                <c:pt idx="9">
                  <c:v>1.7245993860000013</c:v>
                </c:pt>
                <c:pt idx="10">
                  <c:v>1.7202283460000007</c:v>
                </c:pt>
                <c:pt idx="11">
                  <c:v>1.7136717860000008</c:v>
                </c:pt>
                <c:pt idx="12">
                  <c:v>1.7082079860000015</c:v>
                </c:pt>
                <c:pt idx="13">
                  <c:v>1.7016514260000015</c:v>
                </c:pt>
                <c:pt idx="14">
                  <c:v>1.6961876260000004</c:v>
                </c:pt>
                <c:pt idx="15">
                  <c:v>1.6909150590000017</c:v>
                </c:pt>
                <c:pt idx="16">
                  <c:v>1.6843584990000018</c:v>
                </c:pt>
                <c:pt idx="17">
                  <c:v>1.6778019390000019</c:v>
                </c:pt>
                <c:pt idx="18">
                  <c:v>1.6570394990000015</c:v>
                </c:pt>
                <c:pt idx="19">
                  <c:v>1.582731819000001</c:v>
                </c:pt>
                <c:pt idx="20">
                  <c:v>1.4199105790000015</c:v>
                </c:pt>
                <c:pt idx="21">
                  <c:v>1.2352341389999992</c:v>
                </c:pt>
              </c:numCache>
            </c:numRef>
          </c:xVal>
          <c:yVal>
            <c:numRef>
              <c:f>Summary!$AB$4:$AB$25</c:f>
              <c:numCache>
                <c:formatCode>0.0000</c:formatCode>
                <c:ptCount val="22"/>
                <c:pt idx="0">
                  <c:v>-4.0202199931406599E-2</c:v>
                </c:pt>
                <c:pt idx="1">
                  <c:v>-3.6955943249076771E-2</c:v>
                </c:pt>
                <c:pt idx="2">
                  <c:v>-4.8102238788861197E-2</c:v>
                </c:pt>
                <c:pt idx="3">
                  <c:v>2.9445986770696209E-2</c:v>
                </c:pt>
                <c:pt idx="4">
                  <c:v>-1.7602780346757923E-2</c:v>
                </c:pt>
                <c:pt idx="5">
                  <c:v>0.23912173921313598</c:v>
                </c:pt>
                <c:pt idx="6">
                  <c:v>0.68467142993096519</c:v>
                </c:pt>
                <c:pt idx="7">
                  <c:v>2.1752939134053961</c:v>
                </c:pt>
                <c:pt idx="8">
                  <c:v>4.9925673125117944</c:v>
                </c:pt>
                <c:pt idx="9">
                  <c:v>13.446580391819802</c:v>
                </c:pt>
                <c:pt idx="10">
                  <c:v>14.917192248576901</c:v>
                </c:pt>
                <c:pt idx="11">
                  <c:v>9.6308920118957317</c:v>
                </c:pt>
                <c:pt idx="12">
                  <c:v>4.4735448614384268</c:v>
                </c:pt>
                <c:pt idx="13">
                  <c:v>1.8189988161925645</c:v>
                </c:pt>
                <c:pt idx="14">
                  <c:v>0.93849178896241059</c:v>
                </c:pt>
                <c:pt idx="15">
                  <c:v>0.5584657543203666</c:v>
                </c:pt>
                <c:pt idx="16">
                  <c:v>0.29615346176179153</c:v>
                </c:pt>
                <c:pt idx="17">
                  <c:v>0.12924598687780073</c:v>
                </c:pt>
                <c:pt idx="18">
                  <c:v>0.14913079256075507</c:v>
                </c:pt>
                <c:pt idx="19">
                  <c:v>0.11249214179993434</c:v>
                </c:pt>
                <c:pt idx="20">
                  <c:v>8.0177285958341241E-2</c:v>
                </c:pt>
                <c:pt idx="21">
                  <c:v>1.9171244416665043E-2</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Summary!$AD$5:$AD$23</c:f>
              <c:numCache>
                <c:formatCode>0.0000</c:formatCode>
                <c:ptCount val="19"/>
                <c:pt idx="0">
                  <c:v>1.7675994920000022</c:v>
                </c:pt>
                <c:pt idx="1">
                  <c:v>1.7643212120000005</c:v>
                </c:pt>
                <c:pt idx="2">
                  <c:v>1.7599501719999999</c:v>
                </c:pt>
                <c:pt idx="3">
                  <c:v>1.7555791320000012</c:v>
                </c:pt>
                <c:pt idx="4">
                  <c:v>1.7492138050000019</c:v>
                </c:pt>
                <c:pt idx="5">
                  <c:v>1.7426572450000002</c:v>
                </c:pt>
                <c:pt idx="6">
                  <c:v>1.7361006850000003</c:v>
                </c:pt>
                <c:pt idx="7">
                  <c:v>1.7306368850000009</c:v>
                </c:pt>
                <c:pt idx="8">
                  <c:v>1.7251730850000015</c:v>
                </c:pt>
                <c:pt idx="9">
                  <c:v>1.7186165249999998</c:v>
                </c:pt>
                <c:pt idx="10">
                  <c:v>1.7142454850000011</c:v>
                </c:pt>
                <c:pt idx="11">
                  <c:v>1.7078801580000018</c:v>
                </c:pt>
                <c:pt idx="12">
                  <c:v>1.7013235980000019</c:v>
                </c:pt>
                <c:pt idx="13">
                  <c:v>1.6958597980000008</c:v>
                </c:pt>
                <c:pt idx="14">
                  <c:v>1.6903959980000014</c:v>
                </c:pt>
                <c:pt idx="15">
                  <c:v>1.684932198000002</c:v>
                </c:pt>
                <c:pt idx="16">
                  <c:v>1.6783756380000021</c:v>
                </c:pt>
                <c:pt idx="17">
                  <c:v>1.6665465110000017</c:v>
                </c:pt>
                <c:pt idx="18">
                  <c:v>1.6075374710000006</c:v>
                </c:pt>
              </c:numCache>
            </c:numRef>
          </c:xVal>
          <c:yVal>
            <c:numRef>
              <c:f>Summary!$AE$5:$AE$23</c:f>
              <c:numCache>
                <c:formatCode>0.0000</c:formatCode>
                <c:ptCount val="19"/>
                <c:pt idx="0">
                  <c:v>-3.5333028842107796E-2</c:v>
                </c:pt>
                <c:pt idx="1">
                  <c:v>-2.5404774266734379E-2</c:v>
                </c:pt>
                <c:pt idx="2">
                  <c:v>-2.7897935816633617E-2</c:v>
                </c:pt>
                <c:pt idx="3">
                  <c:v>6.0476386872522535E-3</c:v>
                </c:pt>
                <c:pt idx="4">
                  <c:v>0.25381347935735682</c:v>
                </c:pt>
                <c:pt idx="5">
                  <c:v>0.81914832733812715</c:v>
                </c:pt>
                <c:pt idx="6">
                  <c:v>2.2277725844029987</c:v>
                </c:pt>
                <c:pt idx="7">
                  <c:v>4.3640844556100111</c:v>
                </c:pt>
                <c:pt idx="8">
                  <c:v>10.770772098969795</c:v>
                </c:pt>
                <c:pt idx="9">
                  <c:v>15.15698820159629</c:v>
                </c:pt>
                <c:pt idx="10">
                  <c:v>8.6912873406534956</c:v>
                </c:pt>
                <c:pt idx="11">
                  <c:v>5.4340094993681589</c:v>
                </c:pt>
                <c:pt idx="12">
                  <c:v>2.3122665712273416</c:v>
                </c:pt>
                <c:pt idx="13">
                  <c:v>0.99919102459706099</c:v>
                </c:pt>
                <c:pt idx="14">
                  <c:v>0.63202070950474876</c:v>
                </c:pt>
                <c:pt idx="15">
                  <c:v>0.36547384327525995</c:v>
                </c:pt>
                <c:pt idx="16">
                  <c:v>0.19226408694700947</c:v>
                </c:pt>
                <c:pt idx="17">
                  <c:v>0.187468623423276</c:v>
                </c:pt>
                <c:pt idx="18">
                  <c:v>0.16397053260606162</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Summary!$AG$5:$AG$23</c:f>
              <c:numCache>
                <c:formatCode>0.0000</c:formatCode>
                <c:ptCount val="19"/>
                <c:pt idx="0">
                  <c:v>1.7670804310000019</c:v>
                </c:pt>
                <c:pt idx="1">
                  <c:v>1.7639933840000008</c:v>
                </c:pt>
                <c:pt idx="2">
                  <c:v>1.7596223440000003</c:v>
                </c:pt>
                <c:pt idx="3">
                  <c:v>1.7541585440000009</c:v>
                </c:pt>
                <c:pt idx="4">
                  <c:v>1.7499787370000028</c:v>
                </c:pt>
                <c:pt idx="5">
                  <c:v>1.7434221770000011</c:v>
                </c:pt>
                <c:pt idx="6">
                  <c:v>1.7368656170000012</c:v>
                </c:pt>
                <c:pt idx="7">
                  <c:v>1.7303090570000013</c:v>
                </c:pt>
                <c:pt idx="8">
                  <c:v>1.7248452570000019</c:v>
                </c:pt>
                <c:pt idx="9">
                  <c:v>1.7193814570000008</c:v>
                </c:pt>
                <c:pt idx="10">
                  <c:v>1.7128248970000008</c:v>
                </c:pt>
                <c:pt idx="11">
                  <c:v>1.7064595700000016</c:v>
                </c:pt>
                <c:pt idx="12">
                  <c:v>1.7009957700000005</c:v>
                </c:pt>
                <c:pt idx="13">
                  <c:v>1.695723203</c:v>
                </c:pt>
                <c:pt idx="14">
                  <c:v>1.6902594030000007</c:v>
                </c:pt>
                <c:pt idx="15">
                  <c:v>1.6847956030000013</c:v>
                </c:pt>
                <c:pt idx="16">
                  <c:v>1.679331803000002</c:v>
                </c:pt>
                <c:pt idx="17">
                  <c:v>1.6651259230000015</c:v>
                </c:pt>
                <c:pt idx="18">
                  <c:v>1.6083024030000015</c:v>
                </c:pt>
              </c:numCache>
            </c:numRef>
          </c:xVal>
          <c:yVal>
            <c:numRef>
              <c:f>Summary!$AH$5:$AH$23</c:f>
              <c:numCache>
                <c:formatCode>0.0000</c:formatCode>
                <c:ptCount val="19"/>
                <c:pt idx="0">
                  <c:v>-2.6989101986851245E-2</c:v>
                </c:pt>
                <c:pt idx="1">
                  <c:v>-4.4847282614107531E-2</c:v>
                </c:pt>
                <c:pt idx="2">
                  <c:v>-2.2671291504612182E-2</c:v>
                </c:pt>
                <c:pt idx="3">
                  <c:v>4.0788067278383168E-2</c:v>
                </c:pt>
                <c:pt idx="4">
                  <c:v>0.30970741175536876</c:v>
                </c:pt>
                <c:pt idx="5">
                  <c:v>0.86724281381385371</c:v>
                </c:pt>
                <c:pt idx="6">
                  <c:v>2.9211561776310879</c:v>
                </c:pt>
                <c:pt idx="7">
                  <c:v>7.061918141989536</c:v>
                </c:pt>
                <c:pt idx="8">
                  <c:v>14.774416737220834</c:v>
                </c:pt>
                <c:pt idx="9">
                  <c:v>14.993943820444414</c:v>
                </c:pt>
                <c:pt idx="10">
                  <c:v>9.0178982082019914</c:v>
                </c:pt>
                <c:pt idx="11">
                  <c:v>4.1487665970726679</c:v>
                </c:pt>
                <c:pt idx="12">
                  <c:v>1.7492932598503019</c:v>
                </c:pt>
                <c:pt idx="13">
                  <c:v>1.1442548833134816</c:v>
                </c:pt>
                <c:pt idx="14">
                  <c:v>0.75544577307551253</c:v>
                </c:pt>
                <c:pt idx="15">
                  <c:v>0.34944709642653288</c:v>
                </c:pt>
                <c:pt idx="16">
                  <c:v>0.26177593878994559</c:v>
                </c:pt>
                <c:pt idx="17">
                  <c:v>0.25247868826739034</c:v>
                </c:pt>
                <c:pt idx="18">
                  <c:v>0.19261280534972544</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Summary!$AJ$5:$AJ$23</c:f>
              <c:numCache>
                <c:formatCode>0.0000</c:formatCode>
                <c:ptCount val="19"/>
                <c:pt idx="0">
                  <c:v>1.769320589000003</c:v>
                </c:pt>
                <c:pt idx="1">
                  <c:v>1.7660423090000013</c:v>
                </c:pt>
                <c:pt idx="2">
                  <c:v>1.7616712690000007</c:v>
                </c:pt>
                <c:pt idx="3">
                  <c:v>1.7551147090000008</c:v>
                </c:pt>
                <c:pt idx="4">
                  <c:v>1.7487493820000033</c:v>
                </c:pt>
                <c:pt idx="5">
                  <c:v>1.7432855820000004</c:v>
                </c:pt>
                <c:pt idx="6">
                  <c:v>1.7367290220000005</c:v>
                </c:pt>
                <c:pt idx="7">
                  <c:v>1.7312652220000011</c:v>
                </c:pt>
                <c:pt idx="8">
                  <c:v>1.7258014220000018</c:v>
                </c:pt>
                <c:pt idx="9">
                  <c:v>1.719244862</c:v>
                </c:pt>
                <c:pt idx="10">
                  <c:v>1.7137810620000007</c:v>
                </c:pt>
                <c:pt idx="11">
                  <c:v>1.7072245020000025</c:v>
                </c:pt>
                <c:pt idx="12">
                  <c:v>1.7017607019999996</c:v>
                </c:pt>
                <c:pt idx="13">
                  <c:v>1.6962969020000003</c:v>
                </c:pt>
                <c:pt idx="14">
                  <c:v>1.6897403420000021</c:v>
                </c:pt>
                <c:pt idx="15">
                  <c:v>1.6853693020000016</c:v>
                </c:pt>
                <c:pt idx="16">
                  <c:v>1.6777199820000011</c:v>
                </c:pt>
                <c:pt idx="17">
                  <c:v>1.6646068620000012</c:v>
                </c:pt>
                <c:pt idx="18">
                  <c:v>1.6055978220000018</c:v>
                </c:pt>
              </c:numCache>
            </c:numRef>
          </c:xVal>
          <c:yVal>
            <c:numRef>
              <c:f>Summary!$AK$5:$AK$23</c:f>
              <c:numCache>
                <c:formatCode>0.0000</c:formatCode>
                <c:ptCount val="19"/>
                <c:pt idx="0">
                  <c:v>-3.6226589863190939E-2</c:v>
                </c:pt>
                <c:pt idx="1">
                  <c:v>-4.3297797625710815E-2</c:v>
                </c:pt>
                <c:pt idx="2">
                  <c:v>-2.7825023264198823E-2</c:v>
                </c:pt>
                <c:pt idx="3">
                  <c:v>5.6334318775789267E-2</c:v>
                </c:pt>
                <c:pt idx="4">
                  <c:v>0.36590102368669669</c:v>
                </c:pt>
                <c:pt idx="5">
                  <c:v>0.92454690704735654</c:v>
                </c:pt>
                <c:pt idx="6">
                  <c:v>2.1218222469353121</c:v>
                </c:pt>
                <c:pt idx="7">
                  <c:v>4.3345335087099661</c:v>
                </c:pt>
                <c:pt idx="8">
                  <c:v>10.569288523971176</c:v>
                </c:pt>
                <c:pt idx="9">
                  <c:v>14.574534499012062</c:v>
                </c:pt>
                <c:pt idx="10">
                  <c:v>11.031777100223801</c:v>
                </c:pt>
                <c:pt idx="11">
                  <c:v>5.750367889712888</c:v>
                </c:pt>
                <c:pt idx="12">
                  <c:v>2.8270416739565101</c:v>
                </c:pt>
                <c:pt idx="13">
                  <c:v>1.1465786574415546</c:v>
                </c:pt>
                <c:pt idx="14">
                  <c:v>0.7065478723743337</c:v>
                </c:pt>
                <c:pt idx="15">
                  <c:v>0.39143017473569991</c:v>
                </c:pt>
                <c:pt idx="16">
                  <c:v>0.21257943336853444</c:v>
                </c:pt>
                <c:pt idx="17">
                  <c:v>0.16905011815706814</c:v>
                </c:pt>
                <c:pt idx="18">
                  <c:v>0.1665407276599907</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Summary!$AP$5:$AP$23</c:f>
              <c:numCache>
                <c:formatCode>0.0000</c:formatCode>
                <c:ptCount val="19"/>
                <c:pt idx="0">
                  <c:v>1.7668072410000004</c:v>
                </c:pt>
                <c:pt idx="1">
                  <c:v>1.7635289610000005</c:v>
                </c:pt>
                <c:pt idx="2">
                  <c:v>1.7602506810000005</c:v>
                </c:pt>
                <c:pt idx="3">
                  <c:v>1.7547868810000011</c:v>
                </c:pt>
                <c:pt idx="4">
                  <c:v>1.748230321000003</c:v>
                </c:pt>
                <c:pt idx="5">
                  <c:v>1.7438592810000006</c:v>
                </c:pt>
                <c:pt idx="6">
                  <c:v>1.7362099610000019</c:v>
                </c:pt>
                <c:pt idx="7">
                  <c:v>1.7307461610000026</c:v>
                </c:pt>
                <c:pt idx="8">
                  <c:v>1.7252823610000032</c:v>
                </c:pt>
                <c:pt idx="9">
                  <c:v>1.7187258010000015</c:v>
                </c:pt>
                <c:pt idx="10">
                  <c:v>1.7132620010000021</c:v>
                </c:pt>
                <c:pt idx="11">
                  <c:v>1.7067054410000022</c:v>
                </c:pt>
                <c:pt idx="12">
                  <c:v>1.7012416410000011</c:v>
                </c:pt>
                <c:pt idx="13">
                  <c:v>1.6957778410000017</c:v>
                </c:pt>
                <c:pt idx="14">
                  <c:v>1.6903140410000024</c:v>
                </c:pt>
                <c:pt idx="15">
                  <c:v>1.684850241000003</c:v>
                </c:pt>
                <c:pt idx="16">
                  <c:v>1.6793864410000001</c:v>
                </c:pt>
                <c:pt idx="17">
                  <c:v>1.6553457210000015</c:v>
                </c:pt>
                <c:pt idx="18">
                  <c:v>1.5777597610000011</c:v>
                </c:pt>
              </c:numCache>
            </c:numRef>
          </c:xVal>
          <c:yVal>
            <c:numRef>
              <c:f>Summary!$AQ$5:$AQ$23</c:f>
              <c:numCache>
                <c:formatCode>0.0000</c:formatCode>
                <c:ptCount val="19"/>
                <c:pt idx="0">
                  <c:v>-2.444415114269799E-2</c:v>
                </c:pt>
                <c:pt idx="1">
                  <c:v>-2.1061272096697337E-2</c:v>
                </c:pt>
                <c:pt idx="2">
                  <c:v>2.5646103564589129E-2</c:v>
                </c:pt>
                <c:pt idx="3">
                  <c:v>0.20353233619989641</c:v>
                </c:pt>
                <c:pt idx="4">
                  <c:v>0.73486176891178745</c:v>
                </c:pt>
                <c:pt idx="5">
                  <c:v>1.570905341041124</c:v>
                </c:pt>
                <c:pt idx="6">
                  <c:v>3.9302738252271943</c:v>
                </c:pt>
                <c:pt idx="7">
                  <c:v>7.233579156632719</c:v>
                </c:pt>
                <c:pt idx="8">
                  <c:v>16.188317027305882</c:v>
                </c:pt>
                <c:pt idx="9">
                  <c:v>19.923304150310589</c:v>
                </c:pt>
                <c:pt idx="10">
                  <c:v>16.902301550112302</c:v>
                </c:pt>
                <c:pt idx="11">
                  <c:v>9.3180155558108737</c:v>
                </c:pt>
                <c:pt idx="12">
                  <c:v>3.9126105882129472</c:v>
                </c:pt>
                <c:pt idx="13">
                  <c:v>2.0951757080863485</c:v>
                </c:pt>
                <c:pt idx="14">
                  <c:v>1.2251439352153795</c:v>
                </c:pt>
                <c:pt idx="15">
                  <c:v>0.68232276450068985</c:v>
                </c:pt>
                <c:pt idx="16">
                  <c:v>0.4769055820430293</c:v>
                </c:pt>
                <c:pt idx="17">
                  <c:v>0.51681593198236364</c:v>
                </c:pt>
                <c:pt idx="18">
                  <c:v>0.33430654949419986</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8</xdr:col>
      <xdr:colOff>194734</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551391</xdr:colOff>
      <xdr:row>28</xdr:row>
      <xdr:rowOff>61079</xdr:rowOff>
    </xdr:from>
    <xdr:to>
      <xdr:col>13</xdr:col>
      <xdr:colOff>277436</xdr:colOff>
      <xdr:row>53</xdr:row>
      <xdr:rowOff>93134</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541866</xdr:colOff>
      <xdr:row>28</xdr:row>
      <xdr:rowOff>38101</xdr:rowOff>
    </xdr:from>
    <xdr:to>
      <xdr:col>21</xdr:col>
      <xdr:colOff>260349</xdr:colOff>
      <xdr:row>53</xdr:row>
      <xdr:rowOff>103716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My%20Drive\Banfield\WaterYear\SIP\data\fractionation\z_arx\221207%20Batch%20132%20Water%20Year%20Summary%20Suggestion_PP.xlsx" TargetMode="External"/><Relationship Id="rId1" Type="http://schemas.openxmlformats.org/officeDocument/2006/relationships/externalLinkPath" Target="/My%20Drive/Banfield/WaterYear/SIP/data/fractionation/z_arx/221207%20Batch%20132%20Water%20Year%20Summary%20Suggestion_P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of Contents"/>
      <sheetName val="Summary"/>
      <sheetName val="Tube Loading"/>
      <sheetName val="Tube A"/>
      <sheetName val="Tube B"/>
      <sheetName val="Tube C"/>
      <sheetName val="Tube D"/>
      <sheetName val="Tube E"/>
      <sheetName val="Tube F"/>
      <sheetName val="Tube H"/>
      <sheetName val="Tube G"/>
      <sheetName val="Tube I"/>
      <sheetName val="Tube J"/>
      <sheetName val="Tube K"/>
      <sheetName val="Tube L"/>
      <sheetName val="Tube M"/>
      <sheetName val="Tube N"/>
      <sheetName val="Tube O"/>
      <sheetName val="Tube P"/>
      <sheetName val="time"/>
    </sheetNames>
    <sheetDataSet>
      <sheetData sheetId="0"/>
      <sheetData sheetId="1"/>
      <sheetData sheetId="2">
        <row r="43">
          <cell r="F43">
            <v>3654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3"/>
  <sheetViews>
    <sheetView tabSelected="1" workbookViewId="0">
      <selection activeCell="M10" sqref="M10"/>
    </sheetView>
  </sheetViews>
  <sheetFormatPr defaultRowHeight="12.45"/>
  <cols>
    <col min="1" max="1" width="11.23046875" bestFit="1" customWidth="1"/>
    <col min="2" max="2" width="9.84375" bestFit="1" customWidth="1"/>
    <col min="3" max="3" width="9.61328125" customWidth="1"/>
    <col min="4" max="4" width="12.15234375" customWidth="1"/>
    <col min="5" max="5" width="10.61328125" customWidth="1"/>
    <col min="6" max="6" width="6.4609375" bestFit="1" customWidth="1"/>
    <col min="7" max="7" width="11.23046875" customWidth="1"/>
    <col min="8" max="8" width="12.4609375" customWidth="1"/>
    <col min="9" max="9" width="13.3828125" customWidth="1"/>
  </cols>
  <sheetData>
    <row r="1" spans="1:10">
      <c r="A1" t="s">
        <v>189</v>
      </c>
      <c r="B1" t="s">
        <v>209</v>
      </c>
    </row>
    <row r="2" spans="1:10">
      <c r="A2" t="s">
        <v>190</v>
      </c>
    </row>
    <row r="4" spans="1:10" ht="26.25" customHeight="1">
      <c r="A4" s="104" t="s">
        <v>184</v>
      </c>
      <c r="B4" s="104" t="s">
        <v>191</v>
      </c>
      <c r="C4" s="104" t="s">
        <v>193</v>
      </c>
      <c r="D4" s="104" t="s">
        <v>192</v>
      </c>
      <c r="E4" s="104" t="s">
        <v>198</v>
      </c>
      <c r="F4" s="104" t="s">
        <v>206</v>
      </c>
      <c r="G4" s="104" t="s">
        <v>207</v>
      </c>
      <c r="H4" s="104" t="s">
        <v>199</v>
      </c>
      <c r="I4" s="104" t="s">
        <v>211</v>
      </c>
      <c r="J4" s="104" t="s">
        <v>195</v>
      </c>
    </row>
    <row r="5" spans="1:10">
      <c r="A5" s="63">
        <f>'Tube Loading'!F29</f>
        <v>1445</v>
      </c>
      <c r="B5" s="63" t="str">
        <f>'Tube Loading'!A29</f>
        <v>Tube A</v>
      </c>
      <c r="C5" s="63" t="s">
        <v>194</v>
      </c>
      <c r="D5" s="64">
        <v>44897</v>
      </c>
      <c r="E5" s="63">
        <v>112</v>
      </c>
      <c r="G5" s="63">
        <f>'Tube Loading'!J29</f>
        <v>3999.9999999999995</v>
      </c>
      <c r="H5" s="65">
        <f>Summary!D26</f>
        <v>77.675052966000464</v>
      </c>
      <c r="I5" s="65">
        <v>37</v>
      </c>
    </row>
    <row r="6" spans="1:10">
      <c r="A6" s="63">
        <f>'Tube Loading'!F30</f>
        <v>3651</v>
      </c>
      <c r="B6" s="63" t="str">
        <f>'Tube Loading'!A30</f>
        <v>Tube B</v>
      </c>
      <c r="C6" s="63" t="s">
        <v>194</v>
      </c>
      <c r="D6" s="64">
        <v>44897</v>
      </c>
      <c r="E6">
        <v>112</v>
      </c>
      <c r="G6" s="63">
        <f>'Tube Loading'!J30</f>
        <v>4000.0000000000005</v>
      </c>
      <c r="H6" s="50">
        <f>Summary!G26</f>
        <v>42.18911785069335</v>
      </c>
      <c r="I6" s="50">
        <v>37</v>
      </c>
    </row>
    <row r="7" spans="1:10">
      <c r="A7" s="63">
        <f>'Tube Loading'!F31</f>
        <v>3646</v>
      </c>
      <c r="B7" s="63" t="str">
        <f>'Tube Loading'!A31</f>
        <v>Tube C</v>
      </c>
      <c r="C7" s="63" t="s">
        <v>194</v>
      </c>
      <c r="D7" s="64">
        <v>44897</v>
      </c>
      <c r="E7" s="63">
        <v>112</v>
      </c>
      <c r="G7" s="63">
        <f>'Tube Loading'!J31</f>
        <v>4000</v>
      </c>
      <c r="H7" s="50">
        <f>Summary!J26</f>
        <v>69.395252652640977</v>
      </c>
      <c r="I7" s="65">
        <v>37</v>
      </c>
    </row>
    <row r="8" spans="1:10">
      <c r="A8" s="63">
        <f>'Tube Loading'!F32</f>
        <v>3207</v>
      </c>
      <c r="B8" s="63" t="str">
        <f>'Tube Loading'!A32</f>
        <v>Tube D</v>
      </c>
      <c r="C8" s="63" t="s">
        <v>194</v>
      </c>
      <c r="D8" s="64">
        <v>44897</v>
      </c>
      <c r="E8">
        <v>112</v>
      </c>
      <c r="G8" s="63">
        <f>'Tube Loading'!J32</f>
        <v>4000</v>
      </c>
      <c r="H8" s="50">
        <f>Summary!M26</f>
        <v>50.886919890589979</v>
      </c>
      <c r="I8" s="50">
        <v>37</v>
      </c>
    </row>
    <row r="9" spans="1:10">
      <c r="A9" s="63">
        <f>'Tube Loading'!F34</f>
        <v>4014</v>
      </c>
      <c r="B9" s="63" t="str">
        <f>'Tube Loading'!A34</f>
        <v>Tube F</v>
      </c>
      <c r="C9" s="63" t="s">
        <v>197</v>
      </c>
      <c r="D9" s="64">
        <v>44897</v>
      </c>
      <c r="E9">
        <v>114</v>
      </c>
      <c r="G9" s="63">
        <f>'Tube Loading'!J34</f>
        <v>4000</v>
      </c>
      <c r="H9" s="50">
        <f>Summary!P26</f>
        <v>64.249352519911966</v>
      </c>
      <c r="I9" s="50">
        <v>37</v>
      </c>
    </row>
    <row r="10" spans="1:10">
      <c r="A10" s="63">
        <f>'Tube Loading'!F35</f>
        <v>1794</v>
      </c>
      <c r="B10" s="63" t="str">
        <f>'Tube Loading'!A35</f>
        <v>Tube G</v>
      </c>
      <c r="C10" s="63" t="s">
        <v>197</v>
      </c>
      <c r="D10" s="64">
        <v>44897</v>
      </c>
      <c r="E10">
        <v>114</v>
      </c>
      <c r="G10" s="63">
        <f>'Tube Loading'!J35</f>
        <v>4000</v>
      </c>
      <c r="H10" s="50">
        <f>Summary!S26</f>
        <v>98.839705974041124</v>
      </c>
      <c r="I10" s="50">
        <v>37</v>
      </c>
    </row>
    <row r="11" spans="1:10">
      <c r="A11" s="63">
        <f>'Tube Loading'!F36</f>
        <v>1457</v>
      </c>
      <c r="B11" s="63" t="str">
        <f>'Tube Loading'!A36</f>
        <v>Tube H</v>
      </c>
      <c r="C11" s="63" t="s">
        <v>197</v>
      </c>
      <c r="D11" s="64">
        <v>44897</v>
      </c>
      <c r="E11">
        <v>114</v>
      </c>
      <c r="G11" s="63">
        <f>'Tube Loading'!J36</f>
        <v>3999.9999999999995</v>
      </c>
      <c r="H11" s="50">
        <f>Summary!V26</f>
        <v>59.937528464417923</v>
      </c>
      <c r="I11" s="50">
        <v>37</v>
      </c>
    </row>
    <row r="12" spans="1:10">
      <c r="A12" s="63">
        <f>'Tube Loading'!F37</f>
        <v>3959</v>
      </c>
      <c r="B12" s="63" t="str">
        <f>'Tube Loading'!A37</f>
        <v>Tube I</v>
      </c>
      <c r="C12" s="63" t="s">
        <v>200</v>
      </c>
      <c r="D12" s="64">
        <v>44897</v>
      </c>
      <c r="E12">
        <v>135</v>
      </c>
      <c r="G12" s="63">
        <f>'Tube Loading'!J37</f>
        <v>3999.9999999999995</v>
      </c>
      <c r="H12" s="50">
        <f>Summary!Y26</f>
        <v>63.425458947699617</v>
      </c>
      <c r="I12" s="65">
        <v>37</v>
      </c>
    </row>
    <row r="13" spans="1:10">
      <c r="A13" s="63">
        <f>'Tube Loading'!F38</f>
        <v>1463</v>
      </c>
      <c r="B13" s="63" t="str">
        <f>'Tube Loading'!A38</f>
        <v>Tube J</v>
      </c>
      <c r="C13" s="63" t="s">
        <v>200</v>
      </c>
      <c r="D13" s="64">
        <v>44897</v>
      </c>
      <c r="E13">
        <v>135</v>
      </c>
      <c r="G13" s="63">
        <f>'Tube Loading'!J38</f>
        <v>4000</v>
      </c>
      <c r="H13" s="50">
        <f>Summary!AB26</f>
        <v>54.588976206028775</v>
      </c>
      <c r="I13" s="50">
        <v>37</v>
      </c>
    </row>
    <row r="14" spans="1:10">
      <c r="A14" s="63">
        <f>'Tube Loading'!F39</f>
        <v>1431</v>
      </c>
      <c r="B14" s="63" t="str">
        <f>'Tube Loading'!A39</f>
        <v>Tube K</v>
      </c>
      <c r="C14" s="63" t="s">
        <v>200</v>
      </c>
      <c r="D14" s="64">
        <v>44897</v>
      </c>
      <c r="E14">
        <v>135</v>
      </c>
      <c r="G14" s="63">
        <f>'Tube Loading'!J39</f>
        <v>4000</v>
      </c>
      <c r="H14" s="50">
        <f>Summary!AE26</f>
        <v>52.598549751937661</v>
      </c>
      <c r="I14" s="65">
        <v>37</v>
      </c>
    </row>
    <row r="15" spans="1:10">
      <c r="A15" s="63">
        <f>'Tube Loading'!F40</f>
        <v>4002</v>
      </c>
      <c r="B15" s="63" t="str">
        <f>'Tube Loading'!A40</f>
        <v>Tube L</v>
      </c>
      <c r="C15" s="63" t="s">
        <v>200</v>
      </c>
      <c r="D15" s="64">
        <v>44897</v>
      </c>
      <c r="E15">
        <v>135</v>
      </c>
      <c r="G15" s="63">
        <f>'Tube Loading'!J40</f>
        <v>4000.0000000000005</v>
      </c>
      <c r="H15" s="50">
        <f>Summary!AH26</f>
        <v>58.944960489222218</v>
      </c>
      <c r="I15" s="50">
        <v>37</v>
      </c>
    </row>
    <row r="16" spans="1:10">
      <c r="A16" s="63">
        <f>'Tube Loading'!F42</f>
        <v>2029</v>
      </c>
      <c r="B16" s="63" t="str">
        <f>'Tube Loading'!A42</f>
        <v>Tube N</v>
      </c>
      <c r="C16" s="63" t="s">
        <v>201</v>
      </c>
      <c r="D16" s="64">
        <v>44897</v>
      </c>
      <c r="E16">
        <v>139</v>
      </c>
      <c r="G16" s="63">
        <f>'Tube Loading'!J42</f>
        <v>4000</v>
      </c>
      <c r="H16" s="50">
        <f>Summary!AK26</f>
        <v>55.368820652446828</v>
      </c>
      <c r="I16" s="50">
        <v>37</v>
      </c>
    </row>
    <row r="17" spans="1:9">
      <c r="A17" s="63">
        <f>'Tube Loading'!F43</f>
        <v>3654</v>
      </c>
      <c r="B17" s="63" t="str">
        <f>'Tube Loading'!A43</f>
        <v>Tube O</v>
      </c>
      <c r="C17" s="63" t="s">
        <v>201</v>
      </c>
      <c r="D17" s="64">
        <v>44897</v>
      </c>
      <c r="E17">
        <v>139</v>
      </c>
      <c r="G17" s="63">
        <f>'Tube Loading'!J43</f>
        <v>4000</v>
      </c>
      <c r="H17" s="50">
        <f>Summary!AN26</f>
        <v>118.21700701230873</v>
      </c>
      <c r="I17" s="50">
        <v>37</v>
      </c>
    </row>
    <row r="18" spans="1:9">
      <c r="A18" s="63">
        <f>'Tube Loading'!F44</f>
        <v>2039</v>
      </c>
      <c r="B18" s="63" t="str">
        <f>'Tube Loading'!A44</f>
        <v>Tube P</v>
      </c>
      <c r="C18" s="63" t="s">
        <v>201</v>
      </c>
      <c r="D18" s="64">
        <v>44897</v>
      </c>
      <c r="E18">
        <v>139</v>
      </c>
      <c r="G18" s="63">
        <f>'Tube Loading'!J44</f>
        <v>4000</v>
      </c>
      <c r="H18" s="50">
        <f>Summary!AQ26</f>
        <v>85.543682588314269</v>
      </c>
      <c r="I18" s="50">
        <v>37</v>
      </c>
    </row>
    <row r="22" spans="1:9">
      <c r="A22" t="s">
        <v>208</v>
      </c>
    </row>
    <row r="23" spans="1:9">
      <c r="A23" t="s">
        <v>210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1.4059999999999999</v>
      </c>
      <c r="D2" s="55">
        <v>21.2</v>
      </c>
      <c r="E2" s="55">
        <f t="shared" ref="E2:E23" si="0">((20-D2)*-0.000175+C2)-0.0008</f>
        <v>1.40541</v>
      </c>
      <c r="F2" s="56">
        <f t="shared" ref="F2:F23" si="1">E2*10.9276-13.593</f>
        <v>1.764758316</v>
      </c>
      <c r="G2" s="55" t="s">
        <v>129</v>
      </c>
      <c r="I2" t="s">
        <v>154</v>
      </c>
      <c r="L2">
        <f>((20-K2)*-0.000175+J2)-0.0008</f>
        <v>-4.3E-3</v>
      </c>
      <c r="M2" s="37">
        <f>L2*10.9276-13.593</f>
        <v>-13.63998868</v>
      </c>
    </row>
    <row r="3" spans="1:13">
      <c r="A3" s="55">
        <v>2</v>
      </c>
      <c r="B3" s="55" t="s">
        <v>61</v>
      </c>
      <c r="C3" s="56">
        <v>1.4063000000000001</v>
      </c>
      <c r="D3" s="55">
        <v>21.2</v>
      </c>
      <c r="E3" s="55">
        <f t="shared" si="0"/>
        <v>1.4057100000000002</v>
      </c>
      <c r="F3" s="56">
        <f t="shared" si="1"/>
        <v>1.7680365960000017</v>
      </c>
      <c r="G3" s="55" t="s">
        <v>130</v>
      </c>
      <c r="I3" t="s">
        <v>155</v>
      </c>
      <c r="L3">
        <f>((20-K3)*-0.000175+J3)-0.0008</f>
        <v>-4.3E-3</v>
      </c>
      <c r="M3" s="37">
        <f>L3*10.9276-13.593</f>
        <v>-13.63998868</v>
      </c>
    </row>
    <row r="4" spans="1:13">
      <c r="A4" s="55">
        <v>3</v>
      </c>
      <c r="B4" s="55" t="s">
        <v>61</v>
      </c>
      <c r="C4" s="56">
        <v>1.4059999999999999</v>
      </c>
      <c r="D4" s="55">
        <v>21.3</v>
      </c>
      <c r="E4" s="55">
        <f t="shared" si="0"/>
        <v>1.4054275000000001</v>
      </c>
      <c r="F4" s="56">
        <f t="shared" si="1"/>
        <v>1.7649495490000007</v>
      </c>
      <c r="G4" s="55" t="s">
        <v>131</v>
      </c>
      <c r="I4" t="s">
        <v>156</v>
      </c>
    </row>
    <row r="5" spans="1:13">
      <c r="A5" s="55">
        <v>4</v>
      </c>
      <c r="B5" s="55" t="s">
        <v>61</v>
      </c>
      <c r="C5" s="56">
        <v>1.4055</v>
      </c>
      <c r="D5" s="55">
        <v>21.3</v>
      </c>
      <c r="E5" s="55">
        <f t="shared" si="0"/>
        <v>1.4049275000000001</v>
      </c>
      <c r="F5" s="56">
        <f t="shared" si="1"/>
        <v>1.7594857490000013</v>
      </c>
      <c r="G5" s="55" t="s">
        <v>132</v>
      </c>
      <c r="I5" t="s">
        <v>157</v>
      </c>
    </row>
    <row r="6" spans="1:13">
      <c r="A6" s="55">
        <v>5</v>
      </c>
      <c r="B6" s="55" t="s">
        <v>61</v>
      </c>
      <c r="C6" s="56">
        <v>1.4051</v>
      </c>
      <c r="D6" s="55">
        <v>21.3</v>
      </c>
      <c r="E6" s="55">
        <f t="shared" si="0"/>
        <v>1.4045275000000002</v>
      </c>
      <c r="F6" s="56">
        <f t="shared" si="1"/>
        <v>1.7551147090000008</v>
      </c>
      <c r="G6" s="55" t="s">
        <v>133</v>
      </c>
    </row>
    <row r="7" spans="1:13">
      <c r="A7" s="55">
        <v>6</v>
      </c>
      <c r="B7" s="55" t="s">
        <v>61</v>
      </c>
      <c r="C7" s="56">
        <v>1.4045000000000001</v>
      </c>
      <c r="D7" s="55">
        <v>21.3</v>
      </c>
      <c r="E7" s="55">
        <f t="shared" si="0"/>
        <v>1.4039275000000002</v>
      </c>
      <c r="F7" s="56">
        <f t="shared" si="1"/>
        <v>1.7485581490000026</v>
      </c>
      <c r="G7" s="55" t="s">
        <v>134</v>
      </c>
    </row>
    <row r="8" spans="1:13">
      <c r="A8" s="57">
        <v>7</v>
      </c>
      <c r="B8" s="57" t="s">
        <v>61</v>
      </c>
      <c r="C8" s="58">
        <v>1.4038999999999999</v>
      </c>
      <c r="D8" s="57">
        <v>21.3</v>
      </c>
      <c r="E8" s="57">
        <f t="shared" si="0"/>
        <v>1.4033275000000001</v>
      </c>
      <c r="F8" s="58">
        <f t="shared" si="1"/>
        <v>1.7420015890000009</v>
      </c>
      <c r="G8" s="57" t="s">
        <v>135</v>
      </c>
    </row>
    <row r="9" spans="1:13">
      <c r="A9" s="57">
        <v>8</v>
      </c>
      <c r="B9" s="57" t="s">
        <v>61</v>
      </c>
      <c r="C9" s="58">
        <v>1.4034</v>
      </c>
      <c r="D9" s="57">
        <v>21.3</v>
      </c>
      <c r="E9" s="57">
        <f t="shared" si="0"/>
        <v>1.4028275000000001</v>
      </c>
      <c r="F9" s="58">
        <f t="shared" si="1"/>
        <v>1.7365377890000016</v>
      </c>
      <c r="G9" s="57" t="s">
        <v>136</v>
      </c>
    </row>
    <row r="10" spans="1:13">
      <c r="A10" s="57">
        <v>9</v>
      </c>
      <c r="B10" s="57" t="s">
        <v>61</v>
      </c>
      <c r="C10" s="58">
        <v>1.4029</v>
      </c>
      <c r="D10" s="57">
        <v>21.3</v>
      </c>
      <c r="E10" s="57">
        <f t="shared" si="0"/>
        <v>1.4023275000000002</v>
      </c>
      <c r="F10" s="58">
        <f t="shared" si="1"/>
        <v>1.7310739890000022</v>
      </c>
      <c r="G10" s="57" t="s">
        <v>137</v>
      </c>
    </row>
    <row r="11" spans="1:13">
      <c r="A11" s="57">
        <v>10</v>
      </c>
      <c r="B11" s="57" t="s">
        <v>61</v>
      </c>
      <c r="C11" s="58">
        <v>1.4024000000000001</v>
      </c>
      <c r="D11" s="57">
        <v>21.3</v>
      </c>
      <c r="E11" s="57">
        <f t="shared" si="0"/>
        <v>1.4018275000000002</v>
      </c>
      <c r="F11" s="58">
        <f t="shared" si="1"/>
        <v>1.7256101890000028</v>
      </c>
      <c r="G11" s="57" t="s">
        <v>158</v>
      </c>
    </row>
    <row r="12" spans="1:13">
      <c r="A12" s="57">
        <v>11</v>
      </c>
      <c r="B12" s="57" t="s">
        <v>61</v>
      </c>
      <c r="C12" s="58">
        <v>1.4017999999999999</v>
      </c>
      <c r="D12" s="57">
        <v>21.3</v>
      </c>
      <c r="E12" s="57">
        <f t="shared" si="0"/>
        <v>1.4012275000000001</v>
      </c>
      <c r="F12" s="58">
        <f t="shared" si="1"/>
        <v>1.7190536290000011</v>
      </c>
      <c r="G12" s="57" t="s">
        <v>159</v>
      </c>
    </row>
    <row r="13" spans="1:13">
      <c r="A13" s="57">
        <v>12</v>
      </c>
      <c r="B13" s="57" t="s">
        <v>61</v>
      </c>
      <c r="C13" s="58">
        <v>1.4013</v>
      </c>
      <c r="D13" s="57">
        <v>21.3</v>
      </c>
      <c r="E13" s="57">
        <f t="shared" si="0"/>
        <v>1.4007275000000001</v>
      </c>
      <c r="F13" s="58">
        <f t="shared" si="1"/>
        <v>1.7135898290000018</v>
      </c>
      <c r="G13" s="57" t="s">
        <v>160</v>
      </c>
    </row>
    <row r="14" spans="1:13">
      <c r="A14" s="57">
        <v>13</v>
      </c>
      <c r="B14" s="57" t="s">
        <v>61</v>
      </c>
      <c r="C14" s="58">
        <v>1.4007000000000001</v>
      </c>
      <c r="D14" s="57">
        <v>21.3</v>
      </c>
      <c r="E14" s="57">
        <f t="shared" si="0"/>
        <v>1.4001275000000002</v>
      </c>
      <c r="F14" s="58">
        <f t="shared" si="1"/>
        <v>1.7070332690000019</v>
      </c>
      <c r="G14" s="57" t="s">
        <v>161</v>
      </c>
    </row>
    <row r="15" spans="1:13">
      <c r="A15" s="57">
        <v>14</v>
      </c>
      <c r="B15" s="57" t="s">
        <v>61</v>
      </c>
      <c r="C15" s="58">
        <v>1.4001999999999999</v>
      </c>
      <c r="D15" s="57">
        <v>21.3</v>
      </c>
      <c r="E15" s="57">
        <f t="shared" si="0"/>
        <v>1.3996275</v>
      </c>
      <c r="F15" s="58">
        <f t="shared" si="1"/>
        <v>1.7015694690000007</v>
      </c>
      <c r="G15" s="57" t="s">
        <v>162</v>
      </c>
    </row>
    <row r="16" spans="1:13">
      <c r="A16" s="55">
        <v>15</v>
      </c>
      <c r="B16" s="55" t="s">
        <v>61</v>
      </c>
      <c r="C16" s="56">
        <v>1.3996999999999999</v>
      </c>
      <c r="D16" s="55">
        <v>21.4</v>
      </c>
      <c r="E16" s="55">
        <f t="shared" si="0"/>
        <v>1.3991450000000001</v>
      </c>
      <c r="F16" s="56">
        <f t="shared" si="1"/>
        <v>1.6962969020000003</v>
      </c>
      <c r="G16" s="55" t="s">
        <v>176</v>
      </c>
    </row>
    <row r="17" spans="1:7">
      <c r="A17" s="55">
        <v>16</v>
      </c>
      <c r="B17" s="55" t="s">
        <v>61</v>
      </c>
      <c r="C17" s="56">
        <v>1.3992</v>
      </c>
      <c r="D17" s="55">
        <v>21.4</v>
      </c>
      <c r="E17" s="55">
        <f t="shared" si="0"/>
        <v>1.3986450000000001</v>
      </c>
      <c r="F17" s="56">
        <f t="shared" si="1"/>
        <v>1.6908331020000009</v>
      </c>
      <c r="G17" s="55" t="s">
        <v>177</v>
      </c>
    </row>
    <row r="18" spans="1:7">
      <c r="A18" s="55">
        <v>17</v>
      </c>
      <c r="B18" s="55" t="s">
        <v>61</v>
      </c>
      <c r="C18" s="56">
        <v>1.3986000000000001</v>
      </c>
      <c r="D18" s="55">
        <v>21.4</v>
      </c>
      <c r="E18" s="55">
        <f t="shared" si="0"/>
        <v>1.3980450000000002</v>
      </c>
      <c r="F18" s="56">
        <f t="shared" si="1"/>
        <v>1.6842765420000028</v>
      </c>
      <c r="G18" s="55" t="s">
        <v>178</v>
      </c>
    </row>
    <row r="19" spans="1:7">
      <c r="A19" s="55">
        <v>18</v>
      </c>
      <c r="B19" s="55" t="s">
        <v>61</v>
      </c>
      <c r="C19" s="56">
        <v>1.3979999999999999</v>
      </c>
      <c r="D19" s="55">
        <v>21.4</v>
      </c>
      <c r="E19" s="55">
        <f t="shared" si="0"/>
        <v>1.397445</v>
      </c>
      <c r="F19" s="56">
        <f t="shared" si="1"/>
        <v>1.6777199820000011</v>
      </c>
      <c r="G19" s="55" t="s">
        <v>179</v>
      </c>
    </row>
    <row r="20" spans="1:7">
      <c r="A20" s="55">
        <v>19</v>
      </c>
      <c r="B20" s="55" t="s">
        <v>61</v>
      </c>
      <c r="C20" s="56">
        <v>1.3954</v>
      </c>
      <c r="D20" s="55">
        <v>21.4</v>
      </c>
      <c r="E20" s="55">
        <f t="shared" si="0"/>
        <v>1.3948450000000001</v>
      </c>
      <c r="F20" s="56">
        <f t="shared" si="1"/>
        <v>1.6493082220000019</v>
      </c>
      <c r="G20" s="55" t="s">
        <v>180</v>
      </c>
    </row>
    <row r="21" spans="1:7">
      <c r="A21" s="55">
        <v>20</v>
      </c>
      <c r="B21" s="55" t="s">
        <v>61</v>
      </c>
      <c r="C21" s="56">
        <v>1.3885000000000001</v>
      </c>
      <c r="D21" s="55">
        <v>21.4</v>
      </c>
      <c r="E21" s="55">
        <f t="shared" si="0"/>
        <v>1.3879450000000002</v>
      </c>
      <c r="F21" s="56">
        <f t="shared" si="1"/>
        <v>1.5739077820000027</v>
      </c>
      <c r="G21" s="55" t="s">
        <v>181</v>
      </c>
    </row>
    <row r="22" spans="1:7">
      <c r="A22" s="55">
        <v>21</v>
      </c>
      <c r="B22" s="55" t="s">
        <v>61</v>
      </c>
      <c r="C22" s="56">
        <v>1.3723000000000001</v>
      </c>
      <c r="D22" s="55">
        <v>21.4</v>
      </c>
      <c r="E22" s="55">
        <f t="shared" si="0"/>
        <v>1.3717450000000002</v>
      </c>
      <c r="F22" s="56">
        <f t="shared" si="1"/>
        <v>1.3968806620000027</v>
      </c>
      <c r="G22" s="55" t="s">
        <v>182</v>
      </c>
    </row>
    <row r="23" spans="1:7">
      <c r="A23" s="55">
        <v>22</v>
      </c>
      <c r="B23" s="55" t="s">
        <v>61</v>
      </c>
      <c r="C23" s="56">
        <v>1.3553999999999999</v>
      </c>
      <c r="D23" s="55">
        <v>21.4</v>
      </c>
      <c r="E23" s="55">
        <f t="shared" si="0"/>
        <v>1.3548450000000001</v>
      </c>
      <c r="F23" s="56">
        <f t="shared" si="1"/>
        <v>1.2122042220000004</v>
      </c>
      <c r="G23" s="55" t="s">
        <v>183</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7">
        <v>1</v>
      </c>
      <c r="B2" s="57" t="s">
        <v>61</v>
      </c>
      <c r="C2" s="58">
        <v>1.4058999999999999</v>
      </c>
      <c r="D2" s="57">
        <v>21</v>
      </c>
      <c r="E2" s="57">
        <f t="shared" ref="E2:E23" si="0">((20-D2)*-0.000175+C2)-0.0008</f>
        <v>1.4052750000000001</v>
      </c>
      <c r="F2" s="58">
        <f t="shared" ref="F2:F23" si="1">E2*10.9276-13.593</f>
        <v>1.7632830899999998</v>
      </c>
      <c r="G2" s="57" t="s">
        <v>107</v>
      </c>
      <c r="I2" t="s">
        <v>154</v>
      </c>
      <c r="L2">
        <f>((20-K2)*-0.000175+J2)-0.0008</f>
        <v>-4.3E-3</v>
      </c>
      <c r="M2" s="37">
        <f>L2*10.9276-13.593</f>
        <v>-13.63998868</v>
      </c>
    </row>
    <row r="3" spans="1:13">
      <c r="A3" s="57">
        <v>2</v>
      </c>
      <c r="B3" s="57" t="s">
        <v>61</v>
      </c>
      <c r="C3" s="58">
        <v>1.4063000000000001</v>
      </c>
      <c r="D3" s="57">
        <v>21</v>
      </c>
      <c r="E3" s="57">
        <f t="shared" si="0"/>
        <v>1.4056750000000002</v>
      </c>
      <c r="F3" s="58">
        <f t="shared" si="1"/>
        <v>1.7676541300000022</v>
      </c>
      <c r="G3" s="57" t="s">
        <v>108</v>
      </c>
      <c r="I3" t="s">
        <v>155</v>
      </c>
      <c r="L3">
        <f>((20-K3)*-0.000175+J3)-0.0008</f>
        <v>-4.3E-3</v>
      </c>
      <c r="M3" s="37">
        <f>L3*10.9276-13.593</f>
        <v>-13.63998868</v>
      </c>
    </row>
    <row r="4" spans="1:13">
      <c r="A4" s="57">
        <v>3</v>
      </c>
      <c r="B4" s="57" t="s">
        <v>61</v>
      </c>
      <c r="C4" s="58">
        <v>1.4056999999999999</v>
      </c>
      <c r="D4" s="57">
        <v>21</v>
      </c>
      <c r="E4" s="57">
        <f t="shared" si="0"/>
        <v>1.4050750000000001</v>
      </c>
      <c r="F4" s="58">
        <f t="shared" si="1"/>
        <v>1.7610975700000004</v>
      </c>
      <c r="G4" s="57" t="s">
        <v>109</v>
      </c>
      <c r="I4" t="s">
        <v>156</v>
      </c>
    </row>
    <row r="5" spans="1:13">
      <c r="A5" s="57">
        <v>4</v>
      </c>
      <c r="B5" s="57" t="s">
        <v>61</v>
      </c>
      <c r="C5" s="58">
        <v>1.4056</v>
      </c>
      <c r="D5" s="57">
        <v>21</v>
      </c>
      <c r="E5" s="57">
        <f t="shared" si="0"/>
        <v>1.4049750000000001</v>
      </c>
      <c r="F5" s="58">
        <f t="shared" si="1"/>
        <v>1.7600048100000016</v>
      </c>
      <c r="G5" s="57" t="s">
        <v>110</v>
      </c>
      <c r="I5" t="s">
        <v>157</v>
      </c>
    </row>
    <row r="6" spans="1:13">
      <c r="A6" s="55">
        <v>5</v>
      </c>
      <c r="B6" s="55" t="s">
        <v>61</v>
      </c>
      <c r="C6" s="56">
        <v>1.4052</v>
      </c>
      <c r="D6" s="55">
        <v>21.1</v>
      </c>
      <c r="E6" s="55">
        <f t="shared" si="0"/>
        <v>1.4045925000000001</v>
      </c>
      <c r="F6" s="56">
        <f t="shared" si="1"/>
        <v>1.7558250030000018</v>
      </c>
      <c r="G6" s="55" t="s">
        <v>111</v>
      </c>
    </row>
    <row r="7" spans="1:13">
      <c r="A7" s="55">
        <v>6</v>
      </c>
      <c r="B7" s="55" t="s">
        <v>61</v>
      </c>
      <c r="C7" s="56">
        <v>1.4046000000000001</v>
      </c>
      <c r="D7" s="55">
        <v>21.1</v>
      </c>
      <c r="E7" s="55">
        <f t="shared" si="0"/>
        <v>1.4039925000000002</v>
      </c>
      <c r="F7" s="56">
        <f t="shared" si="1"/>
        <v>1.7492684430000018</v>
      </c>
      <c r="G7" s="55" t="s">
        <v>112</v>
      </c>
    </row>
    <row r="8" spans="1:13">
      <c r="A8" s="55">
        <v>7</v>
      </c>
      <c r="B8" s="55" t="s">
        <v>61</v>
      </c>
      <c r="C8" s="56">
        <v>1.4039999999999999</v>
      </c>
      <c r="D8" s="55">
        <v>21.1</v>
      </c>
      <c r="E8" s="55">
        <f t="shared" si="0"/>
        <v>1.4033925</v>
      </c>
      <c r="F8" s="56">
        <f t="shared" si="1"/>
        <v>1.7427118830000001</v>
      </c>
      <c r="G8" s="55" t="s">
        <v>113</v>
      </c>
    </row>
    <row r="9" spans="1:13">
      <c r="A9" s="55">
        <v>8</v>
      </c>
      <c r="B9" s="55" t="s">
        <v>61</v>
      </c>
      <c r="C9" s="56">
        <v>1.4035</v>
      </c>
      <c r="D9" s="55">
        <v>21.1</v>
      </c>
      <c r="E9" s="55">
        <f t="shared" si="0"/>
        <v>1.4028925000000001</v>
      </c>
      <c r="F9" s="56">
        <f t="shared" si="1"/>
        <v>1.7372480830000008</v>
      </c>
      <c r="G9" s="55" t="s">
        <v>114</v>
      </c>
    </row>
    <row r="10" spans="1:13">
      <c r="A10" s="55">
        <v>9</v>
      </c>
      <c r="B10" s="55" t="s">
        <v>61</v>
      </c>
      <c r="C10" s="56">
        <v>1.403</v>
      </c>
      <c r="D10" s="55">
        <v>21.1</v>
      </c>
      <c r="E10" s="55">
        <f t="shared" si="0"/>
        <v>1.4023925000000002</v>
      </c>
      <c r="F10" s="56">
        <f t="shared" si="1"/>
        <v>1.7317842830000014</v>
      </c>
      <c r="G10" s="55" t="s">
        <v>115</v>
      </c>
    </row>
    <row r="11" spans="1:13">
      <c r="A11" s="55">
        <v>10</v>
      </c>
      <c r="B11" s="55" t="s">
        <v>61</v>
      </c>
      <c r="C11" s="56">
        <v>1.4025000000000001</v>
      </c>
      <c r="D11" s="55">
        <v>21.1</v>
      </c>
      <c r="E11" s="55">
        <f t="shared" si="0"/>
        <v>1.4018925000000002</v>
      </c>
      <c r="F11" s="56">
        <f t="shared" si="1"/>
        <v>1.7263204830000021</v>
      </c>
      <c r="G11" s="55" t="s">
        <v>116</v>
      </c>
    </row>
    <row r="12" spans="1:13">
      <c r="A12" s="55">
        <v>11</v>
      </c>
      <c r="B12" s="55" t="s">
        <v>61</v>
      </c>
      <c r="C12" s="56">
        <v>1.4018999999999999</v>
      </c>
      <c r="D12" s="55">
        <v>21.1</v>
      </c>
      <c r="E12" s="55">
        <f t="shared" si="0"/>
        <v>1.4012925000000001</v>
      </c>
      <c r="F12" s="56">
        <f t="shared" si="1"/>
        <v>1.7197639230000004</v>
      </c>
      <c r="G12" s="55" t="s">
        <v>117</v>
      </c>
    </row>
    <row r="13" spans="1:13">
      <c r="A13" s="55">
        <v>12</v>
      </c>
      <c r="B13" s="55" t="s">
        <v>61</v>
      </c>
      <c r="C13" s="56">
        <v>1.4014</v>
      </c>
      <c r="D13" s="55">
        <v>21.1</v>
      </c>
      <c r="E13" s="55">
        <f t="shared" si="0"/>
        <v>1.4007925000000001</v>
      </c>
      <c r="F13" s="56">
        <f t="shared" si="1"/>
        <v>1.714300123000001</v>
      </c>
      <c r="G13" s="55" t="s">
        <v>118</v>
      </c>
    </row>
    <row r="14" spans="1:13">
      <c r="A14" s="57">
        <v>13</v>
      </c>
      <c r="B14" s="57" t="s">
        <v>61</v>
      </c>
      <c r="C14" s="58">
        <v>1.401</v>
      </c>
      <c r="D14" s="57">
        <v>21.1</v>
      </c>
      <c r="E14" s="57">
        <f t="shared" si="0"/>
        <v>1.4003925000000002</v>
      </c>
      <c r="F14" s="58">
        <f t="shared" si="1"/>
        <v>1.7099290830000022</v>
      </c>
      <c r="G14" s="57" t="s">
        <v>119</v>
      </c>
    </row>
    <row r="15" spans="1:13">
      <c r="A15" s="57">
        <v>14</v>
      </c>
      <c r="B15" s="57" t="s">
        <v>61</v>
      </c>
      <c r="C15" s="58">
        <v>1.4004000000000001</v>
      </c>
      <c r="D15" s="57">
        <v>21.1</v>
      </c>
      <c r="E15" s="57">
        <f t="shared" si="0"/>
        <v>1.3997925000000002</v>
      </c>
      <c r="F15" s="58">
        <f t="shared" si="1"/>
        <v>1.7033725230000023</v>
      </c>
      <c r="G15" s="57" t="s">
        <v>120</v>
      </c>
    </row>
    <row r="16" spans="1:13">
      <c r="A16" s="57">
        <v>15</v>
      </c>
      <c r="B16" s="57" t="s">
        <v>61</v>
      </c>
      <c r="C16" s="58">
        <v>1.3997999999999999</v>
      </c>
      <c r="D16" s="57">
        <v>21.1</v>
      </c>
      <c r="E16" s="57">
        <f t="shared" si="0"/>
        <v>1.3991925000000001</v>
      </c>
      <c r="F16" s="58">
        <f t="shared" si="1"/>
        <v>1.6968159630000006</v>
      </c>
      <c r="G16" s="57" t="s">
        <v>121</v>
      </c>
    </row>
    <row r="17" spans="1:7">
      <c r="A17" s="57">
        <v>16</v>
      </c>
      <c r="B17" s="57" t="s">
        <v>61</v>
      </c>
      <c r="C17" s="58">
        <v>1.3993</v>
      </c>
      <c r="D17" s="57">
        <v>21.2</v>
      </c>
      <c r="E17" s="57">
        <f t="shared" si="0"/>
        <v>1.3987100000000001</v>
      </c>
      <c r="F17" s="58">
        <f t="shared" si="1"/>
        <v>1.6915433960000019</v>
      </c>
      <c r="G17" s="57" t="s">
        <v>122</v>
      </c>
    </row>
    <row r="18" spans="1:7">
      <c r="A18" s="57">
        <v>17</v>
      </c>
      <c r="B18" s="57" t="s">
        <v>61</v>
      </c>
      <c r="C18" s="58">
        <v>1.3988</v>
      </c>
      <c r="D18" s="57">
        <v>21.2</v>
      </c>
      <c r="E18" s="57">
        <f t="shared" si="0"/>
        <v>1.3982100000000002</v>
      </c>
      <c r="F18" s="58">
        <f t="shared" si="1"/>
        <v>1.6860795960000026</v>
      </c>
      <c r="G18" s="57" t="s">
        <v>123</v>
      </c>
    </row>
    <row r="19" spans="1:7">
      <c r="A19" s="57">
        <v>18</v>
      </c>
      <c r="B19" s="57" t="s">
        <v>61</v>
      </c>
      <c r="C19" s="58">
        <v>1.3982000000000001</v>
      </c>
      <c r="D19" s="57">
        <v>21.2</v>
      </c>
      <c r="E19" s="57">
        <f t="shared" si="0"/>
        <v>1.3976100000000002</v>
      </c>
      <c r="F19" s="58">
        <f t="shared" si="1"/>
        <v>1.6795230360000026</v>
      </c>
      <c r="G19" s="57" t="s">
        <v>124</v>
      </c>
    </row>
    <row r="20" spans="1:7">
      <c r="A20" s="57">
        <v>19</v>
      </c>
      <c r="B20" s="57" t="s">
        <v>61</v>
      </c>
      <c r="C20" s="58">
        <v>1.397</v>
      </c>
      <c r="D20" s="57">
        <v>21.2</v>
      </c>
      <c r="E20" s="57">
        <f t="shared" si="0"/>
        <v>1.3964100000000002</v>
      </c>
      <c r="F20" s="58">
        <f t="shared" si="1"/>
        <v>1.666409916000001</v>
      </c>
      <c r="G20" s="57" t="s">
        <v>125</v>
      </c>
    </row>
    <row r="21" spans="1:7">
      <c r="A21" s="57">
        <v>20</v>
      </c>
      <c r="B21" s="57" t="s">
        <v>61</v>
      </c>
      <c r="C21" s="58">
        <v>1.3918999999999999</v>
      </c>
      <c r="D21" s="57">
        <v>21.2</v>
      </c>
      <c r="E21" s="57">
        <f t="shared" si="0"/>
        <v>1.39131</v>
      </c>
      <c r="F21" s="58">
        <f t="shared" si="1"/>
        <v>1.6106791559999998</v>
      </c>
      <c r="G21" s="57" t="s">
        <v>126</v>
      </c>
    </row>
    <row r="22" spans="1:7">
      <c r="A22" s="55">
        <v>21</v>
      </c>
      <c r="B22" s="55" t="s">
        <v>61</v>
      </c>
      <c r="C22" s="56">
        <v>1.3773</v>
      </c>
      <c r="D22" s="55">
        <v>21.2</v>
      </c>
      <c r="E22" s="55">
        <f t="shared" si="0"/>
        <v>1.3767100000000001</v>
      </c>
      <c r="F22" s="56">
        <f t="shared" si="1"/>
        <v>1.4511361960000002</v>
      </c>
      <c r="G22" s="55" t="s">
        <v>127</v>
      </c>
    </row>
    <row r="23" spans="1:7">
      <c r="A23" s="55">
        <v>22</v>
      </c>
      <c r="B23" s="55" t="s">
        <v>61</v>
      </c>
      <c r="C23" s="56">
        <v>1.3574999999999999</v>
      </c>
      <c r="D23" s="55">
        <v>21.2</v>
      </c>
      <c r="E23" s="55">
        <f t="shared" si="0"/>
        <v>1.3569100000000001</v>
      </c>
      <c r="F23" s="56">
        <f t="shared" si="1"/>
        <v>1.2347697160000006</v>
      </c>
      <c r="G23" s="55" t="s">
        <v>128</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1.4072</v>
      </c>
      <c r="D2" s="55">
        <v>19.7</v>
      </c>
      <c r="E2" s="55">
        <f t="shared" ref="E2:E23" si="0">((20-D2)*-0.000175+C2)-0.0008</f>
        <v>1.4063475000000001</v>
      </c>
      <c r="F2" s="56">
        <f t="shared" ref="F2:F23" si="1">E2*10.9276-13.593</f>
        <v>1.7750029410000003</v>
      </c>
      <c r="G2" s="55" t="s">
        <v>63</v>
      </c>
      <c r="I2" t="s">
        <v>154</v>
      </c>
      <c r="L2">
        <f>((20-K2)*-0.000175+J2)-0.0008</f>
        <v>-4.3E-3</v>
      </c>
      <c r="M2" s="37">
        <f>L2*10.9276-13.593</f>
        <v>-13.63998868</v>
      </c>
    </row>
    <row r="3" spans="1:13">
      <c r="A3" s="55">
        <v>2</v>
      </c>
      <c r="B3" s="55" t="s">
        <v>61</v>
      </c>
      <c r="C3" s="56">
        <v>1.407</v>
      </c>
      <c r="D3" s="55">
        <v>19.7</v>
      </c>
      <c r="E3" s="55">
        <f t="shared" si="0"/>
        <v>1.4061475000000001</v>
      </c>
      <c r="F3" s="56">
        <f t="shared" si="1"/>
        <v>1.7728174210000009</v>
      </c>
      <c r="G3" s="55" t="s">
        <v>64</v>
      </c>
      <c r="I3" t="s">
        <v>155</v>
      </c>
      <c r="L3">
        <f>((20-K3)*-0.000175+J3)-0.0008</f>
        <v>-4.3E-3</v>
      </c>
      <c r="M3" s="37">
        <f>L3*10.9276-13.593</f>
        <v>-13.63998868</v>
      </c>
    </row>
    <row r="4" spans="1:13">
      <c r="A4" s="55">
        <v>3</v>
      </c>
      <c r="B4" s="55" t="s">
        <v>61</v>
      </c>
      <c r="C4" s="56">
        <v>1.4066000000000001</v>
      </c>
      <c r="D4" s="55">
        <v>19.7</v>
      </c>
      <c r="E4" s="55">
        <f t="shared" si="0"/>
        <v>1.4057475000000001</v>
      </c>
      <c r="F4" s="56">
        <f t="shared" si="1"/>
        <v>1.7684463810000022</v>
      </c>
      <c r="G4" s="55" t="s">
        <v>65</v>
      </c>
      <c r="I4" t="s">
        <v>156</v>
      </c>
    </row>
    <row r="5" spans="1:13">
      <c r="A5" s="55">
        <v>4</v>
      </c>
      <c r="B5" s="55" t="s">
        <v>61</v>
      </c>
      <c r="C5" s="56">
        <v>1.4059999999999999</v>
      </c>
      <c r="D5" s="55">
        <v>19.7</v>
      </c>
      <c r="E5" s="55">
        <f t="shared" si="0"/>
        <v>1.4051475</v>
      </c>
      <c r="F5" s="56">
        <f t="shared" si="1"/>
        <v>1.7618898210000005</v>
      </c>
      <c r="G5" s="55" t="s">
        <v>66</v>
      </c>
      <c r="I5" t="s">
        <v>157</v>
      </c>
    </row>
    <row r="6" spans="1:13">
      <c r="A6" s="55">
        <v>5</v>
      </c>
      <c r="B6" s="55" t="s">
        <v>61</v>
      </c>
      <c r="C6" s="56">
        <v>1.4055</v>
      </c>
      <c r="D6" s="55">
        <v>19.7</v>
      </c>
      <c r="E6" s="55">
        <f t="shared" si="0"/>
        <v>1.4046475</v>
      </c>
      <c r="F6" s="56">
        <f t="shared" si="1"/>
        <v>1.7564260210000011</v>
      </c>
      <c r="G6" s="55" t="s">
        <v>67</v>
      </c>
    </row>
    <row r="7" spans="1:13">
      <c r="A7" s="55">
        <v>6</v>
      </c>
      <c r="B7" s="55" t="s">
        <v>61</v>
      </c>
      <c r="C7" s="56">
        <v>1.4049</v>
      </c>
      <c r="D7" s="55">
        <v>19.7</v>
      </c>
      <c r="E7" s="55">
        <f t="shared" si="0"/>
        <v>1.4040475000000001</v>
      </c>
      <c r="F7" s="56">
        <f t="shared" si="1"/>
        <v>1.7498694610000012</v>
      </c>
      <c r="G7" s="55" t="s">
        <v>68</v>
      </c>
    </row>
    <row r="8" spans="1:13">
      <c r="A8" s="55">
        <v>7</v>
      </c>
      <c r="B8" s="55" t="s">
        <v>61</v>
      </c>
      <c r="C8" s="56">
        <v>1.4044000000000001</v>
      </c>
      <c r="D8" s="55">
        <v>19.7</v>
      </c>
      <c r="E8" s="55">
        <f t="shared" si="0"/>
        <v>1.4035475000000002</v>
      </c>
      <c r="F8" s="56">
        <f t="shared" si="1"/>
        <v>1.7444056610000018</v>
      </c>
      <c r="G8" s="55" t="s">
        <v>69</v>
      </c>
    </row>
    <row r="9" spans="1:13">
      <c r="A9" s="55">
        <v>8</v>
      </c>
      <c r="B9" s="55" t="s">
        <v>61</v>
      </c>
      <c r="C9" s="56">
        <v>1.4038999999999999</v>
      </c>
      <c r="D9" s="55">
        <v>19.7</v>
      </c>
      <c r="E9" s="55">
        <f t="shared" si="0"/>
        <v>1.4030475</v>
      </c>
      <c r="F9" s="56">
        <f t="shared" si="1"/>
        <v>1.7389418610000007</v>
      </c>
      <c r="G9" s="55" t="s">
        <v>70</v>
      </c>
    </row>
    <row r="10" spans="1:13">
      <c r="A10" s="43">
        <v>9</v>
      </c>
      <c r="B10" s="43" t="s">
        <v>61</v>
      </c>
      <c r="C10" s="44">
        <v>1.4032</v>
      </c>
      <c r="D10" s="43">
        <v>19.7</v>
      </c>
      <c r="E10" s="43">
        <f t="shared" si="0"/>
        <v>1.4023475000000001</v>
      </c>
      <c r="F10" s="44">
        <f t="shared" si="1"/>
        <v>1.7312925410000002</v>
      </c>
      <c r="G10" s="43" t="s">
        <v>71</v>
      </c>
    </row>
    <row r="11" spans="1:13">
      <c r="A11" s="43">
        <v>10</v>
      </c>
      <c r="B11" s="43" t="s">
        <v>61</v>
      </c>
      <c r="C11" s="44">
        <v>1.4027000000000001</v>
      </c>
      <c r="D11" s="43">
        <v>19.8</v>
      </c>
      <c r="E11" s="43">
        <f t="shared" si="0"/>
        <v>1.4018650000000001</v>
      </c>
      <c r="F11" s="44">
        <f t="shared" si="1"/>
        <v>1.7260199740000015</v>
      </c>
      <c r="G11" s="43" t="s">
        <v>72</v>
      </c>
    </row>
    <row r="12" spans="1:13">
      <c r="A12" s="43">
        <v>11</v>
      </c>
      <c r="B12" s="43" t="s">
        <v>61</v>
      </c>
      <c r="C12" s="44">
        <v>1.4020999999999999</v>
      </c>
      <c r="D12" s="43">
        <v>19.8</v>
      </c>
      <c r="E12" s="43">
        <f t="shared" si="0"/>
        <v>1.401265</v>
      </c>
      <c r="F12" s="44">
        <f t="shared" si="1"/>
        <v>1.7194634139999998</v>
      </c>
      <c r="G12" s="43" t="s">
        <v>73</v>
      </c>
    </row>
    <row r="13" spans="1:13">
      <c r="A13" s="43">
        <v>12</v>
      </c>
      <c r="B13" s="43" t="s">
        <v>61</v>
      </c>
      <c r="C13" s="44">
        <v>1.4016</v>
      </c>
      <c r="D13" s="43">
        <v>19.8</v>
      </c>
      <c r="E13" s="43">
        <f t="shared" si="0"/>
        <v>1.400765</v>
      </c>
      <c r="F13" s="44">
        <f t="shared" si="1"/>
        <v>1.7139996140000004</v>
      </c>
      <c r="G13" s="43" t="s">
        <v>74</v>
      </c>
    </row>
    <row r="14" spans="1:13">
      <c r="A14" s="43">
        <v>13</v>
      </c>
      <c r="B14" s="43" t="s">
        <v>61</v>
      </c>
      <c r="C14" s="44">
        <v>1.401</v>
      </c>
      <c r="D14" s="43">
        <v>19.8</v>
      </c>
      <c r="E14" s="43">
        <f t="shared" si="0"/>
        <v>1.4001650000000001</v>
      </c>
      <c r="F14" s="44">
        <f t="shared" si="1"/>
        <v>1.7074430540000005</v>
      </c>
      <c r="G14" s="43" t="s">
        <v>75</v>
      </c>
    </row>
    <row r="15" spans="1:13">
      <c r="A15" s="43">
        <v>14</v>
      </c>
      <c r="B15" s="43" t="s">
        <v>61</v>
      </c>
      <c r="C15" s="44">
        <v>1.4005000000000001</v>
      </c>
      <c r="D15" s="43">
        <v>19.8</v>
      </c>
      <c r="E15" s="43">
        <f t="shared" si="0"/>
        <v>1.3996650000000002</v>
      </c>
      <c r="F15" s="44">
        <f t="shared" si="1"/>
        <v>1.7019792540000012</v>
      </c>
      <c r="G15" s="43" t="s">
        <v>76</v>
      </c>
    </row>
    <row r="16" spans="1:13">
      <c r="A16" s="43">
        <v>15</v>
      </c>
      <c r="B16" s="43" t="s">
        <v>61</v>
      </c>
      <c r="C16" s="44">
        <v>1.3998999999999999</v>
      </c>
      <c r="D16" s="43">
        <v>19.8</v>
      </c>
      <c r="E16" s="43">
        <f t="shared" si="0"/>
        <v>1.399065</v>
      </c>
      <c r="F16" s="44">
        <f t="shared" si="1"/>
        <v>1.6954226939999995</v>
      </c>
      <c r="G16" s="43" t="s">
        <v>77</v>
      </c>
    </row>
    <row r="17" spans="1:7">
      <c r="A17" s="43">
        <v>16</v>
      </c>
      <c r="B17" s="43" t="s">
        <v>61</v>
      </c>
      <c r="C17" s="44">
        <v>1.3994</v>
      </c>
      <c r="D17" s="43">
        <v>19.899999999999999</v>
      </c>
      <c r="E17" s="43">
        <f t="shared" si="0"/>
        <v>1.3985825000000001</v>
      </c>
      <c r="F17" s="44">
        <f t="shared" si="1"/>
        <v>1.6901501270000008</v>
      </c>
      <c r="G17" s="43" t="s">
        <v>78</v>
      </c>
    </row>
    <row r="18" spans="1:7">
      <c r="A18" s="55">
        <v>17</v>
      </c>
      <c r="B18" s="55" t="s">
        <v>61</v>
      </c>
      <c r="C18" s="56">
        <v>1.3989</v>
      </c>
      <c r="D18" s="55">
        <v>19.899999999999999</v>
      </c>
      <c r="E18" s="55">
        <f t="shared" si="0"/>
        <v>1.3980825000000001</v>
      </c>
      <c r="F18" s="56">
        <f t="shared" si="1"/>
        <v>1.6846863270000014</v>
      </c>
      <c r="G18" s="55" t="s">
        <v>79</v>
      </c>
    </row>
    <row r="19" spans="1:7">
      <c r="A19" s="55">
        <v>18</v>
      </c>
      <c r="B19" s="55" t="s">
        <v>61</v>
      </c>
      <c r="C19" s="56">
        <v>1.3983000000000001</v>
      </c>
      <c r="D19" s="55">
        <v>19.899999999999999</v>
      </c>
      <c r="E19" s="55">
        <f t="shared" si="0"/>
        <v>1.3974825000000002</v>
      </c>
      <c r="F19" s="56">
        <f t="shared" si="1"/>
        <v>1.6781297670000015</v>
      </c>
      <c r="G19" s="55" t="s">
        <v>80</v>
      </c>
    </row>
    <row r="20" spans="1:7">
      <c r="A20" s="55">
        <v>19</v>
      </c>
      <c r="B20" s="55" t="s">
        <v>61</v>
      </c>
      <c r="C20" s="56">
        <v>1.3971</v>
      </c>
      <c r="D20" s="55">
        <v>19.899999999999999</v>
      </c>
      <c r="E20" s="55">
        <f t="shared" si="0"/>
        <v>1.3962825000000001</v>
      </c>
      <c r="F20" s="56">
        <f t="shared" si="1"/>
        <v>1.6650166470000016</v>
      </c>
      <c r="G20" s="55" t="s">
        <v>81</v>
      </c>
    </row>
    <row r="21" spans="1:7">
      <c r="A21" s="55">
        <v>20</v>
      </c>
      <c r="B21" s="55" t="s">
        <v>61</v>
      </c>
      <c r="C21" s="56">
        <v>1.3915</v>
      </c>
      <c r="D21" s="55">
        <v>19.899999999999999</v>
      </c>
      <c r="E21" s="55">
        <f t="shared" si="0"/>
        <v>1.3906825</v>
      </c>
      <c r="F21" s="56">
        <f t="shared" si="1"/>
        <v>1.6038220870000011</v>
      </c>
      <c r="G21" s="55" t="s">
        <v>82</v>
      </c>
    </row>
    <row r="22" spans="1:7">
      <c r="A22" s="55">
        <v>21</v>
      </c>
      <c r="B22" s="55" t="s">
        <v>61</v>
      </c>
      <c r="C22" s="56">
        <v>1.3763000000000001</v>
      </c>
      <c r="D22" s="55">
        <v>19.899999999999999</v>
      </c>
      <c r="E22" s="55">
        <f t="shared" si="0"/>
        <v>1.3754825000000002</v>
      </c>
      <c r="F22" s="56">
        <f t="shared" si="1"/>
        <v>1.4377225670000016</v>
      </c>
      <c r="G22" s="55" t="s">
        <v>83</v>
      </c>
    </row>
    <row r="23" spans="1:7">
      <c r="A23" s="55">
        <v>22</v>
      </c>
      <c r="B23" s="55" t="s">
        <v>61</v>
      </c>
      <c r="C23" s="56">
        <v>1.3551</v>
      </c>
      <c r="D23" s="55">
        <v>19.899999999999999</v>
      </c>
      <c r="E23" s="55">
        <f t="shared" si="0"/>
        <v>1.3542825000000001</v>
      </c>
      <c r="F23" s="56">
        <f t="shared" si="1"/>
        <v>1.2060574470000009</v>
      </c>
      <c r="G23" s="55" t="s">
        <v>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1.4061999999999999</v>
      </c>
      <c r="D2" s="55">
        <v>20</v>
      </c>
      <c r="E2" s="55">
        <f t="shared" ref="E2:E23" si="0">((20-D2)*-0.000175+C2)-0.0008</f>
        <v>1.4054</v>
      </c>
      <c r="F2" s="56">
        <f t="shared" ref="F2:F23" si="1">E2*10.9276-13.593</f>
        <v>1.7646490400000001</v>
      </c>
      <c r="G2" s="55" t="s">
        <v>85</v>
      </c>
      <c r="I2" t="s">
        <v>154</v>
      </c>
      <c r="L2">
        <f>((20-K2)*-0.000175+J2)-0.0008</f>
        <v>-4.3E-3</v>
      </c>
      <c r="M2" s="37">
        <f>L2*10.9276-13.593</f>
        <v>-13.63998868</v>
      </c>
    </row>
    <row r="3" spans="1:13">
      <c r="A3" s="55">
        <v>2</v>
      </c>
      <c r="B3" s="55" t="s">
        <v>61</v>
      </c>
      <c r="C3" s="56">
        <v>1.4068000000000001</v>
      </c>
      <c r="D3" s="55">
        <v>20</v>
      </c>
      <c r="E3" s="55">
        <f t="shared" si="0"/>
        <v>1.4060000000000001</v>
      </c>
      <c r="F3" s="56">
        <f t="shared" si="1"/>
        <v>1.7712056000000018</v>
      </c>
      <c r="G3" s="55" t="s">
        <v>86</v>
      </c>
      <c r="I3" t="s">
        <v>155</v>
      </c>
      <c r="L3">
        <f>((20-K3)*-0.000175+J3)-0.0008</f>
        <v>-4.3E-3</v>
      </c>
      <c r="M3" s="37">
        <f>L3*10.9276-13.593</f>
        <v>-13.63998868</v>
      </c>
    </row>
    <row r="4" spans="1:13">
      <c r="A4" s="57">
        <v>3</v>
      </c>
      <c r="B4" s="57" t="s">
        <v>61</v>
      </c>
      <c r="C4" s="58">
        <v>1.4064000000000001</v>
      </c>
      <c r="D4" s="57">
        <v>20</v>
      </c>
      <c r="E4" s="57">
        <f t="shared" si="0"/>
        <v>1.4056000000000002</v>
      </c>
      <c r="F4" s="58">
        <f t="shared" si="1"/>
        <v>1.7668345600000013</v>
      </c>
      <c r="G4" s="57" t="s">
        <v>87</v>
      </c>
      <c r="I4" t="s">
        <v>156</v>
      </c>
    </row>
    <row r="5" spans="1:13">
      <c r="A5" s="57">
        <v>4</v>
      </c>
      <c r="B5" s="57" t="s">
        <v>61</v>
      </c>
      <c r="C5" s="58">
        <v>1.4058999999999999</v>
      </c>
      <c r="D5" s="57">
        <v>20</v>
      </c>
      <c r="E5" s="57">
        <f t="shared" si="0"/>
        <v>1.4051</v>
      </c>
      <c r="F5" s="58">
        <f t="shared" si="1"/>
        <v>1.7613707600000001</v>
      </c>
      <c r="G5" s="57" t="s">
        <v>88</v>
      </c>
      <c r="I5" t="s">
        <v>157</v>
      </c>
    </row>
    <row r="6" spans="1:13">
      <c r="A6" s="57">
        <v>5</v>
      </c>
      <c r="B6" s="57" t="s">
        <v>61</v>
      </c>
      <c r="C6" s="58">
        <v>1.4053</v>
      </c>
      <c r="D6" s="57">
        <v>20</v>
      </c>
      <c r="E6" s="57">
        <f t="shared" si="0"/>
        <v>1.4045000000000001</v>
      </c>
      <c r="F6" s="58">
        <f t="shared" si="1"/>
        <v>1.7548142000000002</v>
      </c>
      <c r="G6" s="57" t="s">
        <v>89</v>
      </c>
    </row>
    <row r="7" spans="1:13">
      <c r="A7" s="57">
        <v>6</v>
      </c>
      <c r="B7" s="57" t="s">
        <v>61</v>
      </c>
      <c r="C7" s="58">
        <v>1.4047000000000001</v>
      </c>
      <c r="D7" s="57">
        <v>20.100000000000001</v>
      </c>
      <c r="E7" s="57">
        <f t="shared" si="0"/>
        <v>1.4039175000000002</v>
      </c>
      <c r="F7" s="58">
        <f t="shared" si="1"/>
        <v>1.748448873000001</v>
      </c>
      <c r="G7" s="57" t="s">
        <v>90</v>
      </c>
    </row>
    <row r="8" spans="1:13">
      <c r="A8" s="57">
        <v>7</v>
      </c>
      <c r="B8" s="57" t="s">
        <v>61</v>
      </c>
      <c r="C8" s="58">
        <v>1.4040999999999999</v>
      </c>
      <c r="D8" s="57">
        <v>20.100000000000001</v>
      </c>
      <c r="E8" s="57">
        <f t="shared" si="0"/>
        <v>1.4033175</v>
      </c>
      <c r="F8" s="58">
        <f t="shared" si="1"/>
        <v>1.7418923129999992</v>
      </c>
      <c r="G8" s="57" t="s">
        <v>91</v>
      </c>
    </row>
    <row r="9" spans="1:13">
      <c r="A9" s="57">
        <v>8</v>
      </c>
      <c r="B9" s="57" t="s">
        <v>61</v>
      </c>
      <c r="C9" s="58">
        <v>1.4036</v>
      </c>
      <c r="D9" s="57">
        <v>20.100000000000001</v>
      </c>
      <c r="E9" s="57">
        <f t="shared" si="0"/>
        <v>1.4028175000000001</v>
      </c>
      <c r="F9" s="58">
        <f t="shared" si="1"/>
        <v>1.7364285129999999</v>
      </c>
      <c r="G9" s="57" t="s">
        <v>92</v>
      </c>
    </row>
    <row r="10" spans="1:13">
      <c r="A10" s="57">
        <v>9</v>
      </c>
      <c r="B10" s="57" t="s">
        <v>61</v>
      </c>
      <c r="C10" s="58">
        <v>1.4031</v>
      </c>
      <c r="D10" s="57">
        <v>20.2</v>
      </c>
      <c r="E10" s="57">
        <f t="shared" si="0"/>
        <v>1.4023350000000001</v>
      </c>
      <c r="F10" s="58">
        <f t="shared" si="1"/>
        <v>1.7311559460000012</v>
      </c>
      <c r="G10" s="57" t="s">
        <v>93</v>
      </c>
    </row>
    <row r="11" spans="1:13">
      <c r="A11" s="57">
        <v>10</v>
      </c>
      <c r="B11" s="57" t="s">
        <v>61</v>
      </c>
      <c r="C11" s="58">
        <v>1.4025000000000001</v>
      </c>
      <c r="D11" s="57">
        <v>20.2</v>
      </c>
      <c r="E11" s="57">
        <f t="shared" si="0"/>
        <v>1.4017350000000002</v>
      </c>
      <c r="F11" s="58">
        <f t="shared" si="1"/>
        <v>1.7245993860000013</v>
      </c>
      <c r="G11" s="57" t="s">
        <v>94</v>
      </c>
    </row>
    <row r="12" spans="1:13">
      <c r="A12" s="55">
        <v>11</v>
      </c>
      <c r="B12" s="55" t="s">
        <v>61</v>
      </c>
      <c r="C12" s="56">
        <v>1.4020999999999999</v>
      </c>
      <c r="D12" s="55">
        <v>20.2</v>
      </c>
      <c r="E12" s="55">
        <f t="shared" si="0"/>
        <v>1.401335</v>
      </c>
      <c r="F12" s="56">
        <f t="shared" si="1"/>
        <v>1.7202283460000007</v>
      </c>
      <c r="G12" s="55" t="s">
        <v>95</v>
      </c>
    </row>
    <row r="13" spans="1:13">
      <c r="A13" s="55">
        <v>12</v>
      </c>
      <c r="B13" s="55" t="s">
        <v>61</v>
      </c>
      <c r="C13" s="56">
        <v>1.4015</v>
      </c>
      <c r="D13" s="55">
        <v>20.2</v>
      </c>
      <c r="E13" s="55">
        <f t="shared" si="0"/>
        <v>1.4007350000000001</v>
      </c>
      <c r="F13" s="56">
        <f t="shared" si="1"/>
        <v>1.7136717860000008</v>
      </c>
      <c r="G13" s="55" t="s">
        <v>96</v>
      </c>
    </row>
    <row r="14" spans="1:13">
      <c r="A14" s="55">
        <v>13</v>
      </c>
      <c r="B14" s="55" t="s">
        <v>61</v>
      </c>
      <c r="C14" s="56">
        <v>1.401</v>
      </c>
      <c r="D14" s="55">
        <v>20.2</v>
      </c>
      <c r="E14" s="55">
        <f t="shared" si="0"/>
        <v>1.4002350000000001</v>
      </c>
      <c r="F14" s="56">
        <f t="shared" si="1"/>
        <v>1.7082079860000015</v>
      </c>
      <c r="G14" s="55" t="s">
        <v>97</v>
      </c>
    </row>
    <row r="15" spans="1:13">
      <c r="A15" s="55">
        <v>14</v>
      </c>
      <c r="B15" s="55" t="s">
        <v>61</v>
      </c>
      <c r="C15" s="56">
        <v>1.4004000000000001</v>
      </c>
      <c r="D15" s="55">
        <v>20.2</v>
      </c>
      <c r="E15" s="55">
        <f t="shared" si="0"/>
        <v>1.3996350000000002</v>
      </c>
      <c r="F15" s="56">
        <f t="shared" si="1"/>
        <v>1.7016514260000015</v>
      </c>
      <c r="G15" s="55" t="s">
        <v>98</v>
      </c>
    </row>
    <row r="16" spans="1:13">
      <c r="A16" s="55">
        <v>15</v>
      </c>
      <c r="B16" s="55" t="s">
        <v>61</v>
      </c>
      <c r="C16" s="56">
        <v>1.3998999999999999</v>
      </c>
      <c r="D16" s="55">
        <v>20.2</v>
      </c>
      <c r="E16" s="55">
        <f t="shared" si="0"/>
        <v>1.399135</v>
      </c>
      <c r="F16" s="56">
        <f t="shared" si="1"/>
        <v>1.6961876260000004</v>
      </c>
      <c r="G16" s="55" t="s">
        <v>99</v>
      </c>
    </row>
    <row r="17" spans="1:7">
      <c r="A17" s="55">
        <v>16</v>
      </c>
      <c r="B17" s="55" t="s">
        <v>61</v>
      </c>
      <c r="C17" s="56">
        <v>1.3994</v>
      </c>
      <c r="D17" s="55">
        <v>20.3</v>
      </c>
      <c r="E17" s="55">
        <f t="shared" si="0"/>
        <v>1.3986525000000001</v>
      </c>
      <c r="F17" s="56">
        <f t="shared" si="1"/>
        <v>1.6909150590000017</v>
      </c>
      <c r="G17" s="55" t="s">
        <v>100</v>
      </c>
    </row>
    <row r="18" spans="1:7">
      <c r="A18" s="55">
        <v>17</v>
      </c>
      <c r="B18" s="55" t="s">
        <v>61</v>
      </c>
      <c r="C18" s="56">
        <v>1.3988</v>
      </c>
      <c r="D18" s="55">
        <v>20.3</v>
      </c>
      <c r="E18" s="55">
        <f t="shared" si="0"/>
        <v>1.3980525000000001</v>
      </c>
      <c r="F18" s="56">
        <f t="shared" si="1"/>
        <v>1.6843584990000018</v>
      </c>
      <c r="G18" s="55" t="s">
        <v>101</v>
      </c>
    </row>
    <row r="19" spans="1:7">
      <c r="A19" s="55">
        <v>18</v>
      </c>
      <c r="B19" s="55" t="s">
        <v>61</v>
      </c>
      <c r="C19" s="56">
        <v>1.3982000000000001</v>
      </c>
      <c r="D19" s="55">
        <v>20.3</v>
      </c>
      <c r="E19" s="55">
        <f t="shared" si="0"/>
        <v>1.3974525000000002</v>
      </c>
      <c r="F19" s="56">
        <f t="shared" si="1"/>
        <v>1.6778019390000019</v>
      </c>
      <c r="G19" s="55" t="s">
        <v>102</v>
      </c>
    </row>
    <row r="20" spans="1:7">
      <c r="A20" s="57">
        <v>19</v>
      </c>
      <c r="B20" s="57" t="s">
        <v>61</v>
      </c>
      <c r="C20" s="58">
        <v>1.3963000000000001</v>
      </c>
      <c r="D20" s="57">
        <v>20.3</v>
      </c>
      <c r="E20" s="57">
        <f t="shared" si="0"/>
        <v>1.3955525000000002</v>
      </c>
      <c r="F20" s="58">
        <f t="shared" si="1"/>
        <v>1.6570394990000015</v>
      </c>
      <c r="G20" s="57" t="s">
        <v>103</v>
      </c>
    </row>
    <row r="21" spans="1:7">
      <c r="A21" s="57">
        <v>20</v>
      </c>
      <c r="B21" s="57" t="s">
        <v>61</v>
      </c>
      <c r="C21" s="58">
        <v>1.3895</v>
      </c>
      <c r="D21" s="57">
        <v>20.3</v>
      </c>
      <c r="E21" s="57">
        <f t="shared" si="0"/>
        <v>1.3887525000000001</v>
      </c>
      <c r="F21" s="58">
        <f t="shared" si="1"/>
        <v>1.582731819000001</v>
      </c>
      <c r="G21" s="57" t="s">
        <v>104</v>
      </c>
    </row>
    <row r="22" spans="1:7">
      <c r="A22" s="57">
        <v>21</v>
      </c>
      <c r="B22" s="57" t="s">
        <v>61</v>
      </c>
      <c r="C22" s="58">
        <v>1.3746</v>
      </c>
      <c r="D22" s="57">
        <v>20.3</v>
      </c>
      <c r="E22" s="57">
        <f t="shared" si="0"/>
        <v>1.3738525000000001</v>
      </c>
      <c r="F22" s="58">
        <f t="shared" si="1"/>
        <v>1.4199105790000015</v>
      </c>
      <c r="G22" s="57" t="s">
        <v>105</v>
      </c>
    </row>
    <row r="23" spans="1:7">
      <c r="A23" s="57">
        <v>22</v>
      </c>
      <c r="B23" s="57" t="s">
        <v>61</v>
      </c>
      <c r="C23" s="58">
        <v>1.3576999999999999</v>
      </c>
      <c r="D23" s="57">
        <v>20.3</v>
      </c>
      <c r="E23" s="57">
        <f t="shared" si="0"/>
        <v>1.3569525</v>
      </c>
      <c r="F23" s="58">
        <f t="shared" si="1"/>
        <v>1.2352341389999992</v>
      </c>
      <c r="G23" s="57" t="s">
        <v>106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7">
        <v>1</v>
      </c>
      <c r="B2" s="57" t="s">
        <v>61</v>
      </c>
      <c r="C2" s="58">
        <v>1.4061999999999999</v>
      </c>
      <c r="D2" s="57">
        <v>20.399999999999999</v>
      </c>
      <c r="E2" s="57">
        <f t="shared" ref="E2:E23" si="0">((20-D2)*-0.000175+C2)-0.0008</f>
        <v>1.40547</v>
      </c>
      <c r="F2" s="58">
        <f t="shared" ref="F2:F23" si="1">E2*10.9276-13.593</f>
        <v>1.7654139719999993</v>
      </c>
      <c r="G2" s="57" t="s">
        <v>107</v>
      </c>
      <c r="I2" t="s">
        <v>154</v>
      </c>
      <c r="L2">
        <f>((20-K2)*-0.000175+J2)-0.0008</f>
        <v>-4.3E-3</v>
      </c>
      <c r="M2" s="37">
        <f>L2*10.9276-13.593</f>
        <v>-13.63998868</v>
      </c>
    </row>
    <row r="3" spans="1:13">
      <c r="A3" s="57">
        <v>2</v>
      </c>
      <c r="B3" s="57" t="s">
        <v>61</v>
      </c>
      <c r="C3" s="58">
        <v>1.4064000000000001</v>
      </c>
      <c r="D3" s="57">
        <v>20.399999999999999</v>
      </c>
      <c r="E3" s="57">
        <f t="shared" si="0"/>
        <v>1.4056700000000002</v>
      </c>
      <c r="F3" s="58">
        <f t="shared" si="1"/>
        <v>1.7675994920000022</v>
      </c>
      <c r="G3" s="57" t="s">
        <v>108</v>
      </c>
      <c r="I3" t="s">
        <v>155</v>
      </c>
      <c r="L3">
        <f>((20-K3)*-0.000175+J3)-0.0008</f>
        <v>-4.3E-3</v>
      </c>
      <c r="M3" s="37">
        <f>L3*10.9276-13.593</f>
        <v>-13.63998868</v>
      </c>
    </row>
    <row r="4" spans="1:13">
      <c r="A4" s="57">
        <v>3</v>
      </c>
      <c r="B4" s="57" t="s">
        <v>61</v>
      </c>
      <c r="C4" s="58">
        <v>1.4060999999999999</v>
      </c>
      <c r="D4" s="57">
        <v>20.399999999999999</v>
      </c>
      <c r="E4" s="57">
        <f t="shared" si="0"/>
        <v>1.40537</v>
      </c>
      <c r="F4" s="58">
        <f t="shared" si="1"/>
        <v>1.7643212120000005</v>
      </c>
      <c r="G4" s="57" t="s">
        <v>109</v>
      </c>
      <c r="I4" t="s">
        <v>156</v>
      </c>
    </row>
    <row r="5" spans="1:13">
      <c r="A5" s="57">
        <v>4</v>
      </c>
      <c r="B5" s="57" t="s">
        <v>61</v>
      </c>
      <c r="C5" s="58">
        <v>1.4056999999999999</v>
      </c>
      <c r="D5" s="57">
        <v>20.399999999999999</v>
      </c>
      <c r="E5" s="57">
        <f t="shared" si="0"/>
        <v>1.4049700000000001</v>
      </c>
      <c r="F5" s="58">
        <f t="shared" si="1"/>
        <v>1.7599501719999999</v>
      </c>
      <c r="G5" s="57" t="s">
        <v>110</v>
      </c>
      <c r="I5" t="s">
        <v>157</v>
      </c>
    </row>
    <row r="6" spans="1:13">
      <c r="A6" s="55">
        <v>5</v>
      </c>
      <c r="B6" s="55" t="s">
        <v>61</v>
      </c>
      <c r="C6" s="56">
        <v>1.4053</v>
      </c>
      <c r="D6" s="55">
        <v>20.399999999999999</v>
      </c>
      <c r="E6" s="55">
        <f t="shared" si="0"/>
        <v>1.4045700000000001</v>
      </c>
      <c r="F6" s="56">
        <f t="shared" si="1"/>
        <v>1.7555791320000012</v>
      </c>
      <c r="G6" s="55" t="s">
        <v>111</v>
      </c>
    </row>
    <row r="7" spans="1:13">
      <c r="A7" s="55">
        <v>6</v>
      </c>
      <c r="B7" s="55" t="s">
        <v>61</v>
      </c>
      <c r="C7" s="56">
        <v>1.4047000000000001</v>
      </c>
      <c r="D7" s="55">
        <v>20.5</v>
      </c>
      <c r="E7" s="55">
        <f t="shared" si="0"/>
        <v>1.4039875000000002</v>
      </c>
      <c r="F7" s="56">
        <f t="shared" si="1"/>
        <v>1.7492138050000019</v>
      </c>
      <c r="G7" s="55" t="s">
        <v>112</v>
      </c>
    </row>
    <row r="8" spans="1:13">
      <c r="A8" s="55">
        <v>7</v>
      </c>
      <c r="B8" s="55" t="s">
        <v>61</v>
      </c>
      <c r="C8" s="56">
        <v>1.4040999999999999</v>
      </c>
      <c r="D8" s="55">
        <v>20.5</v>
      </c>
      <c r="E8" s="55">
        <f t="shared" si="0"/>
        <v>1.4033875</v>
      </c>
      <c r="F8" s="56">
        <f t="shared" si="1"/>
        <v>1.7426572450000002</v>
      </c>
      <c r="G8" s="55" t="s">
        <v>113</v>
      </c>
    </row>
    <row r="9" spans="1:13">
      <c r="A9" s="55">
        <v>8</v>
      </c>
      <c r="B9" s="55" t="s">
        <v>61</v>
      </c>
      <c r="C9" s="56">
        <v>1.4035</v>
      </c>
      <c r="D9" s="55">
        <v>20.5</v>
      </c>
      <c r="E9" s="55">
        <f t="shared" si="0"/>
        <v>1.4027875000000001</v>
      </c>
      <c r="F9" s="56">
        <f t="shared" si="1"/>
        <v>1.7361006850000003</v>
      </c>
      <c r="G9" s="55" t="s">
        <v>114</v>
      </c>
    </row>
    <row r="10" spans="1:13">
      <c r="A10" s="55">
        <v>9</v>
      </c>
      <c r="B10" s="55" t="s">
        <v>61</v>
      </c>
      <c r="C10" s="56">
        <v>1.403</v>
      </c>
      <c r="D10" s="55">
        <v>20.5</v>
      </c>
      <c r="E10" s="55">
        <f t="shared" si="0"/>
        <v>1.4022875000000001</v>
      </c>
      <c r="F10" s="56">
        <f t="shared" si="1"/>
        <v>1.7306368850000009</v>
      </c>
      <c r="G10" s="55" t="s">
        <v>115</v>
      </c>
    </row>
    <row r="11" spans="1:13">
      <c r="A11" s="55">
        <v>10</v>
      </c>
      <c r="B11" s="55" t="s">
        <v>61</v>
      </c>
      <c r="C11" s="56">
        <v>1.4025000000000001</v>
      </c>
      <c r="D11" s="55">
        <v>20.5</v>
      </c>
      <c r="E11" s="55">
        <f t="shared" si="0"/>
        <v>1.4017875000000002</v>
      </c>
      <c r="F11" s="56">
        <f t="shared" si="1"/>
        <v>1.7251730850000015</v>
      </c>
      <c r="G11" s="55" t="s">
        <v>116</v>
      </c>
    </row>
    <row r="12" spans="1:13">
      <c r="A12" s="55">
        <v>11</v>
      </c>
      <c r="B12" s="55" t="s">
        <v>61</v>
      </c>
      <c r="C12" s="56">
        <v>1.4018999999999999</v>
      </c>
      <c r="D12" s="55">
        <v>20.5</v>
      </c>
      <c r="E12" s="55">
        <f t="shared" si="0"/>
        <v>1.4011875</v>
      </c>
      <c r="F12" s="56">
        <f t="shared" si="1"/>
        <v>1.7186165249999998</v>
      </c>
      <c r="G12" s="55" t="s">
        <v>117</v>
      </c>
    </row>
    <row r="13" spans="1:13">
      <c r="A13" s="55">
        <v>12</v>
      </c>
      <c r="B13" s="55" t="s">
        <v>61</v>
      </c>
      <c r="C13" s="56">
        <v>1.4015</v>
      </c>
      <c r="D13" s="55">
        <v>20.5</v>
      </c>
      <c r="E13" s="55">
        <f t="shared" si="0"/>
        <v>1.4007875000000001</v>
      </c>
      <c r="F13" s="56">
        <f t="shared" si="1"/>
        <v>1.7142454850000011</v>
      </c>
      <c r="G13" s="55" t="s">
        <v>118</v>
      </c>
    </row>
    <row r="14" spans="1:13">
      <c r="A14" s="57">
        <v>13</v>
      </c>
      <c r="B14" s="57" t="s">
        <v>61</v>
      </c>
      <c r="C14" s="58">
        <v>1.4009</v>
      </c>
      <c r="D14" s="57">
        <v>20.6</v>
      </c>
      <c r="E14" s="57">
        <f t="shared" si="0"/>
        <v>1.4002050000000001</v>
      </c>
      <c r="F14" s="58">
        <f t="shared" si="1"/>
        <v>1.7078801580000018</v>
      </c>
      <c r="G14" s="57" t="s">
        <v>119</v>
      </c>
    </row>
    <row r="15" spans="1:13">
      <c r="A15" s="57">
        <v>14</v>
      </c>
      <c r="B15" s="57" t="s">
        <v>61</v>
      </c>
      <c r="C15" s="58">
        <v>1.4003000000000001</v>
      </c>
      <c r="D15" s="57">
        <v>20.6</v>
      </c>
      <c r="E15" s="57">
        <f t="shared" si="0"/>
        <v>1.3996050000000002</v>
      </c>
      <c r="F15" s="58">
        <f t="shared" si="1"/>
        <v>1.7013235980000019</v>
      </c>
      <c r="G15" s="57" t="s">
        <v>120</v>
      </c>
    </row>
    <row r="16" spans="1:13">
      <c r="A16" s="57">
        <v>15</v>
      </c>
      <c r="B16" s="57" t="s">
        <v>61</v>
      </c>
      <c r="C16" s="58">
        <v>1.3997999999999999</v>
      </c>
      <c r="D16" s="57">
        <v>20.6</v>
      </c>
      <c r="E16" s="57">
        <f t="shared" si="0"/>
        <v>1.399105</v>
      </c>
      <c r="F16" s="58">
        <f t="shared" si="1"/>
        <v>1.6958597980000008</v>
      </c>
      <c r="G16" s="57" t="s">
        <v>121</v>
      </c>
    </row>
    <row r="17" spans="1:7">
      <c r="A17" s="57">
        <v>16</v>
      </c>
      <c r="B17" s="57" t="s">
        <v>61</v>
      </c>
      <c r="C17" s="58">
        <v>1.3993</v>
      </c>
      <c r="D17" s="57">
        <v>20.6</v>
      </c>
      <c r="E17" s="57">
        <f t="shared" si="0"/>
        <v>1.3986050000000001</v>
      </c>
      <c r="F17" s="58">
        <f t="shared" si="1"/>
        <v>1.6903959980000014</v>
      </c>
      <c r="G17" s="57" t="s">
        <v>122</v>
      </c>
    </row>
    <row r="18" spans="1:7">
      <c r="A18" s="57">
        <v>17</v>
      </c>
      <c r="B18" s="57" t="s">
        <v>61</v>
      </c>
      <c r="C18" s="58">
        <v>1.3988</v>
      </c>
      <c r="D18" s="57">
        <v>20.6</v>
      </c>
      <c r="E18" s="57">
        <f t="shared" si="0"/>
        <v>1.3981050000000002</v>
      </c>
      <c r="F18" s="58">
        <f t="shared" si="1"/>
        <v>1.684932198000002</v>
      </c>
      <c r="G18" s="57" t="s">
        <v>123</v>
      </c>
    </row>
    <row r="19" spans="1:7">
      <c r="A19" s="57">
        <v>18</v>
      </c>
      <c r="B19" s="57" t="s">
        <v>61</v>
      </c>
      <c r="C19" s="58">
        <v>1.3982000000000001</v>
      </c>
      <c r="D19" s="57">
        <v>20.6</v>
      </c>
      <c r="E19" s="57">
        <f t="shared" si="0"/>
        <v>1.3975050000000002</v>
      </c>
      <c r="F19" s="58">
        <f t="shared" si="1"/>
        <v>1.6783756380000021</v>
      </c>
      <c r="G19" s="57" t="s">
        <v>124</v>
      </c>
    </row>
    <row r="20" spans="1:7">
      <c r="A20" s="57">
        <v>19</v>
      </c>
      <c r="B20" s="57" t="s">
        <v>61</v>
      </c>
      <c r="C20" s="58">
        <v>1.3971</v>
      </c>
      <c r="D20" s="57">
        <v>20.7</v>
      </c>
      <c r="E20" s="57">
        <f t="shared" si="0"/>
        <v>1.3964225000000001</v>
      </c>
      <c r="F20" s="58">
        <f t="shared" si="1"/>
        <v>1.6665465110000017</v>
      </c>
      <c r="G20" s="57" t="s">
        <v>125</v>
      </c>
    </row>
    <row r="21" spans="1:7">
      <c r="A21" s="57">
        <v>20</v>
      </c>
      <c r="B21" s="57" t="s">
        <v>61</v>
      </c>
      <c r="C21" s="58">
        <v>1.3916999999999999</v>
      </c>
      <c r="D21" s="57">
        <v>20.7</v>
      </c>
      <c r="E21" s="57">
        <f t="shared" si="0"/>
        <v>1.3910225000000001</v>
      </c>
      <c r="F21" s="58">
        <f t="shared" si="1"/>
        <v>1.6075374710000006</v>
      </c>
      <c r="G21" s="57" t="s">
        <v>126</v>
      </c>
    </row>
    <row r="22" spans="1:7">
      <c r="A22" s="55">
        <v>21</v>
      </c>
      <c r="B22" s="55" t="s">
        <v>61</v>
      </c>
      <c r="C22" s="56">
        <v>1.3769</v>
      </c>
      <c r="D22" s="55">
        <v>20.7</v>
      </c>
      <c r="E22" s="55">
        <f t="shared" si="0"/>
        <v>1.3762225000000001</v>
      </c>
      <c r="F22" s="56">
        <f t="shared" si="1"/>
        <v>1.4458089910000016</v>
      </c>
      <c r="G22" s="55" t="s">
        <v>127</v>
      </c>
    </row>
    <row r="23" spans="1:7">
      <c r="A23" s="55">
        <v>22</v>
      </c>
      <c r="B23" s="55" t="s">
        <v>61</v>
      </c>
      <c r="C23" s="56">
        <v>1.3565</v>
      </c>
      <c r="D23" s="55">
        <v>20.7</v>
      </c>
      <c r="E23" s="55">
        <f t="shared" si="0"/>
        <v>1.3558225000000002</v>
      </c>
      <c r="F23" s="56">
        <f t="shared" si="1"/>
        <v>1.2228859510000021</v>
      </c>
      <c r="G23" s="55" t="s">
        <v>128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1.4064000000000001</v>
      </c>
      <c r="D2" s="55">
        <v>20.7</v>
      </c>
      <c r="E2" s="55">
        <f t="shared" ref="E2:E23" si="0">((20-D2)*-0.000175+C2)-0.0008</f>
        <v>1.4057225000000002</v>
      </c>
      <c r="F2" s="56">
        <f t="shared" ref="F2:F23" si="1">E2*10.9276-13.593</f>
        <v>1.7681731910000025</v>
      </c>
      <c r="G2" s="55" t="s">
        <v>129</v>
      </c>
      <c r="I2" t="s">
        <v>154</v>
      </c>
      <c r="L2">
        <f>((20-K2)*-0.000175+J2)-0.0008</f>
        <v>-4.3E-3</v>
      </c>
      <c r="M2" s="37">
        <f>L2*10.9276-13.593</f>
        <v>-13.63998868</v>
      </c>
    </row>
    <row r="3" spans="1:13">
      <c r="A3" s="55">
        <v>2</v>
      </c>
      <c r="B3" s="55" t="s">
        <v>61</v>
      </c>
      <c r="C3" s="56">
        <v>1.4063000000000001</v>
      </c>
      <c r="D3" s="55">
        <v>20.7</v>
      </c>
      <c r="E3" s="55">
        <f t="shared" si="0"/>
        <v>1.4056225000000002</v>
      </c>
      <c r="F3" s="56">
        <f t="shared" si="1"/>
        <v>1.7670804310000019</v>
      </c>
      <c r="G3" s="55" t="s">
        <v>130</v>
      </c>
      <c r="I3" t="s">
        <v>155</v>
      </c>
      <c r="L3">
        <f>((20-K3)*-0.000175+J3)-0.0008</f>
        <v>-4.3E-3</v>
      </c>
      <c r="M3" s="37">
        <f>L3*10.9276-13.593</f>
        <v>-13.63998868</v>
      </c>
    </row>
    <row r="4" spans="1:13">
      <c r="A4" s="55">
        <v>3</v>
      </c>
      <c r="B4" s="55" t="s">
        <v>61</v>
      </c>
      <c r="C4" s="56">
        <v>1.4059999999999999</v>
      </c>
      <c r="D4" s="55">
        <v>20.8</v>
      </c>
      <c r="E4" s="55">
        <f t="shared" si="0"/>
        <v>1.40534</v>
      </c>
      <c r="F4" s="56">
        <f t="shared" si="1"/>
        <v>1.7639933840000008</v>
      </c>
      <c r="G4" s="55" t="s">
        <v>131</v>
      </c>
      <c r="I4" t="s">
        <v>156</v>
      </c>
    </row>
    <row r="5" spans="1:13">
      <c r="A5" s="55">
        <v>4</v>
      </c>
      <c r="B5" s="55" t="s">
        <v>61</v>
      </c>
      <c r="C5" s="56">
        <v>1.4056</v>
      </c>
      <c r="D5" s="55">
        <v>20.8</v>
      </c>
      <c r="E5" s="55">
        <f t="shared" si="0"/>
        <v>1.4049400000000001</v>
      </c>
      <c r="F5" s="56">
        <f t="shared" si="1"/>
        <v>1.7596223440000003</v>
      </c>
      <c r="G5" s="55" t="s">
        <v>132</v>
      </c>
      <c r="I5" t="s">
        <v>157</v>
      </c>
    </row>
    <row r="6" spans="1:13">
      <c r="A6" s="55">
        <v>5</v>
      </c>
      <c r="B6" s="55" t="s">
        <v>61</v>
      </c>
      <c r="C6" s="56">
        <v>1.4051</v>
      </c>
      <c r="D6" s="55">
        <v>20.8</v>
      </c>
      <c r="E6" s="55">
        <f t="shared" si="0"/>
        <v>1.4044400000000001</v>
      </c>
      <c r="F6" s="56">
        <f t="shared" si="1"/>
        <v>1.7541585440000009</v>
      </c>
      <c r="G6" s="55" t="s">
        <v>133</v>
      </c>
    </row>
    <row r="7" spans="1:13">
      <c r="A7" s="55">
        <v>6</v>
      </c>
      <c r="B7" s="55" t="s">
        <v>61</v>
      </c>
      <c r="C7" s="56">
        <v>1.4047000000000001</v>
      </c>
      <c r="D7" s="55">
        <v>20.9</v>
      </c>
      <c r="E7" s="55">
        <f t="shared" si="0"/>
        <v>1.4040575000000002</v>
      </c>
      <c r="F7" s="56">
        <f t="shared" si="1"/>
        <v>1.7499787370000028</v>
      </c>
      <c r="G7" s="55" t="s">
        <v>134</v>
      </c>
    </row>
    <row r="8" spans="1:13">
      <c r="A8" s="57">
        <v>7</v>
      </c>
      <c r="B8" s="57" t="s">
        <v>61</v>
      </c>
      <c r="C8" s="58">
        <v>1.4040999999999999</v>
      </c>
      <c r="D8" s="57">
        <v>20.9</v>
      </c>
      <c r="E8" s="57">
        <f t="shared" si="0"/>
        <v>1.4034575</v>
      </c>
      <c r="F8" s="58">
        <f t="shared" si="1"/>
        <v>1.7434221770000011</v>
      </c>
      <c r="G8" s="57" t="s">
        <v>135</v>
      </c>
    </row>
    <row r="9" spans="1:13">
      <c r="A9" s="57">
        <v>8</v>
      </c>
      <c r="B9" s="57" t="s">
        <v>61</v>
      </c>
      <c r="C9" s="58">
        <v>1.4035</v>
      </c>
      <c r="D9" s="57">
        <v>20.9</v>
      </c>
      <c r="E9" s="57">
        <f t="shared" si="0"/>
        <v>1.4028575000000001</v>
      </c>
      <c r="F9" s="58">
        <f t="shared" si="1"/>
        <v>1.7368656170000012</v>
      </c>
      <c r="G9" s="57" t="s">
        <v>136</v>
      </c>
    </row>
    <row r="10" spans="1:13">
      <c r="A10" s="57">
        <v>9</v>
      </c>
      <c r="B10" s="57" t="s">
        <v>61</v>
      </c>
      <c r="C10" s="58">
        <v>1.4029</v>
      </c>
      <c r="D10" s="57">
        <v>20.9</v>
      </c>
      <c r="E10" s="57">
        <f t="shared" si="0"/>
        <v>1.4022575000000002</v>
      </c>
      <c r="F10" s="58">
        <f t="shared" si="1"/>
        <v>1.7303090570000013</v>
      </c>
      <c r="G10" s="57" t="s">
        <v>137</v>
      </c>
    </row>
    <row r="11" spans="1:13">
      <c r="A11" s="57">
        <v>10</v>
      </c>
      <c r="B11" s="57" t="s">
        <v>61</v>
      </c>
      <c r="C11" s="58">
        <v>1.4024000000000001</v>
      </c>
      <c r="D11" s="57">
        <v>20.9</v>
      </c>
      <c r="E11" s="57">
        <f t="shared" si="0"/>
        <v>1.4017575000000002</v>
      </c>
      <c r="F11" s="58">
        <f t="shared" si="1"/>
        <v>1.7248452570000019</v>
      </c>
      <c r="G11" s="57" t="s">
        <v>158</v>
      </c>
    </row>
    <row r="12" spans="1:13">
      <c r="A12" s="57">
        <v>11</v>
      </c>
      <c r="B12" s="57" t="s">
        <v>61</v>
      </c>
      <c r="C12" s="58">
        <v>1.4018999999999999</v>
      </c>
      <c r="D12" s="57">
        <v>20.9</v>
      </c>
      <c r="E12" s="57">
        <f t="shared" si="0"/>
        <v>1.4012575</v>
      </c>
      <c r="F12" s="58">
        <f t="shared" si="1"/>
        <v>1.7193814570000008</v>
      </c>
      <c r="G12" s="57" t="s">
        <v>159</v>
      </c>
    </row>
    <row r="13" spans="1:13">
      <c r="A13" s="57">
        <v>12</v>
      </c>
      <c r="B13" s="57" t="s">
        <v>61</v>
      </c>
      <c r="C13" s="58">
        <v>1.4013</v>
      </c>
      <c r="D13" s="57">
        <v>20.9</v>
      </c>
      <c r="E13" s="57">
        <f t="shared" si="0"/>
        <v>1.4006575000000001</v>
      </c>
      <c r="F13" s="58">
        <f t="shared" si="1"/>
        <v>1.7128248970000008</v>
      </c>
      <c r="G13" s="57" t="s">
        <v>160</v>
      </c>
    </row>
    <row r="14" spans="1:13">
      <c r="A14" s="57">
        <v>13</v>
      </c>
      <c r="B14" s="57" t="s">
        <v>61</v>
      </c>
      <c r="C14" s="58">
        <v>1.4007000000000001</v>
      </c>
      <c r="D14" s="57">
        <v>21</v>
      </c>
      <c r="E14" s="57">
        <f t="shared" si="0"/>
        <v>1.4000750000000002</v>
      </c>
      <c r="F14" s="58">
        <f t="shared" si="1"/>
        <v>1.7064595700000016</v>
      </c>
      <c r="G14" s="57" t="s">
        <v>161</v>
      </c>
    </row>
    <row r="15" spans="1:13">
      <c r="A15" s="57">
        <v>14</v>
      </c>
      <c r="B15" s="57" t="s">
        <v>61</v>
      </c>
      <c r="C15" s="58">
        <v>1.4001999999999999</v>
      </c>
      <c r="D15" s="57">
        <v>21</v>
      </c>
      <c r="E15" s="57">
        <f t="shared" si="0"/>
        <v>1.399575</v>
      </c>
      <c r="F15" s="58">
        <f t="shared" si="1"/>
        <v>1.7009957700000005</v>
      </c>
      <c r="G15" s="57" t="s">
        <v>162</v>
      </c>
    </row>
    <row r="16" spans="1:13">
      <c r="A16" s="55">
        <v>15</v>
      </c>
      <c r="B16" s="55" t="s">
        <v>61</v>
      </c>
      <c r="C16" s="56">
        <v>1.3996999999999999</v>
      </c>
      <c r="D16" s="55">
        <v>21.1</v>
      </c>
      <c r="E16" s="55">
        <f t="shared" si="0"/>
        <v>1.3990925000000001</v>
      </c>
      <c r="F16" s="56">
        <f t="shared" si="1"/>
        <v>1.695723203</v>
      </c>
      <c r="G16" s="55" t="s">
        <v>176</v>
      </c>
    </row>
    <row r="17" spans="1:7">
      <c r="A17" s="55">
        <v>16</v>
      </c>
      <c r="B17" s="55" t="s">
        <v>61</v>
      </c>
      <c r="C17" s="56">
        <v>1.3992</v>
      </c>
      <c r="D17" s="55">
        <v>21.1</v>
      </c>
      <c r="E17" s="55">
        <f t="shared" si="0"/>
        <v>1.3985925000000001</v>
      </c>
      <c r="F17" s="56">
        <f t="shared" si="1"/>
        <v>1.6902594030000007</v>
      </c>
      <c r="G17" s="55" t="s">
        <v>177</v>
      </c>
    </row>
    <row r="18" spans="1:7">
      <c r="A18" s="55">
        <v>17</v>
      </c>
      <c r="B18" s="55" t="s">
        <v>61</v>
      </c>
      <c r="C18" s="56">
        <v>1.3987000000000001</v>
      </c>
      <c r="D18" s="55">
        <v>21.1</v>
      </c>
      <c r="E18" s="55">
        <f t="shared" si="0"/>
        <v>1.3980925000000002</v>
      </c>
      <c r="F18" s="56">
        <f t="shared" si="1"/>
        <v>1.6847956030000013</v>
      </c>
      <c r="G18" s="55" t="s">
        <v>178</v>
      </c>
    </row>
    <row r="19" spans="1:7">
      <c r="A19" s="55">
        <v>18</v>
      </c>
      <c r="B19" s="55" t="s">
        <v>61</v>
      </c>
      <c r="C19" s="56">
        <v>1.3982000000000001</v>
      </c>
      <c r="D19" s="55">
        <v>21.1</v>
      </c>
      <c r="E19" s="55">
        <f t="shared" si="0"/>
        <v>1.3975925000000002</v>
      </c>
      <c r="F19" s="56">
        <f t="shared" si="1"/>
        <v>1.679331803000002</v>
      </c>
      <c r="G19" s="55" t="s">
        <v>179</v>
      </c>
    </row>
    <row r="20" spans="1:7">
      <c r="A20" s="55">
        <v>19</v>
      </c>
      <c r="B20" s="55" t="s">
        <v>61</v>
      </c>
      <c r="C20" s="56">
        <v>1.3969</v>
      </c>
      <c r="D20" s="55">
        <v>21.1</v>
      </c>
      <c r="E20" s="55">
        <f t="shared" si="0"/>
        <v>1.3962925000000002</v>
      </c>
      <c r="F20" s="56">
        <f t="shared" si="1"/>
        <v>1.6651259230000015</v>
      </c>
      <c r="G20" s="55" t="s">
        <v>180</v>
      </c>
    </row>
    <row r="21" spans="1:7">
      <c r="A21" s="55">
        <v>20</v>
      </c>
      <c r="B21" s="55" t="s">
        <v>61</v>
      </c>
      <c r="C21" s="56">
        <v>1.3916999999999999</v>
      </c>
      <c r="D21" s="55">
        <v>21.1</v>
      </c>
      <c r="E21" s="55">
        <f t="shared" si="0"/>
        <v>1.3910925000000001</v>
      </c>
      <c r="F21" s="56">
        <f t="shared" si="1"/>
        <v>1.6083024030000015</v>
      </c>
      <c r="G21" s="55" t="s">
        <v>181</v>
      </c>
    </row>
    <row r="22" spans="1:7">
      <c r="A22" s="55">
        <v>21</v>
      </c>
      <c r="B22" s="55" t="s">
        <v>61</v>
      </c>
      <c r="C22" s="56">
        <v>1.3775999999999999</v>
      </c>
      <c r="D22" s="55">
        <v>21.1</v>
      </c>
      <c r="E22" s="55">
        <f t="shared" si="0"/>
        <v>1.3769925000000001</v>
      </c>
      <c r="F22" s="56">
        <f t="shared" si="1"/>
        <v>1.4542232430000013</v>
      </c>
      <c r="G22" s="55" t="s">
        <v>182</v>
      </c>
    </row>
    <row r="23" spans="1:7">
      <c r="A23" s="55">
        <v>22</v>
      </c>
      <c r="B23" s="55" t="s">
        <v>61</v>
      </c>
      <c r="C23" s="56">
        <v>1.3564000000000001</v>
      </c>
      <c r="D23" s="55">
        <v>21.1</v>
      </c>
      <c r="E23" s="55">
        <f t="shared" si="0"/>
        <v>1.3557925000000002</v>
      </c>
      <c r="F23" s="56">
        <f t="shared" si="1"/>
        <v>1.2225581230000024</v>
      </c>
      <c r="G23" s="55" t="s">
        <v>183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workbookViewId="0">
      <selection activeCell="D19" sqref="D19"/>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v>1</v>
      </c>
      <c r="B2" t="s">
        <v>61</v>
      </c>
      <c r="C2" s="39">
        <v>1.4075</v>
      </c>
      <c r="D2" s="38">
        <v>21.2</v>
      </c>
      <c r="E2">
        <f t="shared" ref="E2:E23" si="0">((20-D2)*-0.000175+C2)-0.0008</f>
        <v>1.4069100000000001</v>
      </c>
      <c r="F2" s="37">
        <f t="shared" ref="F2:F23" si="1">E2*10.9276-13.593</f>
        <v>1.7811497160000016</v>
      </c>
      <c r="G2" t="s">
        <v>63</v>
      </c>
      <c r="I2" t="s">
        <v>154</v>
      </c>
      <c r="L2">
        <f>((20-K2)*-0.000175+J2)-0.0008</f>
        <v>-4.3E-3</v>
      </c>
      <c r="M2" s="37">
        <f>L2*10.9276-13.593</f>
        <v>-13.63998868</v>
      </c>
    </row>
    <row r="3" spans="1:13">
      <c r="A3">
        <v>2</v>
      </c>
      <c r="B3" t="s">
        <v>61</v>
      </c>
      <c r="C3" s="39">
        <v>1.4064000000000001</v>
      </c>
      <c r="D3" s="38">
        <v>21.2</v>
      </c>
      <c r="E3">
        <f t="shared" si="0"/>
        <v>1.4058100000000002</v>
      </c>
      <c r="F3" s="37">
        <f t="shared" si="1"/>
        <v>1.7691293560000023</v>
      </c>
      <c r="G3" t="s">
        <v>64</v>
      </c>
      <c r="I3" t="s">
        <v>155</v>
      </c>
      <c r="L3">
        <f>((20-K3)*-0.000175+J3)-0.0008</f>
        <v>-4.3E-3</v>
      </c>
      <c r="M3" s="37">
        <f>L3*10.9276-13.593</f>
        <v>-13.63998868</v>
      </c>
    </row>
    <row r="4" spans="1:13">
      <c r="A4">
        <v>3</v>
      </c>
      <c r="B4" t="s">
        <v>61</v>
      </c>
      <c r="C4" s="39">
        <v>1.4057999999999999</v>
      </c>
      <c r="D4" s="38">
        <v>21.2</v>
      </c>
      <c r="E4">
        <f t="shared" si="0"/>
        <v>1.4052100000000001</v>
      </c>
      <c r="F4" s="37">
        <f t="shared" si="1"/>
        <v>1.7625727960000006</v>
      </c>
      <c r="G4" t="s">
        <v>65</v>
      </c>
      <c r="I4" t="s">
        <v>156</v>
      </c>
    </row>
    <row r="5" spans="1:13">
      <c r="A5">
        <v>4</v>
      </c>
      <c r="B5" t="s">
        <v>61</v>
      </c>
      <c r="C5" s="39">
        <v>1.405</v>
      </c>
      <c r="D5" s="38">
        <v>21.2</v>
      </c>
      <c r="E5">
        <f t="shared" si="0"/>
        <v>1.4044100000000002</v>
      </c>
      <c r="F5" s="37">
        <f t="shared" si="1"/>
        <v>1.7538307160000013</v>
      </c>
      <c r="G5" t="s">
        <v>66</v>
      </c>
      <c r="I5" t="s">
        <v>157</v>
      </c>
    </row>
    <row r="6" spans="1:13">
      <c r="A6">
        <v>5</v>
      </c>
      <c r="B6" t="s">
        <v>61</v>
      </c>
      <c r="C6" s="39">
        <v>1.4041999999999999</v>
      </c>
      <c r="D6" s="38">
        <v>21.2</v>
      </c>
      <c r="E6">
        <f t="shared" si="0"/>
        <v>1.40361</v>
      </c>
      <c r="F6" s="37">
        <f t="shared" si="1"/>
        <v>1.7450886360000002</v>
      </c>
      <c r="G6" t="s">
        <v>67</v>
      </c>
    </row>
    <row r="7" spans="1:13">
      <c r="A7">
        <v>6</v>
      </c>
      <c r="B7" t="s">
        <v>61</v>
      </c>
      <c r="C7" s="39">
        <v>1.4033</v>
      </c>
      <c r="D7" s="38">
        <v>21.2</v>
      </c>
      <c r="E7">
        <f t="shared" si="0"/>
        <v>1.4027100000000001</v>
      </c>
      <c r="F7" s="37">
        <f t="shared" si="1"/>
        <v>1.7352537960000021</v>
      </c>
      <c r="G7" t="s">
        <v>68</v>
      </c>
    </row>
    <row r="8" spans="1:13">
      <c r="A8">
        <v>7</v>
      </c>
      <c r="B8" t="s">
        <v>61</v>
      </c>
      <c r="C8" s="39">
        <v>1.4026000000000001</v>
      </c>
      <c r="D8" s="38">
        <v>21.2</v>
      </c>
      <c r="E8">
        <f t="shared" si="0"/>
        <v>1.4020100000000002</v>
      </c>
      <c r="F8" s="37">
        <f t="shared" si="1"/>
        <v>1.7276044760000016</v>
      </c>
      <c r="G8" t="s">
        <v>69</v>
      </c>
    </row>
    <row r="9" spans="1:13">
      <c r="A9">
        <v>8</v>
      </c>
      <c r="B9" t="s">
        <v>61</v>
      </c>
      <c r="C9" s="39">
        <v>1.4018999999999999</v>
      </c>
      <c r="D9" s="38">
        <v>21.2</v>
      </c>
      <c r="E9">
        <f t="shared" si="0"/>
        <v>1.4013100000000001</v>
      </c>
      <c r="F9" s="37">
        <f t="shared" si="1"/>
        <v>1.719955156000001</v>
      </c>
      <c r="G9" t="s">
        <v>70</v>
      </c>
    </row>
    <row r="10" spans="1:13">
      <c r="A10" s="43">
        <v>9</v>
      </c>
      <c r="B10" s="43" t="s">
        <v>61</v>
      </c>
      <c r="C10" s="44">
        <v>1.4012</v>
      </c>
      <c r="D10" s="43">
        <v>21.2</v>
      </c>
      <c r="E10" s="43">
        <f t="shared" si="0"/>
        <v>1.4006100000000001</v>
      </c>
      <c r="F10" s="44">
        <f t="shared" si="1"/>
        <v>1.7123058360000023</v>
      </c>
      <c r="G10" s="43" t="s">
        <v>71</v>
      </c>
    </row>
    <row r="11" spans="1:13">
      <c r="A11" s="43">
        <v>10</v>
      </c>
      <c r="B11" s="43" t="s">
        <v>61</v>
      </c>
      <c r="C11" s="44">
        <v>1.4004000000000001</v>
      </c>
      <c r="D11" s="43">
        <v>21.2</v>
      </c>
      <c r="E11" s="43">
        <f t="shared" si="0"/>
        <v>1.3998100000000002</v>
      </c>
      <c r="F11" s="44">
        <f t="shared" si="1"/>
        <v>1.703563756000003</v>
      </c>
      <c r="G11" s="43" t="s">
        <v>72</v>
      </c>
    </row>
    <row r="12" spans="1:13">
      <c r="A12" s="43">
        <v>11</v>
      </c>
      <c r="B12" s="43" t="s">
        <v>61</v>
      </c>
      <c r="C12" s="44">
        <v>1.3996999999999999</v>
      </c>
      <c r="D12" s="43">
        <v>21.2</v>
      </c>
      <c r="E12" s="43">
        <f t="shared" si="0"/>
        <v>1.3991100000000001</v>
      </c>
      <c r="F12" s="44">
        <f t="shared" si="1"/>
        <v>1.6959144360000007</v>
      </c>
      <c r="G12" s="43" t="s">
        <v>73</v>
      </c>
    </row>
    <row r="13" spans="1:13">
      <c r="A13" s="43">
        <v>12</v>
      </c>
      <c r="B13" s="43" t="s">
        <v>61</v>
      </c>
      <c r="C13" s="44">
        <v>1.3988</v>
      </c>
      <c r="D13" s="43">
        <v>21.2</v>
      </c>
      <c r="E13" s="43">
        <f t="shared" si="0"/>
        <v>1.3982100000000002</v>
      </c>
      <c r="F13" s="44">
        <f t="shared" si="1"/>
        <v>1.6860795960000026</v>
      </c>
      <c r="G13" s="43" t="s">
        <v>74</v>
      </c>
    </row>
    <row r="14" spans="1:13">
      <c r="A14" s="43">
        <v>13</v>
      </c>
      <c r="B14" s="43" t="s">
        <v>61</v>
      </c>
      <c r="C14" s="44">
        <v>1.3979999999999999</v>
      </c>
      <c r="D14" s="43">
        <v>21.2</v>
      </c>
      <c r="E14" s="43">
        <f t="shared" si="0"/>
        <v>1.39741</v>
      </c>
      <c r="F14" s="44">
        <f t="shared" si="1"/>
        <v>1.6773375159999997</v>
      </c>
      <c r="G14" s="43" t="s">
        <v>75</v>
      </c>
    </row>
    <row r="15" spans="1:13">
      <c r="A15" s="43">
        <v>14</v>
      </c>
      <c r="B15" s="43" t="s">
        <v>61</v>
      </c>
      <c r="C15" s="44">
        <v>1.3949</v>
      </c>
      <c r="D15" s="43">
        <v>21.2</v>
      </c>
      <c r="E15" s="43">
        <f t="shared" si="0"/>
        <v>1.3943100000000002</v>
      </c>
      <c r="F15" s="44">
        <f t="shared" si="1"/>
        <v>1.6434619560000012</v>
      </c>
      <c r="G15" s="43" t="s">
        <v>76</v>
      </c>
    </row>
    <row r="16" spans="1:13">
      <c r="A16" s="43">
        <v>15</v>
      </c>
      <c r="B16" s="43" t="s">
        <v>61</v>
      </c>
      <c r="C16" s="44">
        <v>1.3776999999999999</v>
      </c>
      <c r="D16" s="43">
        <v>21.3</v>
      </c>
      <c r="E16" s="43">
        <f t="shared" si="0"/>
        <v>1.3771275000000001</v>
      </c>
      <c r="F16" s="44">
        <f t="shared" si="1"/>
        <v>1.4556984690000014</v>
      </c>
      <c r="G16" s="43" t="s">
        <v>77</v>
      </c>
    </row>
    <row r="17" spans="1:7">
      <c r="A17" s="43">
        <v>16</v>
      </c>
      <c r="B17" s="43" t="s">
        <v>61</v>
      </c>
      <c r="C17" s="44">
        <v>1.3535999999999999</v>
      </c>
      <c r="D17" s="43">
        <v>21.3</v>
      </c>
      <c r="E17" s="43">
        <f t="shared" si="0"/>
        <v>1.3530275</v>
      </c>
      <c r="F17" s="44">
        <f t="shared" si="1"/>
        <v>1.192343309</v>
      </c>
      <c r="G17" s="43" t="s">
        <v>78</v>
      </c>
    </row>
    <row r="18" spans="1:7">
      <c r="A18">
        <v>17</v>
      </c>
      <c r="B18" t="s">
        <v>61</v>
      </c>
      <c r="C18" s="39">
        <v>1.3425</v>
      </c>
      <c r="D18" s="38">
        <v>21.3</v>
      </c>
      <c r="E18">
        <f t="shared" si="0"/>
        <v>1.3419275000000002</v>
      </c>
      <c r="F18" s="37">
        <f t="shared" si="1"/>
        <v>1.0710469490000012</v>
      </c>
      <c r="G18" t="s">
        <v>79</v>
      </c>
    </row>
    <row r="19" spans="1:7">
      <c r="A19">
        <v>18</v>
      </c>
      <c r="B19" t="s">
        <v>61</v>
      </c>
      <c r="C19" s="39">
        <v>1.3387</v>
      </c>
      <c r="D19" s="38">
        <v>21.3</v>
      </c>
      <c r="E19">
        <f t="shared" si="0"/>
        <v>1.3381275000000001</v>
      </c>
      <c r="F19" s="37">
        <f t="shared" si="1"/>
        <v>1.0295220690000022</v>
      </c>
      <c r="G19" t="s">
        <v>80</v>
      </c>
    </row>
    <row r="20" spans="1:7">
      <c r="A20">
        <v>19</v>
      </c>
      <c r="B20" t="s">
        <v>61</v>
      </c>
      <c r="C20" s="39">
        <v>1.3372999999999999</v>
      </c>
      <c r="D20" s="38">
        <v>21.3</v>
      </c>
      <c r="E20">
        <f t="shared" si="0"/>
        <v>1.3367275000000001</v>
      </c>
      <c r="F20" s="37">
        <f t="shared" si="1"/>
        <v>1.0142234290000012</v>
      </c>
      <c r="G20" t="s">
        <v>81</v>
      </c>
    </row>
    <row r="21" spans="1:7">
      <c r="A21">
        <v>20</v>
      </c>
      <c r="B21" t="s">
        <v>61</v>
      </c>
      <c r="C21" s="39">
        <v>1.3362000000000001</v>
      </c>
      <c r="D21" s="38">
        <v>21.3</v>
      </c>
      <c r="E21">
        <f t="shared" si="0"/>
        <v>1.3356275000000002</v>
      </c>
      <c r="F21" s="37">
        <f t="shared" si="1"/>
        <v>1.0022030690000019</v>
      </c>
      <c r="G21" t="s">
        <v>82</v>
      </c>
    </row>
    <row r="22" spans="1:7">
      <c r="A22">
        <v>21</v>
      </c>
      <c r="B22" t="s">
        <v>61</v>
      </c>
      <c r="C22" s="39">
        <v>1.3355999999999999</v>
      </c>
      <c r="D22" s="38">
        <v>21.3</v>
      </c>
      <c r="E22">
        <f t="shared" si="0"/>
        <v>1.3350275</v>
      </c>
      <c r="F22" s="37">
        <f t="shared" si="1"/>
        <v>0.99564650900000018</v>
      </c>
      <c r="G22" t="s">
        <v>83</v>
      </c>
    </row>
    <row r="23" spans="1:7">
      <c r="A23">
        <v>22</v>
      </c>
      <c r="B23" t="s">
        <v>61</v>
      </c>
      <c r="C23" s="39">
        <v>1.3351999999999999</v>
      </c>
      <c r="D23" s="38">
        <v>21.3</v>
      </c>
      <c r="E23">
        <f t="shared" si="0"/>
        <v>1.3346275000000001</v>
      </c>
      <c r="F23" s="37">
        <f t="shared" si="1"/>
        <v>0.99127546900000141</v>
      </c>
      <c r="G23" t="s">
        <v>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1.4064000000000001</v>
      </c>
      <c r="D2" s="55">
        <v>21.3</v>
      </c>
      <c r="E2" s="55">
        <f t="shared" ref="E2:E23" si="0">((20-D2)*-0.000175+C2)-0.0008</f>
        <v>1.4058275000000002</v>
      </c>
      <c r="F2" s="56">
        <f t="shared" ref="F2:F23" si="1">E2*10.9276-13.593</f>
        <v>1.769320589000003</v>
      </c>
      <c r="G2" s="55" t="s">
        <v>85</v>
      </c>
      <c r="I2" t="s">
        <v>154</v>
      </c>
      <c r="L2">
        <f>((20-K2)*-0.000175+J2)-0.0008</f>
        <v>-4.3E-3</v>
      </c>
      <c r="M2" s="37">
        <f>L2*10.9276-13.593</f>
        <v>-13.63998868</v>
      </c>
    </row>
    <row r="3" spans="1:13">
      <c r="A3" s="55">
        <v>2</v>
      </c>
      <c r="B3" s="55" t="s">
        <v>61</v>
      </c>
      <c r="C3" s="56">
        <v>1.4064000000000001</v>
      </c>
      <c r="D3" s="55">
        <v>21.3</v>
      </c>
      <c r="E3" s="55">
        <f t="shared" si="0"/>
        <v>1.4058275000000002</v>
      </c>
      <c r="F3" s="56">
        <f t="shared" si="1"/>
        <v>1.769320589000003</v>
      </c>
      <c r="G3" s="55" t="s">
        <v>86</v>
      </c>
      <c r="I3" t="s">
        <v>155</v>
      </c>
      <c r="L3">
        <f>((20-K3)*-0.000175+J3)-0.0008</f>
        <v>-4.3E-3</v>
      </c>
      <c r="M3" s="37">
        <f>L3*10.9276-13.593</f>
        <v>-13.63998868</v>
      </c>
    </row>
    <row r="4" spans="1:13">
      <c r="A4" s="57">
        <v>3</v>
      </c>
      <c r="B4" s="57" t="s">
        <v>61</v>
      </c>
      <c r="C4" s="58">
        <v>1.4060999999999999</v>
      </c>
      <c r="D4" s="57">
        <v>21.3</v>
      </c>
      <c r="E4" s="57">
        <f t="shared" si="0"/>
        <v>1.4055275</v>
      </c>
      <c r="F4" s="58">
        <f t="shared" si="1"/>
        <v>1.7660423090000013</v>
      </c>
      <c r="G4" s="57" t="s">
        <v>87</v>
      </c>
      <c r="I4" t="s">
        <v>156</v>
      </c>
    </row>
    <row r="5" spans="1:13">
      <c r="A5" s="57">
        <v>4</v>
      </c>
      <c r="B5" s="57" t="s">
        <v>61</v>
      </c>
      <c r="C5" s="58">
        <v>1.4056999999999999</v>
      </c>
      <c r="D5" s="57">
        <v>21.3</v>
      </c>
      <c r="E5" s="57">
        <f t="shared" si="0"/>
        <v>1.4051275000000001</v>
      </c>
      <c r="F5" s="58">
        <f t="shared" si="1"/>
        <v>1.7616712690000007</v>
      </c>
      <c r="G5" s="57" t="s">
        <v>88</v>
      </c>
      <c r="I5" t="s">
        <v>157</v>
      </c>
    </row>
    <row r="6" spans="1:13">
      <c r="A6" s="57">
        <v>5</v>
      </c>
      <c r="B6" s="57" t="s">
        <v>61</v>
      </c>
      <c r="C6" s="58">
        <v>1.4051</v>
      </c>
      <c r="D6" s="57">
        <v>21.3</v>
      </c>
      <c r="E6" s="57">
        <f t="shared" si="0"/>
        <v>1.4045275000000002</v>
      </c>
      <c r="F6" s="58">
        <f t="shared" si="1"/>
        <v>1.7551147090000008</v>
      </c>
      <c r="G6" s="57" t="s">
        <v>89</v>
      </c>
    </row>
    <row r="7" spans="1:13">
      <c r="A7" s="57">
        <v>6</v>
      </c>
      <c r="B7" s="57" t="s">
        <v>61</v>
      </c>
      <c r="C7" s="58">
        <v>1.4045000000000001</v>
      </c>
      <c r="D7" s="57">
        <v>21.4</v>
      </c>
      <c r="E7" s="57">
        <f t="shared" si="0"/>
        <v>1.4039450000000002</v>
      </c>
      <c r="F7" s="58">
        <f t="shared" si="1"/>
        <v>1.7487493820000033</v>
      </c>
      <c r="G7" s="57" t="s">
        <v>90</v>
      </c>
    </row>
    <row r="8" spans="1:13">
      <c r="A8" s="57">
        <v>7</v>
      </c>
      <c r="B8" s="57" t="s">
        <v>61</v>
      </c>
      <c r="C8" s="58">
        <v>1.4039999999999999</v>
      </c>
      <c r="D8" s="57">
        <v>21.4</v>
      </c>
      <c r="E8" s="57">
        <f t="shared" si="0"/>
        <v>1.4034450000000001</v>
      </c>
      <c r="F8" s="58">
        <f t="shared" si="1"/>
        <v>1.7432855820000004</v>
      </c>
      <c r="G8" s="57" t="s">
        <v>91</v>
      </c>
    </row>
    <row r="9" spans="1:13">
      <c r="A9" s="57">
        <v>8</v>
      </c>
      <c r="B9" s="57" t="s">
        <v>61</v>
      </c>
      <c r="C9" s="58">
        <v>1.4034</v>
      </c>
      <c r="D9" s="57">
        <v>21.4</v>
      </c>
      <c r="E9" s="57">
        <f t="shared" si="0"/>
        <v>1.4028450000000001</v>
      </c>
      <c r="F9" s="58">
        <f t="shared" si="1"/>
        <v>1.7367290220000005</v>
      </c>
      <c r="G9" s="57" t="s">
        <v>92</v>
      </c>
    </row>
    <row r="10" spans="1:13">
      <c r="A10" s="57">
        <v>9</v>
      </c>
      <c r="B10" s="57" t="s">
        <v>61</v>
      </c>
      <c r="C10" s="58">
        <v>1.4029</v>
      </c>
      <c r="D10" s="57">
        <v>21.4</v>
      </c>
      <c r="E10" s="57">
        <f t="shared" si="0"/>
        <v>1.4023450000000002</v>
      </c>
      <c r="F10" s="58">
        <f t="shared" si="1"/>
        <v>1.7312652220000011</v>
      </c>
      <c r="G10" s="57" t="s">
        <v>93</v>
      </c>
    </row>
    <row r="11" spans="1:13">
      <c r="A11" s="57">
        <v>10</v>
      </c>
      <c r="B11" s="57" t="s">
        <v>61</v>
      </c>
      <c r="C11" s="58">
        <v>1.4024000000000001</v>
      </c>
      <c r="D11" s="57">
        <v>21.4</v>
      </c>
      <c r="E11" s="57">
        <f t="shared" si="0"/>
        <v>1.4018450000000002</v>
      </c>
      <c r="F11" s="58">
        <f t="shared" si="1"/>
        <v>1.7258014220000018</v>
      </c>
      <c r="G11" s="57" t="s">
        <v>94</v>
      </c>
    </row>
    <row r="12" spans="1:13">
      <c r="A12" s="55">
        <v>11</v>
      </c>
      <c r="B12" s="55" t="s">
        <v>61</v>
      </c>
      <c r="C12" s="56">
        <v>1.4017999999999999</v>
      </c>
      <c r="D12" s="55">
        <v>21.4</v>
      </c>
      <c r="E12" s="55">
        <f t="shared" si="0"/>
        <v>1.4012450000000001</v>
      </c>
      <c r="F12" s="56">
        <f t="shared" si="1"/>
        <v>1.719244862</v>
      </c>
      <c r="G12" s="55" t="s">
        <v>95</v>
      </c>
    </row>
    <row r="13" spans="1:13">
      <c r="A13" s="55">
        <v>12</v>
      </c>
      <c r="B13" s="55" t="s">
        <v>61</v>
      </c>
      <c r="C13" s="56">
        <v>1.4013</v>
      </c>
      <c r="D13" s="55">
        <v>21.4</v>
      </c>
      <c r="E13" s="55">
        <f t="shared" si="0"/>
        <v>1.4007450000000001</v>
      </c>
      <c r="F13" s="56">
        <f t="shared" si="1"/>
        <v>1.7137810620000007</v>
      </c>
      <c r="G13" s="55" t="s">
        <v>96</v>
      </c>
    </row>
    <row r="14" spans="1:13">
      <c r="A14" s="55">
        <v>13</v>
      </c>
      <c r="B14" s="55" t="s">
        <v>61</v>
      </c>
      <c r="C14" s="56">
        <v>1.4007000000000001</v>
      </c>
      <c r="D14" s="55">
        <v>21.4</v>
      </c>
      <c r="E14" s="55">
        <f t="shared" si="0"/>
        <v>1.4001450000000002</v>
      </c>
      <c r="F14" s="56">
        <f t="shared" si="1"/>
        <v>1.7072245020000025</v>
      </c>
      <c r="G14" s="55" t="s">
        <v>97</v>
      </c>
    </row>
    <row r="15" spans="1:13">
      <c r="A15" s="55">
        <v>14</v>
      </c>
      <c r="B15" s="55" t="s">
        <v>61</v>
      </c>
      <c r="C15" s="56">
        <v>1.4001999999999999</v>
      </c>
      <c r="D15" s="55">
        <v>21.4</v>
      </c>
      <c r="E15" s="55">
        <f t="shared" si="0"/>
        <v>1.399645</v>
      </c>
      <c r="F15" s="56">
        <f t="shared" si="1"/>
        <v>1.7017607019999996</v>
      </c>
      <c r="G15" s="55" t="s">
        <v>98</v>
      </c>
    </row>
    <row r="16" spans="1:13">
      <c r="A16" s="55">
        <v>15</v>
      </c>
      <c r="B16" s="55" t="s">
        <v>61</v>
      </c>
      <c r="C16" s="56">
        <v>1.3996999999999999</v>
      </c>
      <c r="D16" s="55">
        <v>21.4</v>
      </c>
      <c r="E16" s="55">
        <f t="shared" si="0"/>
        <v>1.3991450000000001</v>
      </c>
      <c r="F16" s="56">
        <f t="shared" si="1"/>
        <v>1.6962969020000003</v>
      </c>
      <c r="G16" s="55" t="s">
        <v>99</v>
      </c>
    </row>
    <row r="17" spans="1:7">
      <c r="A17" s="55">
        <v>16</v>
      </c>
      <c r="B17" s="55" t="s">
        <v>61</v>
      </c>
      <c r="C17" s="56">
        <v>1.3991</v>
      </c>
      <c r="D17" s="55">
        <v>21.4</v>
      </c>
      <c r="E17" s="55">
        <f t="shared" si="0"/>
        <v>1.3985450000000001</v>
      </c>
      <c r="F17" s="56">
        <f t="shared" si="1"/>
        <v>1.6897403420000021</v>
      </c>
      <c r="G17" s="55" t="s">
        <v>100</v>
      </c>
    </row>
    <row r="18" spans="1:7">
      <c r="A18" s="55">
        <v>17</v>
      </c>
      <c r="B18" s="55" t="s">
        <v>61</v>
      </c>
      <c r="C18" s="56">
        <v>1.3987000000000001</v>
      </c>
      <c r="D18" s="55">
        <v>21.4</v>
      </c>
      <c r="E18" s="55">
        <f t="shared" si="0"/>
        <v>1.3981450000000002</v>
      </c>
      <c r="F18" s="56">
        <f t="shared" si="1"/>
        <v>1.6853693020000016</v>
      </c>
      <c r="G18" s="55" t="s">
        <v>101</v>
      </c>
    </row>
    <row r="19" spans="1:7">
      <c r="A19" s="55">
        <v>18</v>
      </c>
      <c r="B19" s="55" t="s">
        <v>61</v>
      </c>
      <c r="C19" s="56">
        <v>1.3979999999999999</v>
      </c>
      <c r="D19" s="55">
        <v>21.4</v>
      </c>
      <c r="E19" s="55">
        <f t="shared" si="0"/>
        <v>1.397445</v>
      </c>
      <c r="F19" s="56">
        <f t="shared" si="1"/>
        <v>1.6777199820000011</v>
      </c>
      <c r="G19" s="55" t="s">
        <v>102</v>
      </c>
    </row>
    <row r="20" spans="1:7">
      <c r="A20" s="57">
        <v>19</v>
      </c>
      <c r="B20" s="57" t="s">
        <v>61</v>
      </c>
      <c r="C20" s="58">
        <v>1.3968</v>
      </c>
      <c r="D20" s="57">
        <v>21.4</v>
      </c>
      <c r="E20" s="57">
        <f t="shared" si="0"/>
        <v>1.3962450000000002</v>
      </c>
      <c r="F20" s="58">
        <f t="shared" si="1"/>
        <v>1.6646068620000012</v>
      </c>
      <c r="G20" s="57" t="s">
        <v>103</v>
      </c>
    </row>
    <row r="21" spans="1:7">
      <c r="A21" s="57">
        <v>20</v>
      </c>
      <c r="B21" s="57" t="s">
        <v>61</v>
      </c>
      <c r="C21" s="58">
        <v>1.3914</v>
      </c>
      <c r="D21" s="57">
        <v>21.4</v>
      </c>
      <c r="E21" s="57">
        <f t="shared" si="0"/>
        <v>1.3908450000000001</v>
      </c>
      <c r="F21" s="58">
        <f t="shared" si="1"/>
        <v>1.6055978220000018</v>
      </c>
      <c r="G21" s="57" t="s">
        <v>104</v>
      </c>
    </row>
    <row r="22" spans="1:7">
      <c r="A22" s="57">
        <v>21</v>
      </c>
      <c r="B22" s="57" t="s">
        <v>61</v>
      </c>
      <c r="C22" s="58">
        <v>1.3772</v>
      </c>
      <c r="D22" s="57">
        <v>21.4</v>
      </c>
      <c r="E22" s="57">
        <f t="shared" si="0"/>
        <v>1.3766450000000001</v>
      </c>
      <c r="F22" s="58">
        <f t="shared" si="1"/>
        <v>1.450425902000001</v>
      </c>
      <c r="G22" s="57" t="s">
        <v>105</v>
      </c>
    </row>
    <row r="23" spans="1:7">
      <c r="A23" s="57">
        <v>22</v>
      </c>
      <c r="B23" s="57" t="s">
        <v>61</v>
      </c>
      <c r="C23" s="58">
        <v>1.3573</v>
      </c>
      <c r="D23" s="57">
        <v>21.4</v>
      </c>
      <c r="E23" s="57">
        <f t="shared" si="0"/>
        <v>1.3567450000000001</v>
      </c>
      <c r="F23" s="58">
        <f t="shared" si="1"/>
        <v>1.2329666620000008</v>
      </c>
      <c r="G23" s="57" t="s">
        <v>106</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7">
        <v>1</v>
      </c>
      <c r="B2" s="57" t="s">
        <v>61</v>
      </c>
      <c r="C2" s="58">
        <v>1.4059999999999999</v>
      </c>
      <c r="D2" s="57">
        <v>21.4</v>
      </c>
      <c r="E2" s="57">
        <f t="shared" ref="E2:E23" si="0">((20-D2)*-0.000175+C2)-0.0008</f>
        <v>1.4054450000000001</v>
      </c>
      <c r="F2" s="58">
        <f t="shared" ref="F2:F23" si="1">E2*10.9276-13.593</f>
        <v>1.7651407820000014</v>
      </c>
      <c r="G2" s="57" t="s">
        <v>107</v>
      </c>
      <c r="I2" t="s">
        <v>154</v>
      </c>
      <c r="L2">
        <f>((20-K2)*-0.000175+J2)-0.0008</f>
        <v>-4.3E-3</v>
      </c>
      <c r="M2" s="37">
        <f>L2*10.9276-13.593</f>
        <v>-13.63998868</v>
      </c>
    </row>
    <row r="3" spans="1:13">
      <c r="A3" s="57">
        <v>2</v>
      </c>
      <c r="B3" s="57" t="s">
        <v>61</v>
      </c>
      <c r="C3" s="58">
        <v>1.4059999999999999</v>
      </c>
      <c r="D3" s="57">
        <v>21.4</v>
      </c>
      <c r="E3" s="57">
        <f t="shared" si="0"/>
        <v>1.4054450000000001</v>
      </c>
      <c r="F3" s="58">
        <f t="shared" si="1"/>
        <v>1.7651407820000014</v>
      </c>
      <c r="G3" s="57" t="s">
        <v>108</v>
      </c>
      <c r="I3" t="s">
        <v>155</v>
      </c>
      <c r="L3">
        <f>((20-K3)*-0.000175+J3)-0.0008</f>
        <v>-4.3E-3</v>
      </c>
      <c r="M3" s="37">
        <f>L3*10.9276-13.593</f>
        <v>-13.63998868</v>
      </c>
    </row>
    <row r="4" spans="1:13">
      <c r="A4" s="57">
        <v>3</v>
      </c>
      <c r="B4" s="57" t="s">
        <v>61</v>
      </c>
      <c r="C4" s="58">
        <v>1.4057999999999999</v>
      </c>
      <c r="D4" s="57">
        <v>21.4</v>
      </c>
      <c r="E4" s="57">
        <f t="shared" si="0"/>
        <v>1.4052450000000001</v>
      </c>
      <c r="F4" s="58">
        <f t="shared" si="1"/>
        <v>1.7629552620000002</v>
      </c>
      <c r="G4" s="57" t="s">
        <v>109</v>
      </c>
      <c r="I4" t="s">
        <v>156</v>
      </c>
    </row>
    <row r="5" spans="1:13">
      <c r="A5" s="57">
        <v>4</v>
      </c>
      <c r="B5" s="57" t="s">
        <v>61</v>
      </c>
      <c r="C5" s="58">
        <v>1.4054</v>
      </c>
      <c r="D5" s="57">
        <v>21.4</v>
      </c>
      <c r="E5" s="57">
        <f t="shared" si="0"/>
        <v>1.4048450000000001</v>
      </c>
      <c r="F5" s="58">
        <f t="shared" si="1"/>
        <v>1.7585842220000014</v>
      </c>
      <c r="G5" s="57" t="s">
        <v>110</v>
      </c>
      <c r="I5" t="s">
        <v>157</v>
      </c>
    </row>
    <row r="6" spans="1:13">
      <c r="A6" s="55">
        <v>5</v>
      </c>
      <c r="B6" s="55" t="s">
        <v>61</v>
      </c>
      <c r="C6" s="56">
        <v>1.405</v>
      </c>
      <c r="D6" s="55">
        <v>21.5</v>
      </c>
      <c r="E6" s="55">
        <f t="shared" si="0"/>
        <v>1.4044625000000002</v>
      </c>
      <c r="F6" s="56">
        <f t="shared" si="1"/>
        <v>1.7544044150000015</v>
      </c>
      <c r="G6" s="55" t="s">
        <v>111</v>
      </c>
    </row>
    <row r="7" spans="1:13">
      <c r="A7" s="55">
        <v>6</v>
      </c>
      <c r="B7" s="55" t="s">
        <v>61</v>
      </c>
      <c r="C7" s="56">
        <v>1.4045000000000001</v>
      </c>
      <c r="D7" s="55">
        <v>21.5</v>
      </c>
      <c r="E7" s="55">
        <f t="shared" si="0"/>
        <v>1.4039625000000002</v>
      </c>
      <c r="F7" s="56">
        <f t="shared" si="1"/>
        <v>1.7489406150000022</v>
      </c>
      <c r="G7" s="55" t="s">
        <v>112</v>
      </c>
    </row>
    <row r="8" spans="1:13">
      <c r="A8" s="55">
        <v>7</v>
      </c>
      <c r="B8" s="55" t="s">
        <v>61</v>
      </c>
      <c r="C8" s="56">
        <v>1.4038999999999999</v>
      </c>
      <c r="D8" s="55">
        <v>21.5</v>
      </c>
      <c r="E8" s="55">
        <f t="shared" si="0"/>
        <v>1.4033625000000001</v>
      </c>
      <c r="F8" s="56">
        <f t="shared" si="1"/>
        <v>1.7423840550000005</v>
      </c>
      <c r="G8" s="55" t="s">
        <v>113</v>
      </c>
    </row>
    <row r="9" spans="1:13">
      <c r="A9" s="55">
        <v>8</v>
      </c>
      <c r="B9" s="55" t="s">
        <v>61</v>
      </c>
      <c r="C9" s="56">
        <v>1.4033</v>
      </c>
      <c r="D9" s="55">
        <v>21.5</v>
      </c>
      <c r="E9" s="55">
        <f t="shared" si="0"/>
        <v>1.4027625000000001</v>
      </c>
      <c r="F9" s="56">
        <f t="shared" si="1"/>
        <v>1.7358274950000023</v>
      </c>
      <c r="G9" s="55" t="s">
        <v>114</v>
      </c>
    </row>
    <row r="10" spans="1:13">
      <c r="A10" s="55">
        <v>9</v>
      </c>
      <c r="B10" s="55" t="s">
        <v>61</v>
      </c>
      <c r="C10" s="56">
        <v>1.4028</v>
      </c>
      <c r="D10" s="55">
        <v>21.5</v>
      </c>
      <c r="E10" s="55">
        <f t="shared" si="0"/>
        <v>1.4022625000000002</v>
      </c>
      <c r="F10" s="56">
        <f t="shared" si="1"/>
        <v>1.7303636950000012</v>
      </c>
      <c r="G10" s="55" t="s">
        <v>115</v>
      </c>
    </row>
    <row r="11" spans="1:13">
      <c r="A11" s="55">
        <v>10</v>
      </c>
      <c r="B11" s="55" t="s">
        <v>61</v>
      </c>
      <c r="C11" s="56">
        <v>1.4023000000000001</v>
      </c>
      <c r="D11" s="55">
        <v>21.6</v>
      </c>
      <c r="E11" s="55">
        <f t="shared" si="0"/>
        <v>1.4017800000000002</v>
      </c>
      <c r="F11" s="56">
        <f t="shared" si="1"/>
        <v>1.7250911280000025</v>
      </c>
      <c r="G11" s="55" t="s">
        <v>116</v>
      </c>
    </row>
    <row r="12" spans="1:13">
      <c r="A12" s="55">
        <v>11</v>
      </c>
      <c r="B12" s="55" t="s">
        <v>61</v>
      </c>
      <c r="C12" s="56">
        <v>1.4017999999999999</v>
      </c>
      <c r="D12" s="55">
        <v>21.6</v>
      </c>
      <c r="E12" s="55">
        <f t="shared" si="0"/>
        <v>1.4012800000000001</v>
      </c>
      <c r="F12" s="56">
        <f t="shared" si="1"/>
        <v>1.7196273280000014</v>
      </c>
      <c r="G12" s="55" t="s">
        <v>117</v>
      </c>
    </row>
    <row r="13" spans="1:13">
      <c r="A13" s="55">
        <v>12</v>
      </c>
      <c r="B13" s="55" t="s">
        <v>61</v>
      </c>
      <c r="C13" s="56">
        <v>1.4012</v>
      </c>
      <c r="D13" s="55">
        <v>21.6</v>
      </c>
      <c r="E13" s="55">
        <f t="shared" si="0"/>
        <v>1.4006800000000001</v>
      </c>
      <c r="F13" s="56">
        <f t="shared" si="1"/>
        <v>1.7130707680000015</v>
      </c>
      <c r="G13" s="55" t="s">
        <v>118</v>
      </c>
    </row>
    <row r="14" spans="1:13">
      <c r="A14" s="57">
        <v>13</v>
      </c>
      <c r="B14" s="57" t="s">
        <v>61</v>
      </c>
      <c r="C14" s="58">
        <v>1.4007000000000001</v>
      </c>
      <c r="D14" s="57">
        <v>21.6</v>
      </c>
      <c r="E14" s="57">
        <f t="shared" si="0"/>
        <v>1.4001800000000002</v>
      </c>
      <c r="F14" s="58">
        <f t="shared" si="1"/>
        <v>1.7076069680000021</v>
      </c>
      <c r="G14" s="57" t="s">
        <v>119</v>
      </c>
    </row>
    <row r="15" spans="1:13">
      <c r="A15" s="57">
        <v>14</v>
      </c>
      <c r="B15" s="57" t="s">
        <v>61</v>
      </c>
      <c r="C15" s="58">
        <v>1.4001999999999999</v>
      </c>
      <c r="D15" s="57">
        <v>21.6</v>
      </c>
      <c r="E15" s="57">
        <f t="shared" si="0"/>
        <v>1.39968</v>
      </c>
      <c r="F15" s="58">
        <f t="shared" si="1"/>
        <v>1.702143168000001</v>
      </c>
      <c r="G15" s="57" t="s">
        <v>120</v>
      </c>
    </row>
    <row r="16" spans="1:13">
      <c r="A16" s="57">
        <v>15</v>
      </c>
      <c r="B16" s="57" t="s">
        <v>61</v>
      </c>
      <c r="C16" s="58">
        <v>1.3996</v>
      </c>
      <c r="D16" s="57">
        <v>21.6</v>
      </c>
      <c r="E16" s="57">
        <f t="shared" si="0"/>
        <v>1.3990800000000001</v>
      </c>
      <c r="F16" s="58">
        <f t="shared" si="1"/>
        <v>1.695586608000001</v>
      </c>
      <c r="G16" s="57" t="s">
        <v>121</v>
      </c>
    </row>
    <row r="17" spans="1:7">
      <c r="A17" s="57">
        <v>16</v>
      </c>
      <c r="B17" s="57" t="s">
        <v>61</v>
      </c>
      <c r="C17" s="58">
        <v>1.3992</v>
      </c>
      <c r="D17" s="57">
        <v>21.6</v>
      </c>
      <c r="E17" s="57">
        <f t="shared" si="0"/>
        <v>1.3986800000000001</v>
      </c>
      <c r="F17" s="58">
        <f t="shared" si="1"/>
        <v>1.6912155680000023</v>
      </c>
      <c r="G17" s="57" t="s">
        <v>122</v>
      </c>
    </row>
    <row r="18" spans="1:7">
      <c r="A18" s="57">
        <v>17</v>
      </c>
      <c r="B18" s="57" t="s">
        <v>61</v>
      </c>
      <c r="C18" s="58">
        <v>1.3986000000000001</v>
      </c>
      <c r="D18" s="57">
        <v>21.6</v>
      </c>
      <c r="E18" s="57">
        <f t="shared" si="0"/>
        <v>1.3980800000000002</v>
      </c>
      <c r="F18" s="58">
        <f t="shared" si="1"/>
        <v>1.6846590080000023</v>
      </c>
      <c r="G18" s="57" t="s">
        <v>123</v>
      </c>
    </row>
    <row r="19" spans="1:7">
      <c r="A19" s="57">
        <v>18</v>
      </c>
      <c r="B19" s="57" t="s">
        <v>61</v>
      </c>
      <c r="C19" s="58">
        <v>1.3982000000000001</v>
      </c>
      <c r="D19" s="57">
        <v>21.6</v>
      </c>
      <c r="E19" s="57">
        <f t="shared" si="0"/>
        <v>1.3976800000000003</v>
      </c>
      <c r="F19" s="58">
        <f t="shared" si="1"/>
        <v>1.6802879680000036</v>
      </c>
      <c r="G19" s="57" t="s">
        <v>124</v>
      </c>
    </row>
    <row r="20" spans="1:7">
      <c r="A20" s="57">
        <v>19</v>
      </c>
      <c r="B20" s="57" t="s">
        <v>61</v>
      </c>
      <c r="C20" s="58">
        <v>1.3966000000000001</v>
      </c>
      <c r="D20" s="57">
        <v>21.6</v>
      </c>
      <c r="E20" s="57">
        <f t="shared" si="0"/>
        <v>1.3960800000000002</v>
      </c>
      <c r="F20" s="58">
        <f t="shared" si="1"/>
        <v>1.6628038080000032</v>
      </c>
      <c r="G20" s="57" t="s">
        <v>125</v>
      </c>
    </row>
    <row r="21" spans="1:7">
      <c r="A21" s="57">
        <v>20</v>
      </c>
      <c r="B21" s="57" t="s">
        <v>61</v>
      </c>
      <c r="C21" s="58">
        <v>1.3913</v>
      </c>
      <c r="D21" s="57">
        <v>21.6</v>
      </c>
      <c r="E21" s="57">
        <f t="shared" si="0"/>
        <v>1.3907800000000001</v>
      </c>
      <c r="F21" s="58">
        <f t="shared" si="1"/>
        <v>1.6048875280000008</v>
      </c>
      <c r="G21" s="57" t="s">
        <v>126</v>
      </c>
    </row>
    <row r="22" spans="1:7">
      <c r="A22" s="55">
        <v>21</v>
      </c>
      <c r="B22" s="55" t="s">
        <v>61</v>
      </c>
      <c r="C22" s="56">
        <v>1.3754999999999999</v>
      </c>
      <c r="D22" s="55">
        <v>21.6</v>
      </c>
      <c r="E22" s="55">
        <f t="shared" si="0"/>
        <v>1.3749800000000001</v>
      </c>
      <c r="F22" s="56">
        <f t="shared" si="1"/>
        <v>1.4322314480000014</v>
      </c>
      <c r="G22" s="55" t="s">
        <v>127</v>
      </c>
    </row>
    <row r="23" spans="1:7">
      <c r="A23" s="55">
        <v>22</v>
      </c>
      <c r="B23" s="55" t="s">
        <v>61</v>
      </c>
      <c r="C23" s="56">
        <v>1.3545</v>
      </c>
      <c r="D23" s="55">
        <v>21.6</v>
      </c>
      <c r="E23" s="55">
        <f t="shared" si="0"/>
        <v>1.3539800000000002</v>
      </c>
      <c r="F23" s="56">
        <f t="shared" si="1"/>
        <v>1.2027518480000019</v>
      </c>
      <c r="G23" s="55" t="s">
        <v>128</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1.4057999999999999</v>
      </c>
      <c r="D2" s="55">
        <v>21.6</v>
      </c>
      <c r="E2" s="55">
        <f t="shared" ref="E2:E23" si="0">((20-D2)*-0.000175+C2)-0.0008</f>
        <v>1.4052800000000001</v>
      </c>
      <c r="F2" s="56">
        <f t="shared" ref="F2:F23" si="1">E2*10.9276-13.593</f>
        <v>1.7633377280000015</v>
      </c>
      <c r="G2" s="55" t="s">
        <v>129</v>
      </c>
      <c r="I2" t="s">
        <v>154</v>
      </c>
      <c r="L2">
        <f>((20-K2)*-0.000175+J2)-0.0008</f>
        <v>-4.3E-3</v>
      </c>
      <c r="M2" s="37">
        <f>L2*10.9276-13.593</f>
        <v>-13.63998868</v>
      </c>
    </row>
    <row r="3" spans="1:13">
      <c r="A3" s="55">
        <v>2</v>
      </c>
      <c r="B3" s="55" t="s">
        <v>61</v>
      </c>
      <c r="C3" s="56">
        <v>1.4060999999999999</v>
      </c>
      <c r="D3" s="55">
        <v>21.7</v>
      </c>
      <c r="E3" s="55">
        <f t="shared" si="0"/>
        <v>1.4055975000000001</v>
      </c>
      <c r="F3" s="56">
        <f t="shared" si="1"/>
        <v>1.7668072410000004</v>
      </c>
      <c r="G3" s="55" t="s">
        <v>130</v>
      </c>
      <c r="I3" t="s">
        <v>155</v>
      </c>
      <c r="L3">
        <f>((20-K3)*-0.000175+J3)-0.0008</f>
        <v>-4.3E-3</v>
      </c>
      <c r="M3" s="37">
        <f>L3*10.9276-13.593</f>
        <v>-13.63998868</v>
      </c>
    </row>
    <row r="4" spans="1:13">
      <c r="A4" s="55">
        <v>3</v>
      </c>
      <c r="B4" s="55" t="s">
        <v>61</v>
      </c>
      <c r="C4" s="56">
        <v>1.4057999999999999</v>
      </c>
      <c r="D4" s="55">
        <v>21.7</v>
      </c>
      <c r="E4" s="55">
        <f t="shared" si="0"/>
        <v>1.4052975000000001</v>
      </c>
      <c r="F4" s="56">
        <f t="shared" si="1"/>
        <v>1.7635289610000005</v>
      </c>
      <c r="G4" s="55" t="s">
        <v>131</v>
      </c>
      <c r="I4" t="s">
        <v>156</v>
      </c>
    </row>
    <row r="5" spans="1:13">
      <c r="A5" s="55">
        <v>4</v>
      </c>
      <c r="B5" s="55" t="s">
        <v>61</v>
      </c>
      <c r="C5" s="56">
        <v>1.4055</v>
      </c>
      <c r="D5" s="55">
        <v>21.7</v>
      </c>
      <c r="E5" s="55">
        <f t="shared" si="0"/>
        <v>1.4049975000000001</v>
      </c>
      <c r="F5" s="56">
        <f t="shared" si="1"/>
        <v>1.7602506810000005</v>
      </c>
      <c r="G5" s="55" t="s">
        <v>132</v>
      </c>
      <c r="I5" t="s">
        <v>157</v>
      </c>
    </row>
    <row r="6" spans="1:13">
      <c r="A6" s="55">
        <v>5</v>
      </c>
      <c r="B6" s="55" t="s">
        <v>61</v>
      </c>
      <c r="C6" s="56">
        <v>1.405</v>
      </c>
      <c r="D6" s="55">
        <v>21.7</v>
      </c>
      <c r="E6" s="55">
        <f t="shared" si="0"/>
        <v>1.4044975000000002</v>
      </c>
      <c r="F6" s="56">
        <f t="shared" si="1"/>
        <v>1.7547868810000011</v>
      </c>
      <c r="G6" s="55" t="s">
        <v>133</v>
      </c>
    </row>
    <row r="7" spans="1:13">
      <c r="A7" s="55">
        <v>6</v>
      </c>
      <c r="B7" s="55" t="s">
        <v>61</v>
      </c>
      <c r="C7" s="56">
        <v>1.4044000000000001</v>
      </c>
      <c r="D7" s="55">
        <v>21.7</v>
      </c>
      <c r="E7" s="55">
        <f t="shared" si="0"/>
        <v>1.4038975000000002</v>
      </c>
      <c r="F7" s="56">
        <f t="shared" si="1"/>
        <v>1.748230321000003</v>
      </c>
      <c r="G7" s="55" t="s">
        <v>134</v>
      </c>
    </row>
    <row r="8" spans="1:13">
      <c r="A8" s="57">
        <v>7</v>
      </c>
      <c r="B8" s="57" t="s">
        <v>61</v>
      </c>
      <c r="C8" s="58">
        <v>1.4039999999999999</v>
      </c>
      <c r="D8" s="57">
        <v>21.7</v>
      </c>
      <c r="E8" s="57">
        <f t="shared" si="0"/>
        <v>1.4034975000000001</v>
      </c>
      <c r="F8" s="58">
        <f t="shared" si="1"/>
        <v>1.7438592810000006</v>
      </c>
      <c r="G8" s="57" t="s">
        <v>135</v>
      </c>
    </row>
    <row r="9" spans="1:13">
      <c r="A9" s="57">
        <v>8</v>
      </c>
      <c r="B9" s="57" t="s">
        <v>61</v>
      </c>
      <c r="C9" s="58">
        <v>1.4033</v>
      </c>
      <c r="D9" s="57">
        <v>21.7</v>
      </c>
      <c r="E9" s="57">
        <f t="shared" si="0"/>
        <v>1.4027975000000001</v>
      </c>
      <c r="F9" s="58">
        <f t="shared" si="1"/>
        <v>1.7362099610000019</v>
      </c>
      <c r="G9" s="57" t="s">
        <v>136</v>
      </c>
    </row>
    <row r="10" spans="1:13">
      <c r="A10" s="57">
        <v>9</v>
      </c>
      <c r="B10" s="57" t="s">
        <v>61</v>
      </c>
      <c r="C10" s="58">
        <v>1.4028</v>
      </c>
      <c r="D10" s="57">
        <v>21.7</v>
      </c>
      <c r="E10" s="57">
        <f t="shared" si="0"/>
        <v>1.4022975000000002</v>
      </c>
      <c r="F10" s="58">
        <f t="shared" si="1"/>
        <v>1.7307461610000026</v>
      </c>
      <c r="G10" s="57" t="s">
        <v>137</v>
      </c>
    </row>
    <row r="11" spans="1:13">
      <c r="A11" s="57">
        <v>10</v>
      </c>
      <c r="B11" s="57" t="s">
        <v>61</v>
      </c>
      <c r="C11" s="58">
        <v>1.4023000000000001</v>
      </c>
      <c r="D11" s="57">
        <v>21.7</v>
      </c>
      <c r="E11" s="57">
        <f t="shared" si="0"/>
        <v>1.4017975000000003</v>
      </c>
      <c r="F11" s="58">
        <f t="shared" si="1"/>
        <v>1.7252823610000032</v>
      </c>
      <c r="G11" s="57" t="s">
        <v>158</v>
      </c>
    </row>
    <row r="12" spans="1:13">
      <c r="A12" s="57">
        <v>11</v>
      </c>
      <c r="B12" s="57" t="s">
        <v>61</v>
      </c>
      <c r="C12" s="58">
        <v>1.4016999999999999</v>
      </c>
      <c r="D12" s="57">
        <v>21.7</v>
      </c>
      <c r="E12" s="57">
        <f t="shared" si="0"/>
        <v>1.4011975000000001</v>
      </c>
      <c r="F12" s="58">
        <f t="shared" si="1"/>
        <v>1.7187258010000015</v>
      </c>
      <c r="G12" s="57" t="s">
        <v>159</v>
      </c>
    </row>
    <row r="13" spans="1:13">
      <c r="A13" s="57">
        <v>12</v>
      </c>
      <c r="B13" s="57" t="s">
        <v>61</v>
      </c>
      <c r="C13" s="58">
        <v>1.4012</v>
      </c>
      <c r="D13" s="57">
        <v>21.7</v>
      </c>
      <c r="E13" s="57">
        <f t="shared" si="0"/>
        <v>1.4006975000000002</v>
      </c>
      <c r="F13" s="58">
        <f t="shared" si="1"/>
        <v>1.7132620010000021</v>
      </c>
      <c r="G13" s="57" t="s">
        <v>160</v>
      </c>
    </row>
    <row r="14" spans="1:13">
      <c r="A14" s="57">
        <v>13</v>
      </c>
      <c r="B14" s="57" t="s">
        <v>61</v>
      </c>
      <c r="C14" s="58">
        <v>1.4006000000000001</v>
      </c>
      <c r="D14" s="57">
        <v>21.7</v>
      </c>
      <c r="E14" s="57">
        <f t="shared" si="0"/>
        <v>1.4000975000000002</v>
      </c>
      <c r="F14" s="58">
        <f t="shared" si="1"/>
        <v>1.7067054410000022</v>
      </c>
      <c r="G14" s="57" t="s">
        <v>161</v>
      </c>
    </row>
    <row r="15" spans="1:13">
      <c r="A15" s="57">
        <v>14</v>
      </c>
      <c r="B15" s="57" t="s">
        <v>61</v>
      </c>
      <c r="C15" s="58">
        <v>1.4000999999999999</v>
      </c>
      <c r="D15" s="57">
        <v>21.7</v>
      </c>
      <c r="E15" s="57">
        <f t="shared" si="0"/>
        <v>1.3995975</v>
      </c>
      <c r="F15" s="58">
        <f t="shared" si="1"/>
        <v>1.7012416410000011</v>
      </c>
      <c r="G15" s="57" t="s">
        <v>162</v>
      </c>
    </row>
    <row r="16" spans="1:13">
      <c r="A16" s="55">
        <v>15</v>
      </c>
      <c r="B16" s="55" t="s">
        <v>61</v>
      </c>
      <c r="C16" s="56">
        <v>1.3996</v>
      </c>
      <c r="D16" s="55">
        <v>21.7</v>
      </c>
      <c r="E16" s="55">
        <f t="shared" si="0"/>
        <v>1.3990975000000001</v>
      </c>
      <c r="F16" s="56">
        <f t="shared" si="1"/>
        <v>1.6957778410000017</v>
      </c>
      <c r="G16" s="55" t="s">
        <v>176</v>
      </c>
    </row>
    <row r="17" spans="1:7">
      <c r="A17" s="55">
        <v>16</v>
      </c>
      <c r="B17" s="55" t="s">
        <v>61</v>
      </c>
      <c r="C17" s="56">
        <v>1.3991</v>
      </c>
      <c r="D17" s="55">
        <v>21.7</v>
      </c>
      <c r="E17" s="55">
        <f t="shared" si="0"/>
        <v>1.3985975000000002</v>
      </c>
      <c r="F17" s="56">
        <f t="shared" si="1"/>
        <v>1.6903140410000024</v>
      </c>
      <c r="G17" s="55" t="s">
        <v>177</v>
      </c>
    </row>
    <row r="18" spans="1:7">
      <c r="A18" s="55">
        <v>17</v>
      </c>
      <c r="B18" s="55" t="s">
        <v>61</v>
      </c>
      <c r="C18" s="56">
        <v>1.3986000000000001</v>
      </c>
      <c r="D18" s="55">
        <v>21.7</v>
      </c>
      <c r="E18" s="55">
        <f t="shared" si="0"/>
        <v>1.3980975000000002</v>
      </c>
      <c r="F18" s="56">
        <f t="shared" si="1"/>
        <v>1.684850241000003</v>
      </c>
      <c r="G18" s="55" t="s">
        <v>178</v>
      </c>
    </row>
    <row r="19" spans="1:7">
      <c r="A19" s="55">
        <v>18</v>
      </c>
      <c r="B19" s="55" t="s">
        <v>61</v>
      </c>
      <c r="C19" s="56">
        <v>1.3980999999999999</v>
      </c>
      <c r="D19" s="55">
        <v>21.7</v>
      </c>
      <c r="E19" s="55">
        <f t="shared" si="0"/>
        <v>1.3975975</v>
      </c>
      <c r="F19" s="56">
        <f t="shared" si="1"/>
        <v>1.6793864410000001</v>
      </c>
      <c r="G19" s="55" t="s">
        <v>179</v>
      </c>
    </row>
    <row r="20" spans="1:7">
      <c r="A20" s="55">
        <v>19</v>
      </c>
      <c r="B20" s="55" t="s">
        <v>61</v>
      </c>
      <c r="C20" s="56">
        <v>1.3958999999999999</v>
      </c>
      <c r="D20" s="55">
        <v>21.7</v>
      </c>
      <c r="E20" s="55">
        <f t="shared" si="0"/>
        <v>1.3953975000000001</v>
      </c>
      <c r="F20" s="56">
        <f t="shared" si="1"/>
        <v>1.6553457210000015</v>
      </c>
      <c r="G20" s="55" t="s">
        <v>180</v>
      </c>
    </row>
    <row r="21" spans="1:7">
      <c r="A21" s="55">
        <v>20</v>
      </c>
      <c r="B21" s="55" t="s">
        <v>61</v>
      </c>
      <c r="C21" s="56">
        <v>1.3888</v>
      </c>
      <c r="D21" s="55">
        <v>21.7</v>
      </c>
      <c r="E21" s="55">
        <f t="shared" si="0"/>
        <v>1.3882975000000002</v>
      </c>
      <c r="F21" s="56">
        <f t="shared" si="1"/>
        <v>1.5777597610000011</v>
      </c>
      <c r="G21" s="55" t="s">
        <v>181</v>
      </c>
    </row>
    <row r="22" spans="1:7">
      <c r="A22" s="55">
        <v>21</v>
      </c>
      <c r="B22" s="55" t="s">
        <v>61</v>
      </c>
      <c r="C22" s="56">
        <v>1.3740000000000001</v>
      </c>
      <c r="D22" s="55">
        <v>21.8</v>
      </c>
      <c r="E22" s="55">
        <f t="shared" si="0"/>
        <v>1.3735150000000003</v>
      </c>
      <c r="F22" s="56">
        <f t="shared" si="1"/>
        <v>1.4162225140000029</v>
      </c>
      <c r="G22" s="55" t="s">
        <v>182</v>
      </c>
    </row>
    <row r="23" spans="1:7">
      <c r="A23" s="55">
        <v>22</v>
      </c>
      <c r="B23" s="55" t="s">
        <v>61</v>
      </c>
      <c r="C23" s="56">
        <v>1.3566</v>
      </c>
      <c r="D23" s="55">
        <v>21.8</v>
      </c>
      <c r="E23" s="55">
        <f t="shared" si="0"/>
        <v>1.3561150000000002</v>
      </c>
      <c r="F23" s="56">
        <f t="shared" si="1"/>
        <v>1.2260822740000012</v>
      </c>
      <c r="G23" s="55" t="s">
        <v>183</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AQ86"/>
  <sheetViews>
    <sheetView zoomScaleNormal="100" workbookViewId="0">
      <selection activeCell="AI32" sqref="AI32"/>
    </sheetView>
  </sheetViews>
  <sheetFormatPr defaultColWidth="10.84375" defaultRowHeight="12.45"/>
  <cols>
    <col min="1" max="1" width="9.53515625" style="53" bestFit="1" customWidth="1"/>
    <col min="2" max="2" width="11.3828125" style="53" bestFit="1" customWidth="1"/>
    <col min="3" max="3" width="11.61328125" style="53" bestFit="1" customWidth="1"/>
    <col min="4" max="7" width="10.84375" style="53"/>
    <col min="8" max="8" width="10.84375" style="53" customWidth="1"/>
    <col min="9" max="9" width="10.84375" style="53"/>
    <col min="10" max="11" width="11" style="53" customWidth="1"/>
    <col min="12" max="16384" width="10.84375" style="53"/>
  </cols>
  <sheetData>
    <row r="1" spans="1:43" ht="12.9" thickTop="1">
      <c r="A1" s="59" t="s">
        <v>184</v>
      </c>
      <c r="B1" s="109">
        <f>'Tube Loading'!$F$29</f>
        <v>1445</v>
      </c>
      <c r="C1" s="110" t="str">
        <f>_xlfn.TEXTJOIN("-",TRUE,'Tube Loading'!$F$29,"density")</f>
        <v>1445-density</v>
      </c>
      <c r="D1" s="111" t="str">
        <f>_xlfn.TEXTJOIN("-",TRUE,'Tube Loading'!$F$29,"conc")</f>
        <v>1445-conc</v>
      </c>
      <c r="E1" s="53">
        <f>'Tube Loading'!$F$30</f>
        <v>3651</v>
      </c>
      <c r="F1" s="53" t="str">
        <f>_xlfn.TEXTJOIN("-",TRUE,'Tube Loading'!$F$30,"density")</f>
        <v>3651-density</v>
      </c>
      <c r="G1" s="53" t="str">
        <f>_xlfn.TEXTJOIN("-",TRUE,'Tube Loading'!$F$30,"conc")</f>
        <v>3651-conc</v>
      </c>
      <c r="H1" s="53">
        <f>'Tube Loading'!$F$31</f>
        <v>3646</v>
      </c>
      <c r="I1" s="53" t="str">
        <f>_xlfn.TEXTJOIN("-",TRUE,'Tube Loading'!$F$31,"density")</f>
        <v>3646-density</v>
      </c>
      <c r="J1" s="53" t="str">
        <f>_xlfn.TEXTJOIN("-",TRUE,'Tube Loading'!$F$31,"conc")</f>
        <v>3646-conc</v>
      </c>
      <c r="K1" s="53">
        <f>'Tube Loading'!$F$32</f>
        <v>3207</v>
      </c>
      <c r="L1" s="53" t="str">
        <f>_xlfn.TEXTJOIN("-",TRUE,'Tube Loading'!$F$32,"density")</f>
        <v>3207-density</v>
      </c>
      <c r="M1" s="53" t="str">
        <f>_xlfn.TEXTJOIN("-",TRUE,'Tube Loading'!$F$32,"conc")</f>
        <v>3207-conc</v>
      </c>
      <c r="N1" s="53">
        <f>'Tube Loading'!$F$34</f>
        <v>4014</v>
      </c>
      <c r="O1" s="53" t="str">
        <f>_xlfn.TEXTJOIN("-",TRUE,'Tube Loading'!$F$34,"density")</f>
        <v>4014-density</v>
      </c>
      <c r="P1" s="53" t="str">
        <f>_xlfn.TEXTJOIN("-",TRUE,'Tube Loading'!$F$34,"conc")</f>
        <v>4014-conc</v>
      </c>
      <c r="Q1" s="53">
        <f>'Tube Loading'!$F$35</f>
        <v>1794</v>
      </c>
      <c r="R1" s="53" t="str">
        <f>_xlfn.TEXTJOIN("-",TRUE,'Tube Loading'!$F$35,"density")</f>
        <v>1794-density</v>
      </c>
      <c r="S1" s="53" t="str">
        <f>_xlfn.TEXTJOIN("-",TRUE,'Tube Loading'!$F$35,"conc")</f>
        <v>1794-conc</v>
      </c>
      <c r="T1" s="53">
        <f>'Tube Loading'!$F$36</f>
        <v>1457</v>
      </c>
      <c r="U1" s="53" t="str">
        <f>_xlfn.TEXTJOIN("-",TRUE,'Tube Loading'!$F$36,"density")</f>
        <v>1457-density</v>
      </c>
      <c r="V1" s="53" t="str">
        <f>_xlfn.TEXTJOIN("-",TRUE,'Tube Loading'!$F$36,"conc")</f>
        <v>1457-conc</v>
      </c>
      <c r="W1" s="53">
        <f>'Tube Loading'!$F$37</f>
        <v>3959</v>
      </c>
      <c r="X1" s="53" t="str">
        <f>_xlfn.TEXTJOIN("-",TRUE,'Tube Loading'!$F$37,"density")</f>
        <v>3959-density</v>
      </c>
      <c r="Y1" s="53" t="str">
        <f>_xlfn.TEXTJOIN("-",TRUE,'Tube Loading'!$F$37,"conc")</f>
        <v>3959-conc</v>
      </c>
      <c r="Z1" s="53">
        <f>'Tube Loading'!$F$38</f>
        <v>1463</v>
      </c>
      <c r="AA1" s="70" t="str">
        <f>_xlfn.TEXTJOIN("-",TRUE,'Tube Loading'!$F$38,"density")</f>
        <v>1463-density</v>
      </c>
      <c r="AB1" s="70" t="str">
        <f>_xlfn.TEXTJOIN("-",TRUE,'Tube Loading'!$F$38,"conc")</f>
        <v>1463-conc</v>
      </c>
      <c r="AC1" s="53">
        <f>'Tube Loading'!$F$39</f>
        <v>1431</v>
      </c>
      <c r="AD1" s="53" t="str">
        <f>_xlfn.TEXTJOIN("-",TRUE,'Tube Loading'!$F$39,"density")</f>
        <v>1431-density</v>
      </c>
      <c r="AE1" s="53" t="str">
        <f>_xlfn.TEXTJOIN("-",TRUE,'Tube Loading'!$F$39,"conc")</f>
        <v>1431-conc</v>
      </c>
      <c r="AF1" s="53">
        <f>'Tube Loading'!$F$40</f>
        <v>4002</v>
      </c>
      <c r="AG1" s="53" t="str">
        <f>_xlfn.TEXTJOIN("-",TRUE,'Tube Loading'!$F$40,"density")</f>
        <v>4002-density</v>
      </c>
      <c r="AH1" s="53" t="str">
        <f>_xlfn.TEXTJOIN("-",TRUE,'Tube Loading'!$F$40,"conc")</f>
        <v>4002-conc</v>
      </c>
      <c r="AI1" s="53">
        <f>'Tube Loading'!$F$42</f>
        <v>2029</v>
      </c>
      <c r="AJ1" s="53" t="str">
        <f>_xlfn.TEXTJOIN("-",TRUE,'Tube Loading'!$F$42,"density")</f>
        <v>2029-density</v>
      </c>
      <c r="AK1" s="53" t="str">
        <f>_xlfn.TEXTJOIN("-",TRUE,'Tube Loading'!$F$42,"conc")</f>
        <v>2029-conc</v>
      </c>
      <c r="AL1" s="53">
        <f>'[1]Tube Loading'!$F$43</f>
        <v>3654</v>
      </c>
      <c r="AM1" s="53" t="str">
        <f>_xlfn.TEXTJOIN("-",TRUE,'[1]Tube Loading'!$F$43,"density")</f>
        <v>3654-density</v>
      </c>
      <c r="AN1" s="53" t="str">
        <f>_xlfn.TEXTJOIN("-",TRUE,'[1]Tube Loading'!$F$43,"conc")</f>
        <v>3654-conc</v>
      </c>
      <c r="AO1" s="53">
        <f>'Tube Loading'!$F$44</f>
        <v>2039</v>
      </c>
      <c r="AP1" s="53" t="str">
        <f>_xlfn.TEXTJOIN("-",TRUE,'Tube Loading'!$F$44,"density")</f>
        <v>2039-density</v>
      </c>
      <c r="AQ1" s="53" t="str">
        <f>_xlfn.TEXTJOIN("-",TRUE,'Tube Loading'!$F$44,"conc")</f>
        <v>2039-conc</v>
      </c>
    </row>
    <row r="2" spans="1:43">
      <c r="A2" s="59" t="s">
        <v>185</v>
      </c>
      <c r="B2" s="115" t="s">
        <v>169</v>
      </c>
      <c r="C2" s="116"/>
      <c r="D2" s="117"/>
      <c r="E2" s="115" t="s">
        <v>170</v>
      </c>
      <c r="F2" s="116"/>
      <c r="G2" s="117"/>
      <c r="H2" s="115" t="s">
        <v>171</v>
      </c>
      <c r="I2" s="116"/>
      <c r="J2" s="117"/>
      <c r="K2" s="115" t="s">
        <v>172</v>
      </c>
      <c r="L2" s="116"/>
      <c r="M2" s="117"/>
      <c r="N2" s="112" t="s">
        <v>174</v>
      </c>
      <c r="O2" s="113"/>
      <c r="P2" s="114"/>
      <c r="Q2" s="112" t="s">
        <v>212</v>
      </c>
      <c r="R2" s="113"/>
      <c r="S2" s="114"/>
      <c r="T2" s="112" t="s">
        <v>175</v>
      </c>
      <c r="U2" s="113"/>
      <c r="V2" s="114"/>
      <c r="W2" s="112" t="s">
        <v>202</v>
      </c>
      <c r="X2" s="113"/>
      <c r="Y2" s="114"/>
      <c r="Z2" s="112" t="s">
        <v>203</v>
      </c>
      <c r="AA2" s="113"/>
      <c r="AB2" s="114"/>
      <c r="AC2" s="112" t="s">
        <v>204</v>
      </c>
      <c r="AD2" s="113"/>
      <c r="AE2" s="114"/>
      <c r="AF2" s="112" t="s">
        <v>8</v>
      </c>
      <c r="AG2" s="113"/>
      <c r="AH2" s="114"/>
      <c r="AI2" s="112" t="s">
        <v>23</v>
      </c>
      <c r="AJ2" s="113"/>
      <c r="AK2" s="114"/>
      <c r="AL2" s="112" t="s">
        <v>213</v>
      </c>
      <c r="AM2" s="113"/>
      <c r="AN2" s="114"/>
      <c r="AO2" s="112" t="s">
        <v>205</v>
      </c>
      <c r="AP2" s="113"/>
      <c r="AQ2" s="114"/>
    </row>
    <row r="3" spans="1:43">
      <c r="A3" s="59" t="s">
        <v>168</v>
      </c>
      <c r="B3" s="60" t="s">
        <v>186</v>
      </c>
      <c r="C3" s="61" t="s">
        <v>187</v>
      </c>
      <c r="D3" s="62" t="s">
        <v>173</v>
      </c>
      <c r="E3" s="60" t="s">
        <v>186</v>
      </c>
      <c r="F3" s="61" t="s">
        <v>187</v>
      </c>
      <c r="G3" s="62" t="s">
        <v>173</v>
      </c>
      <c r="H3" s="60" t="s">
        <v>186</v>
      </c>
      <c r="I3" s="61" t="s">
        <v>187</v>
      </c>
      <c r="J3" s="62" t="s">
        <v>173</v>
      </c>
      <c r="K3" s="60" t="s">
        <v>186</v>
      </c>
      <c r="L3" s="61" t="s">
        <v>187</v>
      </c>
      <c r="M3" s="62" t="s">
        <v>173</v>
      </c>
      <c r="N3" s="81" t="s">
        <v>186</v>
      </c>
      <c r="O3" s="82" t="s">
        <v>187</v>
      </c>
      <c r="P3" s="83" t="s">
        <v>173</v>
      </c>
      <c r="Q3" s="81" t="s">
        <v>186</v>
      </c>
      <c r="R3" s="82" t="s">
        <v>187</v>
      </c>
      <c r="S3" s="83" t="s">
        <v>173</v>
      </c>
      <c r="T3" s="81" t="s">
        <v>186</v>
      </c>
      <c r="U3" s="82" t="s">
        <v>187</v>
      </c>
      <c r="V3" s="83" t="s">
        <v>173</v>
      </c>
      <c r="W3" s="81" t="s">
        <v>186</v>
      </c>
      <c r="X3" s="82" t="s">
        <v>187</v>
      </c>
      <c r="Y3" s="83" t="s">
        <v>173</v>
      </c>
      <c r="Z3" s="81" t="s">
        <v>186</v>
      </c>
      <c r="AA3" s="82" t="s">
        <v>187</v>
      </c>
      <c r="AB3" s="83" t="s">
        <v>173</v>
      </c>
      <c r="AC3" s="81" t="s">
        <v>186</v>
      </c>
      <c r="AD3" s="82" t="s">
        <v>187</v>
      </c>
      <c r="AE3" s="83" t="s">
        <v>173</v>
      </c>
      <c r="AF3" s="81" t="s">
        <v>186</v>
      </c>
      <c r="AG3" s="82" t="s">
        <v>187</v>
      </c>
      <c r="AH3" s="83" t="s">
        <v>173</v>
      </c>
      <c r="AI3" s="81" t="s">
        <v>186</v>
      </c>
      <c r="AJ3" s="82" t="s">
        <v>187</v>
      </c>
      <c r="AK3" s="83" t="s">
        <v>173</v>
      </c>
      <c r="AL3" s="81" t="s">
        <v>186</v>
      </c>
      <c r="AM3" s="82" t="s">
        <v>187</v>
      </c>
      <c r="AN3" s="83" t="s">
        <v>173</v>
      </c>
      <c r="AO3" s="81" t="s">
        <v>186</v>
      </c>
      <c r="AP3" s="82" t="s">
        <v>187</v>
      </c>
      <c r="AQ3" s="83" t="s">
        <v>173</v>
      </c>
    </row>
    <row r="4" spans="1:43">
      <c r="A4" s="53">
        <v>1</v>
      </c>
      <c r="B4" s="66" t="str">
        <f>'Tube A'!G2</f>
        <v>A1</v>
      </c>
      <c r="C4" s="67">
        <f>'Tube A'!F2</f>
        <v>1.77612302</v>
      </c>
      <c r="D4" s="68">
        <v>-3.6963113707692903E-2</v>
      </c>
      <c r="E4" s="66" t="str">
        <f>'Tube B'!G2</f>
        <v>G3</v>
      </c>
      <c r="F4" s="67">
        <f>'Tube B'!F2</f>
        <v>1.7632557710000007</v>
      </c>
      <c r="G4" s="68">
        <v>-4.5647267234096643E-2</v>
      </c>
      <c r="H4" s="66" t="str">
        <f>'Tube C'!G2</f>
        <v>D6</v>
      </c>
      <c r="I4" s="67">
        <f>'Tube C'!F2</f>
        <v>1.7676814490000012</v>
      </c>
      <c r="J4" s="68">
        <v>-3.3658165046363465E-2</v>
      </c>
      <c r="K4" s="66" t="str">
        <f>'Tube D'!G2</f>
        <v>C9</v>
      </c>
      <c r="L4" s="67">
        <f>'Tube D'!F2</f>
        <v>1.7548142000000002</v>
      </c>
      <c r="M4" s="68">
        <v>-4.7575997921547125E-2</v>
      </c>
      <c r="N4" s="66" t="str">
        <f>'Tube F'!G2</f>
        <v>G3</v>
      </c>
      <c r="O4" s="67">
        <f>'Tube F'!F2</f>
        <v>1.7692659510000013</v>
      </c>
      <c r="P4" s="68">
        <v>-1.58924639536057E-2</v>
      </c>
      <c r="Q4" s="67" t="str">
        <f>'Tube G'!G2</f>
        <v>D6</v>
      </c>
      <c r="R4" s="67">
        <f>'Tube G'!F2</f>
        <v>1.7632830899999998</v>
      </c>
      <c r="S4" s="68">
        <v>-1.5559062573308795E-2</v>
      </c>
      <c r="T4" s="66" t="str">
        <f>'Tube H'!G2</f>
        <v>C9</v>
      </c>
      <c r="U4" s="67">
        <f>'Tube H'!F2</f>
        <v>1.764758316</v>
      </c>
      <c r="V4" s="68">
        <v>-1.6475559784430268E-2</v>
      </c>
      <c r="W4" s="66" t="str">
        <f>'Tube I'!G2</f>
        <v>A1</v>
      </c>
      <c r="X4" s="67">
        <f>'Tube I'!F2</f>
        <v>1.7750029410000003</v>
      </c>
      <c r="Y4" s="68">
        <v>-3.5062042624309619E-2</v>
      </c>
      <c r="Z4" s="66" t="str">
        <f>'Tube J'!G2</f>
        <v>G3</v>
      </c>
      <c r="AA4" s="67">
        <f>'Tube J'!F2</f>
        <v>1.7646490400000001</v>
      </c>
      <c r="AB4" s="68">
        <v>-4.0202199931406599E-2</v>
      </c>
      <c r="AC4" s="66" t="str">
        <f>'Tube K'!G2</f>
        <v>D6</v>
      </c>
      <c r="AD4" s="67">
        <f>'Tube K'!F2</f>
        <v>1.7654139719999993</v>
      </c>
      <c r="AE4" s="68">
        <v>-3.6262142694921673E-2</v>
      </c>
      <c r="AF4" s="66" t="str">
        <f>'Tube L'!G2</f>
        <v>C9</v>
      </c>
      <c r="AG4" s="67">
        <f>'Tube L'!F2</f>
        <v>1.7681731910000025</v>
      </c>
      <c r="AH4" s="68">
        <v>-4.6215590378991672E-2</v>
      </c>
      <c r="AI4" s="66" t="str">
        <f>'Tube N'!G2</f>
        <v>G3</v>
      </c>
      <c r="AJ4" s="67">
        <f>'Tube N'!F2</f>
        <v>1.769320589000003</v>
      </c>
      <c r="AK4" s="68">
        <v>-4.4931214300252799E-2</v>
      </c>
      <c r="AL4" s="66" t="str">
        <f>'Tube O'!G2</f>
        <v>D6</v>
      </c>
      <c r="AM4" s="67">
        <f>'Tube O'!F2</f>
        <v>1.7651407820000014</v>
      </c>
      <c r="AN4" s="68">
        <v>-2.392644958226629E-2</v>
      </c>
      <c r="AO4" s="66" t="str">
        <f>'Tube P'!G2</f>
        <v>C9</v>
      </c>
      <c r="AP4" s="67">
        <f>'Tube P'!F2</f>
        <v>1.7633377280000015</v>
      </c>
      <c r="AQ4" s="68">
        <v>-3.7717500630925722E-2</v>
      </c>
    </row>
    <row r="5" spans="1:43">
      <c r="A5" s="53">
        <v>2</v>
      </c>
      <c r="B5" s="69" t="str">
        <f>'Tube A'!G3</f>
        <v>B1</v>
      </c>
      <c r="C5" s="70">
        <f>'Tube A'!F3</f>
        <v>1.7717519799999994</v>
      </c>
      <c r="D5" s="71">
        <v>-2.0620085416366108E-2</v>
      </c>
      <c r="E5" s="69" t="str">
        <f>'Tube B'!G3</f>
        <v>H3</v>
      </c>
      <c r="F5" s="70">
        <f>'Tube B'!F3</f>
        <v>1.7687195710000019</v>
      </c>
      <c r="G5" s="71">
        <v>-3.7203766600991686E-2</v>
      </c>
      <c r="H5" s="69" t="str">
        <f>'Tube C'!G3</f>
        <v>C6</v>
      </c>
      <c r="I5" s="70">
        <f>'Tube C'!F3</f>
        <v>1.7709597290000012</v>
      </c>
      <c r="J5" s="71">
        <v>-3.8114606053644758E-2</v>
      </c>
      <c r="K5" s="69" t="str">
        <f>'Tube D'!G3</f>
        <v>D9</v>
      </c>
      <c r="L5" s="70">
        <f>'Tube D'!F3</f>
        <v>1.7624635200000007</v>
      </c>
      <c r="M5" s="71">
        <v>-3.1219920597776247E-2</v>
      </c>
      <c r="N5" s="69" t="str">
        <f>'Tube F'!G3</f>
        <v>H3</v>
      </c>
      <c r="O5" s="70">
        <f>'Tube F'!F3</f>
        <v>1.7692659510000013</v>
      </c>
      <c r="P5" s="71">
        <v>1.2099722806366684E-2</v>
      </c>
      <c r="Q5" s="53" t="str">
        <f>'Tube G'!G3</f>
        <v>C6</v>
      </c>
      <c r="R5" s="53">
        <f>'Tube G'!F3</f>
        <v>1.7676541300000022</v>
      </c>
      <c r="S5" s="71">
        <v>9.8657129414654963E-3</v>
      </c>
      <c r="T5" s="69" t="str">
        <f>'Tube H'!G3</f>
        <v>D9</v>
      </c>
      <c r="U5" s="70">
        <f>'Tube H'!F3</f>
        <v>1.7680365960000017</v>
      </c>
      <c r="V5" s="71">
        <v>-1.5453923747029913E-2</v>
      </c>
      <c r="W5" s="69" t="str">
        <f>'Tube I'!G3</f>
        <v>B1</v>
      </c>
      <c r="X5" s="70">
        <f>'Tube I'!F3</f>
        <v>1.7728174210000009</v>
      </c>
      <c r="Y5" s="71">
        <v>-2.3024240009745373E-2</v>
      </c>
      <c r="Z5" s="69" t="str">
        <f>'Tube J'!G3</f>
        <v>H3</v>
      </c>
      <c r="AA5" s="67">
        <f>'Tube J'!F3</f>
        <v>1.7712056000000018</v>
      </c>
      <c r="AB5" s="71">
        <v>-3.6955943249076771E-2</v>
      </c>
      <c r="AC5" s="69" t="str">
        <f>'Tube K'!G3</f>
        <v>C6</v>
      </c>
      <c r="AD5" s="70">
        <f>'Tube K'!F3</f>
        <v>1.7675994920000022</v>
      </c>
      <c r="AE5" s="71">
        <v>-3.5333028842107796E-2</v>
      </c>
      <c r="AF5" s="69" t="str">
        <f>'Tube L'!G3</f>
        <v>D9</v>
      </c>
      <c r="AG5" s="70">
        <f>'Tube L'!F3</f>
        <v>1.7670804310000019</v>
      </c>
      <c r="AH5" s="71">
        <v>-2.6989101986851245E-2</v>
      </c>
      <c r="AI5" s="69" t="str">
        <f>'Tube N'!G3</f>
        <v>H3</v>
      </c>
      <c r="AJ5" s="70">
        <f>'Tube N'!F3</f>
        <v>1.769320589000003</v>
      </c>
      <c r="AK5" s="71">
        <v>-3.6226589863190939E-2</v>
      </c>
      <c r="AL5" s="69" t="str">
        <f>'Tube O'!G3</f>
        <v>C6</v>
      </c>
      <c r="AM5" s="67">
        <f>'Tube O'!F3</f>
        <v>1.7651407820000014</v>
      </c>
      <c r="AN5" s="71">
        <v>1.1396557052855976E-2</v>
      </c>
      <c r="AO5" s="69" t="str">
        <f>'Tube P'!G3</f>
        <v>D9</v>
      </c>
      <c r="AP5" s="70">
        <f>'Tube P'!F3</f>
        <v>1.7668072410000004</v>
      </c>
      <c r="AQ5" s="71">
        <v>-2.444415114269799E-2</v>
      </c>
    </row>
    <row r="6" spans="1:43">
      <c r="A6" s="53">
        <v>3</v>
      </c>
      <c r="B6" s="69" t="str">
        <f>'Tube A'!G4</f>
        <v>C1</v>
      </c>
      <c r="C6" s="70">
        <f>'Tube A'!F4</f>
        <v>1.7684737000000013</v>
      </c>
      <c r="D6" s="71">
        <v>-1.9422455416751555E-2</v>
      </c>
      <c r="E6" s="69" t="str">
        <f>'Tube B'!G4</f>
        <v>H4</v>
      </c>
      <c r="F6" s="70">
        <f>'Tube B'!F4</f>
        <v>1.7665340510000007</v>
      </c>
      <c r="G6" s="71">
        <v>-4.8624085041558858E-2</v>
      </c>
      <c r="H6" s="69" t="str">
        <f>'Tube C'!G4</f>
        <v>B6</v>
      </c>
      <c r="I6" s="70">
        <f>'Tube C'!F4</f>
        <v>1.7665886890000024</v>
      </c>
      <c r="J6" s="71">
        <v>5.6865435665127993E-2</v>
      </c>
      <c r="K6" s="69" t="str">
        <f>'Tube D'!G4</f>
        <v>E9</v>
      </c>
      <c r="L6" s="70">
        <f>'Tube D'!F4</f>
        <v>1.7604692330000002</v>
      </c>
      <c r="M6" s="71">
        <v>-4.5207233503378554E-2</v>
      </c>
      <c r="N6" s="69" t="str">
        <f>'Tube F'!G4</f>
        <v>H4</v>
      </c>
      <c r="O6" s="70">
        <f>'Tube F'!F4</f>
        <v>1.7650861439999996</v>
      </c>
      <c r="P6" s="71">
        <v>3.0344139453570052E-2</v>
      </c>
      <c r="Q6" s="53" t="str">
        <f>'Tube G'!G4</f>
        <v>B6</v>
      </c>
      <c r="R6" s="53">
        <f>'Tube G'!F4</f>
        <v>1.7610975700000004</v>
      </c>
      <c r="S6" s="71">
        <v>3.9080330270260082E-2</v>
      </c>
      <c r="T6" s="69" t="str">
        <f>'Tube H'!G4</f>
        <v>E9</v>
      </c>
      <c r="U6" s="70">
        <f>'Tube H'!F4</f>
        <v>1.7649495490000007</v>
      </c>
      <c r="V6" s="71">
        <v>7.3686310034335898E-3</v>
      </c>
      <c r="W6" s="69" t="str">
        <f>'Tube I'!G4</f>
        <v>C1</v>
      </c>
      <c r="X6" s="70">
        <f>'Tube I'!F4</f>
        <v>1.7684463810000022</v>
      </c>
      <c r="Y6" s="71">
        <v>-1.9901521684554172E-2</v>
      </c>
      <c r="Z6" s="69" t="str">
        <f>'Tube J'!G4</f>
        <v>H4</v>
      </c>
      <c r="AA6" s="67">
        <f>'Tube J'!F4</f>
        <v>1.7668345600000013</v>
      </c>
      <c r="AB6" s="71">
        <v>-4.8102238788861197E-2</v>
      </c>
      <c r="AC6" s="69" t="str">
        <f>'Tube K'!G4</f>
        <v>B6</v>
      </c>
      <c r="AD6" s="70">
        <f>'Tube K'!F4</f>
        <v>1.7643212120000005</v>
      </c>
      <c r="AE6" s="71">
        <v>-2.5404774266734379E-2</v>
      </c>
      <c r="AF6" s="69" t="str">
        <f>'Tube L'!G4</f>
        <v>E9</v>
      </c>
      <c r="AG6" s="70">
        <f>'Tube L'!F4</f>
        <v>1.7639933840000008</v>
      </c>
      <c r="AH6" s="71">
        <v>-4.4847282614107531E-2</v>
      </c>
      <c r="AI6" s="69" t="str">
        <f>'Tube N'!G4</f>
        <v>H4</v>
      </c>
      <c r="AJ6" s="70">
        <f>'Tube N'!F4</f>
        <v>1.7660423090000013</v>
      </c>
      <c r="AK6" s="71">
        <v>-4.3297797625710815E-2</v>
      </c>
      <c r="AL6" s="69" t="str">
        <f>'Tube O'!G4</f>
        <v>B6</v>
      </c>
      <c r="AM6" s="67">
        <f>'Tube O'!F4</f>
        <v>1.7629552620000002</v>
      </c>
      <c r="AN6" s="71">
        <v>0.1850834292069948</v>
      </c>
      <c r="AO6" s="69" t="str">
        <f>'Tube P'!G4</f>
        <v>E9</v>
      </c>
      <c r="AP6" s="70">
        <f>'Tube P'!F4</f>
        <v>1.7635289610000005</v>
      </c>
      <c r="AQ6" s="71">
        <v>-2.1061272096697337E-2</v>
      </c>
    </row>
    <row r="7" spans="1:43">
      <c r="A7" s="53">
        <v>4</v>
      </c>
      <c r="B7" s="69" t="str">
        <f>'Tube A'!G5</f>
        <v>D1</v>
      </c>
      <c r="C7" s="70">
        <f>'Tube A'!F5</f>
        <v>1.7642938930000014</v>
      </c>
      <c r="D7" s="71">
        <v>-1.2815918018747985E-2</v>
      </c>
      <c r="E7" s="69" t="str">
        <f>'Tube B'!G5</f>
        <v>G4</v>
      </c>
      <c r="F7" s="70">
        <f>'Tube B'!F5</f>
        <v>1.7601687239999997</v>
      </c>
      <c r="G7" s="71">
        <v>-3.7098826149950741E-2</v>
      </c>
      <c r="H7" s="69" t="str">
        <f>'Tube C'!G5</f>
        <v>A6</v>
      </c>
      <c r="I7" s="70">
        <f>'Tube C'!F5</f>
        <v>1.7635016419999996</v>
      </c>
      <c r="J7" s="71">
        <v>4.7173517648393753E-2</v>
      </c>
      <c r="K7" s="69" t="str">
        <f>'Tube D'!G5</f>
        <v>F9</v>
      </c>
      <c r="L7" s="70">
        <f>'Tube D'!F5</f>
        <v>1.7571909530000003</v>
      </c>
      <c r="M7" s="71">
        <v>-2.1816084355152598E-2</v>
      </c>
      <c r="N7" s="69" t="str">
        <f>'Tube F'!G5</f>
        <v>G4</v>
      </c>
      <c r="O7" s="70">
        <f>'Tube F'!F5</f>
        <v>1.7607151040000009</v>
      </c>
      <c r="P7" s="71">
        <v>0.11163242577047479</v>
      </c>
      <c r="Q7" s="53" t="str">
        <f>'Tube G'!G5</f>
        <v>A6</v>
      </c>
      <c r="R7" s="53">
        <f>'Tube G'!F5</f>
        <v>1.7600048100000016</v>
      </c>
      <c r="S7" s="71">
        <v>8.1504251547056636E-2</v>
      </c>
      <c r="T7" s="69" t="str">
        <f>'Tube H'!G5</f>
        <v>F9</v>
      </c>
      <c r="U7" s="70">
        <f>'Tube H'!F5</f>
        <v>1.7594857490000013</v>
      </c>
      <c r="V7" s="71">
        <v>0.1428687881390461</v>
      </c>
      <c r="W7" s="69" t="str">
        <f>'Tube I'!G5</f>
        <v>D1</v>
      </c>
      <c r="X7" s="70">
        <f>'Tube I'!F5</f>
        <v>1.7618898210000005</v>
      </c>
      <c r="Y7" s="71">
        <v>-2.0087369961661296E-2</v>
      </c>
      <c r="Z7" s="69" t="str">
        <f>'Tube J'!G5</f>
        <v>G4</v>
      </c>
      <c r="AA7" s="67">
        <f>'Tube J'!F5</f>
        <v>1.7613707600000001</v>
      </c>
      <c r="AB7" s="71">
        <v>2.9445986770696209E-2</v>
      </c>
      <c r="AC7" s="69" t="str">
        <f>'Tube K'!G5</f>
        <v>A6</v>
      </c>
      <c r="AD7" s="70">
        <f>'Tube K'!F5</f>
        <v>1.7599501719999999</v>
      </c>
      <c r="AE7" s="71">
        <v>-2.7897935816633617E-2</v>
      </c>
      <c r="AF7" s="69" t="str">
        <f>'Tube L'!G5</f>
        <v>F9</v>
      </c>
      <c r="AG7" s="70">
        <f>'Tube L'!F5</f>
        <v>1.7596223440000003</v>
      </c>
      <c r="AH7" s="71">
        <v>-2.2671291504612182E-2</v>
      </c>
      <c r="AI7" s="69" t="str">
        <f>'Tube N'!G5</f>
        <v>G4</v>
      </c>
      <c r="AJ7" s="70">
        <f>'Tube N'!F5</f>
        <v>1.7616712690000007</v>
      </c>
      <c r="AK7" s="71">
        <v>-2.7825023264198823E-2</v>
      </c>
      <c r="AL7" s="69" t="str">
        <f>'Tube O'!G5</f>
        <v>A6</v>
      </c>
      <c r="AM7" s="67">
        <f>'Tube O'!F5</f>
        <v>1.7585842220000014</v>
      </c>
      <c r="AN7" s="71">
        <v>0.71370137529943767</v>
      </c>
      <c r="AO7" s="69" t="str">
        <f>'Tube P'!G5</f>
        <v>F9</v>
      </c>
      <c r="AP7" s="70">
        <f>'Tube P'!F5</f>
        <v>1.7602506810000005</v>
      </c>
      <c r="AQ7" s="71">
        <v>2.5646103564589129E-2</v>
      </c>
    </row>
    <row r="8" spans="1:43">
      <c r="A8" s="53">
        <v>5</v>
      </c>
      <c r="B8" s="69" t="str">
        <f>'Tube A'!G6</f>
        <v>E1</v>
      </c>
      <c r="C8" s="70">
        <f>'Tube A'!F6</f>
        <v>1.7577373329999997</v>
      </c>
      <c r="D8" s="71">
        <v>0.14420887721818429</v>
      </c>
      <c r="E8" s="69" t="str">
        <f>'Tube B'!G6</f>
        <v>F4</v>
      </c>
      <c r="F8" s="70">
        <f>'Tube B'!F6</f>
        <v>1.7557976840000009</v>
      </c>
      <c r="G8" s="71">
        <v>0.12950193676576405</v>
      </c>
      <c r="H8" s="69" t="str">
        <f>'Tube C'!G6</f>
        <v>A7</v>
      </c>
      <c r="I8" s="70">
        <f>'Tube C'!F6</f>
        <v>1.7571363150000003</v>
      </c>
      <c r="J8" s="71">
        <v>0.1098764670370133</v>
      </c>
      <c r="K8" s="69" t="str">
        <f>'Tube D'!G6</f>
        <v>G9</v>
      </c>
      <c r="L8" s="70">
        <f>'Tube D'!F6</f>
        <v>1.7528199130000015</v>
      </c>
      <c r="M8" s="71">
        <v>6.4222429594380737E-2</v>
      </c>
      <c r="N8" s="69" t="str">
        <f>'Tube F'!G6</f>
        <v>F4</v>
      </c>
      <c r="O8" s="70">
        <f>'Tube F'!F6</f>
        <v>1.7552513040000015</v>
      </c>
      <c r="P8" s="71">
        <v>0.46075253160274859</v>
      </c>
      <c r="Q8" s="53" t="str">
        <f>'Tube G'!G6</f>
        <v>A7</v>
      </c>
      <c r="R8" s="53">
        <f>'Tube G'!F6</f>
        <v>1.7558250030000018</v>
      </c>
      <c r="S8" s="71">
        <v>0.29729356812200897</v>
      </c>
      <c r="T8" s="69" t="str">
        <f>'Tube H'!G6</f>
        <v>G9</v>
      </c>
      <c r="U8" s="70">
        <f>'Tube H'!F6</f>
        <v>1.7551147090000008</v>
      </c>
      <c r="V8" s="71">
        <v>0.19609992785331989</v>
      </c>
      <c r="W8" s="69" t="str">
        <f>'Tube I'!G6</f>
        <v>E1</v>
      </c>
      <c r="X8" s="70">
        <f>'Tube I'!F6</f>
        <v>1.7564260210000011</v>
      </c>
      <c r="Y8" s="71">
        <v>-2.0219275845726656E-3</v>
      </c>
      <c r="Z8" s="69" t="str">
        <f>'Tube J'!G6</f>
        <v>F4</v>
      </c>
      <c r="AA8" s="67">
        <f>'Tube J'!F6</f>
        <v>1.7548142000000002</v>
      </c>
      <c r="AB8" s="71">
        <v>-1.7602780346757923E-2</v>
      </c>
      <c r="AC8" s="69" t="str">
        <f>'Tube K'!G6</f>
        <v>A7</v>
      </c>
      <c r="AD8" s="70">
        <f>'Tube K'!F6</f>
        <v>1.7555791320000012</v>
      </c>
      <c r="AE8" s="71">
        <v>6.0476386872522535E-3</v>
      </c>
      <c r="AF8" s="69" t="str">
        <f>'Tube L'!G6</f>
        <v>G9</v>
      </c>
      <c r="AG8" s="70">
        <f>'Tube L'!F6</f>
        <v>1.7541585440000009</v>
      </c>
      <c r="AH8" s="71">
        <v>4.0788067278383168E-2</v>
      </c>
      <c r="AI8" s="69" t="str">
        <f>'Tube N'!G6</f>
        <v>F4</v>
      </c>
      <c r="AJ8" s="70">
        <f>'Tube N'!F6</f>
        <v>1.7551147090000008</v>
      </c>
      <c r="AK8" s="71">
        <v>5.6334318775789267E-2</v>
      </c>
      <c r="AL8" s="69" t="str">
        <f>'Tube O'!G6</f>
        <v>A7</v>
      </c>
      <c r="AM8" s="67">
        <f>'Tube O'!F6</f>
        <v>1.7544044150000015</v>
      </c>
      <c r="AN8" s="71">
        <v>1.048332926888323</v>
      </c>
      <c r="AO8" s="69" t="str">
        <f>'Tube P'!G6</f>
        <v>G9</v>
      </c>
      <c r="AP8" s="70">
        <f>'Tube P'!F6</f>
        <v>1.7547868810000011</v>
      </c>
      <c r="AQ8" s="71">
        <v>0.20353233619989641</v>
      </c>
    </row>
    <row r="9" spans="1:43">
      <c r="A9" s="53">
        <v>6</v>
      </c>
      <c r="B9" s="69" t="str">
        <f>'Tube A'!G7</f>
        <v>F1</v>
      </c>
      <c r="C9" s="70">
        <f>'Tube A'!F7</f>
        <v>1.7511807729999997</v>
      </c>
      <c r="D9" s="71">
        <v>1.144198591248865</v>
      </c>
      <c r="E9" s="69" t="str">
        <f>'Tube B'!G7</f>
        <v>E4</v>
      </c>
      <c r="F9" s="70">
        <f>'Tube B'!F7</f>
        <v>1.749241124000001</v>
      </c>
      <c r="G9" s="71">
        <v>0.41277120076862039</v>
      </c>
      <c r="H9" s="69" t="str">
        <f>'Tube C'!G7</f>
        <v>B7</v>
      </c>
      <c r="I9" s="70">
        <f>'Tube C'!F7</f>
        <v>1.7504431600000014</v>
      </c>
      <c r="J9" s="71">
        <v>0.32903129926510716</v>
      </c>
      <c r="K9" s="69" t="str">
        <f>'Tube D'!G7</f>
        <v>H9</v>
      </c>
      <c r="L9" s="70">
        <f>'Tube D'!F7</f>
        <v>1.7486401060000016</v>
      </c>
      <c r="M9" s="71">
        <v>0.33932738926405964</v>
      </c>
      <c r="N9" s="69" t="str">
        <f>'Tube F'!G7</f>
        <v>E4</v>
      </c>
      <c r="O9" s="70">
        <f>'Tube F'!F7</f>
        <v>1.7497875040000022</v>
      </c>
      <c r="P9" s="71">
        <v>1.190475019824816</v>
      </c>
      <c r="Q9" s="53" t="str">
        <f>'Tube G'!G7</f>
        <v>B7</v>
      </c>
      <c r="R9" s="53">
        <f>'Tube G'!F7</f>
        <v>1.7492684430000018</v>
      </c>
      <c r="S9" s="71">
        <v>0.65842366398274332</v>
      </c>
      <c r="T9" s="69" t="str">
        <f>'Tube H'!G7</f>
        <v>H9</v>
      </c>
      <c r="U9" s="70">
        <f>'Tube H'!F7</f>
        <v>1.7485581490000026</v>
      </c>
      <c r="V9" s="72">
        <v>0.5481285028852807</v>
      </c>
      <c r="W9" s="69" t="str">
        <f>'Tube I'!G7</f>
        <v>F1</v>
      </c>
      <c r="X9" s="70">
        <f>'Tube I'!F7</f>
        <v>1.7498694610000012</v>
      </c>
      <c r="Y9" s="71">
        <v>0.27059455636218838</v>
      </c>
      <c r="Z9" s="69" t="str">
        <f>'Tube J'!G7</f>
        <v>E4</v>
      </c>
      <c r="AA9" s="67">
        <f>'Tube J'!F7</f>
        <v>1.748448873000001</v>
      </c>
      <c r="AB9" s="71">
        <v>0.23912173921313598</v>
      </c>
      <c r="AC9" s="69" t="str">
        <f>'Tube K'!G7</f>
        <v>B7</v>
      </c>
      <c r="AD9" s="70">
        <f>'Tube K'!F7</f>
        <v>1.7492138050000019</v>
      </c>
      <c r="AE9" s="71">
        <v>0.25381347935735682</v>
      </c>
      <c r="AF9" s="69" t="str">
        <f>'Tube L'!G7</f>
        <v>H9</v>
      </c>
      <c r="AG9" s="70">
        <f>'Tube L'!F7</f>
        <v>1.7499787370000028</v>
      </c>
      <c r="AH9" s="71">
        <v>0.30970741175536876</v>
      </c>
      <c r="AI9" s="69" t="str">
        <f>'Tube N'!G7</f>
        <v>E4</v>
      </c>
      <c r="AJ9" s="70">
        <f>'Tube N'!F7</f>
        <v>1.7487493820000033</v>
      </c>
      <c r="AK9" s="71">
        <v>0.36590102368669669</v>
      </c>
      <c r="AL9" s="69" t="str">
        <f>'Tube O'!G7</f>
        <v>B7</v>
      </c>
      <c r="AM9" s="67">
        <f>'Tube O'!F7</f>
        <v>1.7489406150000022</v>
      </c>
      <c r="AN9" s="71">
        <v>2.2015016863515253</v>
      </c>
      <c r="AO9" s="69" t="str">
        <f>'Tube P'!G7</f>
        <v>H9</v>
      </c>
      <c r="AP9" s="70">
        <f>'Tube P'!F7</f>
        <v>1.748230321000003</v>
      </c>
      <c r="AQ9" s="71">
        <v>0.73486176891178745</v>
      </c>
    </row>
    <row r="10" spans="1:43">
      <c r="A10" s="53">
        <v>7</v>
      </c>
      <c r="B10" s="69" t="str">
        <f>'Tube A'!G8</f>
        <v>G1</v>
      </c>
      <c r="C10" s="70">
        <f>'Tube A'!F8</f>
        <v>1.7446242130000016</v>
      </c>
      <c r="D10" s="71">
        <v>2.9074122809833156</v>
      </c>
      <c r="E10" s="69" t="str">
        <f>'Tube B'!G8</f>
        <v>D4</v>
      </c>
      <c r="F10" s="70">
        <f>'Tube B'!F8</f>
        <v>1.742684564000001</v>
      </c>
      <c r="G10" s="71">
        <v>0.57241029199642757</v>
      </c>
      <c r="H10" s="69" t="str">
        <f>'Tube C'!G8</f>
        <v>C7</v>
      </c>
      <c r="I10" s="70">
        <f>'Tube C'!F8</f>
        <v>1.7442144280000011</v>
      </c>
      <c r="J10" s="71">
        <v>0.64363421144214517</v>
      </c>
      <c r="K10" s="69" t="str">
        <f>'Tube D'!G8</f>
        <v>H10</v>
      </c>
      <c r="L10" s="70">
        <f>'Tube D'!F8</f>
        <v>1.7431763060000005</v>
      </c>
      <c r="M10" s="72">
        <v>0.61737372136947466</v>
      </c>
      <c r="N10" s="69" t="str">
        <f>'Tube F'!G8</f>
        <v>D4</v>
      </c>
      <c r="O10" s="70">
        <f>'Tube F'!F8</f>
        <v>1.7432309440000004</v>
      </c>
      <c r="P10" s="71">
        <v>2.3664091844360478</v>
      </c>
      <c r="Q10" s="53" t="str">
        <f>'Tube G'!G8</f>
        <v>C7</v>
      </c>
      <c r="R10" s="53">
        <f>'Tube G'!F8</f>
        <v>1.7427118830000001</v>
      </c>
      <c r="S10" s="71">
        <v>1.3245785983835918</v>
      </c>
      <c r="T10" s="69" t="str">
        <f>'Tube H'!G8</f>
        <v>H10</v>
      </c>
      <c r="U10" s="70">
        <f>'Tube H'!F8</f>
        <v>1.7420015890000009</v>
      </c>
      <c r="V10" s="72">
        <v>1.0727246889295277</v>
      </c>
      <c r="W10" s="69" t="str">
        <f>'Tube I'!G8</f>
        <v>G1</v>
      </c>
      <c r="X10" s="70">
        <f>'Tube I'!F8</f>
        <v>1.7444056610000018</v>
      </c>
      <c r="Y10" s="71">
        <v>0.62677840132979068</v>
      </c>
      <c r="Z10" s="69" t="str">
        <f>'Tube J'!G8</f>
        <v>D4</v>
      </c>
      <c r="AA10" s="67">
        <f>'Tube J'!F8</f>
        <v>1.7418923129999992</v>
      </c>
      <c r="AB10" s="71">
        <v>0.68467142993096519</v>
      </c>
      <c r="AC10" s="69" t="str">
        <f>'Tube K'!G8</f>
        <v>C7</v>
      </c>
      <c r="AD10" s="70">
        <f>'Tube K'!F8</f>
        <v>1.7426572450000002</v>
      </c>
      <c r="AE10" s="71">
        <v>0.81914832733812715</v>
      </c>
      <c r="AF10" s="69" t="str">
        <f>'Tube L'!G8</f>
        <v>H10</v>
      </c>
      <c r="AG10" s="70">
        <f>'Tube L'!F8</f>
        <v>1.7434221770000011</v>
      </c>
      <c r="AH10" s="72">
        <v>0.86724281381385371</v>
      </c>
      <c r="AI10" s="69" t="str">
        <f>'Tube N'!G8</f>
        <v>D4</v>
      </c>
      <c r="AJ10" s="70">
        <f>'Tube N'!F8</f>
        <v>1.7432855820000004</v>
      </c>
      <c r="AK10" s="71">
        <v>0.92454690704735654</v>
      </c>
      <c r="AL10" s="69" t="str">
        <f>'Tube O'!G8</f>
        <v>C7</v>
      </c>
      <c r="AM10" s="67">
        <f>'Tube O'!F8</f>
        <v>1.7423840550000005</v>
      </c>
      <c r="AN10" s="71">
        <v>5.0169808756239833</v>
      </c>
      <c r="AO10" s="69" t="str">
        <f>'Tube P'!G8</f>
        <v>H10</v>
      </c>
      <c r="AP10" s="70">
        <f>'Tube P'!F8</f>
        <v>1.7438592810000006</v>
      </c>
      <c r="AQ10" s="72">
        <v>1.570905341041124</v>
      </c>
    </row>
    <row r="11" spans="1:43">
      <c r="A11" s="53">
        <v>8</v>
      </c>
      <c r="B11" s="69" t="str">
        <f>'Tube A'!G9</f>
        <v>H1</v>
      </c>
      <c r="C11" s="70">
        <f>'Tube A'!F9</f>
        <v>1.7380676529999999</v>
      </c>
      <c r="D11" s="71">
        <v>3.9197014393588887</v>
      </c>
      <c r="E11" s="69" t="str">
        <f>'Tube B'!G9</f>
        <v>C4</v>
      </c>
      <c r="F11" s="70">
        <f>'Tube B'!F9</f>
        <v>1.736319237</v>
      </c>
      <c r="G11" s="71">
        <v>1.3732617708350638</v>
      </c>
      <c r="H11" s="69" t="str">
        <f>'Tube C'!G9</f>
        <v>D7</v>
      </c>
      <c r="I11" s="70">
        <f>'Tube C'!F9</f>
        <v>1.7376578679999994</v>
      </c>
      <c r="J11" s="71">
        <v>1.6647398602670094</v>
      </c>
      <c r="K11" s="69" t="str">
        <f>'Tube D'!G9</f>
        <v>G10</v>
      </c>
      <c r="L11" s="70">
        <f>'Tube D'!F9</f>
        <v>1.7377125060000012</v>
      </c>
      <c r="M11" s="72">
        <v>1.1513758465567601</v>
      </c>
      <c r="N11" s="69" t="str">
        <f>'Tube F'!G9</f>
        <v>C4</v>
      </c>
      <c r="O11" s="70">
        <f>'Tube F'!F9</f>
        <v>1.7366743840000005</v>
      </c>
      <c r="P11" s="71">
        <v>4.7532101631628576</v>
      </c>
      <c r="Q11" s="53" t="str">
        <f>'Tube G'!G9</f>
        <v>D7</v>
      </c>
      <c r="R11" s="53">
        <f>'Tube G'!F9</f>
        <v>1.7372480830000008</v>
      </c>
      <c r="S11" s="71">
        <v>3.376909338608078</v>
      </c>
      <c r="T11" s="69" t="str">
        <f>'Tube H'!G9</f>
        <v>G10</v>
      </c>
      <c r="U11" s="70">
        <f>'Tube H'!F9</f>
        <v>1.7365377890000016</v>
      </c>
      <c r="V11" s="72">
        <v>2.6888804560956387</v>
      </c>
      <c r="W11" s="69" t="str">
        <f>'Tube I'!G9</f>
        <v>H1</v>
      </c>
      <c r="X11" s="70">
        <f>'Tube I'!F9</f>
        <v>1.7389418610000007</v>
      </c>
      <c r="Y11" s="71">
        <v>1.4033109384025255</v>
      </c>
      <c r="Z11" s="69" t="str">
        <f>'Tube J'!G9</f>
        <v>C4</v>
      </c>
      <c r="AA11" s="67">
        <f>'Tube J'!F9</f>
        <v>1.7364285129999999</v>
      </c>
      <c r="AB11" s="71">
        <v>2.1752939134053961</v>
      </c>
      <c r="AC11" s="69" t="str">
        <f>'Tube K'!G9</f>
        <v>D7</v>
      </c>
      <c r="AD11" s="70">
        <f>'Tube K'!F9</f>
        <v>1.7361006850000003</v>
      </c>
      <c r="AE11" s="71">
        <v>2.2277725844029987</v>
      </c>
      <c r="AF11" s="69" t="str">
        <f>'Tube L'!G9</f>
        <v>G10</v>
      </c>
      <c r="AG11" s="70">
        <f>'Tube L'!F9</f>
        <v>1.7368656170000012</v>
      </c>
      <c r="AH11" s="72">
        <v>2.9211561776310879</v>
      </c>
      <c r="AI11" s="69" t="str">
        <f>'Tube N'!G9</f>
        <v>C4</v>
      </c>
      <c r="AJ11" s="70">
        <f>'Tube N'!F9</f>
        <v>1.7367290220000005</v>
      </c>
      <c r="AK11" s="71">
        <v>2.1218222469353121</v>
      </c>
      <c r="AL11" s="69" t="str">
        <f>'Tube O'!G9</f>
        <v>D7</v>
      </c>
      <c r="AM11" s="67">
        <f>'Tube O'!F9</f>
        <v>1.7358274950000023</v>
      </c>
      <c r="AN11" s="71">
        <v>10.318254483551128</v>
      </c>
      <c r="AO11" s="69" t="str">
        <f>'Tube P'!G9</f>
        <v>G10</v>
      </c>
      <c r="AP11" s="70">
        <f>'Tube P'!F9</f>
        <v>1.7362099610000019</v>
      </c>
      <c r="AQ11" s="72">
        <v>3.9302738252271943</v>
      </c>
    </row>
    <row r="12" spans="1:43">
      <c r="A12" s="53">
        <v>9</v>
      </c>
      <c r="B12" s="69" t="str">
        <f>'Tube A'!G10</f>
        <v>H2</v>
      </c>
      <c r="C12" s="70">
        <f>'Tube A'!F10</f>
        <v>1.7327950859999994</v>
      </c>
      <c r="D12" s="71">
        <v>5.7483442454280791</v>
      </c>
      <c r="E12" s="69" t="str">
        <f>'Tube B'!G10</f>
        <v>B4</v>
      </c>
      <c r="F12" s="70">
        <f>'Tube B'!F10</f>
        <v>1.7308554370000007</v>
      </c>
      <c r="G12" s="71">
        <v>3.3700957727885803</v>
      </c>
      <c r="H12" s="69" t="str">
        <f>'Tube C'!G10</f>
        <v>E7</v>
      </c>
      <c r="I12" s="70">
        <f>'Tube C'!F10</f>
        <v>1.7321940680000001</v>
      </c>
      <c r="J12" s="71">
        <v>3.961877278854177</v>
      </c>
      <c r="K12" s="69" t="str">
        <f>'Tube D'!G10</f>
        <v>F10</v>
      </c>
      <c r="L12" s="70">
        <f>'Tube D'!F10</f>
        <v>1.7311559460000012</v>
      </c>
      <c r="M12" s="72">
        <v>2.5405879120568202</v>
      </c>
      <c r="N12" s="69" t="str">
        <f>'Tube F'!G10</f>
        <v>B4</v>
      </c>
      <c r="O12" s="70">
        <f>'Tube F'!F10</f>
        <v>1.7303090570000013</v>
      </c>
      <c r="P12" s="71">
        <v>8.4047495908827301</v>
      </c>
      <c r="Q12" s="53" t="str">
        <f>'Tube G'!G10</f>
        <v>E7</v>
      </c>
      <c r="R12" s="53">
        <f>'Tube G'!F10</f>
        <v>1.7317842830000014</v>
      </c>
      <c r="S12" s="71">
        <v>7.2952043914315032</v>
      </c>
      <c r="T12" s="69" t="str">
        <f>'Tube H'!G10</f>
        <v>F10</v>
      </c>
      <c r="U12" s="70">
        <f>'Tube H'!F10</f>
        <v>1.7310739890000022</v>
      </c>
      <c r="V12" s="72">
        <v>5.6959365712267003</v>
      </c>
      <c r="W12" s="69" t="str">
        <f>'Tube I'!G10</f>
        <v>H2</v>
      </c>
      <c r="X12" s="70">
        <f>'Tube I'!F10</f>
        <v>1.7312925410000002</v>
      </c>
      <c r="Y12" s="71">
        <v>3.7128867216349715</v>
      </c>
      <c r="Z12" s="69" t="str">
        <f>'Tube J'!G10</f>
        <v>B4</v>
      </c>
      <c r="AA12" s="67">
        <f>'Tube J'!F10</f>
        <v>1.7311559460000012</v>
      </c>
      <c r="AB12" s="71">
        <v>4.9925673125117944</v>
      </c>
      <c r="AC12" s="69" t="str">
        <f>'Tube K'!G10</f>
        <v>E7</v>
      </c>
      <c r="AD12" s="70">
        <f>'Tube K'!F10</f>
        <v>1.7306368850000009</v>
      </c>
      <c r="AE12" s="71">
        <v>4.3640844556100111</v>
      </c>
      <c r="AF12" s="69" t="str">
        <f>'Tube L'!G10</f>
        <v>F10</v>
      </c>
      <c r="AG12" s="70">
        <f>'Tube L'!F10</f>
        <v>1.7303090570000013</v>
      </c>
      <c r="AH12" s="72">
        <v>7.061918141989536</v>
      </c>
      <c r="AI12" s="69" t="str">
        <f>'Tube N'!G10</f>
        <v>B4</v>
      </c>
      <c r="AJ12" s="70">
        <f>'Tube N'!F10</f>
        <v>1.7312652220000011</v>
      </c>
      <c r="AK12" s="71">
        <v>4.3345335087099661</v>
      </c>
      <c r="AL12" s="69" t="str">
        <f>'Tube O'!G10</f>
        <v>E7</v>
      </c>
      <c r="AM12" s="67">
        <f>'Tube O'!F10</f>
        <v>1.7303636950000012</v>
      </c>
      <c r="AN12" s="71">
        <v>12.442049153024387</v>
      </c>
      <c r="AO12" s="69" t="str">
        <f>'Tube P'!G10</f>
        <v>F10</v>
      </c>
      <c r="AP12" s="70">
        <f>'Tube P'!F10</f>
        <v>1.7307461610000026</v>
      </c>
      <c r="AQ12" s="72">
        <v>7.233579156632719</v>
      </c>
    </row>
    <row r="13" spans="1:43">
      <c r="A13" s="53">
        <v>10</v>
      </c>
      <c r="B13" s="69" t="str">
        <f>'Tube A'!G11</f>
        <v>G2</v>
      </c>
      <c r="C13" s="70">
        <f>'Tube A'!F11</f>
        <v>1.7262385260000013</v>
      </c>
      <c r="D13" s="71">
        <v>12.026656643993048</v>
      </c>
      <c r="E13" s="69" t="str">
        <f>'Tube B'!G11</f>
        <v>A4</v>
      </c>
      <c r="F13" s="70">
        <f>'Tube B'!F11</f>
        <v>1.7242988770000007</v>
      </c>
      <c r="G13" s="71">
        <v>9.8615471685129013</v>
      </c>
      <c r="H13" s="69" t="str">
        <f>'Tube C'!G11</f>
        <v>F7</v>
      </c>
      <c r="I13" s="70">
        <f>'Tube C'!F11</f>
        <v>1.7267302680000007</v>
      </c>
      <c r="J13" s="71">
        <v>12.976169805140389</v>
      </c>
      <c r="K13" s="69" t="str">
        <f>'Tube D'!G11</f>
        <v>E10</v>
      </c>
      <c r="L13" s="70">
        <f>'Tube D'!F11</f>
        <v>1.7256921460000019</v>
      </c>
      <c r="M13" s="71">
        <v>7.7484202923663092</v>
      </c>
      <c r="N13" s="69" t="str">
        <f>'Tube F'!G11</f>
        <v>A4</v>
      </c>
      <c r="O13" s="70">
        <f>'Tube F'!F11</f>
        <v>1.7248452570000019</v>
      </c>
      <c r="P13" s="71">
        <v>13.005546618599427</v>
      </c>
      <c r="Q13" s="53" t="str">
        <f>'Tube G'!G11</f>
        <v>F7</v>
      </c>
      <c r="R13" s="53">
        <f>'Tube G'!F11</f>
        <v>1.7263204830000021</v>
      </c>
      <c r="S13" s="71">
        <v>17.725978447398369</v>
      </c>
      <c r="T13" s="69" t="str">
        <f>'Tube H'!G11</f>
        <v>E10</v>
      </c>
      <c r="U13" s="70">
        <f>'Tube H'!F11</f>
        <v>1.7256101890000028</v>
      </c>
      <c r="V13" s="72">
        <v>11.912811032221663</v>
      </c>
      <c r="W13" s="69" t="str">
        <f>'Tube I'!G11</f>
        <v>G2</v>
      </c>
      <c r="X13" s="70">
        <f>'Tube I'!F11</f>
        <v>1.7260199740000015</v>
      </c>
      <c r="Y13" s="71">
        <v>11.786100452279845</v>
      </c>
      <c r="Z13" s="69" t="str">
        <f>'Tube J'!G11</f>
        <v>A4</v>
      </c>
      <c r="AA13" s="67">
        <f>'Tube J'!F11</f>
        <v>1.7245993860000013</v>
      </c>
      <c r="AB13" s="71">
        <v>13.446580391819802</v>
      </c>
      <c r="AC13" s="69" t="str">
        <f>'Tube K'!G11</f>
        <v>F7</v>
      </c>
      <c r="AD13" s="70">
        <f>'Tube K'!F11</f>
        <v>1.7251730850000015</v>
      </c>
      <c r="AE13" s="71">
        <v>10.770772098969795</v>
      </c>
      <c r="AF13" s="69" t="str">
        <f>'Tube L'!G11</f>
        <v>E10</v>
      </c>
      <c r="AG13" s="70">
        <f>'Tube L'!F11</f>
        <v>1.7248452570000019</v>
      </c>
      <c r="AH13" s="71">
        <v>14.774416737220834</v>
      </c>
      <c r="AI13" s="69" t="str">
        <f>'Tube N'!G11</f>
        <v>A4</v>
      </c>
      <c r="AJ13" s="70">
        <f>'Tube N'!F11</f>
        <v>1.7258014220000018</v>
      </c>
      <c r="AK13" s="71">
        <v>10.569288523971176</v>
      </c>
      <c r="AL13" s="69" t="str">
        <f>'Tube O'!G11</f>
        <v>F7</v>
      </c>
      <c r="AM13" s="67">
        <f>'Tube O'!F11</f>
        <v>1.7250911280000025</v>
      </c>
      <c r="AN13" s="71">
        <v>20.650383095149323</v>
      </c>
      <c r="AO13" s="69" t="str">
        <f>'Tube P'!G11</f>
        <v>E10</v>
      </c>
      <c r="AP13" s="70">
        <f>'Tube P'!F11</f>
        <v>1.7252823610000032</v>
      </c>
      <c r="AQ13" s="71">
        <v>16.188317027305882</v>
      </c>
    </row>
    <row r="14" spans="1:43">
      <c r="A14" s="53">
        <v>11</v>
      </c>
      <c r="B14" s="69" t="str">
        <f>'Tube A'!G12</f>
        <v>F2</v>
      </c>
      <c r="C14" s="70">
        <f>'Tube A'!F12</f>
        <v>1.7207747260000019</v>
      </c>
      <c r="D14" s="71">
        <v>18.877396030286551</v>
      </c>
      <c r="E14" s="69" t="str">
        <f>'Tube B'!G12</f>
        <v>A5</v>
      </c>
      <c r="F14" s="70">
        <f>'Tube B'!F12</f>
        <v>1.719927837000002</v>
      </c>
      <c r="G14" s="71">
        <v>10.647055196727157</v>
      </c>
      <c r="H14" s="69" t="str">
        <f>'Tube C'!G12</f>
        <v>G7</v>
      </c>
      <c r="I14" s="70">
        <f>'Tube C'!F12</f>
        <v>1.7203649409999997</v>
      </c>
      <c r="J14" s="73">
        <v>21.77950301599088</v>
      </c>
      <c r="K14" s="69" t="str">
        <f>'Tube D'!G12</f>
        <v>D10</v>
      </c>
      <c r="L14" s="74">
        <f>'Tube D'!F12</f>
        <v>1.7193268190000008</v>
      </c>
      <c r="M14" s="73">
        <v>13.309405952377594</v>
      </c>
      <c r="N14" s="69" t="str">
        <f>'Tube F'!G12</f>
        <v>A5</v>
      </c>
      <c r="O14" s="70">
        <f>'Tube F'!F12</f>
        <v>1.7204742169999996</v>
      </c>
      <c r="P14" s="71">
        <v>13.000805676680971</v>
      </c>
      <c r="Q14" s="53" t="str">
        <f>'Tube G'!G12</f>
        <v>G7</v>
      </c>
      <c r="R14" s="53">
        <f>'Tube G'!F12</f>
        <v>1.7197639230000004</v>
      </c>
      <c r="S14" s="71">
        <v>25.231097690989362</v>
      </c>
      <c r="T14" s="69" t="str">
        <f>'Tube H'!G12</f>
        <v>D10</v>
      </c>
      <c r="U14" s="70">
        <f>'Tube H'!F12</f>
        <v>1.7190536290000011</v>
      </c>
      <c r="V14" s="72">
        <v>14.93893064946513</v>
      </c>
      <c r="W14" s="69" t="str">
        <f>'Tube I'!G12</f>
        <v>F2</v>
      </c>
      <c r="X14" s="70">
        <f>'Tube I'!F12</f>
        <v>1.7194634139999998</v>
      </c>
      <c r="Y14" s="71">
        <v>17.393406929610506</v>
      </c>
      <c r="Z14" s="69" t="str">
        <f>'Tube J'!G12</f>
        <v>A5</v>
      </c>
      <c r="AA14" s="67">
        <f>'Tube J'!F12</f>
        <v>1.7202283460000007</v>
      </c>
      <c r="AB14" s="71">
        <v>14.917192248576901</v>
      </c>
      <c r="AC14" s="69" t="str">
        <f>'Tube K'!G12</f>
        <v>G7</v>
      </c>
      <c r="AD14" s="70">
        <f>'Tube K'!F12</f>
        <v>1.7186165249999998</v>
      </c>
      <c r="AE14" s="71">
        <v>15.15698820159629</v>
      </c>
      <c r="AF14" s="69" t="str">
        <f>'Tube L'!G12</f>
        <v>D10</v>
      </c>
      <c r="AG14" s="70">
        <f>'Tube L'!F12</f>
        <v>1.7193814570000008</v>
      </c>
      <c r="AH14" s="73">
        <v>14.993943820444414</v>
      </c>
      <c r="AI14" s="69" t="str">
        <f>'Tube N'!G12</f>
        <v>A5</v>
      </c>
      <c r="AJ14" s="70">
        <f>'Tube N'!F12</f>
        <v>1.719244862</v>
      </c>
      <c r="AK14" s="71">
        <v>14.574534499012062</v>
      </c>
      <c r="AL14" s="69" t="str">
        <f>'Tube O'!G12</f>
        <v>G7</v>
      </c>
      <c r="AM14" s="67">
        <f>'Tube O'!F12</f>
        <v>1.7196273280000014</v>
      </c>
      <c r="AN14" s="71">
        <v>21.353641014684808</v>
      </c>
      <c r="AO14" s="69" t="str">
        <f>'Tube P'!G12</f>
        <v>D10</v>
      </c>
      <c r="AP14" s="70">
        <f>'Tube P'!F12</f>
        <v>1.7187258010000015</v>
      </c>
      <c r="AQ14" s="73">
        <v>19.923304150310589</v>
      </c>
    </row>
    <row r="15" spans="1:43">
      <c r="A15" s="53">
        <v>12</v>
      </c>
      <c r="B15" s="69" t="str">
        <f>'Tube A'!G13</f>
        <v>E2</v>
      </c>
      <c r="C15" s="70">
        <f>'Tube A'!F13</f>
        <v>1.7144093989999991</v>
      </c>
      <c r="D15" s="71">
        <v>17.551624436636541</v>
      </c>
      <c r="E15" s="69" t="str">
        <f>'Tube B'!G13</f>
        <v>B5</v>
      </c>
      <c r="F15" s="70">
        <f>'Tube B'!F13</f>
        <v>1.7135625099999992</v>
      </c>
      <c r="G15" s="71">
        <v>7.4850740474208628</v>
      </c>
      <c r="H15" s="69" t="str">
        <f>'Tube C'!G13</f>
        <v>H7</v>
      </c>
      <c r="I15" s="70">
        <f>'Tube C'!F13</f>
        <v>1.7138083809999998</v>
      </c>
      <c r="J15" s="73">
        <v>12.445289568696561</v>
      </c>
      <c r="K15" s="69" t="str">
        <f>'Tube D'!G13</f>
        <v>C10</v>
      </c>
      <c r="L15" s="74">
        <f>'Tube D'!F13</f>
        <v>1.7138630190000015</v>
      </c>
      <c r="M15" s="73">
        <v>12.576029858996518</v>
      </c>
      <c r="N15" s="69" t="str">
        <f>'Tube F'!G13</f>
        <v>B5</v>
      </c>
      <c r="O15" s="70">
        <f>'Tube F'!F13</f>
        <v>1.7139176570000014</v>
      </c>
      <c r="P15" s="71">
        <v>9.424580427940322</v>
      </c>
      <c r="Q15" s="53" t="str">
        <f>'Tube G'!G13</f>
        <v>H7</v>
      </c>
      <c r="R15" s="53">
        <f>'Tube G'!F13</f>
        <v>1.714300123000001</v>
      </c>
      <c r="S15" s="71">
        <v>20.047001257914669</v>
      </c>
      <c r="T15" s="69" t="str">
        <f>'Tube H'!G13</f>
        <v>C10</v>
      </c>
      <c r="U15" s="70">
        <f>'Tube H'!F13</f>
        <v>1.7135898290000018</v>
      </c>
      <c r="V15" s="71">
        <v>10.543868880231443</v>
      </c>
      <c r="W15" s="69" t="str">
        <f>'Tube I'!G13</f>
        <v>E2</v>
      </c>
      <c r="X15" s="70">
        <f>'Tube I'!F13</f>
        <v>1.7139996140000004</v>
      </c>
      <c r="Y15" s="71">
        <v>13.755056747108801</v>
      </c>
      <c r="Z15" s="69" t="str">
        <f>'Tube J'!G13</f>
        <v>B5</v>
      </c>
      <c r="AA15" s="67">
        <f>'Tube J'!F13</f>
        <v>1.7136717860000008</v>
      </c>
      <c r="AB15" s="71">
        <v>9.6308920118957317</v>
      </c>
      <c r="AC15" s="69" t="str">
        <f>'Tube K'!G13</f>
        <v>H7</v>
      </c>
      <c r="AD15" s="70">
        <f>'Tube K'!F13</f>
        <v>1.7142454850000011</v>
      </c>
      <c r="AE15" s="71">
        <v>8.6912873406534956</v>
      </c>
      <c r="AF15" s="69" t="str">
        <f>'Tube L'!G13</f>
        <v>C10</v>
      </c>
      <c r="AG15" s="70">
        <f>'Tube L'!F13</f>
        <v>1.7128248970000008</v>
      </c>
      <c r="AH15" s="73">
        <v>9.0178982082019914</v>
      </c>
      <c r="AI15" s="69" t="str">
        <f>'Tube N'!G13</f>
        <v>B5</v>
      </c>
      <c r="AJ15" s="70">
        <f>'Tube N'!F13</f>
        <v>1.7137810620000007</v>
      </c>
      <c r="AK15" s="71">
        <v>11.031777100223801</v>
      </c>
      <c r="AL15" s="69" t="str">
        <f>'Tube O'!G13</f>
        <v>H7</v>
      </c>
      <c r="AM15" s="67">
        <f>'Tube O'!F13</f>
        <v>1.7130707680000015</v>
      </c>
      <c r="AN15" s="71">
        <v>19.798908975605126</v>
      </c>
      <c r="AO15" s="69" t="str">
        <f>'Tube P'!G13</f>
        <v>C10</v>
      </c>
      <c r="AP15" s="70">
        <f>'Tube P'!F13</f>
        <v>1.7132620010000021</v>
      </c>
      <c r="AQ15" s="73">
        <v>16.902301550112302</v>
      </c>
    </row>
    <row r="16" spans="1:43">
      <c r="A16" s="53">
        <v>13</v>
      </c>
      <c r="B16" s="69" t="str">
        <f>'Tube A'!G14</f>
        <v>D2</v>
      </c>
      <c r="C16" s="70">
        <f>'Tube A'!F14</f>
        <v>1.7089455989999998</v>
      </c>
      <c r="D16" s="71">
        <v>8.4285261328745928</v>
      </c>
      <c r="E16" s="69" t="str">
        <f>'Tube B'!G14</f>
        <v>C5</v>
      </c>
      <c r="F16" s="70">
        <f>'Tube B'!F14</f>
        <v>1.7080987099999998</v>
      </c>
      <c r="G16" s="71">
        <v>4.3344357859736569</v>
      </c>
      <c r="H16" s="69" t="str">
        <f>'Tube C'!G14</f>
        <v>H8</v>
      </c>
      <c r="I16" s="70">
        <f>'Tube C'!F14</f>
        <v>1.709437341000001</v>
      </c>
      <c r="J16" s="73">
        <v>9.2699607343642487</v>
      </c>
      <c r="K16" s="69" t="str">
        <f>'Tube D'!G14</f>
        <v>B10</v>
      </c>
      <c r="L16" s="74">
        <f>'Tube D'!F14</f>
        <v>1.7073064590000016</v>
      </c>
      <c r="M16" s="73">
        <v>7.2123986804848208</v>
      </c>
      <c r="N16" s="69" t="str">
        <f>'Tube F'!G14</f>
        <v>C5</v>
      </c>
      <c r="O16" s="70">
        <f>'Tube F'!F14</f>
        <v>1.7084538570000021</v>
      </c>
      <c r="P16" s="71">
        <v>5.4052883674971852</v>
      </c>
      <c r="Q16" s="53" t="str">
        <f>'Tube G'!G14</f>
        <v>H8</v>
      </c>
      <c r="R16" s="53">
        <f>'Tube G'!F14</f>
        <v>1.7099290830000022</v>
      </c>
      <c r="S16" s="71">
        <v>11.867541068180039</v>
      </c>
      <c r="T16" s="69" t="str">
        <f>'Tube H'!G14</f>
        <v>B10</v>
      </c>
      <c r="U16" s="70">
        <f>'Tube H'!F14</f>
        <v>1.7070332690000019</v>
      </c>
      <c r="V16" s="71">
        <v>6.1358177404514676</v>
      </c>
      <c r="W16" s="69" t="str">
        <f>'Tube I'!G14</f>
        <v>D2</v>
      </c>
      <c r="X16" s="70">
        <f>'Tube I'!F14</f>
        <v>1.7074430540000005</v>
      </c>
      <c r="Y16" s="71">
        <v>7.9896593204705297</v>
      </c>
      <c r="Z16" s="69" t="str">
        <f>'Tube J'!G14</f>
        <v>C5</v>
      </c>
      <c r="AA16" s="67">
        <f>'Tube J'!F14</f>
        <v>1.7082079860000015</v>
      </c>
      <c r="AB16" s="71">
        <v>4.4735448614384268</v>
      </c>
      <c r="AC16" s="69" t="str">
        <f>'Tube K'!G14</f>
        <v>H8</v>
      </c>
      <c r="AD16" s="70">
        <f>'Tube K'!F14</f>
        <v>1.7078801580000018</v>
      </c>
      <c r="AE16" s="71">
        <v>5.4340094993681589</v>
      </c>
      <c r="AF16" s="69" t="str">
        <f>'Tube L'!G14</f>
        <v>B10</v>
      </c>
      <c r="AG16" s="70">
        <f>'Tube L'!F14</f>
        <v>1.7064595700000016</v>
      </c>
      <c r="AH16" s="73">
        <v>4.1487665970726679</v>
      </c>
      <c r="AI16" s="69" t="str">
        <f>'Tube N'!G14</f>
        <v>C5</v>
      </c>
      <c r="AJ16" s="70">
        <f>'Tube N'!F14</f>
        <v>1.7072245020000025</v>
      </c>
      <c r="AK16" s="71">
        <v>5.750367889712888</v>
      </c>
      <c r="AL16" s="69" t="str">
        <f>'Tube O'!G14</f>
        <v>H8</v>
      </c>
      <c r="AM16" s="67">
        <f>'Tube O'!F14</f>
        <v>1.7076069680000021</v>
      </c>
      <c r="AN16" s="71">
        <v>13.515814034072692</v>
      </c>
      <c r="AO16" s="69" t="str">
        <f>'Tube P'!G14</f>
        <v>B10</v>
      </c>
      <c r="AP16" s="70">
        <f>'Tube P'!F14</f>
        <v>1.7067054410000022</v>
      </c>
      <c r="AQ16" s="73">
        <v>9.3180155558108737</v>
      </c>
    </row>
    <row r="17" spans="1:43">
      <c r="A17" s="53">
        <v>14</v>
      </c>
      <c r="B17" s="69" t="str">
        <f>'Tube A'!G15</f>
        <v>C2</v>
      </c>
      <c r="C17" s="70">
        <f>'Tube A'!F15</f>
        <v>1.7034817990000004</v>
      </c>
      <c r="D17" s="71">
        <v>3.4656281891539602</v>
      </c>
      <c r="E17" s="69" t="str">
        <f>'Tube B'!G15</f>
        <v>D5</v>
      </c>
      <c r="F17" s="70">
        <f>'Tube B'!F15</f>
        <v>1.7026349100000004</v>
      </c>
      <c r="G17" s="71">
        <v>1.8648005141271711</v>
      </c>
      <c r="H17" s="69" t="str">
        <f>'Tube C'!G15</f>
        <v>G8</v>
      </c>
      <c r="I17" s="70">
        <f>'Tube C'!F15</f>
        <v>1.7028807810000011</v>
      </c>
      <c r="J17" s="71">
        <v>3.0166246926684774</v>
      </c>
      <c r="K17" s="69" t="str">
        <f>'Tube D'!G15</f>
        <v>A10</v>
      </c>
      <c r="L17" s="70">
        <f>'Tube D'!F15</f>
        <v>1.7018426590000022</v>
      </c>
      <c r="M17" s="71">
        <v>2.7178735179662912</v>
      </c>
      <c r="N17" s="69" t="str">
        <f>'Tube F'!G15</f>
        <v>D5</v>
      </c>
      <c r="O17" s="70">
        <f>'Tube F'!F15</f>
        <v>1.7029900570000027</v>
      </c>
      <c r="P17" s="71">
        <v>2.6232953255734688</v>
      </c>
      <c r="Q17" s="53" t="str">
        <f>'Tube G'!G15</f>
        <v>G8</v>
      </c>
      <c r="R17" s="53">
        <f>'Tube G'!F15</f>
        <v>1.7033725230000023</v>
      </c>
      <c r="S17" s="71">
        <v>4.5378164278629471</v>
      </c>
      <c r="T17" s="69" t="str">
        <f>'Tube H'!G15</f>
        <v>A10</v>
      </c>
      <c r="U17" s="70">
        <f>'Tube H'!F15</f>
        <v>1.7015694690000007</v>
      </c>
      <c r="V17" s="71">
        <v>2.4935022159153952</v>
      </c>
      <c r="W17" s="69" t="str">
        <f>'Tube I'!G15</f>
        <v>C2</v>
      </c>
      <c r="X17" s="70">
        <f>'Tube I'!F15</f>
        <v>1.7019792540000012</v>
      </c>
      <c r="Y17" s="71">
        <v>3.2877349898071944</v>
      </c>
      <c r="Z17" s="69" t="str">
        <f>'Tube J'!G15</f>
        <v>D5</v>
      </c>
      <c r="AA17" s="67">
        <f>'Tube J'!F15</f>
        <v>1.7016514260000015</v>
      </c>
      <c r="AB17" s="71">
        <v>1.8189988161925645</v>
      </c>
      <c r="AC17" s="69" t="str">
        <f>'Tube K'!G15</f>
        <v>G8</v>
      </c>
      <c r="AD17" s="70">
        <f>'Tube K'!F15</f>
        <v>1.7013235980000019</v>
      </c>
      <c r="AE17" s="71">
        <v>2.3122665712273416</v>
      </c>
      <c r="AF17" s="69" t="str">
        <f>'Tube L'!G15</f>
        <v>A10</v>
      </c>
      <c r="AG17" s="70">
        <f>'Tube L'!F15</f>
        <v>1.7009957700000005</v>
      </c>
      <c r="AH17" s="71">
        <v>1.7492932598503019</v>
      </c>
      <c r="AI17" s="69" t="str">
        <f>'Tube N'!G15</f>
        <v>D5</v>
      </c>
      <c r="AJ17" s="70">
        <f>'Tube N'!F15</f>
        <v>1.7017607019999996</v>
      </c>
      <c r="AK17" s="71">
        <v>2.8270416739565101</v>
      </c>
      <c r="AL17" s="69" t="str">
        <f>'Tube O'!G15</f>
        <v>G8</v>
      </c>
      <c r="AM17" s="67">
        <f>'Tube O'!F15</f>
        <v>1.702143168000001</v>
      </c>
      <c r="AN17" s="71">
        <v>4.851389282475906</v>
      </c>
      <c r="AO17" s="69" t="str">
        <f>'Tube P'!G15</f>
        <v>A10</v>
      </c>
      <c r="AP17" s="70">
        <f>'Tube P'!F15</f>
        <v>1.7012416410000011</v>
      </c>
      <c r="AQ17" s="71">
        <v>3.9126105882129472</v>
      </c>
    </row>
    <row r="18" spans="1:43">
      <c r="A18" s="53">
        <v>15</v>
      </c>
      <c r="B18" s="69" t="str">
        <f>'Tube A'!G16</f>
        <v>B2</v>
      </c>
      <c r="C18" s="70">
        <f>'Tube A'!F16</f>
        <v>1.6969252390000023</v>
      </c>
      <c r="D18" s="71">
        <v>1.5301131729606612</v>
      </c>
      <c r="E18" s="69" t="str">
        <f>'Tube B'!G16</f>
        <v>E5</v>
      </c>
      <c r="F18" s="70">
        <f>'Tube B'!F16</f>
        <v>1.6960783499999987</v>
      </c>
      <c r="G18" s="71">
        <v>0.89858317495680673</v>
      </c>
      <c r="H18" s="69" t="str">
        <f>'Tube C'!G16</f>
        <v>F8</v>
      </c>
      <c r="I18" s="70">
        <f>'Tube C'!F16</f>
        <v>1.6976082140000006</v>
      </c>
      <c r="J18" s="71">
        <v>1.2985126346131679</v>
      </c>
      <c r="K18" s="69" t="str">
        <f>'Tube D'!G16</f>
        <v>A11</v>
      </c>
      <c r="L18" s="70">
        <f>'Tube D'!F16</f>
        <v>1.6952860990000005</v>
      </c>
      <c r="M18" s="71">
        <v>1.1224732586361088</v>
      </c>
      <c r="N18" s="69" t="str">
        <f>'Tube F'!G16</f>
        <v>E5</v>
      </c>
      <c r="O18" s="70">
        <f>'Tube F'!F16</f>
        <v>1.696433497000001</v>
      </c>
      <c r="P18" s="71">
        <v>1.2227309150809982</v>
      </c>
      <c r="Q18" s="53" t="str">
        <f>'Tube G'!G16</f>
        <v>F8</v>
      </c>
      <c r="R18" s="53">
        <f>'Tube G'!F16</f>
        <v>1.6968159630000006</v>
      </c>
      <c r="S18" s="71">
        <v>2.190168165207695</v>
      </c>
      <c r="T18" s="69" t="str">
        <f>'Tube H'!G16</f>
        <v>A11</v>
      </c>
      <c r="U18" s="70">
        <f>'Tube H'!F16</f>
        <v>1.6962969020000003</v>
      </c>
      <c r="V18" s="71">
        <v>1.2454881482683546</v>
      </c>
      <c r="W18" s="69" t="str">
        <f>'Tube I'!G16</f>
        <v>B2</v>
      </c>
      <c r="X18" s="70">
        <f>'Tube I'!F16</f>
        <v>1.6954226939999995</v>
      </c>
      <c r="Y18" s="71">
        <v>1.3712624976543371</v>
      </c>
      <c r="Z18" s="69" t="str">
        <f>'Tube J'!G16</f>
        <v>E5</v>
      </c>
      <c r="AA18" s="67">
        <f>'Tube J'!F16</f>
        <v>1.6961876260000004</v>
      </c>
      <c r="AB18" s="71">
        <v>0.93849178896241059</v>
      </c>
      <c r="AC18" s="69" t="str">
        <f>'Tube K'!G16</f>
        <v>F8</v>
      </c>
      <c r="AD18" s="70">
        <f>'Tube K'!F16</f>
        <v>1.6958597980000008</v>
      </c>
      <c r="AE18" s="71">
        <v>0.99919102459706099</v>
      </c>
      <c r="AF18" s="69" t="str">
        <f>'Tube L'!G16</f>
        <v>A11</v>
      </c>
      <c r="AG18" s="70">
        <f>'Tube L'!F16</f>
        <v>1.695723203</v>
      </c>
      <c r="AH18" s="71">
        <v>1.1442548833134816</v>
      </c>
      <c r="AI18" s="69" t="str">
        <f>'Tube N'!G16</f>
        <v>E5</v>
      </c>
      <c r="AJ18" s="70">
        <f>'Tube N'!F16</f>
        <v>1.6962969020000003</v>
      </c>
      <c r="AK18" s="71">
        <v>1.1465786574415546</v>
      </c>
      <c r="AL18" s="69" t="str">
        <f>'Tube O'!G16</f>
        <v>F8</v>
      </c>
      <c r="AM18" s="67">
        <f>'Tube O'!F16</f>
        <v>1.695586608000001</v>
      </c>
      <c r="AN18" s="71">
        <v>2.3183233878294356</v>
      </c>
      <c r="AO18" s="69" t="str">
        <f>'Tube P'!G16</f>
        <v>A11</v>
      </c>
      <c r="AP18" s="70">
        <f>'Tube P'!F16</f>
        <v>1.6957778410000017</v>
      </c>
      <c r="AQ18" s="71">
        <v>2.0951757080863485</v>
      </c>
    </row>
    <row r="19" spans="1:43">
      <c r="A19" s="53">
        <v>16</v>
      </c>
      <c r="B19" s="69" t="str">
        <f>'Tube A'!G17</f>
        <v>A2</v>
      </c>
      <c r="C19" s="70">
        <f>'Tube A'!F17</f>
        <v>1.691652672</v>
      </c>
      <c r="D19" s="71">
        <v>0.77453433796601645</v>
      </c>
      <c r="E19" s="69" t="str">
        <f>'Tube B'!G17</f>
        <v>F5</v>
      </c>
      <c r="F19" s="70">
        <f>'Tube B'!F17</f>
        <v>1.6908057830000001</v>
      </c>
      <c r="G19" s="71">
        <v>0.63717099381505771</v>
      </c>
      <c r="H19" s="69" t="str">
        <f>'Tube C'!G17</f>
        <v>E8</v>
      </c>
      <c r="I19" s="70">
        <f>'Tube C'!F17</f>
        <v>1.6910516540000007</v>
      </c>
      <c r="J19" s="71">
        <v>0.80005186977528486</v>
      </c>
      <c r="K19" s="69" t="str">
        <f>'Tube D'!G17</f>
        <v>B11</v>
      </c>
      <c r="L19" s="70">
        <f>'Tube D'!F17</f>
        <v>1.6909150590000017</v>
      </c>
      <c r="M19" s="71">
        <v>0.57486092803880584</v>
      </c>
      <c r="N19" s="69" t="str">
        <f>'Tube F'!G17</f>
        <v>F5</v>
      </c>
      <c r="O19" s="70">
        <f>'Tube F'!F17</f>
        <v>1.6909696970000017</v>
      </c>
      <c r="P19" s="71">
        <v>0.71608264167771185</v>
      </c>
      <c r="Q19" s="53" t="str">
        <f>'Tube G'!G17</f>
        <v>E8</v>
      </c>
      <c r="R19" s="53">
        <f>'Tube G'!F17</f>
        <v>1.6915433960000019</v>
      </c>
      <c r="S19" s="71">
        <v>1.533936094546213</v>
      </c>
      <c r="T19" s="69" t="str">
        <f>'Tube H'!G17</f>
        <v>B11</v>
      </c>
      <c r="U19" s="70">
        <f>'Tube H'!F17</f>
        <v>1.6908331020000009</v>
      </c>
      <c r="V19" s="71">
        <v>0.80478680776372091</v>
      </c>
      <c r="W19" s="69" t="str">
        <f>'Tube I'!G17</f>
        <v>A2</v>
      </c>
      <c r="X19" s="70">
        <f>'Tube I'!F17</f>
        <v>1.6901501270000008</v>
      </c>
      <c r="Y19" s="71">
        <v>0.73893332394658628</v>
      </c>
      <c r="Z19" s="69" t="str">
        <f>'Tube J'!G17</f>
        <v>F5</v>
      </c>
      <c r="AA19" s="67">
        <f>'Tube J'!F17</f>
        <v>1.6909150590000017</v>
      </c>
      <c r="AB19" s="71">
        <v>0.5584657543203666</v>
      </c>
      <c r="AC19" s="69" t="str">
        <f>'Tube K'!G17</f>
        <v>E8</v>
      </c>
      <c r="AD19" s="70">
        <f>'Tube K'!F17</f>
        <v>1.6903959980000014</v>
      </c>
      <c r="AE19" s="71">
        <v>0.63202070950474876</v>
      </c>
      <c r="AF19" s="69" t="str">
        <f>'Tube L'!G17</f>
        <v>B11</v>
      </c>
      <c r="AG19" s="70">
        <f>'Tube L'!F17</f>
        <v>1.6902594030000007</v>
      </c>
      <c r="AH19" s="71">
        <v>0.75544577307551253</v>
      </c>
      <c r="AI19" s="69" t="str">
        <f>'Tube N'!G17</f>
        <v>F5</v>
      </c>
      <c r="AJ19" s="70">
        <f>'Tube N'!F17</f>
        <v>1.6897403420000021</v>
      </c>
      <c r="AK19" s="71">
        <v>0.7065478723743337</v>
      </c>
      <c r="AL19" s="69" t="str">
        <f>'Tube O'!G17</f>
        <v>E8</v>
      </c>
      <c r="AM19" s="67">
        <f>'Tube O'!F17</f>
        <v>1.6912155680000023</v>
      </c>
      <c r="AN19" s="71">
        <v>1.3601759254658663</v>
      </c>
      <c r="AO19" s="69" t="str">
        <f>'Tube P'!G17</f>
        <v>B11</v>
      </c>
      <c r="AP19" s="70">
        <f>'Tube P'!F17</f>
        <v>1.6903140410000024</v>
      </c>
      <c r="AQ19" s="71">
        <v>1.2251439352153795</v>
      </c>
    </row>
    <row r="20" spans="1:43">
      <c r="A20" s="53">
        <v>17</v>
      </c>
      <c r="B20" s="69" t="str">
        <f>'Tube A'!G18</f>
        <v>A3</v>
      </c>
      <c r="C20" s="70">
        <f>'Tube A'!F18</f>
        <v>1.6861888720000007</v>
      </c>
      <c r="D20" s="71">
        <v>0.40361892753593526</v>
      </c>
      <c r="E20" s="69" t="str">
        <f>'Tube B'!G18</f>
        <v>G5</v>
      </c>
      <c r="F20" s="70">
        <f>'Tube B'!F18</f>
        <v>1.6842492230000001</v>
      </c>
      <c r="G20" s="71">
        <v>0.23863632474727539</v>
      </c>
      <c r="H20" s="69" t="str">
        <f>'Tube C'!G18</f>
        <v>D8</v>
      </c>
      <c r="I20" s="70">
        <f>'Tube C'!F18</f>
        <v>1.6855878540000013</v>
      </c>
      <c r="J20" s="71">
        <v>0.32784403228228315</v>
      </c>
      <c r="K20" s="69" t="str">
        <f>'Tube D'!G18</f>
        <v>C11</v>
      </c>
      <c r="L20" s="70">
        <f>'Tube D'!F18</f>
        <v>1.6845497320000025</v>
      </c>
      <c r="M20" s="71">
        <v>0.28902493003921453</v>
      </c>
      <c r="N20" s="69" t="str">
        <f>'Tube F'!G18</f>
        <v>G5</v>
      </c>
      <c r="O20" s="70">
        <f>'Tube F'!F18</f>
        <v>1.6855058970000023</v>
      </c>
      <c r="P20" s="71">
        <v>0.47059788754398574</v>
      </c>
      <c r="Q20" s="53" t="str">
        <f>'Tube G'!G18</f>
        <v>D8</v>
      </c>
      <c r="R20" s="53">
        <f>'Tube G'!F18</f>
        <v>1.6860795960000026</v>
      </c>
      <c r="S20" s="71">
        <v>0.88337206543597147</v>
      </c>
      <c r="T20" s="69" t="str">
        <f>'Tube H'!G18</f>
        <v>C11</v>
      </c>
      <c r="U20" s="70">
        <f>'Tube H'!F18</f>
        <v>1.6842765420000028</v>
      </c>
      <c r="V20" s="71">
        <v>0.50283997888252707</v>
      </c>
      <c r="W20" s="69" t="str">
        <f>'Tube I'!G18</f>
        <v>A3</v>
      </c>
      <c r="X20" s="70">
        <f>'Tube I'!F18</f>
        <v>1.6846863270000014</v>
      </c>
      <c r="Y20" s="71">
        <v>0.37058739631105664</v>
      </c>
      <c r="Z20" s="69" t="str">
        <f>'Tube J'!G18</f>
        <v>G5</v>
      </c>
      <c r="AA20" s="67">
        <f>'Tube J'!F18</f>
        <v>1.6843584990000018</v>
      </c>
      <c r="AB20" s="71">
        <v>0.29615346176179153</v>
      </c>
      <c r="AC20" s="69" t="str">
        <f>'Tube K'!G18</f>
        <v>D8</v>
      </c>
      <c r="AD20" s="70">
        <f>'Tube K'!F18</f>
        <v>1.684932198000002</v>
      </c>
      <c r="AE20" s="71">
        <v>0.36547384327525995</v>
      </c>
      <c r="AF20" s="69" t="str">
        <f>'Tube L'!G18</f>
        <v>C11</v>
      </c>
      <c r="AG20" s="70">
        <f>'Tube L'!F18</f>
        <v>1.6847956030000013</v>
      </c>
      <c r="AH20" s="71">
        <v>0.34944709642653288</v>
      </c>
      <c r="AI20" s="69" t="str">
        <f>'Tube N'!G18</f>
        <v>G5</v>
      </c>
      <c r="AJ20" s="70">
        <f>'Tube N'!F18</f>
        <v>1.6853693020000016</v>
      </c>
      <c r="AK20" s="71">
        <v>0.39143017473569991</v>
      </c>
      <c r="AL20" s="69" t="str">
        <f>'Tube O'!G18</f>
        <v>D8</v>
      </c>
      <c r="AM20" s="67">
        <f>'Tube O'!F18</f>
        <v>1.6846590080000023</v>
      </c>
      <c r="AN20" s="71">
        <v>0.75198940008238024</v>
      </c>
      <c r="AO20" s="69" t="str">
        <f>'Tube P'!G18</f>
        <v>C11</v>
      </c>
      <c r="AP20" s="70">
        <f>'Tube P'!F18</f>
        <v>1.684850241000003</v>
      </c>
      <c r="AQ20" s="71">
        <v>0.68232276450068985</v>
      </c>
    </row>
    <row r="21" spans="1:43">
      <c r="A21" s="53">
        <v>18</v>
      </c>
      <c r="B21" s="69" t="str">
        <f>'Tube A'!G19</f>
        <v>B3</v>
      </c>
      <c r="C21" s="70">
        <f>'Tube A'!F19</f>
        <v>1.6785395520000002</v>
      </c>
      <c r="D21" s="71">
        <v>0.2454514958752613</v>
      </c>
      <c r="E21" s="69" t="str">
        <f>'Tube B'!G19</f>
        <v>H5</v>
      </c>
      <c r="F21" s="70">
        <f>'Tube B'!F19</f>
        <v>1.6787854230000008</v>
      </c>
      <c r="G21" s="71">
        <v>0.12553795904839604</v>
      </c>
      <c r="H21" s="69" t="str">
        <f>'Tube C'!G19</f>
        <v>C8</v>
      </c>
      <c r="I21" s="70">
        <f>'Tube C'!F19</f>
        <v>1.6746602539999991</v>
      </c>
      <c r="J21" s="71">
        <v>0.24221549322612565</v>
      </c>
      <c r="K21" s="69" t="str">
        <f>'Tube D'!G19</f>
        <v>D11</v>
      </c>
      <c r="L21" s="70">
        <f>'Tube D'!F19</f>
        <v>1.6790859320000013</v>
      </c>
      <c r="M21" s="71">
        <v>0.21725962921999253</v>
      </c>
      <c r="N21" s="69" t="str">
        <f>'Tube F'!G19</f>
        <v>H5</v>
      </c>
      <c r="O21" s="70">
        <f>'Tube F'!F19</f>
        <v>1.680042097000003</v>
      </c>
      <c r="P21" s="71">
        <v>0.27580981059668713</v>
      </c>
      <c r="Q21" s="53" t="str">
        <f>'Tube G'!G19</f>
        <v>C8</v>
      </c>
      <c r="R21" s="53">
        <f>'Tube G'!F19</f>
        <v>1.6795230360000026</v>
      </c>
      <c r="S21" s="71">
        <v>0.50547958538206983</v>
      </c>
      <c r="T21" s="69" t="str">
        <f>'Tube H'!G19</f>
        <v>D11</v>
      </c>
      <c r="U21" s="70">
        <f>'Tube H'!F19</f>
        <v>1.6777199820000011</v>
      </c>
      <c r="V21" s="71">
        <v>0.3646532349166034</v>
      </c>
      <c r="W21" s="69" t="str">
        <f>'Tube I'!G19</f>
        <v>B3</v>
      </c>
      <c r="X21" s="70">
        <f>'Tube I'!F19</f>
        <v>1.6781297670000015</v>
      </c>
      <c r="Y21" s="71">
        <v>0.19572849384534607</v>
      </c>
      <c r="Z21" s="69" t="str">
        <f>'Tube J'!G19</f>
        <v>H5</v>
      </c>
      <c r="AA21" s="67">
        <f>'Tube J'!F19</f>
        <v>1.6778019390000019</v>
      </c>
      <c r="AB21" s="71">
        <v>0.12924598687780073</v>
      </c>
      <c r="AC21" s="69" t="str">
        <f>'Tube K'!G19</f>
        <v>C8</v>
      </c>
      <c r="AD21" s="70">
        <f>'Tube K'!F19</f>
        <v>1.6783756380000021</v>
      </c>
      <c r="AE21" s="71">
        <v>0.19226408694700947</v>
      </c>
      <c r="AF21" s="69" t="str">
        <f>'Tube L'!G19</f>
        <v>D11</v>
      </c>
      <c r="AG21" s="70">
        <f>'Tube L'!F19</f>
        <v>1.679331803000002</v>
      </c>
      <c r="AH21" s="71">
        <v>0.26177593878994559</v>
      </c>
      <c r="AI21" s="69" t="str">
        <f>'Tube N'!G19</f>
        <v>H5</v>
      </c>
      <c r="AJ21" s="70">
        <f>'Tube N'!F19</f>
        <v>1.6777199820000011</v>
      </c>
      <c r="AK21" s="71">
        <v>0.21257943336853444</v>
      </c>
      <c r="AL21" s="69" t="str">
        <f>'Tube O'!G19</f>
        <v>C8</v>
      </c>
      <c r="AM21" s="67">
        <f>'Tube O'!F19</f>
        <v>1.6802879680000036</v>
      </c>
      <c r="AN21" s="71">
        <v>0.48201435841538059</v>
      </c>
      <c r="AO21" s="69" t="str">
        <f>'Tube P'!G19</f>
        <v>D11</v>
      </c>
      <c r="AP21" s="70">
        <f>'Tube P'!F19</f>
        <v>1.6793864410000001</v>
      </c>
      <c r="AQ21" s="71">
        <v>0.4769055820430293</v>
      </c>
    </row>
    <row r="22" spans="1:43">
      <c r="A22" s="53">
        <v>19</v>
      </c>
      <c r="B22" s="69" t="str">
        <f>'Tube A'!G20</f>
        <v>C3</v>
      </c>
      <c r="C22" s="70">
        <f>'Tube A'!F20</f>
        <v>1.665617665000001</v>
      </c>
      <c r="D22" s="71">
        <v>0.20295182037388229</v>
      </c>
      <c r="E22" s="69" t="str">
        <f>'Tube B'!G20</f>
        <v>H6</v>
      </c>
      <c r="F22" s="70">
        <f>'Tube B'!F20</f>
        <v>1.6593069760000017</v>
      </c>
      <c r="G22" s="71">
        <v>0.1405443827761943</v>
      </c>
      <c r="H22" s="69" t="str">
        <f>'Tube C'!G20</f>
        <v>B8</v>
      </c>
      <c r="I22" s="70">
        <f>'Tube C'!F20</f>
        <v>1.6418774540000012</v>
      </c>
      <c r="J22" s="71">
        <v>0.22557740962052594</v>
      </c>
      <c r="K22" s="69" t="str">
        <f>'Tube D'!G20</f>
        <v>E11</v>
      </c>
      <c r="L22" s="70">
        <f>'Tube D'!F20</f>
        <v>1.6616017720000009</v>
      </c>
      <c r="M22" s="71">
        <v>0.22104012578061197</v>
      </c>
      <c r="N22" s="69" t="str">
        <f>'Tube F'!G20</f>
        <v>H6</v>
      </c>
      <c r="O22" s="70">
        <f>'Tube F'!F20</f>
        <v>1.6660274500000014</v>
      </c>
      <c r="P22" s="71">
        <v>0.28285027290705705</v>
      </c>
      <c r="Q22" s="53" t="str">
        <f>'Tube G'!G20</f>
        <v>B8</v>
      </c>
      <c r="R22" s="53">
        <f>'Tube G'!F20</f>
        <v>1.666409916000001</v>
      </c>
      <c r="S22" s="71">
        <v>0.48477256555786657</v>
      </c>
      <c r="T22" s="69" t="str">
        <f>'Tube H'!G20</f>
        <v>E11</v>
      </c>
      <c r="U22" s="70">
        <f>'Tube H'!F20</f>
        <v>1.6493082220000019</v>
      </c>
      <c r="V22" s="71">
        <v>0.2977884194513285</v>
      </c>
      <c r="W22" s="69" t="str">
        <f>'Tube I'!G20</f>
        <v>C3</v>
      </c>
      <c r="X22" s="70">
        <f>'Tube I'!F20</f>
        <v>1.6650166470000016</v>
      </c>
      <c r="Y22" s="71">
        <v>0.20061621658184656</v>
      </c>
      <c r="Z22" s="69" t="str">
        <f>'Tube J'!G20</f>
        <v>H6</v>
      </c>
      <c r="AA22" s="67">
        <f>'Tube J'!F20</f>
        <v>1.6570394990000015</v>
      </c>
      <c r="AB22" s="71">
        <v>0.14913079256075507</v>
      </c>
      <c r="AC22" s="69" t="str">
        <f>'Tube K'!G20</f>
        <v>B8</v>
      </c>
      <c r="AD22" s="70">
        <f>'Tube K'!F20</f>
        <v>1.6665465110000017</v>
      </c>
      <c r="AE22" s="71">
        <v>0.187468623423276</v>
      </c>
      <c r="AF22" s="69" t="str">
        <f>'Tube L'!G20</f>
        <v>E11</v>
      </c>
      <c r="AG22" s="70">
        <f>'Tube L'!F20</f>
        <v>1.6651259230000015</v>
      </c>
      <c r="AH22" s="71">
        <v>0.25247868826739034</v>
      </c>
      <c r="AI22" s="69" t="str">
        <f>'Tube N'!G20</f>
        <v>H6</v>
      </c>
      <c r="AJ22" s="70">
        <f>'Tube N'!F20</f>
        <v>1.6646068620000012</v>
      </c>
      <c r="AK22" s="71">
        <v>0.16905011815706814</v>
      </c>
      <c r="AL22" s="69" t="str">
        <f>'Tube O'!G20</f>
        <v>B8</v>
      </c>
      <c r="AM22" s="67">
        <f>'Tube O'!F20</f>
        <v>1.6628038080000032</v>
      </c>
      <c r="AN22" s="71">
        <v>0.46637063160885966</v>
      </c>
      <c r="AO22" s="69" t="str">
        <f>'Tube P'!G20</f>
        <v>E11</v>
      </c>
      <c r="AP22" s="70">
        <f>'Tube P'!F20</f>
        <v>1.6553457210000015</v>
      </c>
      <c r="AQ22" s="71">
        <v>0.51681593198236364</v>
      </c>
    </row>
    <row r="23" spans="1:43">
      <c r="A23" s="53">
        <v>20</v>
      </c>
      <c r="B23" s="69" t="str">
        <f>'Tube A'!G21</f>
        <v>D3</v>
      </c>
      <c r="C23" s="70">
        <f>'Tube A'!F21</f>
        <v>1.6055158649999992</v>
      </c>
      <c r="D23" s="71">
        <v>0.19434579946848099</v>
      </c>
      <c r="E23" s="69" t="str">
        <f>'Tube B'!G21</f>
        <v>G6</v>
      </c>
      <c r="F23" s="70">
        <f>'Tube B'!F21</f>
        <v>1.586092056</v>
      </c>
      <c r="G23" s="71">
        <v>0.11669917724263122</v>
      </c>
      <c r="H23" s="69" t="str">
        <f>'Tube C'!G21</f>
        <v>A8</v>
      </c>
      <c r="I23" s="70">
        <f>'Tube C'!F21</f>
        <v>1.550276847000001</v>
      </c>
      <c r="J23" s="71">
        <v>0.13306537019651662</v>
      </c>
      <c r="K23" s="69" t="str">
        <f>'Tube D'!G21</f>
        <v>F11</v>
      </c>
      <c r="L23" s="70">
        <f>'Tube D'!F21</f>
        <v>1.5927578920000016</v>
      </c>
      <c r="M23" s="71">
        <v>0.15149086571095013</v>
      </c>
      <c r="N23" s="69" t="str">
        <f>'Tube F'!G21</f>
        <v>G6</v>
      </c>
      <c r="O23" s="70">
        <f>'Tube F'!F21</f>
        <v>1.6048328900000008</v>
      </c>
      <c r="P23" s="71">
        <v>0.27676197808493996</v>
      </c>
      <c r="Q23" s="53" t="str">
        <f>'Tube G'!G21</f>
        <v>A8</v>
      </c>
      <c r="R23" s="53">
        <f>'Tube G'!F21</f>
        <v>1.6106791559999998</v>
      </c>
      <c r="S23" s="71">
        <v>0.41176099923066228</v>
      </c>
      <c r="T23" s="69" t="str">
        <f>'Tube H'!G21</f>
        <v>F11</v>
      </c>
      <c r="U23" s="70">
        <f>'Tube H'!F21</f>
        <v>1.5739077820000027</v>
      </c>
      <c r="V23" s="71">
        <v>0.19081780524306605</v>
      </c>
      <c r="W23" s="69" t="str">
        <f>'Tube I'!G21</f>
        <v>D3</v>
      </c>
      <c r="X23" s="70">
        <f>'Tube I'!F21</f>
        <v>1.6038220870000011</v>
      </c>
      <c r="Y23" s="71">
        <v>0.20136990325501958</v>
      </c>
      <c r="Z23" s="69" t="str">
        <f>'Tube J'!G21</f>
        <v>G6</v>
      </c>
      <c r="AA23" s="67">
        <f>'Tube J'!F21</f>
        <v>1.582731819000001</v>
      </c>
      <c r="AB23" s="71">
        <v>0.11249214179993434</v>
      </c>
      <c r="AC23" s="69" t="str">
        <f>'Tube K'!G21</f>
        <v>A8</v>
      </c>
      <c r="AD23" s="70">
        <f>'Tube K'!F21</f>
        <v>1.6075374710000006</v>
      </c>
      <c r="AE23" s="71">
        <v>0.16397053260606162</v>
      </c>
      <c r="AF23" s="69" t="str">
        <f>'Tube L'!G21</f>
        <v>F11</v>
      </c>
      <c r="AG23" s="70">
        <f>'Tube L'!F21</f>
        <v>1.6083024030000015</v>
      </c>
      <c r="AH23" s="71">
        <v>0.19261280534972544</v>
      </c>
      <c r="AI23" s="69" t="str">
        <f>'Tube N'!G21</f>
        <v>G6</v>
      </c>
      <c r="AJ23" s="70">
        <f>'Tube N'!F21</f>
        <v>1.6055978220000018</v>
      </c>
      <c r="AK23" s="71">
        <v>0.1665407276599907</v>
      </c>
      <c r="AL23" s="69" t="str">
        <f>'Tube O'!G21</f>
        <v>A8</v>
      </c>
      <c r="AM23" s="67">
        <f>'Tube O'!F21</f>
        <v>1.6048875280000008</v>
      </c>
      <c r="AN23" s="71">
        <v>0.37353035255001976</v>
      </c>
      <c r="AO23" s="69" t="str">
        <f>'Tube P'!G21</f>
        <v>F11</v>
      </c>
      <c r="AP23" s="70">
        <f>'Tube P'!F21</f>
        <v>1.5777597610000011</v>
      </c>
      <c r="AQ23" s="71">
        <v>0.33430654949419986</v>
      </c>
    </row>
    <row r="24" spans="1:43">
      <c r="A24" s="53">
        <v>21</v>
      </c>
      <c r="B24" s="66" t="str">
        <f>'Tube A'!G22</f>
        <v>E3</v>
      </c>
      <c r="C24" s="67">
        <f>'Tube A'!F22</f>
        <v>1.4461641380000003</v>
      </c>
      <c r="D24" s="68">
        <v>0.10706422905227313</v>
      </c>
      <c r="E24" s="66" t="str">
        <f>'Tube B'!G22</f>
        <v>F6</v>
      </c>
      <c r="F24" s="67">
        <f>'Tube B'!F22</f>
        <v>1.4265490960000005</v>
      </c>
      <c r="G24" s="68">
        <v>7.4116521414267514E-2</v>
      </c>
      <c r="H24" s="66" t="str">
        <f>'Tube C'!G22</f>
        <v>A9</v>
      </c>
      <c r="I24" s="67">
        <f>'Tube C'!F22</f>
        <v>1.3972904470000014</v>
      </c>
      <c r="J24" s="68">
        <v>6.9285030494555394E-2</v>
      </c>
      <c r="K24" s="66" t="str">
        <f>'Tube D'!G22</f>
        <v>G11</v>
      </c>
      <c r="L24" s="67">
        <f>'Tube D'!F22</f>
        <v>1.4299366520000003</v>
      </c>
      <c r="M24" s="68">
        <v>7.6229993512190439E-2</v>
      </c>
      <c r="N24" s="66" t="str">
        <f>'Tube F'!G22</f>
        <v>F6</v>
      </c>
      <c r="O24" s="67">
        <f>'Tube F'!F22</f>
        <v>1.4638668500000023</v>
      </c>
      <c r="P24" s="68">
        <v>0.16437882519339031</v>
      </c>
      <c r="Q24" s="67" t="str">
        <f>'Tube G'!G22</f>
        <v>A9</v>
      </c>
      <c r="R24" s="67">
        <f>'Tube G'!F22</f>
        <v>1.4511361960000002</v>
      </c>
      <c r="S24" s="68">
        <v>0.24126423003918571</v>
      </c>
      <c r="T24" s="66" t="str">
        <f>'Tube H'!G22</f>
        <v>G11</v>
      </c>
      <c r="U24" s="67">
        <f>'Tube H'!F22</f>
        <v>1.3968806620000027</v>
      </c>
      <c r="V24" s="68">
        <v>0.11299859284428722</v>
      </c>
      <c r="W24" s="66" t="str">
        <f>'Tube I'!G22</f>
        <v>E3</v>
      </c>
      <c r="X24" s="67">
        <f>'Tube I'!F22</f>
        <v>1.4377225670000016</v>
      </c>
      <c r="Y24" s="68">
        <v>0.13156639341778442</v>
      </c>
      <c r="Z24" s="66" t="str">
        <f>'Tube J'!G22</f>
        <v>F6</v>
      </c>
      <c r="AA24" s="67">
        <f>'Tube J'!F22</f>
        <v>1.4199105790000015</v>
      </c>
      <c r="AB24" s="68">
        <v>8.0177285958341241E-2</v>
      </c>
      <c r="AC24" s="66" t="str">
        <f>'Tube K'!G22</f>
        <v>A9</v>
      </c>
      <c r="AD24" s="67">
        <f>'Tube K'!F22</f>
        <v>1.4458089910000016</v>
      </c>
      <c r="AE24" s="68">
        <v>8.21461777538494E-2</v>
      </c>
      <c r="AF24" s="66" t="str">
        <f>'Tube L'!G22</f>
        <v>G11</v>
      </c>
      <c r="AG24" s="67">
        <f>'Tube L'!F22</f>
        <v>1.4542232430000013</v>
      </c>
      <c r="AH24" s="68">
        <v>0.13534985622013382</v>
      </c>
      <c r="AI24" s="66" t="str">
        <f>'Tube N'!G22</f>
        <v>F6</v>
      </c>
      <c r="AJ24" s="67">
        <f>'Tube N'!F22</f>
        <v>1.450425902000001</v>
      </c>
      <c r="AK24" s="68">
        <v>0.11095388285099239</v>
      </c>
      <c r="AL24" s="69" t="str">
        <f>'Tube O'!G22</f>
        <v>A9</v>
      </c>
      <c r="AM24" s="67">
        <f>'Tube O'!F22</f>
        <v>1.4322314480000014</v>
      </c>
      <c r="AN24" s="68">
        <v>0.23007516192741248</v>
      </c>
      <c r="AO24" s="66" t="str">
        <f>'Tube P'!G22</f>
        <v>G11</v>
      </c>
      <c r="AP24" s="67">
        <f>'Tube P'!F22</f>
        <v>1.4162225140000029</v>
      </c>
      <c r="AQ24" s="68">
        <v>0.21147645870326159</v>
      </c>
    </row>
    <row r="25" spans="1:43" ht="12.9" thickBot="1">
      <c r="A25" s="53">
        <v>22</v>
      </c>
      <c r="B25" s="75" t="str">
        <f>'Tube A'!G23</f>
        <v>F3</v>
      </c>
      <c r="C25" s="76">
        <f>'Tube A'!F23</f>
        <v>1.2123134980000021</v>
      </c>
      <c r="D25" s="77">
        <v>5.6134774437782559E-2</v>
      </c>
      <c r="E25" s="75" t="str">
        <f>'Tube B'!G23</f>
        <v>E6</v>
      </c>
      <c r="F25" s="76">
        <f>'Tube B'!F23</f>
        <v>1.2101826159999991</v>
      </c>
      <c r="G25" s="77">
        <v>2.9802308569041969E-2</v>
      </c>
      <c r="H25" s="75" t="str">
        <f>'Tube C'!G23</f>
        <v>B9</v>
      </c>
      <c r="I25" s="76">
        <f>'Tube C'!F23</f>
        <v>1.2464895670000011</v>
      </c>
      <c r="J25" s="77">
        <v>3.6069531446614005E-2</v>
      </c>
      <c r="K25" s="75" t="str">
        <f>'Tube D'!G23</f>
        <v>H11</v>
      </c>
      <c r="L25" s="76">
        <f>'Tube D'!F23</f>
        <v>1.2135701720000007</v>
      </c>
      <c r="M25" s="77">
        <v>5.5767797075389147E-2</v>
      </c>
      <c r="N25" s="75" t="str">
        <f>'Tube F'!G23</f>
        <v>E6</v>
      </c>
      <c r="O25" s="76">
        <f>'Tube F'!F23</f>
        <v>1.2267379300000023</v>
      </c>
      <c r="P25" s="77">
        <v>5.0950994596217603E-2</v>
      </c>
      <c r="Q25" s="67" t="str">
        <f>'Tube G'!G23</f>
        <v>B9</v>
      </c>
      <c r="R25" s="67">
        <f>'Tube G'!F23</f>
        <v>1.2347697160000006</v>
      </c>
      <c r="S25" s="77">
        <v>9.6657521009353917E-2</v>
      </c>
      <c r="T25" s="75" t="str">
        <f>'Tube H'!G23</f>
        <v>H11</v>
      </c>
      <c r="U25" s="76">
        <f>'Tube H'!F23</f>
        <v>1.2122042220000004</v>
      </c>
      <c r="V25" s="77">
        <v>5.6671316377017E-2</v>
      </c>
      <c r="W25" s="66" t="str">
        <f>'Tube I'!G23</f>
        <v>F3</v>
      </c>
      <c r="X25" s="67">
        <f>'Tube I'!F23</f>
        <v>1.2060574470000009</v>
      </c>
      <c r="Y25" s="84">
        <v>5.4900724921816912E-2</v>
      </c>
      <c r="Z25" s="85" t="str">
        <f>'Tube J'!G23</f>
        <v>E6</v>
      </c>
      <c r="AA25" s="67">
        <f>'Tube J'!F23</f>
        <v>1.2352341389999992</v>
      </c>
      <c r="AB25" s="68">
        <v>1.9171244416665043E-2</v>
      </c>
      <c r="AC25" s="85" t="str">
        <f>'Tube K'!G23</f>
        <v>B9</v>
      </c>
      <c r="AD25" s="86">
        <f>'Tube K'!F23</f>
        <v>1.2228859510000021</v>
      </c>
      <c r="AE25" s="68">
        <v>2.8460295545033477E-2</v>
      </c>
      <c r="AF25" s="66" t="str">
        <f>'Tube L'!G23</f>
        <v>H11</v>
      </c>
      <c r="AG25" s="86">
        <f>'Tube L'!F23</f>
        <v>1.2225581230000024</v>
      </c>
      <c r="AH25" s="68">
        <v>6.2971888626649999E-2</v>
      </c>
      <c r="AI25" s="85" t="str">
        <f>'Tube N'!G23</f>
        <v>E6</v>
      </c>
      <c r="AJ25" s="67">
        <f>'Tube N'!F23</f>
        <v>1.2329666620000008</v>
      </c>
      <c r="AK25" s="84">
        <v>1.6341504580187103E-2</v>
      </c>
      <c r="AL25" s="69" t="str">
        <f>'Tube O'!G23</f>
        <v>B9</v>
      </c>
      <c r="AM25" s="67">
        <f>'Tube O'!F23</f>
        <v>1.2027518480000019</v>
      </c>
      <c r="AN25" s="84">
        <v>0.1270909054428794</v>
      </c>
      <c r="AO25" s="66" t="str">
        <f>'Tube P'!G23</f>
        <v>H11</v>
      </c>
      <c r="AP25" s="67">
        <f>'Tube P'!F23</f>
        <v>1.2260822740000012</v>
      </c>
      <c r="AQ25" s="77">
        <v>0.10369367819849527</v>
      </c>
    </row>
    <row r="26" spans="1:43" ht="12.9" thickTop="1">
      <c r="B26" s="70"/>
      <c r="C26" s="78" t="s">
        <v>188</v>
      </c>
      <c r="D26" s="79">
        <f>SUM(D5:D25)*40/'Tube Loading'!J29*100</f>
        <v>77.675052966000464</v>
      </c>
      <c r="E26" s="70"/>
      <c r="F26" s="78" t="s">
        <v>188</v>
      </c>
      <c r="G26" s="79">
        <f>SUM(G5:G25)*40/'Tube Loading'!J30*100</f>
        <v>42.18911785069335</v>
      </c>
      <c r="H26" s="70"/>
      <c r="I26" s="78" t="s">
        <v>188</v>
      </c>
      <c r="J26" s="79">
        <f>SUM(J5:J25)*40/'Tube Loading'!J31*100</f>
        <v>69.395252652640977</v>
      </c>
      <c r="K26" s="80"/>
      <c r="L26" s="78" t="s">
        <v>188</v>
      </c>
      <c r="M26" s="79">
        <f>SUM(M5:M25)*40/'Tube Loading'!J32*100</f>
        <v>50.886919890589979</v>
      </c>
      <c r="N26" s="70"/>
      <c r="O26" s="78" t="s">
        <v>188</v>
      </c>
      <c r="P26" s="79">
        <f>SUM(P5:P25)*40/'Tube Loading'!J34*100</f>
        <v>64.249352519911966</v>
      </c>
      <c r="Q26" s="79"/>
      <c r="R26" s="78" t="s">
        <v>188</v>
      </c>
      <c r="S26" s="79">
        <f>SUM(S5:S25)*40/'Tube Loading'!J35*100</f>
        <v>98.839705974041124</v>
      </c>
      <c r="T26" s="70"/>
      <c r="U26" s="78" t="s">
        <v>188</v>
      </c>
      <c r="V26" s="79">
        <f>SUM(V5:V25)*40/'Tube Loading'!J36*100</f>
        <v>59.937528464417923</v>
      </c>
      <c r="W26" s="87"/>
      <c r="X26" s="88" t="s">
        <v>188</v>
      </c>
      <c r="Y26" s="79">
        <f>SUM(Y5:Y25)*40/'Tube Loading'!J37*100</f>
        <v>63.425458947699617</v>
      </c>
      <c r="Z26" s="70"/>
      <c r="AA26" s="88" t="s">
        <v>188</v>
      </c>
      <c r="AB26" s="89">
        <f>SUM(AB5:AB25)*40/'Tube Loading'!J38*100</f>
        <v>54.588976206028775</v>
      </c>
      <c r="AC26" s="70"/>
      <c r="AD26" s="78" t="s">
        <v>188</v>
      </c>
      <c r="AE26" s="89">
        <f>SUM(AE5:AE25)*40/'Tube Loading'!J39*100</f>
        <v>52.598549751937661</v>
      </c>
      <c r="AF26" s="90"/>
      <c r="AG26" s="78" t="s">
        <v>188</v>
      </c>
      <c r="AH26" s="89">
        <f>SUM(AH5:AH25)*40/'Tube Loading'!J40*100</f>
        <v>58.944960489222218</v>
      </c>
      <c r="AI26" s="70"/>
      <c r="AJ26" s="88" t="s">
        <v>188</v>
      </c>
      <c r="AK26" s="79">
        <f>SUM(AK5:AK25)*40/'Tube Loading'!J42*100</f>
        <v>55.368820652446828</v>
      </c>
      <c r="AL26" s="79"/>
      <c r="AM26" s="88" t="s">
        <v>188</v>
      </c>
      <c r="AN26" s="79">
        <f>SUM(AN5:AN25)*40/'Tube Loading'!J44*100</f>
        <v>118.21700701230873</v>
      </c>
      <c r="AO26" s="80"/>
      <c r="AP26" s="78" t="s">
        <v>188</v>
      </c>
      <c r="AQ26" s="79">
        <f>SUM(AQ5:AQ25)*40/'Tube Loading'!J44*100</f>
        <v>85.543682588314269</v>
      </c>
    </row>
    <row r="27" spans="1:43">
      <c r="B27" s="70"/>
      <c r="C27" s="70"/>
      <c r="D27" s="70"/>
      <c r="E27" s="70"/>
      <c r="F27" s="70"/>
      <c r="G27" s="70"/>
      <c r="H27" s="70"/>
      <c r="I27" s="70"/>
      <c r="J27" s="70"/>
      <c r="K27" s="70"/>
      <c r="L27" s="70"/>
      <c r="M27" s="70"/>
    </row>
    <row r="28" spans="1:43">
      <c r="B28" s="70"/>
      <c r="C28" s="70"/>
      <c r="D28" s="70"/>
      <c r="E28" s="70"/>
      <c r="F28" s="70"/>
      <c r="G28" s="70"/>
      <c r="H28" s="70"/>
      <c r="I28" s="70"/>
      <c r="J28" s="70"/>
      <c r="K28" s="70"/>
      <c r="L28" s="70"/>
      <c r="M28" s="70"/>
    </row>
    <row r="29" spans="1:43">
      <c r="A29" s="59"/>
    </row>
    <row r="30" spans="1:43">
      <c r="A30" s="59"/>
    </row>
    <row r="31" spans="1:43">
      <c r="A31" s="59"/>
    </row>
    <row r="55" spans="1:13">
      <c r="B55" s="70"/>
      <c r="C55" s="70"/>
      <c r="D55" s="70"/>
      <c r="E55" s="70"/>
      <c r="F55" s="70"/>
      <c r="G55" s="70"/>
      <c r="H55" s="70"/>
      <c r="I55" s="70"/>
      <c r="J55" s="70"/>
      <c r="K55" s="70"/>
      <c r="L55" s="70"/>
      <c r="M55" s="70"/>
    </row>
    <row r="56" spans="1:13">
      <c r="A56" s="59"/>
    </row>
    <row r="57" spans="1:13">
      <c r="A57" s="59"/>
    </row>
    <row r="58" spans="1:13">
      <c r="A58" s="59"/>
    </row>
    <row r="82" spans="1:13">
      <c r="B82" s="70"/>
      <c r="C82" s="70"/>
      <c r="D82" s="70"/>
      <c r="E82" s="70"/>
      <c r="F82" s="70"/>
      <c r="G82" s="70"/>
      <c r="H82" s="70"/>
      <c r="I82" s="70"/>
      <c r="J82" s="70"/>
      <c r="K82" s="70"/>
      <c r="L82" s="70"/>
      <c r="M82" s="70"/>
    </row>
    <row r="83" spans="1:13">
      <c r="B83" s="70"/>
      <c r="C83" s="70"/>
      <c r="D83" s="70"/>
      <c r="E83" s="70"/>
      <c r="F83" s="70"/>
      <c r="G83" s="70"/>
      <c r="H83" s="70"/>
      <c r="I83" s="70"/>
      <c r="J83" s="70"/>
      <c r="K83" s="70"/>
      <c r="L83" s="70"/>
      <c r="M83" s="70"/>
    </row>
    <row r="84" spans="1:13">
      <c r="A84" s="59"/>
    </row>
    <row r="85" spans="1:13">
      <c r="A85" s="59"/>
    </row>
    <row r="86" spans="1:13">
      <c r="A86" s="59"/>
    </row>
  </sheetData>
  <mergeCells count="14">
    <mergeCell ref="N2:P2"/>
    <mergeCell ref="T2:V2"/>
    <mergeCell ref="B2:D2"/>
    <mergeCell ref="E2:G2"/>
    <mergeCell ref="H2:J2"/>
    <mergeCell ref="K2:M2"/>
    <mergeCell ref="Q2:S2"/>
    <mergeCell ref="AI2:AK2"/>
    <mergeCell ref="AO2:AQ2"/>
    <mergeCell ref="W2:Y2"/>
    <mergeCell ref="Z2:AB2"/>
    <mergeCell ref="AC2:AE2"/>
    <mergeCell ref="AF2:AH2"/>
    <mergeCell ref="AL2:AN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84375" defaultRowHeight="12.45"/>
  <cols>
    <col min="1" max="1" width="17.84375" customWidth="1"/>
    <col min="2" max="2" width="8.84375" customWidth="1"/>
    <col min="3" max="3" width="87.07421875" customWidth="1"/>
  </cols>
  <sheetData>
    <row r="1" spans="1:6">
      <c r="A1" s="1" t="s">
        <v>41</v>
      </c>
    </row>
    <row r="2" spans="1:6" ht="49.75">
      <c r="E2" s="2" t="s">
        <v>32</v>
      </c>
      <c r="F2" s="2" t="s">
        <v>9</v>
      </c>
    </row>
    <row r="3" spans="1:6" ht="15.9">
      <c r="A3" s="3" t="s">
        <v>10</v>
      </c>
      <c r="B3">
        <v>8.7899999999999991</v>
      </c>
      <c r="C3" s="4" t="s">
        <v>25</v>
      </c>
      <c r="E3" s="5">
        <v>1.2</v>
      </c>
      <c r="F3" s="6">
        <v>2040000000</v>
      </c>
    </row>
    <row r="4" spans="1:6" ht="15.9">
      <c r="A4" s="3" t="s">
        <v>11</v>
      </c>
      <c r="B4">
        <v>7.47</v>
      </c>
      <c r="C4" s="4" t="s">
        <v>26</v>
      </c>
      <c r="E4" s="5">
        <v>1.3</v>
      </c>
      <c r="F4" s="6">
        <v>1550000000</v>
      </c>
    </row>
    <row r="5" spans="1:6" ht="15.45">
      <c r="A5" s="3" t="s">
        <v>22</v>
      </c>
      <c r="B5" s="7">
        <f>F8</f>
        <v>1140000000</v>
      </c>
      <c r="C5" s="4" t="s">
        <v>27</v>
      </c>
      <c r="E5" s="5">
        <v>1.4</v>
      </c>
      <c r="F5" s="6">
        <v>1330000000</v>
      </c>
    </row>
    <row r="6" spans="1:6" ht="15.45">
      <c r="A6" s="3" t="s">
        <v>23</v>
      </c>
      <c r="B6">
        <v>44000</v>
      </c>
      <c r="C6" s="4" t="s">
        <v>28</v>
      </c>
      <c r="E6" s="5">
        <v>1.5</v>
      </c>
      <c r="F6" s="6">
        <v>1220000000</v>
      </c>
    </row>
    <row r="7" spans="1:6" ht="15.45">
      <c r="A7" s="3" t="s">
        <v>24</v>
      </c>
      <c r="B7">
        <f>36000*(PI())/30</f>
        <v>3769.9111843077521</v>
      </c>
      <c r="C7" s="4" t="s">
        <v>29</v>
      </c>
      <c r="E7" s="5">
        <v>1.6</v>
      </c>
      <c r="F7" s="6">
        <v>1170000000</v>
      </c>
    </row>
    <row r="8" spans="1:6" ht="15.45">
      <c r="A8" s="3" t="s">
        <v>8</v>
      </c>
      <c r="B8">
        <v>25</v>
      </c>
      <c r="C8" s="4" t="s">
        <v>7</v>
      </c>
      <c r="E8" s="5">
        <v>1.7</v>
      </c>
      <c r="F8" s="6">
        <v>1140000000</v>
      </c>
    </row>
    <row r="9" spans="1:6" ht="15.45">
      <c r="A9" s="3" t="s">
        <v>5</v>
      </c>
      <c r="B9">
        <f>649*B8</f>
        <v>16225</v>
      </c>
      <c r="C9" s="4" t="s">
        <v>6</v>
      </c>
      <c r="E9" s="5">
        <v>1.8</v>
      </c>
      <c r="F9" s="6">
        <v>1120000000</v>
      </c>
    </row>
    <row r="10" spans="1:6" ht="15.9">
      <c r="A10" s="3" t="s">
        <v>12</v>
      </c>
      <c r="B10">
        <f>2.8+(0.00834*(B9)^0.479)</f>
        <v>3.6666515629149536</v>
      </c>
      <c r="C10" s="4" t="s">
        <v>30</v>
      </c>
      <c r="E10" s="8">
        <v>1.9</v>
      </c>
      <c r="F10" s="9">
        <v>1120000000</v>
      </c>
    </row>
    <row r="11" spans="1:6" ht="15.45">
      <c r="A11" s="3" t="s">
        <v>37</v>
      </c>
      <c r="B11" s="10">
        <v>11</v>
      </c>
      <c r="C11" s="4" t="s">
        <v>31</v>
      </c>
    </row>
    <row r="12" spans="1:6" ht="15.9">
      <c r="A12" s="3" t="s">
        <v>13</v>
      </c>
      <c r="B12">
        <v>1.7</v>
      </c>
      <c r="C12" s="4" t="s">
        <v>36</v>
      </c>
    </row>
    <row r="13" spans="1:6" ht="15.9">
      <c r="A13" s="3" t="s">
        <v>14</v>
      </c>
      <c r="B13">
        <v>1.65</v>
      </c>
      <c r="C13" s="4" t="s">
        <v>34</v>
      </c>
    </row>
    <row r="14" spans="1:6" ht="15.9">
      <c r="A14" s="3" t="s">
        <v>15</v>
      </c>
      <c r="B14">
        <v>7.5</v>
      </c>
      <c r="C14" s="4" t="s">
        <v>21</v>
      </c>
    </row>
    <row r="15" spans="1:6" ht="15.9">
      <c r="A15" s="3" t="s">
        <v>16</v>
      </c>
      <c r="B15">
        <f>(1/3*(B4^2+B3*B4+B3^2))^(1/2)</f>
        <v>8.1389249904394614</v>
      </c>
      <c r="C15" s="4" t="s">
        <v>35</v>
      </c>
    </row>
    <row r="16" spans="1:6" ht="15.9">
      <c r="A16" s="3" t="s">
        <v>17</v>
      </c>
      <c r="B16">
        <v>5.0999999999999996</v>
      </c>
      <c r="C16" s="4" t="s">
        <v>4</v>
      </c>
    </row>
    <row r="17" spans="1:4" ht="15.45">
      <c r="A17" s="3"/>
      <c r="C17" s="4"/>
    </row>
    <row r="18" spans="1:4" ht="15.45">
      <c r="C18" s="11" t="s">
        <v>38</v>
      </c>
      <c r="D18" s="12">
        <f>B11*(B3-B4)^2</f>
        <v>19.166399999999982</v>
      </c>
    </row>
    <row r="19" spans="1:4" ht="15.45">
      <c r="C19" s="11" t="s">
        <v>2</v>
      </c>
      <c r="D19" s="12">
        <f>B11*((B3-B4)/3)^2</f>
        <v>2.1295999999999977</v>
      </c>
    </row>
    <row r="20" spans="1:4" ht="15.45">
      <c r="C20" s="11" t="s">
        <v>3</v>
      </c>
      <c r="D20" s="14">
        <f>(113000000000000*B5*(B13-1))/(B6^4*B14^2*B10)</f>
        <v>108.31629022640612</v>
      </c>
    </row>
    <row r="22" spans="1:4" ht="15.45">
      <c r="C22" s="11"/>
      <c r="D22" s="12"/>
    </row>
    <row r="23" spans="1:4" ht="15.45">
      <c r="C23" s="11"/>
      <c r="D23" s="12"/>
    </row>
    <row r="27" spans="1:4">
      <c r="A27" s="1"/>
    </row>
    <row r="28" spans="1:4" ht="15.45">
      <c r="C28" s="4"/>
    </row>
    <row r="29" spans="1:4" ht="15.45">
      <c r="A29" s="3"/>
      <c r="C29" s="4"/>
    </row>
    <row r="30" spans="1:4" ht="15.45">
      <c r="A30" s="3"/>
      <c r="C30" s="4"/>
    </row>
    <row r="31" spans="1:4" ht="15.45">
      <c r="A31" s="3"/>
      <c r="B31" s="7"/>
      <c r="C31" s="4"/>
    </row>
    <row r="32" spans="1:4" ht="15.45">
      <c r="A32" s="3"/>
      <c r="C32" s="4"/>
    </row>
    <row r="33" spans="1:12" ht="15.45">
      <c r="A33" s="3"/>
      <c r="C33" s="4"/>
    </row>
    <row r="34" spans="1:12" ht="15.45">
      <c r="A34" s="3"/>
      <c r="C34" s="4"/>
    </row>
    <row r="35" spans="1:12" ht="15.45">
      <c r="A35" s="3"/>
      <c r="C35" s="4"/>
    </row>
    <row r="36" spans="1:12" ht="15.45">
      <c r="A36" s="3"/>
      <c r="C36" s="4"/>
    </row>
    <row r="37" spans="1:12" ht="15.45">
      <c r="A37" s="3"/>
      <c r="B37" s="10"/>
      <c r="C37" s="4"/>
    </row>
    <row r="38" spans="1:12" ht="15.45">
      <c r="A38" s="3"/>
      <c r="C38" s="4"/>
    </row>
    <row r="39" spans="1:12" ht="15.45">
      <c r="A39" s="3"/>
      <c r="C39" s="4"/>
    </row>
    <row r="40" spans="1:12" s="18" customFormat="1" ht="15.45">
      <c r="A40" s="17"/>
      <c r="C40" s="19"/>
    </row>
    <row r="41" spans="1:12" ht="15.45">
      <c r="A41" s="3"/>
      <c r="C41" s="4"/>
    </row>
    <row r="42" spans="1:12" ht="15.45">
      <c r="A42" s="3"/>
      <c r="C42" s="4"/>
    </row>
    <row r="43" spans="1:12" ht="15.45">
      <c r="A43" s="3"/>
      <c r="C43" s="4"/>
    </row>
    <row r="44" spans="1:12" ht="15.45">
      <c r="A44" s="3"/>
      <c r="C44" s="4"/>
    </row>
    <row r="45" spans="1:12" ht="15.45">
      <c r="A45" s="3"/>
      <c r="C45" s="4"/>
    </row>
    <row r="46" spans="1:12" ht="15.45">
      <c r="A46" s="3"/>
      <c r="C46" s="11"/>
    </row>
    <row r="47" spans="1:12" ht="15.45">
      <c r="C47" s="11"/>
      <c r="K47" s="20"/>
      <c r="L47" s="20"/>
    </row>
    <row r="48" spans="1:12" ht="15.45">
      <c r="C48" s="11"/>
    </row>
    <row r="49" spans="3:12" s="20" customFormat="1" ht="15.45">
      <c r="C49" s="21"/>
      <c r="K49"/>
      <c r="L49"/>
    </row>
    <row r="50" spans="3:12" ht="15.45">
      <c r="C50" s="11"/>
    </row>
    <row r="51" spans="3:12">
      <c r="D51" s="13"/>
    </row>
    <row r="52" spans="3:12" ht="15.45">
      <c r="C52" s="11"/>
      <c r="D52" s="14"/>
    </row>
    <row r="53" spans="3:12" ht="15.45">
      <c r="C53" s="11"/>
      <c r="D53" s="14"/>
    </row>
    <row r="54" spans="3:12" ht="15.45">
      <c r="C54" s="11"/>
      <c r="D54" s="14"/>
    </row>
    <row r="55" spans="3:12" ht="15.4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zoomScaleNormal="100" workbookViewId="0">
      <selection activeCell="J21" sqref="J21"/>
    </sheetView>
  </sheetViews>
  <sheetFormatPr defaultColWidth="11.3828125" defaultRowHeight="12.45"/>
  <cols>
    <col min="1" max="1" width="11.3828125" customWidth="1"/>
    <col min="2" max="2" width="16" customWidth="1"/>
    <col min="3" max="12" width="11.3828125" customWidth="1"/>
    <col min="13" max="13" width="12.23046875" bestFit="1" customWidth="1"/>
  </cols>
  <sheetData>
    <row r="1" spans="1:10">
      <c r="A1" s="3" t="s">
        <v>54</v>
      </c>
      <c r="B1" s="24"/>
      <c r="C1" s="24"/>
      <c r="D1" s="24"/>
      <c r="E1" s="24"/>
      <c r="J1" s="3"/>
    </row>
    <row r="2" spans="1:10">
      <c r="A2" t="s">
        <v>51</v>
      </c>
      <c r="B2" s="24"/>
      <c r="C2" s="29"/>
      <c r="D2" s="25"/>
      <c r="E2" s="27"/>
    </row>
    <row r="3" spans="1:10">
      <c r="A3" t="s">
        <v>48</v>
      </c>
      <c r="B3" s="24"/>
      <c r="C3" s="29"/>
      <c r="D3" s="25"/>
      <c r="E3" s="27"/>
    </row>
    <row r="4" spans="1:10">
      <c r="A4" t="s">
        <v>49</v>
      </c>
      <c r="B4" s="24"/>
      <c r="C4" s="29"/>
      <c r="D4" s="25"/>
      <c r="E4" s="27"/>
    </row>
    <row r="5" spans="1:10">
      <c r="A5" t="s">
        <v>50</v>
      </c>
      <c r="B5" s="24"/>
      <c r="C5" s="29"/>
      <c r="D5" s="25"/>
      <c r="E5" s="27"/>
    </row>
    <row r="6" spans="1:10">
      <c r="A6" t="s">
        <v>52</v>
      </c>
      <c r="B6" s="24"/>
      <c r="C6" s="29"/>
      <c r="D6" s="25"/>
      <c r="E6" s="27"/>
    </row>
    <row r="7" spans="1:10">
      <c r="A7" t="s">
        <v>53</v>
      </c>
      <c r="B7" s="24"/>
      <c r="C7" s="29"/>
      <c r="D7" s="25"/>
      <c r="E7" s="27"/>
    </row>
    <row r="10" spans="1:10">
      <c r="A10" t="s">
        <v>44</v>
      </c>
    </row>
    <row r="12" spans="1:10">
      <c r="A12" s="3" t="s">
        <v>18</v>
      </c>
      <c r="B12" s="3" t="s">
        <v>19</v>
      </c>
      <c r="C12" s="3" t="s">
        <v>20</v>
      </c>
      <c r="D12" s="3"/>
      <c r="E12" s="3" t="s">
        <v>1</v>
      </c>
    </row>
    <row r="13" spans="1:10">
      <c r="A13" s="31">
        <v>4</v>
      </c>
      <c r="B13" s="31">
        <f t="shared" ref="B13:B26" si="0">($E$45-1.73)*A13*1.52</f>
        <v>0.91376543135999311</v>
      </c>
      <c r="C13" s="31">
        <f t="shared" ref="C13:C26" si="1">B13+A13</f>
        <v>4.9137654313599928</v>
      </c>
    </row>
    <row r="14" spans="1:10">
      <c r="A14" s="31">
        <v>4.05</v>
      </c>
      <c r="B14" s="31">
        <f t="shared" si="0"/>
        <v>0.92518749925199306</v>
      </c>
      <c r="C14" s="31">
        <f t="shared" si="1"/>
        <v>4.9751874992519927</v>
      </c>
    </row>
    <row r="15" spans="1:10">
      <c r="A15" s="31">
        <v>4.0999999999999996</v>
      </c>
      <c r="B15" s="31">
        <f t="shared" si="0"/>
        <v>0.93660956714399302</v>
      </c>
      <c r="C15" s="31">
        <f t="shared" si="1"/>
        <v>5.0366095671439925</v>
      </c>
    </row>
    <row r="16" spans="1:10">
      <c r="A16" s="31">
        <v>4.1500000000000004</v>
      </c>
      <c r="B16" s="31">
        <f t="shared" si="0"/>
        <v>0.94803163503599286</v>
      </c>
      <c r="C16" s="15">
        <f t="shared" si="1"/>
        <v>5.0980316350359933</v>
      </c>
    </row>
    <row r="17" spans="1:11">
      <c r="A17" s="31">
        <v>4.2</v>
      </c>
      <c r="B17" s="31">
        <f t="shared" si="0"/>
        <v>0.95945370292799281</v>
      </c>
      <c r="C17" s="31">
        <f t="shared" si="1"/>
        <v>5.1594537029279932</v>
      </c>
    </row>
    <row r="18" spans="1:11">
      <c r="A18" s="31">
        <v>4.25</v>
      </c>
      <c r="B18" s="31">
        <f t="shared" si="0"/>
        <v>0.97087577081999277</v>
      </c>
      <c r="C18" s="31">
        <f t="shared" si="1"/>
        <v>5.2208757708199931</v>
      </c>
    </row>
    <row r="19" spans="1:11">
      <c r="A19" s="31">
        <v>4.3</v>
      </c>
      <c r="B19" s="31">
        <f t="shared" si="0"/>
        <v>0.98229783871199261</v>
      </c>
      <c r="C19" s="31">
        <f t="shared" si="1"/>
        <v>5.2822978387119921</v>
      </c>
      <c r="E19" s="40" t="s">
        <v>45</v>
      </c>
      <c r="F19" s="40" t="s">
        <v>47</v>
      </c>
      <c r="G19" s="40" t="s">
        <v>46</v>
      </c>
      <c r="H19" s="51" t="s">
        <v>167</v>
      </c>
    </row>
    <row r="20" spans="1:11">
      <c r="A20" s="31">
        <v>4.3499999999999996</v>
      </c>
      <c r="B20" s="31">
        <f t="shared" si="0"/>
        <v>0.99371990660399256</v>
      </c>
      <c r="C20" s="31">
        <f t="shared" si="1"/>
        <v>5.343719906603992</v>
      </c>
      <c r="E20">
        <f t="shared" ref="E20:E26" si="2">A20</f>
        <v>4.3499999999999996</v>
      </c>
      <c r="F20" s="38">
        <v>0.15</v>
      </c>
      <c r="G20" s="28">
        <f t="shared" ref="G20:G26" si="3">B20-F20</f>
        <v>0.84371990660399254</v>
      </c>
      <c r="H20">
        <v>5.0000000000000001E-3</v>
      </c>
    </row>
    <row r="21" spans="1:11">
      <c r="A21" s="31">
        <v>4.4000000000000004</v>
      </c>
      <c r="B21" s="31">
        <f t="shared" si="0"/>
        <v>1.0051419744959924</v>
      </c>
      <c r="C21" s="31">
        <f t="shared" si="1"/>
        <v>5.4051419744959928</v>
      </c>
      <c r="E21">
        <f t="shared" si="2"/>
        <v>4.4000000000000004</v>
      </c>
      <c r="F21">
        <f t="shared" ref="F21:F26" si="4">$F$20</f>
        <v>0.15</v>
      </c>
      <c r="G21" s="28">
        <f t="shared" si="3"/>
        <v>0.85514197449599239</v>
      </c>
      <c r="H21">
        <v>5.0000000000000001E-3</v>
      </c>
      <c r="I21" s="16"/>
      <c r="J21" s="16"/>
      <c r="K21" s="16"/>
    </row>
    <row r="22" spans="1:11">
      <c r="A22" s="31">
        <v>4.45</v>
      </c>
      <c r="B22" s="31">
        <f t="shared" si="0"/>
        <v>1.0165640423879925</v>
      </c>
      <c r="C22" s="31">
        <f t="shared" si="1"/>
        <v>5.4665640423879927</v>
      </c>
      <c r="E22">
        <f t="shared" si="2"/>
        <v>4.45</v>
      </c>
      <c r="F22">
        <f t="shared" si="4"/>
        <v>0.15</v>
      </c>
      <c r="G22" s="28">
        <f t="shared" si="3"/>
        <v>0.86656404238799245</v>
      </c>
      <c r="H22">
        <v>5.0000000000000001E-3</v>
      </c>
      <c r="I22" s="16"/>
      <c r="J22" s="16"/>
    </row>
    <row r="23" spans="1:11">
      <c r="A23">
        <v>4.5</v>
      </c>
      <c r="B23" s="31">
        <f t="shared" si="0"/>
        <v>1.0279861102799923</v>
      </c>
      <c r="C23">
        <f t="shared" si="1"/>
        <v>5.5279861102799925</v>
      </c>
      <c r="E23">
        <f t="shared" si="2"/>
        <v>4.5</v>
      </c>
      <c r="F23">
        <f t="shared" si="4"/>
        <v>0.15</v>
      </c>
      <c r="G23" s="28">
        <f t="shared" si="3"/>
        <v>0.87798611027999229</v>
      </c>
      <c r="H23">
        <v>5.0000000000000001E-3</v>
      </c>
      <c r="I23" s="16"/>
      <c r="J23" s="16"/>
    </row>
    <row r="24" spans="1:11">
      <c r="A24" s="107">
        <v>4.55</v>
      </c>
      <c r="B24" s="107">
        <f t="shared" si="0"/>
        <v>1.0394081781719922</v>
      </c>
      <c r="C24" s="107">
        <f t="shared" si="1"/>
        <v>5.5894081781719915</v>
      </c>
      <c r="D24" s="107"/>
      <c r="E24" s="107">
        <f>A24</f>
        <v>4.55</v>
      </c>
      <c r="F24" s="107">
        <f t="shared" si="4"/>
        <v>0.15</v>
      </c>
      <c r="G24" s="108">
        <f>B24-F24</f>
        <v>0.88940817817199214</v>
      </c>
      <c r="H24" s="52">
        <v>5.0000000000000001E-3</v>
      </c>
      <c r="I24" s="16"/>
      <c r="J24" s="16"/>
    </row>
    <row r="25" spans="1:11">
      <c r="A25">
        <v>4.57</v>
      </c>
      <c r="B25" s="31">
        <f t="shared" si="0"/>
        <v>1.0439770053287922</v>
      </c>
      <c r="C25">
        <f t="shared" si="1"/>
        <v>5.6139770053287927</v>
      </c>
      <c r="E25">
        <f t="shared" si="2"/>
        <v>4.57</v>
      </c>
      <c r="F25">
        <f t="shared" si="4"/>
        <v>0.15</v>
      </c>
      <c r="G25" s="28">
        <f t="shared" si="3"/>
        <v>0.89397700532879221</v>
      </c>
      <c r="H25">
        <v>5.0000000000000001E-3</v>
      </c>
      <c r="I25" s="16"/>
      <c r="J25" s="16"/>
      <c r="K25" s="15"/>
    </row>
    <row r="26" spans="1:11">
      <c r="A26" s="30">
        <v>4.5999999999999996</v>
      </c>
      <c r="B26" s="31">
        <f t="shared" si="0"/>
        <v>1.050830246063992</v>
      </c>
      <c r="C26" s="30">
        <f t="shared" si="1"/>
        <v>5.6508302460639914</v>
      </c>
      <c r="E26">
        <f t="shared" si="2"/>
        <v>4.5999999999999996</v>
      </c>
      <c r="F26">
        <f t="shared" si="4"/>
        <v>0.15</v>
      </c>
      <c r="G26" s="28">
        <f t="shared" si="3"/>
        <v>0.90083024606399198</v>
      </c>
      <c r="H26">
        <v>5.0000000000000001E-3</v>
      </c>
      <c r="I26" s="16"/>
      <c r="J26" s="16"/>
      <c r="K26" s="16"/>
    </row>
    <row r="27" spans="1:11">
      <c r="A27" s="30"/>
      <c r="B27" s="16"/>
      <c r="C27" s="30"/>
    </row>
    <row r="28" spans="1:11" ht="37.75" thickBot="1">
      <c r="A28" s="97" t="s">
        <v>43</v>
      </c>
      <c r="B28" s="98" t="s">
        <v>39</v>
      </c>
      <c r="C28" s="98" t="s">
        <v>40</v>
      </c>
      <c r="D28" s="98" t="s">
        <v>42</v>
      </c>
      <c r="E28" s="98" t="s">
        <v>0</v>
      </c>
      <c r="F28" s="98" t="s">
        <v>153</v>
      </c>
      <c r="G28" s="99" t="s">
        <v>146</v>
      </c>
      <c r="H28" s="99" t="s">
        <v>147</v>
      </c>
      <c r="I28" s="99" t="s">
        <v>148</v>
      </c>
      <c r="J28" s="97" t="s">
        <v>196</v>
      </c>
      <c r="K28" s="98" t="s">
        <v>46</v>
      </c>
    </row>
    <row r="29" spans="1:11" ht="14.15">
      <c r="A29" s="38" t="s">
        <v>138</v>
      </c>
      <c r="B29" s="92">
        <v>1.4020999999999999</v>
      </c>
      <c r="C29" s="92">
        <v>20.5</v>
      </c>
      <c r="D29" s="93">
        <f t="shared" ref="D29:D40" si="5">(20-C29)*-0.000175+B29</f>
        <v>1.4021874999999999</v>
      </c>
      <c r="E29" s="93">
        <f t="shared" ref="E29:E40" si="6">D29*10.9276-13.593</f>
        <v>1.7295441249999985</v>
      </c>
      <c r="F29" s="94">
        <v>1445</v>
      </c>
      <c r="G29" s="38">
        <v>30.173838612368023</v>
      </c>
      <c r="H29" s="95">
        <f>4000/G29</f>
        <v>132.5651685019761</v>
      </c>
      <c r="I29" s="95">
        <f>150-H29</f>
        <v>17.434831498023897</v>
      </c>
      <c r="J29" s="38">
        <f>G29*H29</f>
        <v>3999.9999999999995</v>
      </c>
      <c r="K29" s="96">
        <f>G$24+0.02</f>
        <v>0.90940817817199215</v>
      </c>
    </row>
    <row r="30" spans="1:11" ht="14.15">
      <c r="A30" t="s">
        <v>139</v>
      </c>
      <c r="B30" s="54">
        <v>1.4020999999999999</v>
      </c>
      <c r="C30" s="54">
        <v>20.5</v>
      </c>
      <c r="D30" s="42">
        <f t="shared" si="5"/>
        <v>1.4021874999999999</v>
      </c>
      <c r="E30" s="42">
        <f t="shared" si="6"/>
        <v>1.7295441249999985</v>
      </c>
      <c r="F30" s="102">
        <v>3651</v>
      </c>
      <c r="G30">
        <v>44.09583241455347</v>
      </c>
      <c r="H30" s="50">
        <f t="shared" ref="H30:H44" si="7">4000/G30</f>
        <v>90.711520363086123</v>
      </c>
      <c r="I30" s="50">
        <f t="shared" ref="I30:I44" si="8">150-H30</f>
        <v>59.288479636913877</v>
      </c>
      <c r="J30">
        <f t="shared" ref="J30:J44" si="9">G30*H30</f>
        <v>4000.0000000000005</v>
      </c>
      <c r="K30" s="96">
        <f t="shared" ref="K30:K44" si="10">G$24+0.02</f>
        <v>0.90940817817199215</v>
      </c>
    </row>
    <row r="31" spans="1:11" ht="14.15">
      <c r="A31" s="38" t="s">
        <v>140</v>
      </c>
      <c r="B31" s="92">
        <v>1.4019999999999999</v>
      </c>
      <c r="C31" s="92">
        <v>20.5</v>
      </c>
      <c r="D31" s="93">
        <f t="shared" si="5"/>
        <v>1.4020874999999999</v>
      </c>
      <c r="E31" s="93">
        <f t="shared" si="6"/>
        <v>1.7284513649999997</v>
      </c>
      <c r="F31" s="103">
        <v>3646</v>
      </c>
      <c r="G31" s="38">
        <v>43.473369565217396</v>
      </c>
      <c r="H31" s="95">
        <f t="shared" si="7"/>
        <v>92.010351164505991</v>
      </c>
      <c r="I31" s="95">
        <f t="shared" si="8"/>
        <v>57.989648835494009</v>
      </c>
      <c r="J31" s="38">
        <f t="shared" si="9"/>
        <v>4000</v>
      </c>
      <c r="K31" s="96">
        <f t="shared" si="10"/>
        <v>0.90940817817199215</v>
      </c>
    </row>
    <row r="32" spans="1:11" ht="14.15">
      <c r="A32" t="s">
        <v>141</v>
      </c>
      <c r="B32" s="54">
        <v>1.4020999999999999</v>
      </c>
      <c r="C32" s="54">
        <v>20.6</v>
      </c>
      <c r="D32" s="42">
        <f t="shared" si="5"/>
        <v>1.4022049999999999</v>
      </c>
      <c r="E32" s="42">
        <f t="shared" si="6"/>
        <v>1.7297353579999992</v>
      </c>
      <c r="F32" s="102">
        <v>3207</v>
      </c>
      <c r="G32">
        <v>75.622400756143676</v>
      </c>
      <c r="H32" s="50">
        <f t="shared" si="7"/>
        <v>52.894379972127958</v>
      </c>
      <c r="I32" s="50">
        <f t="shared" si="8"/>
        <v>97.10562002787205</v>
      </c>
      <c r="J32">
        <f t="shared" si="9"/>
        <v>4000</v>
      </c>
      <c r="K32" s="96">
        <f t="shared" si="10"/>
        <v>0.90940817817199215</v>
      </c>
    </row>
    <row r="33" spans="1:11" ht="14.15">
      <c r="A33" s="38" t="s">
        <v>142</v>
      </c>
      <c r="B33" s="92">
        <v>1.4020999999999999</v>
      </c>
      <c r="C33" s="92">
        <v>20.6</v>
      </c>
      <c r="D33" s="93">
        <f t="shared" si="5"/>
        <v>1.4022049999999999</v>
      </c>
      <c r="E33" s="93">
        <f t="shared" si="6"/>
        <v>1.7297353579999992</v>
      </c>
      <c r="F33" s="103">
        <v>3642</v>
      </c>
      <c r="G33" s="38">
        <v>53.961646423751688</v>
      </c>
      <c r="H33" s="95">
        <f t="shared" si="7"/>
        <v>74.126722683527404</v>
      </c>
      <c r="I33" s="95">
        <f t="shared" si="8"/>
        <v>75.873277316472596</v>
      </c>
      <c r="J33" s="38">
        <f t="shared" si="9"/>
        <v>3999.9999999999995</v>
      </c>
      <c r="K33" s="96">
        <f t="shared" si="10"/>
        <v>0.90940817817199215</v>
      </c>
    </row>
    <row r="34" spans="1:11">
      <c r="A34" t="s">
        <v>143</v>
      </c>
      <c r="B34" s="54">
        <v>1.4019999999999999</v>
      </c>
      <c r="C34" s="54">
        <v>20.6</v>
      </c>
      <c r="D34" s="42">
        <f t="shared" si="5"/>
        <v>1.4021049999999999</v>
      </c>
      <c r="E34" s="42">
        <f t="shared" si="6"/>
        <v>1.7286425979999986</v>
      </c>
      <c r="F34" s="104">
        <v>4014</v>
      </c>
      <c r="G34">
        <v>90.622262443438913</v>
      </c>
      <c r="H34" s="50">
        <f t="shared" si="7"/>
        <v>44.13926437222382</v>
      </c>
      <c r="I34" s="50">
        <f t="shared" si="8"/>
        <v>105.86073562777618</v>
      </c>
      <c r="J34">
        <f t="shared" si="9"/>
        <v>4000</v>
      </c>
      <c r="K34" s="96">
        <f t="shared" si="10"/>
        <v>0.90940817817199215</v>
      </c>
    </row>
    <row r="35" spans="1:11" ht="14.15">
      <c r="A35" s="38" t="s">
        <v>144</v>
      </c>
      <c r="B35" s="92">
        <v>1.4019999999999999</v>
      </c>
      <c r="C35" s="92">
        <v>20.7</v>
      </c>
      <c r="D35" s="93">
        <f t="shared" si="5"/>
        <v>1.4021224999999999</v>
      </c>
      <c r="E35" s="93">
        <f t="shared" si="6"/>
        <v>1.7288338309999993</v>
      </c>
      <c r="F35" s="103">
        <v>1794</v>
      </c>
      <c r="G35" s="38">
        <v>96.589130434782604</v>
      </c>
      <c r="H35" s="95">
        <f t="shared" si="7"/>
        <v>41.412527289505078</v>
      </c>
      <c r="I35" s="95">
        <f t="shared" si="8"/>
        <v>108.58747271049492</v>
      </c>
      <c r="J35" s="38">
        <f t="shared" si="9"/>
        <v>4000</v>
      </c>
      <c r="K35" s="96">
        <f t="shared" si="10"/>
        <v>0.90940817817199215</v>
      </c>
    </row>
    <row r="36" spans="1:11" ht="14.15">
      <c r="A36" t="s">
        <v>145</v>
      </c>
      <c r="B36" s="54">
        <v>1.4019999999999999</v>
      </c>
      <c r="C36" s="54">
        <v>20.6</v>
      </c>
      <c r="D36" s="42">
        <f t="shared" si="5"/>
        <v>1.4021049999999999</v>
      </c>
      <c r="E36" s="42">
        <f t="shared" si="6"/>
        <v>1.7286425979999986</v>
      </c>
      <c r="F36" s="102">
        <v>1457</v>
      </c>
      <c r="G36">
        <v>107.19824396782843</v>
      </c>
      <c r="H36" s="50">
        <f t="shared" si="7"/>
        <v>37.314044073338096</v>
      </c>
      <c r="I36" s="50">
        <f t="shared" si="8"/>
        <v>112.6859559266619</v>
      </c>
      <c r="J36">
        <f t="shared" si="9"/>
        <v>3999.9999999999995</v>
      </c>
      <c r="K36" s="96">
        <f t="shared" si="10"/>
        <v>0.90940817817199215</v>
      </c>
    </row>
    <row r="37" spans="1:11" ht="14.15">
      <c r="A37" s="38" t="s">
        <v>149</v>
      </c>
      <c r="B37" s="93">
        <v>1.4018999999999999</v>
      </c>
      <c r="C37" s="100">
        <v>21</v>
      </c>
      <c r="D37" s="93">
        <f t="shared" si="5"/>
        <v>1.402075</v>
      </c>
      <c r="E37" s="93">
        <f t="shared" si="6"/>
        <v>1.728314769999999</v>
      </c>
      <c r="F37" s="103">
        <v>3959</v>
      </c>
      <c r="G37" s="38">
        <v>122.81644171779143</v>
      </c>
      <c r="H37" s="95">
        <f t="shared" si="7"/>
        <v>32.568929241503596</v>
      </c>
      <c r="I37" s="95">
        <f t="shared" si="8"/>
        <v>117.4310707584964</v>
      </c>
      <c r="J37" s="38">
        <f t="shared" si="9"/>
        <v>3999.9999999999995</v>
      </c>
      <c r="K37" s="96">
        <f t="shared" si="10"/>
        <v>0.90940817817199215</v>
      </c>
    </row>
    <row r="38" spans="1:11" ht="14.15">
      <c r="A38" t="s">
        <v>150</v>
      </c>
      <c r="B38" s="42">
        <v>1.4018999999999999</v>
      </c>
      <c r="C38" s="41">
        <v>20.7</v>
      </c>
      <c r="D38" s="42">
        <f t="shared" si="5"/>
        <v>1.4020224999999999</v>
      </c>
      <c r="E38" s="42">
        <f t="shared" si="6"/>
        <v>1.7277410709999987</v>
      </c>
      <c r="F38" s="102">
        <v>1463</v>
      </c>
      <c r="G38">
        <v>124.67566978193149</v>
      </c>
      <c r="H38" s="50">
        <f t="shared" si="7"/>
        <v>32.083244525546526</v>
      </c>
      <c r="I38" s="50">
        <f t="shared" si="8"/>
        <v>117.91675547445348</v>
      </c>
      <c r="J38">
        <f t="shared" si="9"/>
        <v>4000</v>
      </c>
      <c r="K38" s="96">
        <f t="shared" si="10"/>
        <v>0.90940817817199215</v>
      </c>
    </row>
    <row r="39" spans="1:11" ht="14.6">
      <c r="A39" s="38" t="s">
        <v>151</v>
      </c>
      <c r="B39" s="93">
        <v>1.4018999999999999</v>
      </c>
      <c r="C39" s="100">
        <v>21</v>
      </c>
      <c r="D39" s="93">
        <f t="shared" si="5"/>
        <v>1.402075</v>
      </c>
      <c r="E39" s="93">
        <f t="shared" si="6"/>
        <v>1.728314769999999</v>
      </c>
      <c r="F39" s="103">
        <v>1431</v>
      </c>
      <c r="G39" s="105">
        <v>138.15311418685121</v>
      </c>
      <c r="H39" s="95">
        <f t="shared" si="7"/>
        <v>28.953382799536644</v>
      </c>
      <c r="I39" s="95">
        <f t="shared" si="8"/>
        <v>121.04661720046336</v>
      </c>
      <c r="J39" s="38">
        <f t="shared" si="9"/>
        <v>4000</v>
      </c>
      <c r="K39" s="96">
        <f t="shared" si="10"/>
        <v>0.90940817817199215</v>
      </c>
    </row>
    <row r="40" spans="1:11" ht="14.15">
      <c r="A40" t="s">
        <v>152</v>
      </c>
      <c r="B40" s="42">
        <v>1.4018999999999999</v>
      </c>
      <c r="C40" s="41">
        <v>21</v>
      </c>
      <c r="D40" s="42">
        <f t="shared" si="5"/>
        <v>1.402075</v>
      </c>
      <c r="E40" s="42">
        <f t="shared" si="6"/>
        <v>1.728314769999999</v>
      </c>
      <c r="F40" s="106">
        <v>4002</v>
      </c>
      <c r="G40">
        <v>187.69140845070422</v>
      </c>
      <c r="H40" s="50">
        <f t="shared" si="7"/>
        <v>21.311577514484746</v>
      </c>
      <c r="I40" s="50">
        <f t="shared" si="8"/>
        <v>128.68842248551525</v>
      </c>
      <c r="J40">
        <f t="shared" si="9"/>
        <v>4000.0000000000005</v>
      </c>
      <c r="K40" s="96">
        <f t="shared" si="10"/>
        <v>0.90940817817199215</v>
      </c>
    </row>
    <row r="41" spans="1:11" ht="14.15">
      <c r="A41" s="38" t="s">
        <v>163</v>
      </c>
      <c r="B41" s="93">
        <v>1.4019999999999999</v>
      </c>
      <c r="C41" s="100">
        <v>20.9</v>
      </c>
      <c r="D41" s="93">
        <f t="shared" ref="D41:D44" si="11">(20-C41)*-0.000175+B41</f>
        <v>1.4021574999999999</v>
      </c>
      <c r="E41" s="93">
        <f t="shared" ref="E41:E44" si="12">D41*10.9276-13.593</f>
        <v>1.7292162969999989</v>
      </c>
      <c r="F41" s="101">
        <v>3649</v>
      </c>
      <c r="G41" s="38">
        <v>142.59214285714285</v>
      </c>
      <c r="H41" s="95">
        <f t="shared" si="7"/>
        <v>28.052036527758997</v>
      </c>
      <c r="I41" s="95">
        <f t="shared" si="8"/>
        <v>121.947963472241</v>
      </c>
      <c r="J41" s="38">
        <f t="shared" si="9"/>
        <v>4000.0000000000005</v>
      </c>
      <c r="K41" s="96">
        <f t="shared" si="10"/>
        <v>0.90940817817199215</v>
      </c>
    </row>
    <row r="42" spans="1:11" ht="14.15">
      <c r="A42" t="s">
        <v>164</v>
      </c>
      <c r="B42" s="42">
        <v>1.4018999999999999</v>
      </c>
      <c r="C42" s="41">
        <v>20.9</v>
      </c>
      <c r="D42" s="42">
        <f t="shared" si="11"/>
        <v>1.4020575</v>
      </c>
      <c r="E42" s="42">
        <f t="shared" si="12"/>
        <v>1.7281235370000001</v>
      </c>
      <c r="F42" s="91">
        <v>2029</v>
      </c>
      <c r="G42">
        <v>142.26213523131673</v>
      </c>
      <c r="H42" s="50">
        <f t="shared" si="7"/>
        <v>28.117109260985309</v>
      </c>
      <c r="I42" s="50">
        <f t="shared" si="8"/>
        <v>121.8828907390147</v>
      </c>
      <c r="J42">
        <f t="shared" si="9"/>
        <v>4000</v>
      </c>
      <c r="K42" s="96">
        <f t="shared" si="10"/>
        <v>0.90940817817199215</v>
      </c>
    </row>
    <row r="43" spans="1:11" ht="14.15">
      <c r="A43" s="38" t="s">
        <v>165</v>
      </c>
      <c r="B43" s="93">
        <v>1.4018999999999999</v>
      </c>
      <c r="C43" s="100">
        <v>20.9</v>
      </c>
      <c r="D43" s="93">
        <f t="shared" si="11"/>
        <v>1.4020575</v>
      </c>
      <c r="E43" s="93">
        <f t="shared" si="12"/>
        <v>1.7281235370000001</v>
      </c>
      <c r="F43" s="101">
        <v>3654</v>
      </c>
      <c r="G43" s="38">
        <v>78.202602739726032</v>
      </c>
      <c r="H43" s="95">
        <f t="shared" si="7"/>
        <v>51.149192736113953</v>
      </c>
      <c r="I43" s="95">
        <f t="shared" si="8"/>
        <v>98.850807263886054</v>
      </c>
      <c r="J43" s="38">
        <f t="shared" si="9"/>
        <v>4000</v>
      </c>
      <c r="K43" s="96">
        <f t="shared" si="10"/>
        <v>0.90940817817199215</v>
      </c>
    </row>
    <row r="44" spans="1:11" ht="14.15">
      <c r="A44" t="s">
        <v>166</v>
      </c>
      <c r="B44" s="42">
        <v>1.4019999999999999</v>
      </c>
      <c r="C44" s="41">
        <v>20.9</v>
      </c>
      <c r="D44" s="42">
        <f t="shared" si="11"/>
        <v>1.4021574999999999</v>
      </c>
      <c r="E44" s="42">
        <f t="shared" si="12"/>
        <v>1.7292162969999989</v>
      </c>
      <c r="F44" s="91">
        <v>2039</v>
      </c>
      <c r="G44">
        <v>60.705364188163877</v>
      </c>
      <c r="H44" s="50">
        <f t="shared" si="7"/>
        <v>65.89203530023309</v>
      </c>
      <c r="I44" s="50">
        <f t="shared" si="8"/>
        <v>84.10796469976691</v>
      </c>
      <c r="J44">
        <f t="shared" si="9"/>
        <v>4000</v>
      </c>
      <c r="K44" s="96">
        <f t="shared" si="10"/>
        <v>0.90940817817199215</v>
      </c>
    </row>
    <row r="45" spans="1:11" ht="14.15">
      <c r="A45" s="45" t="s">
        <v>33</v>
      </c>
      <c r="B45" s="46">
        <v>1.4159999999999999</v>
      </c>
      <c r="C45" s="47">
        <v>19.899999999999999</v>
      </c>
      <c r="D45" s="48">
        <f>(20-C45)*-0.000175+B45</f>
        <v>1.4159824999999999</v>
      </c>
      <c r="E45" s="49">
        <f>D45*10.9276-13.593</f>
        <v>1.8802903669999989</v>
      </c>
      <c r="F45" s="91"/>
      <c r="H45" s="50"/>
      <c r="I45" s="50"/>
    </row>
    <row r="46" spans="1:11">
      <c r="B46" s="26"/>
      <c r="C46" s="23"/>
    </row>
    <row r="47" spans="1:11">
      <c r="D47" s="22"/>
      <c r="E47" s="28"/>
    </row>
    <row r="48" spans="1:11">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1.4076</v>
      </c>
      <c r="D2" s="55">
        <v>18</v>
      </c>
      <c r="E2" s="55">
        <f t="shared" ref="E2:E23" si="0">((20-D2)*-0.000175+C2)-0.0008</f>
        <v>1.40645</v>
      </c>
      <c r="F2" s="56">
        <f t="shared" ref="F2:F23" si="1">E2*10.9276-13.593</f>
        <v>1.77612302</v>
      </c>
      <c r="G2" s="55" t="s">
        <v>63</v>
      </c>
      <c r="I2" t="s">
        <v>154</v>
      </c>
      <c r="L2">
        <f>((20-K2)*-0.000175+J2)-0.0008</f>
        <v>-4.3E-3</v>
      </c>
      <c r="M2" s="37">
        <f>L2*10.9276-13.593</f>
        <v>-13.63998868</v>
      </c>
    </row>
    <row r="3" spans="1:13">
      <c r="A3" s="55">
        <v>2</v>
      </c>
      <c r="B3" s="55" t="s">
        <v>61</v>
      </c>
      <c r="C3" s="56">
        <v>1.4072</v>
      </c>
      <c r="D3" s="55">
        <v>18</v>
      </c>
      <c r="E3" s="55">
        <f t="shared" si="0"/>
        <v>1.40605</v>
      </c>
      <c r="F3" s="56">
        <f t="shared" si="1"/>
        <v>1.7717519799999994</v>
      </c>
      <c r="G3" s="55" t="s">
        <v>64</v>
      </c>
      <c r="I3" t="s">
        <v>155</v>
      </c>
      <c r="L3">
        <f>((20-K3)*-0.000175+J3)-0.0008</f>
        <v>-4.3E-3</v>
      </c>
      <c r="M3" s="37">
        <f>L3*10.9276-13.593</f>
        <v>-13.63998868</v>
      </c>
    </row>
    <row r="4" spans="1:13">
      <c r="A4" s="55">
        <v>3</v>
      </c>
      <c r="B4" s="55" t="s">
        <v>61</v>
      </c>
      <c r="C4" s="56">
        <v>1.4069</v>
      </c>
      <c r="D4" s="55">
        <v>18</v>
      </c>
      <c r="E4" s="55">
        <f t="shared" si="0"/>
        <v>1.4057500000000001</v>
      </c>
      <c r="F4" s="56">
        <f t="shared" si="1"/>
        <v>1.7684737000000013</v>
      </c>
      <c r="G4" s="55" t="s">
        <v>65</v>
      </c>
      <c r="I4" t="s">
        <v>156</v>
      </c>
    </row>
    <row r="5" spans="1:13">
      <c r="A5" s="55">
        <v>4</v>
      </c>
      <c r="B5" s="55" t="s">
        <v>61</v>
      </c>
      <c r="C5" s="56">
        <v>1.4065000000000001</v>
      </c>
      <c r="D5" s="55">
        <v>18.100000000000001</v>
      </c>
      <c r="E5" s="55">
        <f t="shared" si="0"/>
        <v>1.4053675000000001</v>
      </c>
      <c r="F5" s="56">
        <f t="shared" si="1"/>
        <v>1.7642938930000014</v>
      </c>
      <c r="G5" s="55" t="s">
        <v>66</v>
      </c>
      <c r="I5" t="s">
        <v>157</v>
      </c>
    </row>
    <row r="6" spans="1:13">
      <c r="A6" s="55">
        <v>5</v>
      </c>
      <c r="B6" s="55" t="s">
        <v>61</v>
      </c>
      <c r="C6" s="56">
        <v>1.4058999999999999</v>
      </c>
      <c r="D6" s="55">
        <v>18.100000000000001</v>
      </c>
      <c r="E6" s="55">
        <f t="shared" si="0"/>
        <v>1.4047674999999999</v>
      </c>
      <c r="F6" s="56">
        <f t="shared" si="1"/>
        <v>1.7577373329999997</v>
      </c>
      <c r="G6" s="55" t="s">
        <v>67</v>
      </c>
    </row>
    <row r="7" spans="1:13">
      <c r="A7" s="55">
        <v>6</v>
      </c>
      <c r="B7" s="55" t="s">
        <v>61</v>
      </c>
      <c r="C7" s="56">
        <v>1.4053</v>
      </c>
      <c r="D7" s="55">
        <v>18.100000000000001</v>
      </c>
      <c r="E7" s="55">
        <f t="shared" si="0"/>
        <v>1.4041675</v>
      </c>
      <c r="F7" s="56">
        <f t="shared" si="1"/>
        <v>1.7511807729999997</v>
      </c>
      <c r="G7" s="55" t="s">
        <v>68</v>
      </c>
    </row>
    <row r="8" spans="1:13">
      <c r="A8" s="55">
        <v>7</v>
      </c>
      <c r="B8" s="55" t="s">
        <v>61</v>
      </c>
      <c r="C8" s="56">
        <v>1.4047000000000001</v>
      </c>
      <c r="D8" s="55">
        <v>18.100000000000001</v>
      </c>
      <c r="E8" s="55">
        <f t="shared" si="0"/>
        <v>1.4035675000000001</v>
      </c>
      <c r="F8" s="56">
        <f t="shared" si="1"/>
        <v>1.7446242130000016</v>
      </c>
      <c r="G8" s="55" t="s">
        <v>69</v>
      </c>
    </row>
    <row r="9" spans="1:13">
      <c r="A9" s="55">
        <v>8</v>
      </c>
      <c r="B9" s="55" t="s">
        <v>61</v>
      </c>
      <c r="C9" s="56">
        <v>1.4040999999999999</v>
      </c>
      <c r="D9" s="55">
        <v>18.100000000000001</v>
      </c>
      <c r="E9" s="55">
        <f t="shared" si="0"/>
        <v>1.4029674999999999</v>
      </c>
      <c r="F9" s="56">
        <f t="shared" si="1"/>
        <v>1.7380676529999999</v>
      </c>
      <c r="G9" s="55" t="s">
        <v>70</v>
      </c>
    </row>
    <row r="10" spans="1:13">
      <c r="A10" s="43">
        <v>9</v>
      </c>
      <c r="B10" s="43" t="s">
        <v>61</v>
      </c>
      <c r="C10" s="44">
        <v>1.4036</v>
      </c>
      <c r="D10" s="43">
        <v>18.2</v>
      </c>
      <c r="E10" s="43">
        <f t="shared" si="0"/>
        <v>1.402485</v>
      </c>
      <c r="F10" s="44">
        <f t="shared" si="1"/>
        <v>1.7327950859999994</v>
      </c>
      <c r="G10" s="43" t="s">
        <v>71</v>
      </c>
    </row>
    <row r="11" spans="1:13">
      <c r="A11" s="43">
        <v>10</v>
      </c>
      <c r="B11" s="43" t="s">
        <v>61</v>
      </c>
      <c r="C11" s="44">
        <v>1.403</v>
      </c>
      <c r="D11" s="43">
        <v>18.2</v>
      </c>
      <c r="E11" s="43">
        <f t="shared" si="0"/>
        <v>1.401885</v>
      </c>
      <c r="F11" s="44">
        <f t="shared" si="1"/>
        <v>1.7262385260000013</v>
      </c>
      <c r="G11" s="43" t="s">
        <v>72</v>
      </c>
    </row>
    <row r="12" spans="1:13">
      <c r="A12" s="43">
        <v>11</v>
      </c>
      <c r="B12" s="43" t="s">
        <v>61</v>
      </c>
      <c r="C12" s="44">
        <v>1.4025000000000001</v>
      </c>
      <c r="D12" s="43">
        <v>18.2</v>
      </c>
      <c r="E12" s="43">
        <f t="shared" si="0"/>
        <v>1.4013850000000001</v>
      </c>
      <c r="F12" s="44">
        <f t="shared" si="1"/>
        <v>1.7207747260000019</v>
      </c>
      <c r="G12" s="43" t="s">
        <v>73</v>
      </c>
    </row>
    <row r="13" spans="1:13">
      <c r="A13" s="43">
        <v>12</v>
      </c>
      <c r="B13" s="43" t="s">
        <v>61</v>
      </c>
      <c r="C13" s="44">
        <v>1.4018999999999999</v>
      </c>
      <c r="D13" s="43">
        <v>18.3</v>
      </c>
      <c r="E13" s="43">
        <f t="shared" si="0"/>
        <v>1.4008025</v>
      </c>
      <c r="F13" s="44">
        <f t="shared" si="1"/>
        <v>1.7144093989999991</v>
      </c>
      <c r="G13" s="43" t="s">
        <v>74</v>
      </c>
    </row>
    <row r="14" spans="1:13">
      <c r="A14" s="43">
        <v>13</v>
      </c>
      <c r="B14" s="43" t="s">
        <v>61</v>
      </c>
      <c r="C14" s="44">
        <v>1.4014</v>
      </c>
      <c r="D14" s="43">
        <v>18.3</v>
      </c>
      <c r="E14" s="43">
        <f t="shared" si="0"/>
        <v>1.4003025</v>
      </c>
      <c r="F14" s="44">
        <f t="shared" si="1"/>
        <v>1.7089455989999998</v>
      </c>
      <c r="G14" s="43" t="s">
        <v>75</v>
      </c>
    </row>
    <row r="15" spans="1:13">
      <c r="A15" s="43">
        <v>14</v>
      </c>
      <c r="B15" s="43" t="s">
        <v>61</v>
      </c>
      <c r="C15" s="44">
        <v>1.4009</v>
      </c>
      <c r="D15" s="43">
        <v>18.3</v>
      </c>
      <c r="E15" s="43">
        <f t="shared" si="0"/>
        <v>1.3998025000000001</v>
      </c>
      <c r="F15" s="44">
        <f t="shared" si="1"/>
        <v>1.7034817990000004</v>
      </c>
      <c r="G15" s="43" t="s">
        <v>76</v>
      </c>
    </row>
    <row r="16" spans="1:13">
      <c r="A16" s="43">
        <v>15</v>
      </c>
      <c r="B16" s="43" t="s">
        <v>61</v>
      </c>
      <c r="C16" s="44">
        <v>1.4003000000000001</v>
      </c>
      <c r="D16" s="43">
        <v>18.3</v>
      </c>
      <c r="E16" s="43">
        <f t="shared" si="0"/>
        <v>1.3992025000000001</v>
      </c>
      <c r="F16" s="44">
        <f t="shared" si="1"/>
        <v>1.6969252390000023</v>
      </c>
      <c r="G16" s="43" t="s">
        <v>77</v>
      </c>
    </row>
    <row r="17" spans="1:7">
      <c r="A17" s="43">
        <v>16</v>
      </c>
      <c r="B17" s="43" t="s">
        <v>61</v>
      </c>
      <c r="C17" s="44">
        <v>1.3997999999999999</v>
      </c>
      <c r="D17" s="43">
        <v>18.399999999999999</v>
      </c>
      <c r="E17" s="43">
        <f t="shared" si="0"/>
        <v>1.39872</v>
      </c>
      <c r="F17" s="44">
        <f t="shared" si="1"/>
        <v>1.691652672</v>
      </c>
      <c r="G17" s="43" t="s">
        <v>78</v>
      </c>
    </row>
    <row r="18" spans="1:7">
      <c r="A18" s="55">
        <v>17</v>
      </c>
      <c r="B18" s="55" t="s">
        <v>61</v>
      </c>
      <c r="C18" s="56">
        <v>1.3993</v>
      </c>
      <c r="D18" s="55">
        <v>18.399999999999999</v>
      </c>
      <c r="E18" s="55">
        <f t="shared" si="0"/>
        <v>1.39822</v>
      </c>
      <c r="F18" s="56">
        <f t="shared" si="1"/>
        <v>1.6861888720000007</v>
      </c>
      <c r="G18" s="55" t="s">
        <v>79</v>
      </c>
    </row>
    <row r="19" spans="1:7">
      <c r="A19" s="55">
        <v>18</v>
      </c>
      <c r="B19" s="55" t="s">
        <v>61</v>
      </c>
      <c r="C19" s="56">
        <v>1.3986000000000001</v>
      </c>
      <c r="D19" s="55">
        <v>18.399999999999999</v>
      </c>
      <c r="E19" s="55">
        <f t="shared" si="0"/>
        <v>1.3975200000000001</v>
      </c>
      <c r="F19" s="56">
        <f t="shared" si="1"/>
        <v>1.6785395520000002</v>
      </c>
      <c r="G19" s="55" t="s">
        <v>80</v>
      </c>
    </row>
    <row r="20" spans="1:7">
      <c r="A20" s="55">
        <v>19</v>
      </c>
      <c r="B20" s="55" t="s">
        <v>61</v>
      </c>
      <c r="C20" s="56">
        <v>1.3974</v>
      </c>
      <c r="D20" s="55">
        <v>18.5</v>
      </c>
      <c r="E20" s="55">
        <f t="shared" si="0"/>
        <v>1.3963375</v>
      </c>
      <c r="F20" s="56">
        <f t="shared" si="1"/>
        <v>1.665617665000001</v>
      </c>
      <c r="G20" s="55" t="s">
        <v>81</v>
      </c>
    </row>
    <row r="21" spans="1:7">
      <c r="A21" s="55">
        <v>20</v>
      </c>
      <c r="B21" s="55" t="s">
        <v>61</v>
      </c>
      <c r="C21" s="56">
        <v>1.3918999999999999</v>
      </c>
      <c r="D21" s="55">
        <v>18.5</v>
      </c>
      <c r="E21" s="55">
        <f t="shared" si="0"/>
        <v>1.3908374999999999</v>
      </c>
      <c r="F21" s="56">
        <f t="shared" si="1"/>
        <v>1.6055158649999992</v>
      </c>
      <c r="G21" s="55" t="s">
        <v>82</v>
      </c>
    </row>
    <row r="22" spans="1:7">
      <c r="A22" s="55">
        <v>21</v>
      </c>
      <c r="B22" s="55" t="s">
        <v>61</v>
      </c>
      <c r="C22" s="56">
        <v>1.3773</v>
      </c>
      <c r="D22" s="55">
        <v>18.600000000000001</v>
      </c>
      <c r="E22" s="55">
        <f t="shared" si="0"/>
        <v>1.376255</v>
      </c>
      <c r="F22" s="56">
        <f t="shared" si="1"/>
        <v>1.4461641380000003</v>
      </c>
      <c r="G22" s="55" t="s">
        <v>83</v>
      </c>
    </row>
    <row r="23" spans="1:7">
      <c r="A23" s="55">
        <v>22</v>
      </c>
      <c r="B23" s="55" t="s">
        <v>61</v>
      </c>
      <c r="C23" s="56">
        <v>1.3559000000000001</v>
      </c>
      <c r="D23" s="55">
        <v>18.600000000000001</v>
      </c>
      <c r="E23" s="55">
        <f t="shared" si="0"/>
        <v>1.3548550000000001</v>
      </c>
      <c r="F23" s="56">
        <f t="shared" si="1"/>
        <v>1.2123134980000021</v>
      </c>
      <c r="G23" s="55" t="s">
        <v>84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1.4063000000000001</v>
      </c>
      <c r="D2" s="55">
        <v>18.7</v>
      </c>
      <c r="E2" s="55">
        <f t="shared" ref="E2:E23" si="0">((20-D2)*-0.000175+C2)-0.0008</f>
        <v>1.4052725000000001</v>
      </c>
      <c r="F2" s="56">
        <f t="shared" ref="F2:F23" si="1">E2*10.9276-13.593</f>
        <v>1.7632557710000007</v>
      </c>
      <c r="G2" s="55" t="s">
        <v>85</v>
      </c>
      <c r="I2" t="s">
        <v>154</v>
      </c>
      <c r="L2">
        <f>((20-K2)*-0.000175+J2)-0.0008</f>
        <v>-4.3E-3</v>
      </c>
      <c r="M2" s="37">
        <f>L2*10.9276-13.593</f>
        <v>-13.63998868</v>
      </c>
    </row>
    <row r="3" spans="1:13">
      <c r="A3" s="55">
        <v>2</v>
      </c>
      <c r="B3" s="55" t="s">
        <v>61</v>
      </c>
      <c r="C3" s="56">
        <v>1.4068000000000001</v>
      </c>
      <c r="D3" s="55">
        <v>18.7</v>
      </c>
      <c r="E3" s="55">
        <f t="shared" si="0"/>
        <v>1.4057725000000001</v>
      </c>
      <c r="F3" s="56">
        <f t="shared" si="1"/>
        <v>1.7687195710000019</v>
      </c>
      <c r="G3" s="55" t="s">
        <v>86</v>
      </c>
      <c r="I3" t="s">
        <v>155</v>
      </c>
      <c r="L3">
        <f>((20-K3)*-0.000175+J3)-0.0008</f>
        <v>-4.3E-3</v>
      </c>
      <c r="M3" s="37">
        <f>L3*10.9276-13.593</f>
        <v>-13.63998868</v>
      </c>
    </row>
    <row r="4" spans="1:13">
      <c r="A4" s="57">
        <v>3</v>
      </c>
      <c r="B4" s="57" t="s">
        <v>61</v>
      </c>
      <c r="C4" s="58">
        <v>1.4066000000000001</v>
      </c>
      <c r="D4" s="57">
        <v>18.7</v>
      </c>
      <c r="E4" s="57">
        <f t="shared" si="0"/>
        <v>1.4055725000000001</v>
      </c>
      <c r="F4" s="58">
        <f t="shared" si="1"/>
        <v>1.7665340510000007</v>
      </c>
      <c r="G4" s="57" t="s">
        <v>87</v>
      </c>
      <c r="I4" t="s">
        <v>156</v>
      </c>
    </row>
    <row r="5" spans="1:13">
      <c r="A5" s="57">
        <v>4</v>
      </c>
      <c r="B5" s="57" t="s">
        <v>61</v>
      </c>
      <c r="C5" s="58">
        <v>1.4059999999999999</v>
      </c>
      <c r="D5" s="57">
        <v>18.8</v>
      </c>
      <c r="E5" s="57">
        <f t="shared" si="0"/>
        <v>1.40499</v>
      </c>
      <c r="F5" s="58">
        <f t="shared" si="1"/>
        <v>1.7601687239999997</v>
      </c>
      <c r="G5" s="57" t="s">
        <v>88</v>
      </c>
      <c r="I5" t="s">
        <v>157</v>
      </c>
    </row>
    <row r="6" spans="1:13">
      <c r="A6" s="57">
        <v>5</v>
      </c>
      <c r="B6" s="57" t="s">
        <v>61</v>
      </c>
      <c r="C6" s="58">
        <v>1.4056</v>
      </c>
      <c r="D6" s="57">
        <v>18.8</v>
      </c>
      <c r="E6" s="57">
        <f t="shared" si="0"/>
        <v>1.40459</v>
      </c>
      <c r="F6" s="58">
        <f t="shared" si="1"/>
        <v>1.7557976840000009</v>
      </c>
      <c r="G6" s="57" t="s">
        <v>89</v>
      </c>
    </row>
    <row r="7" spans="1:13">
      <c r="A7" s="57">
        <v>6</v>
      </c>
      <c r="B7" s="57" t="s">
        <v>61</v>
      </c>
      <c r="C7" s="58">
        <v>1.405</v>
      </c>
      <c r="D7" s="57">
        <v>18.8</v>
      </c>
      <c r="E7" s="57">
        <f t="shared" si="0"/>
        <v>1.4039900000000001</v>
      </c>
      <c r="F7" s="58">
        <f t="shared" si="1"/>
        <v>1.749241124000001</v>
      </c>
      <c r="G7" s="57" t="s">
        <v>90</v>
      </c>
    </row>
    <row r="8" spans="1:13">
      <c r="A8" s="57">
        <v>7</v>
      </c>
      <c r="B8" s="57" t="s">
        <v>61</v>
      </c>
      <c r="C8" s="58">
        <v>1.4044000000000001</v>
      </c>
      <c r="D8" s="57">
        <v>18.8</v>
      </c>
      <c r="E8" s="57">
        <f t="shared" si="0"/>
        <v>1.4033900000000001</v>
      </c>
      <c r="F8" s="58">
        <f t="shared" si="1"/>
        <v>1.742684564000001</v>
      </c>
      <c r="G8" s="57" t="s">
        <v>91</v>
      </c>
    </row>
    <row r="9" spans="1:13">
      <c r="A9" s="57">
        <v>8</v>
      </c>
      <c r="B9" s="57" t="s">
        <v>61</v>
      </c>
      <c r="C9" s="58">
        <v>1.4037999999999999</v>
      </c>
      <c r="D9" s="57">
        <v>18.899999999999999</v>
      </c>
      <c r="E9" s="57">
        <f t="shared" si="0"/>
        <v>1.4028075</v>
      </c>
      <c r="F9" s="58">
        <f t="shared" si="1"/>
        <v>1.736319237</v>
      </c>
      <c r="G9" s="57" t="s">
        <v>92</v>
      </c>
    </row>
    <row r="10" spans="1:13">
      <c r="A10" s="57">
        <v>9</v>
      </c>
      <c r="B10" s="57" t="s">
        <v>61</v>
      </c>
      <c r="C10" s="58">
        <v>1.4033</v>
      </c>
      <c r="D10" s="57">
        <v>18.899999999999999</v>
      </c>
      <c r="E10" s="57">
        <f t="shared" si="0"/>
        <v>1.4023075</v>
      </c>
      <c r="F10" s="58">
        <f t="shared" si="1"/>
        <v>1.7308554370000007</v>
      </c>
      <c r="G10" s="57" t="s">
        <v>93</v>
      </c>
    </row>
    <row r="11" spans="1:13">
      <c r="A11" s="57">
        <v>10</v>
      </c>
      <c r="B11" s="57" t="s">
        <v>61</v>
      </c>
      <c r="C11" s="58">
        <v>1.4027000000000001</v>
      </c>
      <c r="D11" s="57">
        <v>18.899999999999999</v>
      </c>
      <c r="E11" s="57">
        <f t="shared" si="0"/>
        <v>1.4017075000000001</v>
      </c>
      <c r="F11" s="58">
        <f t="shared" si="1"/>
        <v>1.7242988770000007</v>
      </c>
      <c r="G11" s="57" t="s">
        <v>94</v>
      </c>
    </row>
    <row r="12" spans="1:13">
      <c r="A12" s="55">
        <v>11</v>
      </c>
      <c r="B12" s="55" t="s">
        <v>61</v>
      </c>
      <c r="C12" s="56">
        <v>1.4023000000000001</v>
      </c>
      <c r="D12" s="55">
        <v>18.899999999999999</v>
      </c>
      <c r="E12" s="55">
        <f t="shared" si="0"/>
        <v>1.4013075000000002</v>
      </c>
      <c r="F12" s="56">
        <f t="shared" si="1"/>
        <v>1.719927837000002</v>
      </c>
      <c r="G12" s="55" t="s">
        <v>95</v>
      </c>
    </row>
    <row r="13" spans="1:13">
      <c r="A13" s="55">
        <v>12</v>
      </c>
      <c r="B13" s="55" t="s">
        <v>61</v>
      </c>
      <c r="C13" s="56">
        <v>1.4016999999999999</v>
      </c>
      <c r="D13" s="55">
        <v>19</v>
      </c>
      <c r="E13" s="55">
        <f t="shared" si="0"/>
        <v>1.400725</v>
      </c>
      <c r="F13" s="56">
        <f t="shared" si="1"/>
        <v>1.7135625099999992</v>
      </c>
      <c r="G13" s="55" t="s">
        <v>96</v>
      </c>
    </row>
    <row r="14" spans="1:13">
      <c r="A14" s="55">
        <v>13</v>
      </c>
      <c r="B14" s="55" t="s">
        <v>61</v>
      </c>
      <c r="C14" s="56">
        <v>1.4012</v>
      </c>
      <c r="D14" s="55">
        <v>19</v>
      </c>
      <c r="E14" s="55">
        <f t="shared" si="0"/>
        <v>1.4002250000000001</v>
      </c>
      <c r="F14" s="56">
        <f t="shared" si="1"/>
        <v>1.7080987099999998</v>
      </c>
      <c r="G14" s="55" t="s">
        <v>97</v>
      </c>
    </row>
    <row r="15" spans="1:13">
      <c r="A15" s="55">
        <v>14</v>
      </c>
      <c r="B15" s="55" t="s">
        <v>61</v>
      </c>
      <c r="C15" s="56">
        <v>1.4007000000000001</v>
      </c>
      <c r="D15" s="55">
        <v>19</v>
      </c>
      <c r="E15" s="55">
        <f t="shared" si="0"/>
        <v>1.3997250000000001</v>
      </c>
      <c r="F15" s="56">
        <f t="shared" si="1"/>
        <v>1.7026349100000004</v>
      </c>
      <c r="G15" s="55" t="s">
        <v>98</v>
      </c>
    </row>
    <row r="16" spans="1:13">
      <c r="A16" s="55">
        <v>15</v>
      </c>
      <c r="B16" s="55" t="s">
        <v>61</v>
      </c>
      <c r="C16" s="56">
        <v>1.4000999999999999</v>
      </c>
      <c r="D16" s="55">
        <v>19</v>
      </c>
      <c r="E16" s="55">
        <f t="shared" si="0"/>
        <v>1.399125</v>
      </c>
      <c r="F16" s="56">
        <f t="shared" si="1"/>
        <v>1.6960783499999987</v>
      </c>
      <c r="G16" s="55" t="s">
        <v>99</v>
      </c>
    </row>
    <row r="17" spans="1:7">
      <c r="A17" s="55">
        <v>16</v>
      </c>
      <c r="B17" s="55" t="s">
        <v>61</v>
      </c>
      <c r="C17" s="56">
        <v>1.3996</v>
      </c>
      <c r="D17" s="55">
        <v>19.100000000000001</v>
      </c>
      <c r="E17" s="55">
        <f t="shared" si="0"/>
        <v>1.3986425</v>
      </c>
      <c r="F17" s="56">
        <f t="shared" si="1"/>
        <v>1.6908057830000001</v>
      </c>
      <c r="G17" s="55" t="s">
        <v>100</v>
      </c>
    </row>
    <row r="18" spans="1:7">
      <c r="A18" s="55">
        <v>17</v>
      </c>
      <c r="B18" s="55" t="s">
        <v>61</v>
      </c>
      <c r="C18" s="56">
        <v>1.399</v>
      </c>
      <c r="D18" s="55">
        <v>19.100000000000001</v>
      </c>
      <c r="E18" s="55">
        <f t="shared" si="0"/>
        <v>1.3980425000000001</v>
      </c>
      <c r="F18" s="56">
        <f t="shared" si="1"/>
        <v>1.6842492230000001</v>
      </c>
      <c r="G18" s="55" t="s">
        <v>101</v>
      </c>
    </row>
    <row r="19" spans="1:7">
      <c r="A19" s="55">
        <v>18</v>
      </c>
      <c r="B19" s="55" t="s">
        <v>61</v>
      </c>
      <c r="C19" s="56">
        <v>1.3985000000000001</v>
      </c>
      <c r="D19" s="55">
        <v>19.100000000000001</v>
      </c>
      <c r="E19" s="55">
        <f t="shared" si="0"/>
        <v>1.3975425000000001</v>
      </c>
      <c r="F19" s="56">
        <f t="shared" si="1"/>
        <v>1.6787854230000008</v>
      </c>
      <c r="G19" s="55" t="s">
        <v>102</v>
      </c>
    </row>
    <row r="20" spans="1:7">
      <c r="A20" s="57">
        <v>19</v>
      </c>
      <c r="B20" s="57" t="s">
        <v>61</v>
      </c>
      <c r="C20" s="58">
        <v>1.3967000000000001</v>
      </c>
      <c r="D20" s="57">
        <v>19.2</v>
      </c>
      <c r="E20" s="57">
        <f t="shared" si="0"/>
        <v>1.3957600000000001</v>
      </c>
      <c r="F20" s="58">
        <f t="shared" si="1"/>
        <v>1.6593069760000017</v>
      </c>
      <c r="G20" s="57" t="s">
        <v>103</v>
      </c>
    </row>
    <row r="21" spans="1:7">
      <c r="A21" s="57">
        <v>20</v>
      </c>
      <c r="B21" s="57" t="s">
        <v>61</v>
      </c>
      <c r="C21" s="58">
        <v>1.39</v>
      </c>
      <c r="D21" s="57">
        <v>19.2</v>
      </c>
      <c r="E21" s="57">
        <f t="shared" si="0"/>
        <v>1.38906</v>
      </c>
      <c r="F21" s="58">
        <f t="shared" si="1"/>
        <v>1.586092056</v>
      </c>
      <c r="G21" s="57" t="s">
        <v>104</v>
      </c>
    </row>
    <row r="22" spans="1:7">
      <c r="A22" s="57">
        <v>21</v>
      </c>
      <c r="B22" s="57" t="s">
        <v>61</v>
      </c>
      <c r="C22" s="58">
        <v>1.3754</v>
      </c>
      <c r="D22" s="57">
        <v>19.2</v>
      </c>
      <c r="E22" s="57">
        <f t="shared" si="0"/>
        <v>1.37446</v>
      </c>
      <c r="F22" s="58">
        <f t="shared" si="1"/>
        <v>1.4265490960000005</v>
      </c>
      <c r="G22" s="57" t="s">
        <v>105</v>
      </c>
    </row>
    <row r="23" spans="1:7">
      <c r="A23" s="57">
        <v>22</v>
      </c>
      <c r="B23" s="57" t="s">
        <v>61</v>
      </c>
      <c r="C23" s="58">
        <v>1.3555999999999999</v>
      </c>
      <c r="D23" s="57">
        <v>19.2</v>
      </c>
      <c r="E23" s="57">
        <f t="shared" si="0"/>
        <v>1.35466</v>
      </c>
      <c r="F23" s="58">
        <f t="shared" si="1"/>
        <v>1.2101826159999991</v>
      </c>
      <c r="G23" s="57" t="s">
        <v>106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
  <sheetViews>
    <sheetView topLeftCell="A2" workbookViewId="0">
      <selection activeCell="C8" sqref="C8"/>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7">
        <v>1</v>
      </c>
      <c r="B2" s="57" t="s">
        <v>61</v>
      </c>
      <c r="C2" s="58">
        <v>1.4066000000000001</v>
      </c>
      <c r="D2" s="57">
        <v>19.3</v>
      </c>
      <c r="E2" s="57">
        <f t="shared" ref="E2:E23" si="0">((20-D2)*-0.000175+C2)-0.0008</f>
        <v>1.4056775000000001</v>
      </c>
      <c r="F2" s="58">
        <f t="shared" ref="F2:F23" si="1">E2*10.9276-13.593</f>
        <v>1.7676814490000012</v>
      </c>
      <c r="G2" s="57" t="s">
        <v>107</v>
      </c>
      <c r="I2" t="s">
        <v>154</v>
      </c>
      <c r="L2">
        <f>((20-K2)*-0.000175+J2)-0.0008</f>
        <v>-4.3E-3</v>
      </c>
      <c r="M2" s="37">
        <f>L2*10.9276-13.593</f>
        <v>-13.63998868</v>
      </c>
    </row>
    <row r="3" spans="1:13">
      <c r="A3" s="57">
        <v>2</v>
      </c>
      <c r="B3" s="57" t="s">
        <v>61</v>
      </c>
      <c r="C3" s="58">
        <v>1.4069</v>
      </c>
      <c r="D3" s="57">
        <v>19.3</v>
      </c>
      <c r="E3" s="57">
        <f t="shared" si="0"/>
        <v>1.4059775000000001</v>
      </c>
      <c r="F3" s="58">
        <f t="shared" si="1"/>
        <v>1.7709597290000012</v>
      </c>
      <c r="G3" s="57" t="s">
        <v>108</v>
      </c>
      <c r="I3" t="s">
        <v>155</v>
      </c>
      <c r="L3">
        <f>((20-K3)*-0.000175+J3)-0.0008</f>
        <v>-4.3E-3</v>
      </c>
      <c r="M3" s="37">
        <f>L3*10.9276-13.593</f>
        <v>-13.63998868</v>
      </c>
    </row>
    <row r="4" spans="1:13">
      <c r="A4" s="57">
        <v>3</v>
      </c>
      <c r="B4" s="57" t="s">
        <v>61</v>
      </c>
      <c r="C4" s="58">
        <v>1.4065000000000001</v>
      </c>
      <c r="D4" s="57">
        <v>19.3</v>
      </c>
      <c r="E4" s="57">
        <f t="shared" si="0"/>
        <v>1.4055775000000001</v>
      </c>
      <c r="F4" s="58">
        <f t="shared" si="1"/>
        <v>1.7665886890000024</v>
      </c>
      <c r="G4" s="57" t="s">
        <v>109</v>
      </c>
      <c r="I4" t="s">
        <v>156</v>
      </c>
    </row>
    <row r="5" spans="1:13">
      <c r="A5" s="57">
        <v>4</v>
      </c>
      <c r="B5" s="57" t="s">
        <v>61</v>
      </c>
      <c r="C5" s="58">
        <v>1.4061999999999999</v>
      </c>
      <c r="D5" s="57">
        <v>19.399999999999999</v>
      </c>
      <c r="E5" s="57">
        <f t="shared" si="0"/>
        <v>1.405295</v>
      </c>
      <c r="F5" s="58">
        <f t="shared" si="1"/>
        <v>1.7635016419999996</v>
      </c>
      <c r="G5" s="57" t="s">
        <v>110</v>
      </c>
      <c r="I5" t="s">
        <v>157</v>
      </c>
    </row>
    <row r="6" spans="1:13">
      <c r="A6" s="55">
        <v>5</v>
      </c>
      <c r="B6" s="55" t="s">
        <v>61</v>
      </c>
      <c r="C6" s="56">
        <v>1.4056</v>
      </c>
      <c r="D6" s="55">
        <v>19.5</v>
      </c>
      <c r="E6" s="55">
        <f t="shared" si="0"/>
        <v>1.4047125</v>
      </c>
      <c r="F6" s="56">
        <f t="shared" si="1"/>
        <v>1.7571363150000003</v>
      </c>
      <c r="G6" s="55" t="s">
        <v>111</v>
      </c>
    </row>
    <row r="7" spans="1:13">
      <c r="A7" s="55">
        <v>6</v>
      </c>
      <c r="B7" s="55" t="s">
        <v>61</v>
      </c>
      <c r="C7" s="56">
        <v>1.4049</v>
      </c>
      <c r="D7" s="55">
        <v>20</v>
      </c>
      <c r="E7" s="55">
        <f t="shared" si="0"/>
        <v>1.4041000000000001</v>
      </c>
      <c r="F7" s="56">
        <f t="shared" si="1"/>
        <v>1.7504431600000014</v>
      </c>
      <c r="G7" s="55" t="s">
        <v>112</v>
      </c>
    </row>
    <row r="8" spans="1:13">
      <c r="A8" s="55">
        <v>7</v>
      </c>
      <c r="B8" s="55" t="s">
        <v>61</v>
      </c>
      <c r="C8" s="56">
        <v>1.4044000000000001</v>
      </c>
      <c r="D8" s="55">
        <v>19.600000000000001</v>
      </c>
      <c r="E8" s="55">
        <f t="shared" si="0"/>
        <v>1.4035300000000002</v>
      </c>
      <c r="F8" s="56">
        <f t="shared" si="1"/>
        <v>1.7442144280000011</v>
      </c>
      <c r="G8" s="55" t="s">
        <v>113</v>
      </c>
    </row>
    <row r="9" spans="1:13">
      <c r="A9" s="55">
        <v>8</v>
      </c>
      <c r="B9" s="55" t="s">
        <v>61</v>
      </c>
      <c r="C9" s="56">
        <v>1.4037999999999999</v>
      </c>
      <c r="D9" s="55">
        <v>19.600000000000001</v>
      </c>
      <c r="E9" s="55">
        <f t="shared" si="0"/>
        <v>1.40293</v>
      </c>
      <c r="F9" s="56">
        <f t="shared" si="1"/>
        <v>1.7376578679999994</v>
      </c>
      <c r="G9" s="55" t="s">
        <v>114</v>
      </c>
    </row>
    <row r="10" spans="1:13">
      <c r="A10" s="55">
        <v>9</v>
      </c>
      <c r="B10" s="55" t="s">
        <v>61</v>
      </c>
      <c r="C10" s="56">
        <v>1.4033</v>
      </c>
      <c r="D10" s="55">
        <v>19.600000000000001</v>
      </c>
      <c r="E10" s="55">
        <f t="shared" si="0"/>
        <v>1.4024300000000001</v>
      </c>
      <c r="F10" s="56">
        <f t="shared" si="1"/>
        <v>1.7321940680000001</v>
      </c>
      <c r="G10" s="55" t="s">
        <v>115</v>
      </c>
    </row>
    <row r="11" spans="1:13">
      <c r="A11" s="55">
        <v>10</v>
      </c>
      <c r="B11" s="55" t="s">
        <v>61</v>
      </c>
      <c r="C11" s="56">
        <v>1.4028</v>
      </c>
      <c r="D11" s="55">
        <v>19.600000000000001</v>
      </c>
      <c r="E11" s="55">
        <f t="shared" si="0"/>
        <v>1.4019300000000001</v>
      </c>
      <c r="F11" s="56">
        <f t="shared" si="1"/>
        <v>1.7267302680000007</v>
      </c>
      <c r="G11" s="55" t="s">
        <v>116</v>
      </c>
    </row>
    <row r="12" spans="1:13">
      <c r="A12" s="55">
        <v>11</v>
      </c>
      <c r="B12" s="55" t="s">
        <v>61</v>
      </c>
      <c r="C12" s="56">
        <v>1.4021999999999999</v>
      </c>
      <c r="D12" s="55">
        <v>19.7</v>
      </c>
      <c r="E12" s="55">
        <f t="shared" si="0"/>
        <v>1.4013475</v>
      </c>
      <c r="F12" s="56">
        <f t="shared" si="1"/>
        <v>1.7203649409999997</v>
      </c>
      <c r="G12" s="55" t="s">
        <v>117</v>
      </c>
    </row>
    <row r="13" spans="1:13">
      <c r="A13" s="55">
        <v>12</v>
      </c>
      <c r="B13" s="55" t="s">
        <v>61</v>
      </c>
      <c r="C13" s="56">
        <v>1.4016</v>
      </c>
      <c r="D13" s="55">
        <v>19.7</v>
      </c>
      <c r="E13" s="55">
        <f t="shared" si="0"/>
        <v>1.4007475</v>
      </c>
      <c r="F13" s="56">
        <f t="shared" si="1"/>
        <v>1.7138083809999998</v>
      </c>
      <c r="G13" s="55" t="s">
        <v>118</v>
      </c>
    </row>
    <row r="14" spans="1:13">
      <c r="A14" s="57">
        <v>13</v>
      </c>
      <c r="B14" s="57" t="s">
        <v>61</v>
      </c>
      <c r="C14" s="58">
        <v>1.4012</v>
      </c>
      <c r="D14" s="57">
        <v>19.7</v>
      </c>
      <c r="E14" s="57">
        <f t="shared" si="0"/>
        <v>1.4003475000000001</v>
      </c>
      <c r="F14" s="58">
        <f t="shared" si="1"/>
        <v>1.709437341000001</v>
      </c>
      <c r="G14" s="57" t="s">
        <v>119</v>
      </c>
    </row>
    <row r="15" spans="1:13">
      <c r="A15" s="57">
        <v>14</v>
      </c>
      <c r="B15" s="57" t="s">
        <v>61</v>
      </c>
      <c r="C15" s="58">
        <v>1.4006000000000001</v>
      </c>
      <c r="D15" s="57">
        <v>19.7</v>
      </c>
      <c r="E15" s="57">
        <f t="shared" si="0"/>
        <v>1.3997475000000001</v>
      </c>
      <c r="F15" s="58">
        <f t="shared" si="1"/>
        <v>1.7028807810000011</v>
      </c>
      <c r="G15" s="57" t="s">
        <v>120</v>
      </c>
    </row>
    <row r="16" spans="1:13">
      <c r="A16" s="57">
        <v>15</v>
      </c>
      <c r="B16" s="57" t="s">
        <v>61</v>
      </c>
      <c r="C16" s="58">
        <v>1.4000999999999999</v>
      </c>
      <c r="D16" s="57">
        <v>19.8</v>
      </c>
      <c r="E16" s="57">
        <f t="shared" si="0"/>
        <v>1.399265</v>
      </c>
      <c r="F16" s="58">
        <f t="shared" si="1"/>
        <v>1.6976082140000006</v>
      </c>
      <c r="G16" s="57" t="s">
        <v>121</v>
      </c>
    </row>
    <row r="17" spans="1:7">
      <c r="A17" s="57">
        <v>16</v>
      </c>
      <c r="B17" s="57" t="s">
        <v>61</v>
      </c>
      <c r="C17" s="58">
        <v>1.3995</v>
      </c>
      <c r="D17" s="57">
        <v>19.8</v>
      </c>
      <c r="E17" s="57">
        <f t="shared" si="0"/>
        <v>1.398665</v>
      </c>
      <c r="F17" s="58">
        <f t="shared" si="1"/>
        <v>1.6910516540000007</v>
      </c>
      <c r="G17" s="57" t="s">
        <v>122</v>
      </c>
    </row>
    <row r="18" spans="1:7">
      <c r="A18" s="57">
        <v>17</v>
      </c>
      <c r="B18" s="57" t="s">
        <v>61</v>
      </c>
      <c r="C18" s="58">
        <v>1.399</v>
      </c>
      <c r="D18" s="57">
        <v>19.8</v>
      </c>
      <c r="E18" s="57">
        <f t="shared" si="0"/>
        <v>1.3981650000000001</v>
      </c>
      <c r="F18" s="58">
        <f t="shared" si="1"/>
        <v>1.6855878540000013</v>
      </c>
      <c r="G18" s="57" t="s">
        <v>123</v>
      </c>
    </row>
    <row r="19" spans="1:7">
      <c r="A19" s="57">
        <v>18</v>
      </c>
      <c r="B19" s="57" t="s">
        <v>61</v>
      </c>
      <c r="C19" s="58">
        <v>1.3979999999999999</v>
      </c>
      <c r="D19" s="57">
        <v>19.8</v>
      </c>
      <c r="E19" s="57">
        <f t="shared" si="0"/>
        <v>1.397165</v>
      </c>
      <c r="F19" s="58">
        <f t="shared" si="1"/>
        <v>1.6746602539999991</v>
      </c>
      <c r="G19" s="57" t="s">
        <v>124</v>
      </c>
    </row>
    <row r="20" spans="1:7">
      <c r="A20" s="57">
        <v>19</v>
      </c>
      <c r="B20" s="57" t="s">
        <v>61</v>
      </c>
      <c r="C20" s="58">
        <v>1.395</v>
      </c>
      <c r="D20" s="57">
        <v>19.8</v>
      </c>
      <c r="E20" s="57">
        <f t="shared" si="0"/>
        <v>1.3941650000000001</v>
      </c>
      <c r="F20" s="58">
        <f t="shared" si="1"/>
        <v>1.6418774540000012</v>
      </c>
      <c r="G20" s="57" t="s">
        <v>125</v>
      </c>
    </row>
    <row r="21" spans="1:7">
      <c r="A21" s="57">
        <v>20</v>
      </c>
      <c r="B21" s="57" t="s">
        <v>61</v>
      </c>
      <c r="C21" s="58">
        <v>1.3866000000000001</v>
      </c>
      <c r="D21" s="57">
        <v>19.899999999999999</v>
      </c>
      <c r="E21" s="57">
        <f t="shared" si="0"/>
        <v>1.3857825000000001</v>
      </c>
      <c r="F21" s="58">
        <f t="shared" si="1"/>
        <v>1.550276847000001</v>
      </c>
      <c r="G21" s="57" t="s">
        <v>126</v>
      </c>
    </row>
    <row r="22" spans="1:7">
      <c r="A22" s="55">
        <v>21</v>
      </c>
      <c r="B22" s="55" t="s">
        <v>61</v>
      </c>
      <c r="C22" s="56">
        <v>1.3726</v>
      </c>
      <c r="D22" s="55">
        <v>19.899999999999999</v>
      </c>
      <c r="E22" s="55">
        <f t="shared" si="0"/>
        <v>1.3717825000000001</v>
      </c>
      <c r="F22" s="56">
        <f t="shared" si="1"/>
        <v>1.3972904470000014</v>
      </c>
      <c r="G22" s="55" t="s">
        <v>127</v>
      </c>
    </row>
    <row r="23" spans="1:7">
      <c r="A23" s="55">
        <v>22</v>
      </c>
      <c r="B23" s="55" t="s">
        <v>61</v>
      </c>
      <c r="C23" s="56">
        <v>1.3588</v>
      </c>
      <c r="D23" s="55">
        <v>19.899999999999999</v>
      </c>
      <c r="E23" s="55">
        <f t="shared" si="0"/>
        <v>1.3579825000000001</v>
      </c>
      <c r="F23" s="56">
        <f t="shared" si="1"/>
        <v>1.2464895670000011</v>
      </c>
      <c r="G23" s="55" t="s">
        <v>128</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1.4053</v>
      </c>
      <c r="D2" s="55">
        <v>20</v>
      </c>
      <c r="E2" s="55">
        <f t="shared" ref="E2:E23" si="0">((20-D2)*-0.000175+C2)-0.0008</f>
        <v>1.4045000000000001</v>
      </c>
      <c r="F2" s="56">
        <f t="shared" ref="F2:F23" si="1">E2*10.9276-13.593</f>
        <v>1.7548142000000002</v>
      </c>
      <c r="G2" s="55" t="s">
        <v>129</v>
      </c>
      <c r="I2" t="s">
        <v>154</v>
      </c>
      <c r="L2">
        <f>((20-K2)*-0.000175+J2)-0.0008</f>
        <v>-4.3E-3</v>
      </c>
      <c r="M2" s="37">
        <f>L2*10.9276-13.593</f>
        <v>-13.63998868</v>
      </c>
    </row>
    <row r="3" spans="1:13">
      <c r="A3" s="55">
        <v>2</v>
      </c>
      <c r="B3" s="55" t="s">
        <v>61</v>
      </c>
      <c r="C3" s="56">
        <v>1.4059999999999999</v>
      </c>
      <c r="D3" s="55">
        <v>20</v>
      </c>
      <c r="E3" s="55">
        <f t="shared" si="0"/>
        <v>1.4052</v>
      </c>
      <c r="F3" s="56">
        <f t="shared" si="1"/>
        <v>1.7624635200000007</v>
      </c>
      <c r="G3" s="55" t="s">
        <v>130</v>
      </c>
      <c r="I3" t="s">
        <v>155</v>
      </c>
      <c r="L3">
        <f>((20-K3)*-0.000175+J3)-0.0008</f>
        <v>-4.3E-3</v>
      </c>
      <c r="M3" s="37">
        <f>L3*10.9276-13.593</f>
        <v>-13.63998868</v>
      </c>
    </row>
    <row r="4" spans="1:13">
      <c r="A4" s="55">
        <v>3</v>
      </c>
      <c r="B4" s="55" t="s">
        <v>61</v>
      </c>
      <c r="C4" s="56">
        <v>1.4057999999999999</v>
      </c>
      <c r="D4" s="55">
        <v>20.100000000000001</v>
      </c>
      <c r="E4" s="55">
        <f t="shared" si="0"/>
        <v>1.4050175</v>
      </c>
      <c r="F4" s="56">
        <f t="shared" si="1"/>
        <v>1.7604692330000002</v>
      </c>
      <c r="G4" s="55" t="s">
        <v>131</v>
      </c>
      <c r="I4" t="s">
        <v>156</v>
      </c>
    </row>
    <row r="5" spans="1:13">
      <c r="A5" s="55">
        <v>4</v>
      </c>
      <c r="B5" s="55" t="s">
        <v>61</v>
      </c>
      <c r="C5" s="56">
        <v>1.4055</v>
      </c>
      <c r="D5" s="55">
        <v>20.100000000000001</v>
      </c>
      <c r="E5" s="55">
        <f t="shared" si="0"/>
        <v>1.4047175000000001</v>
      </c>
      <c r="F5" s="56">
        <f t="shared" si="1"/>
        <v>1.7571909530000003</v>
      </c>
      <c r="G5" s="55" t="s">
        <v>132</v>
      </c>
      <c r="I5" t="s">
        <v>157</v>
      </c>
    </row>
    <row r="6" spans="1:13">
      <c r="A6" s="55">
        <v>5</v>
      </c>
      <c r="B6" s="55" t="s">
        <v>61</v>
      </c>
      <c r="C6" s="56">
        <v>1.4051</v>
      </c>
      <c r="D6" s="55">
        <v>20.100000000000001</v>
      </c>
      <c r="E6" s="55">
        <f t="shared" si="0"/>
        <v>1.4043175000000001</v>
      </c>
      <c r="F6" s="56">
        <f t="shared" si="1"/>
        <v>1.7528199130000015</v>
      </c>
      <c r="G6" s="55" t="s">
        <v>133</v>
      </c>
    </row>
    <row r="7" spans="1:13">
      <c r="A7" s="55">
        <v>6</v>
      </c>
      <c r="B7" s="55" t="s">
        <v>61</v>
      </c>
      <c r="C7" s="56">
        <v>1.4047000000000001</v>
      </c>
      <c r="D7" s="55">
        <v>20.2</v>
      </c>
      <c r="E7" s="55">
        <f t="shared" si="0"/>
        <v>1.4039350000000002</v>
      </c>
      <c r="F7" s="56">
        <f t="shared" si="1"/>
        <v>1.7486401060000016</v>
      </c>
      <c r="G7" s="55" t="s">
        <v>134</v>
      </c>
    </row>
    <row r="8" spans="1:13">
      <c r="A8" s="57">
        <v>7</v>
      </c>
      <c r="B8" s="57" t="s">
        <v>61</v>
      </c>
      <c r="C8" s="58">
        <v>1.4041999999999999</v>
      </c>
      <c r="D8" s="57">
        <v>20.2</v>
      </c>
      <c r="E8" s="57">
        <f t="shared" si="0"/>
        <v>1.403435</v>
      </c>
      <c r="F8" s="58">
        <f t="shared" si="1"/>
        <v>1.7431763060000005</v>
      </c>
      <c r="G8" s="57" t="s">
        <v>135</v>
      </c>
    </row>
    <row r="9" spans="1:13">
      <c r="A9" s="57">
        <v>8</v>
      </c>
      <c r="B9" s="57" t="s">
        <v>61</v>
      </c>
      <c r="C9" s="58">
        <v>1.4036999999999999</v>
      </c>
      <c r="D9" s="57">
        <v>20.2</v>
      </c>
      <c r="E9" s="57">
        <f t="shared" si="0"/>
        <v>1.402935</v>
      </c>
      <c r="F9" s="58">
        <f t="shared" si="1"/>
        <v>1.7377125060000012</v>
      </c>
      <c r="G9" s="57" t="s">
        <v>136</v>
      </c>
    </row>
    <row r="10" spans="1:13">
      <c r="A10" s="57">
        <v>9</v>
      </c>
      <c r="B10" s="57" t="s">
        <v>61</v>
      </c>
      <c r="C10" s="58">
        <v>1.4031</v>
      </c>
      <c r="D10" s="57">
        <v>20.2</v>
      </c>
      <c r="E10" s="57">
        <f t="shared" si="0"/>
        <v>1.4023350000000001</v>
      </c>
      <c r="F10" s="58">
        <f t="shared" si="1"/>
        <v>1.7311559460000012</v>
      </c>
      <c r="G10" s="57" t="s">
        <v>137</v>
      </c>
    </row>
    <row r="11" spans="1:13">
      <c r="A11" s="57">
        <v>10</v>
      </c>
      <c r="B11" s="57" t="s">
        <v>61</v>
      </c>
      <c r="C11" s="58">
        <v>1.4026000000000001</v>
      </c>
      <c r="D11" s="57">
        <v>20.2</v>
      </c>
      <c r="E11" s="57">
        <f t="shared" si="0"/>
        <v>1.4018350000000002</v>
      </c>
      <c r="F11" s="58">
        <f t="shared" si="1"/>
        <v>1.7256921460000019</v>
      </c>
      <c r="G11" s="57" t="s">
        <v>158</v>
      </c>
    </row>
    <row r="12" spans="1:13">
      <c r="A12" s="57">
        <v>11</v>
      </c>
      <c r="B12" s="57" t="s">
        <v>61</v>
      </c>
      <c r="C12" s="58">
        <v>1.4019999999999999</v>
      </c>
      <c r="D12" s="57">
        <v>20.3</v>
      </c>
      <c r="E12" s="57">
        <f t="shared" si="0"/>
        <v>1.4012525</v>
      </c>
      <c r="F12" s="58">
        <f t="shared" si="1"/>
        <v>1.7193268190000008</v>
      </c>
      <c r="G12" s="57" t="s">
        <v>159</v>
      </c>
    </row>
    <row r="13" spans="1:13">
      <c r="A13" s="57">
        <v>12</v>
      </c>
      <c r="B13" s="57" t="s">
        <v>61</v>
      </c>
      <c r="C13" s="58">
        <v>1.4015</v>
      </c>
      <c r="D13" s="57">
        <v>20.3</v>
      </c>
      <c r="E13" s="57">
        <f t="shared" si="0"/>
        <v>1.4007525000000001</v>
      </c>
      <c r="F13" s="58">
        <f t="shared" si="1"/>
        <v>1.7138630190000015</v>
      </c>
      <c r="G13" s="57" t="s">
        <v>160</v>
      </c>
    </row>
    <row r="14" spans="1:13">
      <c r="A14" s="57">
        <v>13</v>
      </c>
      <c r="B14" s="57" t="s">
        <v>61</v>
      </c>
      <c r="C14" s="58">
        <v>1.4009</v>
      </c>
      <c r="D14" s="57">
        <v>20.3</v>
      </c>
      <c r="E14" s="57">
        <f t="shared" si="0"/>
        <v>1.4001525000000001</v>
      </c>
      <c r="F14" s="58">
        <f t="shared" si="1"/>
        <v>1.7073064590000016</v>
      </c>
      <c r="G14" s="57" t="s">
        <v>161</v>
      </c>
    </row>
    <row r="15" spans="1:13">
      <c r="A15" s="57">
        <v>14</v>
      </c>
      <c r="B15" s="57" t="s">
        <v>61</v>
      </c>
      <c r="C15" s="58">
        <v>1.4004000000000001</v>
      </c>
      <c r="D15" s="57">
        <v>20.3</v>
      </c>
      <c r="E15" s="57">
        <f t="shared" si="0"/>
        <v>1.3996525000000002</v>
      </c>
      <c r="F15" s="58">
        <f t="shared" si="1"/>
        <v>1.7018426590000022</v>
      </c>
      <c r="G15" s="57" t="s">
        <v>162</v>
      </c>
    </row>
    <row r="16" spans="1:13">
      <c r="A16" s="55">
        <v>15</v>
      </c>
      <c r="B16" s="55" t="s">
        <v>61</v>
      </c>
      <c r="C16" s="56">
        <v>1.3997999999999999</v>
      </c>
      <c r="D16" s="55">
        <v>20.3</v>
      </c>
      <c r="E16" s="55">
        <f t="shared" si="0"/>
        <v>1.3990525</v>
      </c>
      <c r="F16" s="56">
        <f t="shared" si="1"/>
        <v>1.6952860990000005</v>
      </c>
      <c r="G16" s="55" t="s">
        <v>176</v>
      </c>
    </row>
    <row r="17" spans="1:7">
      <c r="A17" s="55">
        <v>16</v>
      </c>
      <c r="B17" s="55" t="s">
        <v>61</v>
      </c>
      <c r="C17" s="56">
        <v>1.3994</v>
      </c>
      <c r="D17" s="55">
        <v>20.3</v>
      </c>
      <c r="E17" s="55">
        <f t="shared" si="0"/>
        <v>1.3986525000000001</v>
      </c>
      <c r="F17" s="56">
        <f t="shared" si="1"/>
        <v>1.6909150590000017</v>
      </c>
      <c r="G17" s="55" t="s">
        <v>177</v>
      </c>
    </row>
    <row r="18" spans="1:7">
      <c r="A18" s="55">
        <v>17</v>
      </c>
      <c r="B18" s="55" t="s">
        <v>61</v>
      </c>
      <c r="C18" s="56">
        <v>1.3988</v>
      </c>
      <c r="D18" s="55">
        <v>20.399999999999999</v>
      </c>
      <c r="E18" s="55">
        <f t="shared" si="0"/>
        <v>1.3980700000000001</v>
      </c>
      <c r="F18" s="56">
        <f t="shared" si="1"/>
        <v>1.6845497320000025</v>
      </c>
      <c r="G18" s="55" t="s">
        <v>178</v>
      </c>
    </row>
    <row r="19" spans="1:7">
      <c r="A19" s="55">
        <v>18</v>
      </c>
      <c r="B19" s="55" t="s">
        <v>61</v>
      </c>
      <c r="C19" s="56">
        <v>1.3983000000000001</v>
      </c>
      <c r="D19" s="55">
        <v>20.399999999999999</v>
      </c>
      <c r="E19" s="55">
        <f t="shared" si="0"/>
        <v>1.3975700000000002</v>
      </c>
      <c r="F19" s="56">
        <f t="shared" si="1"/>
        <v>1.6790859320000013</v>
      </c>
      <c r="G19" s="55" t="s">
        <v>179</v>
      </c>
    </row>
    <row r="20" spans="1:7">
      <c r="A20" s="55">
        <v>19</v>
      </c>
      <c r="B20" s="55" t="s">
        <v>61</v>
      </c>
      <c r="C20" s="56">
        <v>1.3967000000000001</v>
      </c>
      <c r="D20" s="55">
        <v>20.399999999999999</v>
      </c>
      <c r="E20" s="55">
        <f t="shared" si="0"/>
        <v>1.3959700000000002</v>
      </c>
      <c r="F20" s="56">
        <f t="shared" si="1"/>
        <v>1.6616017720000009</v>
      </c>
      <c r="G20" s="55" t="s">
        <v>180</v>
      </c>
    </row>
    <row r="21" spans="1:7">
      <c r="A21" s="55">
        <v>20</v>
      </c>
      <c r="B21" s="55" t="s">
        <v>61</v>
      </c>
      <c r="C21" s="56">
        <v>1.3904000000000001</v>
      </c>
      <c r="D21" s="55">
        <v>20.399999999999999</v>
      </c>
      <c r="E21" s="55">
        <f t="shared" si="0"/>
        <v>1.3896700000000002</v>
      </c>
      <c r="F21" s="56">
        <f t="shared" si="1"/>
        <v>1.5927578920000016</v>
      </c>
      <c r="G21" s="55" t="s">
        <v>181</v>
      </c>
    </row>
    <row r="22" spans="1:7">
      <c r="A22" s="55">
        <v>21</v>
      </c>
      <c r="B22" s="55" t="s">
        <v>61</v>
      </c>
      <c r="C22" s="56">
        <v>1.3754999999999999</v>
      </c>
      <c r="D22" s="55">
        <v>20.399999999999999</v>
      </c>
      <c r="E22" s="55">
        <f t="shared" si="0"/>
        <v>1.37477</v>
      </c>
      <c r="F22" s="56">
        <f t="shared" si="1"/>
        <v>1.4299366520000003</v>
      </c>
      <c r="G22" s="55" t="s">
        <v>182</v>
      </c>
    </row>
    <row r="23" spans="1:7">
      <c r="A23" s="55">
        <v>22</v>
      </c>
      <c r="B23" s="55" t="s">
        <v>61</v>
      </c>
      <c r="C23" s="56">
        <v>1.3556999999999999</v>
      </c>
      <c r="D23" s="55">
        <v>20.399999999999999</v>
      </c>
      <c r="E23" s="55">
        <f t="shared" si="0"/>
        <v>1.35497</v>
      </c>
      <c r="F23" s="56">
        <f t="shared" si="1"/>
        <v>1.2135701720000007</v>
      </c>
      <c r="G23" s="55" t="s">
        <v>183</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1.4072</v>
      </c>
      <c r="D2" s="55">
        <v>20.6</v>
      </c>
      <c r="E2" s="55">
        <f t="shared" ref="E2:E23" si="0">((20-D2)*-0.000175+C2)-0.0008</f>
        <v>1.4065050000000001</v>
      </c>
      <c r="F2" s="56">
        <f t="shared" ref="F2:F23" si="1">E2*10.9276-13.593</f>
        <v>1.7767240380000011</v>
      </c>
      <c r="G2" s="55" t="s">
        <v>63</v>
      </c>
      <c r="I2" t="s">
        <v>154</v>
      </c>
      <c r="L2">
        <f>((20-K2)*-0.000175+J2)-0.0008</f>
        <v>-4.3E-3</v>
      </c>
      <c r="M2" s="37">
        <f>L2*10.9276-13.593</f>
        <v>-13.63998868</v>
      </c>
    </row>
    <row r="3" spans="1:13">
      <c r="A3" s="55">
        <v>2</v>
      </c>
      <c r="B3" s="55" t="s">
        <v>61</v>
      </c>
      <c r="C3" s="56">
        <v>1.4068000000000001</v>
      </c>
      <c r="D3" s="55">
        <v>20.6</v>
      </c>
      <c r="E3" s="55">
        <f t="shared" si="0"/>
        <v>1.4061050000000002</v>
      </c>
      <c r="F3" s="56">
        <f t="shared" si="1"/>
        <v>1.7723529980000023</v>
      </c>
      <c r="G3" s="55" t="s">
        <v>64</v>
      </c>
      <c r="I3" t="s">
        <v>155</v>
      </c>
      <c r="L3">
        <f>((20-K3)*-0.000175+J3)-0.0008</f>
        <v>-4.3E-3</v>
      </c>
      <c r="M3" s="37">
        <f>L3*10.9276-13.593</f>
        <v>-13.63998868</v>
      </c>
    </row>
    <row r="4" spans="1:13">
      <c r="A4" s="55">
        <v>3</v>
      </c>
      <c r="B4" s="55" t="s">
        <v>61</v>
      </c>
      <c r="C4" s="56">
        <v>1.4063000000000001</v>
      </c>
      <c r="D4" s="55">
        <v>20.6</v>
      </c>
      <c r="E4" s="55">
        <f t="shared" si="0"/>
        <v>1.4056050000000002</v>
      </c>
      <c r="F4" s="56">
        <f t="shared" si="1"/>
        <v>1.766889198000003</v>
      </c>
      <c r="G4" s="55" t="s">
        <v>65</v>
      </c>
      <c r="I4" t="s">
        <v>156</v>
      </c>
    </row>
    <row r="5" spans="1:13">
      <c r="A5" s="55">
        <v>4</v>
      </c>
      <c r="B5" s="55" t="s">
        <v>61</v>
      </c>
      <c r="C5" s="56">
        <v>1.4058999999999999</v>
      </c>
      <c r="D5" s="55">
        <v>20.6</v>
      </c>
      <c r="E5" s="55">
        <f t="shared" si="0"/>
        <v>1.405205</v>
      </c>
      <c r="F5" s="56">
        <f t="shared" si="1"/>
        <v>1.7625181580000007</v>
      </c>
      <c r="G5" s="55" t="s">
        <v>66</v>
      </c>
      <c r="I5" t="s">
        <v>157</v>
      </c>
    </row>
    <row r="6" spans="1:13">
      <c r="A6" s="55">
        <v>5</v>
      </c>
      <c r="B6" s="55" t="s">
        <v>61</v>
      </c>
      <c r="C6" s="56">
        <v>1.4053</v>
      </c>
      <c r="D6" s="55">
        <v>20.6</v>
      </c>
      <c r="E6" s="55">
        <f t="shared" si="0"/>
        <v>1.4046050000000001</v>
      </c>
      <c r="F6" s="56">
        <f t="shared" si="1"/>
        <v>1.7559615980000007</v>
      </c>
      <c r="G6" s="55" t="s">
        <v>67</v>
      </c>
    </row>
    <row r="7" spans="1:13">
      <c r="A7" s="55">
        <v>6</v>
      </c>
      <c r="B7" s="55" t="s">
        <v>61</v>
      </c>
      <c r="C7" s="56">
        <v>1.4047000000000001</v>
      </c>
      <c r="D7" s="55">
        <v>20.6</v>
      </c>
      <c r="E7" s="55">
        <f t="shared" si="0"/>
        <v>1.4040050000000002</v>
      </c>
      <c r="F7" s="56">
        <f t="shared" si="1"/>
        <v>1.7494050380000026</v>
      </c>
      <c r="G7" s="55" t="s">
        <v>68</v>
      </c>
    </row>
    <row r="8" spans="1:13">
      <c r="A8" s="55">
        <v>7</v>
      </c>
      <c r="B8" s="55" t="s">
        <v>61</v>
      </c>
      <c r="C8" s="56">
        <v>1.4040999999999999</v>
      </c>
      <c r="D8" s="55">
        <v>20.6</v>
      </c>
      <c r="E8" s="55">
        <f t="shared" si="0"/>
        <v>1.403405</v>
      </c>
      <c r="F8" s="56">
        <f t="shared" si="1"/>
        <v>1.7428484780000009</v>
      </c>
      <c r="G8" s="55" t="s">
        <v>69</v>
      </c>
    </row>
    <row r="9" spans="1:13">
      <c r="A9" s="55">
        <v>8</v>
      </c>
      <c r="B9" s="55" t="s">
        <v>61</v>
      </c>
      <c r="C9" s="56">
        <v>1.4036</v>
      </c>
      <c r="D9" s="55">
        <v>20.6</v>
      </c>
      <c r="E9" s="55">
        <f t="shared" si="0"/>
        <v>1.4029050000000001</v>
      </c>
      <c r="F9" s="56">
        <f t="shared" si="1"/>
        <v>1.7373846780000015</v>
      </c>
      <c r="G9" s="55" t="s">
        <v>70</v>
      </c>
    </row>
    <row r="10" spans="1:13">
      <c r="A10" s="43">
        <v>9</v>
      </c>
      <c r="B10" s="43" t="s">
        <v>61</v>
      </c>
      <c r="C10" s="44">
        <v>1.403</v>
      </c>
      <c r="D10" s="43">
        <v>20.6</v>
      </c>
      <c r="E10" s="43">
        <f t="shared" si="0"/>
        <v>1.4023050000000001</v>
      </c>
      <c r="F10" s="44">
        <f t="shared" si="1"/>
        <v>1.7308281180000016</v>
      </c>
      <c r="G10" s="43" t="s">
        <v>71</v>
      </c>
    </row>
    <row r="11" spans="1:13">
      <c r="A11" s="43">
        <v>10</v>
      </c>
      <c r="B11" s="43" t="s">
        <v>61</v>
      </c>
      <c r="C11" s="44">
        <v>1.4025000000000001</v>
      </c>
      <c r="D11" s="43">
        <v>20.6</v>
      </c>
      <c r="E11" s="43">
        <f t="shared" si="0"/>
        <v>1.4018050000000002</v>
      </c>
      <c r="F11" s="44">
        <f t="shared" si="1"/>
        <v>1.7253643180000022</v>
      </c>
      <c r="G11" s="43" t="s">
        <v>72</v>
      </c>
    </row>
    <row r="12" spans="1:13">
      <c r="A12" s="43">
        <v>11</v>
      </c>
      <c r="B12" s="43" t="s">
        <v>61</v>
      </c>
      <c r="C12" s="44">
        <v>1.4019999999999999</v>
      </c>
      <c r="D12" s="43">
        <v>20.6</v>
      </c>
      <c r="E12" s="43">
        <f t="shared" si="0"/>
        <v>1.401305</v>
      </c>
      <c r="F12" s="44">
        <f t="shared" si="1"/>
        <v>1.7199005180000011</v>
      </c>
      <c r="G12" s="43" t="s">
        <v>73</v>
      </c>
    </row>
    <row r="13" spans="1:13">
      <c r="A13" s="43">
        <v>12</v>
      </c>
      <c r="B13" s="43" t="s">
        <v>61</v>
      </c>
      <c r="C13" s="44">
        <v>1.4015</v>
      </c>
      <c r="D13" s="43">
        <v>20.6</v>
      </c>
      <c r="E13" s="43">
        <f t="shared" si="0"/>
        <v>1.4008050000000001</v>
      </c>
      <c r="F13" s="44">
        <f t="shared" si="1"/>
        <v>1.714436718</v>
      </c>
      <c r="G13" s="43" t="s">
        <v>74</v>
      </c>
    </row>
    <row r="14" spans="1:13">
      <c r="A14" s="43">
        <v>13</v>
      </c>
      <c r="B14" s="43" t="s">
        <v>61</v>
      </c>
      <c r="C14" s="44">
        <v>1.4009</v>
      </c>
      <c r="D14" s="43">
        <v>20.6</v>
      </c>
      <c r="E14" s="43">
        <f t="shared" si="0"/>
        <v>1.4002050000000001</v>
      </c>
      <c r="F14" s="44">
        <f t="shared" si="1"/>
        <v>1.7078801580000018</v>
      </c>
      <c r="G14" s="43" t="s">
        <v>75</v>
      </c>
    </row>
    <row r="15" spans="1:13">
      <c r="A15" s="43">
        <v>14</v>
      </c>
      <c r="B15" s="43" t="s">
        <v>61</v>
      </c>
      <c r="C15" s="44">
        <v>1.4004000000000001</v>
      </c>
      <c r="D15" s="43">
        <v>20.6</v>
      </c>
      <c r="E15" s="43">
        <f t="shared" si="0"/>
        <v>1.3997050000000002</v>
      </c>
      <c r="F15" s="44">
        <f t="shared" si="1"/>
        <v>1.7024163580000025</v>
      </c>
      <c r="G15" s="43" t="s">
        <v>76</v>
      </c>
    </row>
    <row r="16" spans="1:13">
      <c r="A16" s="43">
        <v>15</v>
      </c>
      <c r="B16" s="43" t="s">
        <v>61</v>
      </c>
      <c r="C16" s="44">
        <v>1.3998999999999999</v>
      </c>
      <c r="D16" s="43">
        <v>20.6</v>
      </c>
      <c r="E16" s="43">
        <f t="shared" si="0"/>
        <v>1.399205</v>
      </c>
      <c r="F16" s="44">
        <f t="shared" si="1"/>
        <v>1.6969525579999996</v>
      </c>
      <c r="G16" s="43" t="s">
        <v>77</v>
      </c>
    </row>
    <row r="17" spans="1:7">
      <c r="A17" s="43">
        <v>16</v>
      </c>
      <c r="B17" s="43" t="s">
        <v>61</v>
      </c>
      <c r="C17" s="44">
        <v>1.3995</v>
      </c>
      <c r="D17" s="43">
        <v>20.6</v>
      </c>
      <c r="E17" s="43">
        <f t="shared" si="0"/>
        <v>1.3988050000000001</v>
      </c>
      <c r="F17" s="44">
        <f t="shared" si="1"/>
        <v>1.6925815180000008</v>
      </c>
      <c r="G17" s="43" t="s">
        <v>78</v>
      </c>
    </row>
    <row r="18" spans="1:7">
      <c r="A18" s="55">
        <v>17</v>
      </c>
      <c r="B18" s="55" t="s">
        <v>61</v>
      </c>
      <c r="C18" s="56">
        <v>1.3989</v>
      </c>
      <c r="D18" s="55">
        <v>20.6</v>
      </c>
      <c r="E18" s="55">
        <f t="shared" si="0"/>
        <v>1.3982050000000001</v>
      </c>
      <c r="F18" s="56">
        <f t="shared" si="1"/>
        <v>1.6860249580000009</v>
      </c>
      <c r="G18" s="55" t="s">
        <v>79</v>
      </c>
    </row>
    <row r="19" spans="1:7">
      <c r="A19" s="55">
        <v>18</v>
      </c>
      <c r="B19" s="55" t="s">
        <v>61</v>
      </c>
      <c r="C19" s="56">
        <v>1.3983000000000001</v>
      </c>
      <c r="D19" s="55">
        <v>20.7</v>
      </c>
      <c r="E19" s="55">
        <f t="shared" si="0"/>
        <v>1.3976225000000002</v>
      </c>
      <c r="F19" s="56">
        <f t="shared" si="1"/>
        <v>1.6796596310000016</v>
      </c>
      <c r="G19" s="55" t="s">
        <v>80</v>
      </c>
    </row>
    <row r="20" spans="1:7">
      <c r="A20" s="55">
        <v>19</v>
      </c>
      <c r="B20" s="55" t="s">
        <v>61</v>
      </c>
      <c r="C20" s="56">
        <v>1.397</v>
      </c>
      <c r="D20" s="55">
        <v>20.7</v>
      </c>
      <c r="E20" s="55">
        <f t="shared" si="0"/>
        <v>1.3963225000000001</v>
      </c>
      <c r="F20" s="56">
        <f t="shared" si="1"/>
        <v>1.6654537510000011</v>
      </c>
      <c r="G20" s="55" t="s">
        <v>81</v>
      </c>
    </row>
    <row r="21" spans="1:7">
      <c r="A21" s="55">
        <v>20</v>
      </c>
      <c r="B21" s="55" t="s">
        <v>61</v>
      </c>
      <c r="C21" s="56">
        <v>1.3914</v>
      </c>
      <c r="D21" s="55">
        <v>20.7</v>
      </c>
      <c r="E21" s="55">
        <f t="shared" si="0"/>
        <v>1.3907225000000001</v>
      </c>
      <c r="F21" s="56">
        <f t="shared" si="1"/>
        <v>1.6042591910000006</v>
      </c>
      <c r="G21" s="55" t="s">
        <v>82</v>
      </c>
    </row>
    <row r="22" spans="1:7">
      <c r="A22" s="55">
        <v>21</v>
      </c>
      <c r="B22" s="55" t="s">
        <v>61</v>
      </c>
      <c r="C22" s="56">
        <v>1.3762000000000001</v>
      </c>
      <c r="D22" s="55">
        <v>20.7</v>
      </c>
      <c r="E22" s="55">
        <f t="shared" si="0"/>
        <v>1.3755225000000002</v>
      </c>
      <c r="F22" s="56">
        <f t="shared" si="1"/>
        <v>1.4381596710000029</v>
      </c>
      <c r="G22" s="55" t="s">
        <v>83</v>
      </c>
    </row>
    <row r="23" spans="1:7">
      <c r="A23" s="55">
        <v>22</v>
      </c>
      <c r="B23" s="55" t="s">
        <v>61</v>
      </c>
      <c r="C23" s="56">
        <v>1.3555999999999999</v>
      </c>
      <c r="D23" s="55">
        <v>20.7</v>
      </c>
      <c r="E23" s="55">
        <f t="shared" si="0"/>
        <v>1.3549225</v>
      </c>
      <c r="F23" s="56">
        <f t="shared" si="1"/>
        <v>1.2130511110000004</v>
      </c>
      <c r="G23" s="55" t="s">
        <v>84</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1.4065000000000001</v>
      </c>
      <c r="D2" s="55">
        <v>20.7</v>
      </c>
      <c r="E2" s="55">
        <f t="shared" ref="E2:E23" si="0">((20-D2)*-0.000175+C2)-0.0008</f>
        <v>1.4058225000000002</v>
      </c>
      <c r="F2" s="56">
        <f t="shared" ref="F2:F23" si="1">E2*10.9276-13.593</f>
        <v>1.7692659510000013</v>
      </c>
      <c r="G2" s="55" t="s">
        <v>85</v>
      </c>
      <c r="I2" t="s">
        <v>154</v>
      </c>
      <c r="L2">
        <f>((20-K2)*-0.000175+J2)-0.0008</f>
        <v>-4.3E-3</v>
      </c>
      <c r="M2" s="37">
        <f>L2*10.9276-13.593</f>
        <v>-13.63998868</v>
      </c>
    </row>
    <row r="3" spans="1:13">
      <c r="A3" s="55">
        <v>2</v>
      </c>
      <c r="B3" s="55" t="s">
        <v>61</v>
      </c>
      <c r="C3" s="56">
        <v>1.4065000000000001</v>
      </c>
      <c r="D3" s="55">
        <v>20.7</v>
      </c>
      <c r="E3" s="55">
        <f t="shared" si="0"/>
        <v>1.4058225000000002</v>
      </c>
      <c r="F3" s="56">
        <f t="shared" si="1"/>
        <v>1.7692659510000013</v>
      </c>
      <c r="G3" s="55" t="s">
        <v>86</v>
      </c>
      <c r="I3" t="s">
        <v>155</v>
      </c>
      <c r="L3">
        <f>((20-K3)*-0.000175+J3)-0.0008</f>
        <v>-4.3E-3</v>
      </c>
      <c r="M3" s="37">
        <f>L3*10.9276-13.593</f>
        <v>-13.63998868</v>
      </c>
    </row>
    <row r="4" spans="1:13">
      <c r="A4" s="57">
        <v>3</v>
      </c>
      <c r="B4" s="57" t="s">
        <v>61</v>
      </c>
      <c r="C4" s="58">
        <v>1.4060999999999999</v>
      </c>
      <c r="D4" s="57">
        <v>20.8</v>
      </c>
      <c r="E4" s="57">
        <f t="shared" si="0"/>
        <v>1.40544</v>
      </c>
      <c r="F4" s="58">
        <f t="shared" si="1"/>
        <v>1.7650861439999996</v>
      </c>
      <c r="G4" s="57" t="s">
        <v>87</v>
      </c>
      <c r="I4" t="s">
        <v>156</v>
      </c>
    </row>
    <row r="5" spans="1:13">
      <c r="A5" s="57">
        <v>4</v>
      </c>
      <c r="B5" s="57" t="s">
        <v>61</v>
      </c>
      <c r="C5" s="58">
        <v>1.4056999999999999</v>
      </c>
      <c r="D5" s="57">
        <v>20.8</v>
      </c>
      <c r="E5" s="57">
        <f t="shared" si="0"/>
        <v>1.4050400000000001</v>
      </c>
      <c r="F5" s="58">
        <f t="shared" si="1"/>
        <v>1.7607151040000009</v>
      </c>
      <c r="G5" s="57" t="s">
        <v>88</v>
      </c>
      <c r="I5" t="s">
        <v>157</v>
      </c>
    </row>
    <row r="6" spans="1:13">
      <c r="A6" s="57">
        <v>5</v>
      </c>
      <c r="B6" s="57" t="s">
        <v>61</v>
      </c>
      <c r="C6" s="58">
        <v>1.4052</v>
      </c>
      <c r="D6" s="57">
        <v>20.8</v>
      </c>
      <c r="E6" s="57">
        <f t="shared" si="0"/>
        <v>1.4045400000000001</v>
      </c>
      <c r="F6" s="58">
        <f t="shared" si="1"/>
        <v>1.7552513040000015</v>
      </c>
      <c r="G6" s="57" t="s">
        <v>89</v>
      </c>
    </row>
    <row r="7" spans="1:13">
      <c r="A7" s="57">
        <v>6</v>
      </c>
      <c r="B7" s="57" t="s">
        <v>61</v>
      </c>
      <c r="C7" s="58">
        <v>1.4047000000000001</v>
      </c>
      <c r="D7" s="57">
        <v>20.8</v>
      </c>
      <c r="E7" s="57">
        <f t="shared" si="0"/>
        <v>1.4040400000000002</v>
      </c>
      <c r="F7" s="58">
        <f t="shared" si="1"/>
        <v>1.7497875040000022</v>
      </c>
      <c r="G7" s="57" t="s">
        <v>90</v>
      </c>
    </row>
    <row r="8" spans="1:13">
      <c r="A8" s="57">
        <v>7</v>
      </c>
      <c r="B8" s="57" t="s">
        <v>61</v>
      </c>
      <c r="C8" s="58">
        <v>1.4040999999999999</v>
      </c>
      <c r="D8" s="57">
        <v>20.8</v>
      </c>
      <c r="E8" s="57">
        <f t="shared" si="0"/>
        <v>1.40344</v>
      </c>
      <c r="F8" s="58">
        <f t="shared" si="1"/>
        <v>1.7432309440000004</v>
      </c>
      <c r="G8" s="57" t="s">
        <v>91</v>
      </c>
    </row>
    <row r="9" spans="1:13">
      <c r="A9" s="57">
        <v>8</v>
      </c>
      <c r="B9" s="57" t="s">
        <v>61</v>
      </c>
      <c r="C9" s="58">
        <v>1.4035</v>
      </c>
      <c r="D9" s="57">
        <v>20.8</v>
      </c>
      <c r="E9" s="57">
        <f t="shared" si="0"/>
        <v>1.4028400000000001</v>
      </c>
      <c r="F9" s="58">
        <f t="shared" si="1"/>
        <v>1.7366743840000005</v>
      </c>
      <c r="G9" s="57" t="s">
        <v>92</v>
      </c>
    </row>
    <row r="10" spans="1:13">
      <c r="A10" s="57">
        <v>9</v>
      </c>
      <c r="B10" s="57" t="s">
        <v>61</v>
      </c>
      <c r="C10" s="58">
        <v>1.4029</v>
      </c>
      <c r="D10" s="57">
        <v>20.9</v>
      </c>
      <c r="E10" s="57">
        <f t="shared" si="0"/>
        <v>1.4022575000000002</v>
      </c>
      <c r="F10" s="58">
        <f t="shared" si="1"/>
        <v>1.7303090570000013</v>
      </c>
      <c r="G10" s="57" t="s">
        <v>93</v>
      </c>
    </row>
    <row r="11" spans="1:13">
      <c r="A11" s="57">
        <v>10</v>
      </c>
      <c r="B11" s="57" t="s">
        <v>61</v>
      </c>
      <c r="C11" s="58">
        <v>1.4024000000000001</v>
      </c>
      <c r="D11" s="57">
        <v>20.9</v>
      </c>
      <c r="E11" s="57">
        <f t="shared" si="0"/>
        <v>1.4017575000000002</v>
      </c>
      <c r="F11" s="58">
        <f t="shared" si="1"/>
        <v>1.7248452570000019</v>
      </c>
      <c r="G11" s="57" t="s">
        <v>94</v>
      </c>
    </row>
    <row r="12" spans="1:13">
      <c r="A12" s="55">
        <v>11</v>
      </c>
      <c r="B12" s="55" t="s">
        <v>61</v>
      </c>
      <c r="C12" s="56">
        <v>1.4019999999999999</v>
      </c>
      <c r="D12" s="55">
        <v>20.9</v>
      </c>
      <c r="E12" s="55">
        <f t="shared" si="0"/>
        <v>1.4013575</v>
      </c>
      <c r="F12" s="56">
        <f t="shared" si="1"/>
        <v>1.7204742169999996</v>
      </c>
      <c r="G12" s="55" t="s">
        <v>95</v>
      </c>
    </row>
    <row r="13" spans="1:13">
      <c r="A13" s="55">
        <v>12</v>
      </c>
      <c r="B13" s="55" t="s">
        <v>61</v>
      </c>
      <c r="C13" s="56">
        <v>1.4014</v>
      </c>
      <c r="D13" s="55">
        <v>20.9</v>
      </c>
      <c r="E13" s="55">
        <f t="shared" si="0"/>
        <v>1.4007575000000001</v>
      </c>
      <c r="F13" s="56">
        <f t="shared" si="1"/>
        <v>1.7139176570000014</v>
      </c>
      <c r="G13" s="55" t="s">
        <v>96</v>
      </c>
    </row>
    <row r="14" spans="1:13">
      <c r="A14" s="55">
        <v>13</v>
      </c>
      <c r="B14" s="55" t="s">
        <v>61</v>
      </c>
      <c r="C14" s="56">
        <v>1.4009</v>
      </c>
      <c r="D14" s="55">
        <v>20.9</v>
      </c>
      <c r="E14" s="55">
        <f t="shared" si="0"/>
        <v>1.4002575000000002</v>
      </c>
      <c r="F14" s="56">
        <f t="shared" si="1"/>
        <v>1.7084538570000021</v>
      </c>
      <c r="G14" s="55" t="s">
        <v>97</v>
      </c>
    </row>
    <row r="15" spans="1:13">
      <c r="A15" s="55">
        <v>14</v>
      </c>
      <c r="B15" s="55" t="s">
        <v>61</v>
      </c>
      <c r="C15" s="56">
        <v>1.4004000000000001</v>
      </c>
      <c r="D15" s="55">
        <v>20.9</v>
      </c>
      <c r="E15" s="55">
        <f t="shared" si="0"/>
        <v>1.3997575000000002</v>
      </c>
      <c r="F15" s="56">
        <f t="shared" si="1"/>
        <v>1.7029900570000027</v>
      </c>
      <c r="G15" s="55" t="s">
        <v>98</v>
      </c>
    </row>
    <row r="16" spans="1:13">
      <c r="A16" s="55">
        <v>15</v>
      </c>
      <c r="B16" s="55" t="s">
        <v>61</v>
      </c>
      <c r="C16" s="56">
        <v>1.3997999999999999</v>
      </c>
      <c r="D16" s="55">
        <v>20.9</v>
      </c>
      <c r="E16" s="55">
        <f t="shared" si="0"/>
        <v>1.3991575000000001</v>
      </c>
      <c r="F16" s="56">
        <f t="shared" si="1"/>
        <v>1.696433497000001</v>
      </c>
      <c r="G16" s="55" t="s">
        <v>99</v>
      </c>
    </row>
    <row r="17" spans="1:7">
      <c r="A17" s="55">
        <v>16</v>
      </c>
      <c r="B17" s="55" t="s">
        <v>61</v>
      </c>
      <c r="C17" s="56">
        <v>1.3993</v>
      </c>
      <c r="D17" s="55">
        <v>20.9</v>
      </c>
      <c r="E17" s="55">
        <f t="shared" si="0"/>
        <v>1.3986575000000001</v>
      </c>
      <c r="F17" s="56">
        <f t="shared" si="1"/>
        <v>1.6909696970000017</v>
      </c>
      <c r="G17" s="55" t="s">
        <v>100</v>
      </c>
    </row>
    <row r="18" spans="1:7">
      <c r="A18" s="55">
        <v>17</v>
      </c>
      <c r="B18" s="55" t="s">
        <v>61</v>
      </c>
      <c r="C18" s="56">
        <v>1.3988</v>
      </c>
      <c r="D18" s="55">
        <v>20.9</v>
      </c>
      <c r="E18" s="55">
        <f t="shared" si="0"/>
        <v>1.3981575000000002</v>
      </c>
      <c r="F18" s="56">
        <f t="shared" si="1"/>
        <v>1.6855058970000023</v>
      </c>
      <c r="G18" s="55" t="s">
        <v>101</v>
      </c>
    </row>
    <row r="19" spans="1:7">
      <c r="A19" s="55">
        <v>18</v>
      </c>
      <c r="B19" s="55" t="s">
        <v>61</v>
      </c>
      <c r="C19" s="56">
        <v>1.3983000000000001</v>
      </c>
      <c r="D19" s="55">
        <v>20.9</v>
      </c>
      <c r="E19" s="55">
        <f t="shared" si="0"/>
        <v>1.3976575000000002</v>
      </c>
      <c r="F19" s="56">
        <f t="shared" si="1"/>
        <v>1.680042097000003</v>
      </c>
      <c r="G19" s="55" t="s">
        <v>102</v>
      </c>
    </row>
    <row r="20" spans="1:7">
      <c r="A20" s="57">
        <v>19</v>
      </c>
      <c r="B20" s="57" t="s">
        <v>61</v>
      </c>
      <c r="C20" s="58">
        <v>1.397</v>
      </c>
      <c r="D20" s="57">
        <v>21</v>
      </c>
      <c r="E20" s="57">
        <f t="shared" si="0"/>
        <v>1.3963750000000001</v>
      </c>
      <c r="F20" s="58">
        <f t="shared" si="1"/>
        <v>1.6660274500000014</v>
      </c>
      <c r="G20" s="57" t="s">
        <v>103</v>
      </c>
    </row>
    <row r="21" spans="1:7">
      <c r="A21" s="57">
        <v>20</v>
      </c>
      <c r="B21" s="57" t="s">
        <v>61</v>
      </c>
      <c r="C21" s="58">
        <v>1.3914</v>
      </c>
      <c r="D21" s="57">
        <v>21</v>
      </c>
      <c r="E21" s="57">
        <f t="shared" si="0"/>
        <v>1.3907750000000001</v>
      </c>
      <c r="F21" s="58">
        <f t="shared" si="1"/>
        <v>1.6048328900000008</v>
      </c>
      <c r="G21" s="57" t="s">
        <v>104</v>
      </c>
    </row>
    <row r="22" spans="1:7">
      <c r="A22" s="57">
        <v>21</v>
      </c>
      <c r="B22" s="57" t="s">
        <v>61</v>
      </c>
      <c r="C22" s="58">
        <v>1.3785000000000001</v>
      </c>
      <c r="D22" s="57">
        <v>21</v>
      </c>
      <c r="E22" s="57">
        <f t="shared" si="0"/>
        <v>1.3778750000000002</v>
      </c>
      <c r="F22" s="58">
        <f t="shared" si="1"/>
        <v>1.4638668500000023</v>
      </c>
      <c r="G22" s="57" t="s">
        <v>105</v>
      </c>
    </row>
    <row r="23" spans="1:7">
      <c r="A23" s="57">
        <v>22</v>
      </c>
      <c r="B23" s="57" t="s">
        <v>61</v>
      </c>
      <c r="C23" s="58">
        <v>1.3568</v>
      </c>
      <c r="D23" s="57">
        <v>21</v>
      </c>
      <c r="E23" s="57">
        <f t="shared" si="0"/>
        <v>1.3561750000000001</v>
      </c>
      <c r="F23" s="58">
        <f t="shared" si="1"/>
        <v>1.2267379300000023</v>
      </c>
      <c r="G23" s="57" t="s">
        <v>106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 Loading</vt:lpstr>
      <vt:lpstr>Tube A</vt:lpstr>
      <vt:lpstr>Tube B</vt:lpstr>
      <vt:lpstr>Tube C</vt:lpstr>
      <vt:lpstr>Tube D</vt:lpstr>
      <vt:lpstr>Tube E</vt:lpstr>
      <vt:lpstr>Tube F</vt:lpstr>
      <vt:lpstr>Tube H</vt:lpstr>
      <vt:lpstr>Tube G</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Petar Penev</cp:lastModifiedBy>
  <cp:lastPrinted>2021-07-08T20:26:59Z</cp:lastPrinted>
  <dcterms:created xsi:type="dcterms:W3CDTF">2008-04-25T16:16:04Z</dcterms:created>
  <dcterms:modified xsi:type="dcterms:W3CDTF">2023-05-03T13:35:02Z</dcterms:modified>
</cp:coreProperties>
</file>