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G:\My Drive\Banfield\WaterYear\SIP\data\fractionation\test_fract_adjust\"/>
    </mc:Choice>
  </mc:AlternateContent>
  <xr:revisionPtr revIDLastSave="0" documentId="13_ncr:1_{EE72D1B8-F6B5-4EF0-9799-A8D6B85D9423}" xr6:coauthVersionLast="47" xr6:coauthVersionMax="47" xr10:uidLastSave="{00000000-0000-0000-0000-000000000000}"/>
  <bookViews>
    <workbookView xWindow="-103" yWindow="-103" windowWidth="33120" windowHeight="18000" tabRatio="622" xr2:uid="{00000000-000D-0000-FFFF-FFFF00000000}"/>
  </bookViews>
  <sheets>
    <sheet name="Table of Contents" sheetId="22" r:id="rId1"/>
    <sheet name="Summary" sheetId="21" r:id="rId2"/>
    <sheet name="TubeLoading" sheetId="3" r:id="rId3"/>
    <sheet name="Tube A" sheetId="6" r:id="rId4"/>
    <sheet name="Tube B" sheetId="5" r:id="rId5"/>
    <sheet name="Tube C" sheetId="9" r:id="rId6"/>
    <sheet name="Tube D" sheetId="7" r:id="rId7"/>
    <sheet name="Tube E" sheetId="8" r:id="rId8"/>
    <sheet name="Tube F" sheetId="11" r:id="rId9"/>
    <sheet name="Tube G" sheetId="10" r:id="rId10"/>
    <sheet name="Tube H" sheetId="13" r:id="rId11"/>
    <sheet name="Tube I" sheetId="14" r:id="rId12"/>
    <sheet name="Tube J" sheetId="15" r:id="rId13"/>
    <sheet name="Tube K" sheetId="16" r:id="rId14"/>
    <sheet name="Tube L" sheetId="17" r:id="rId15"/>
    <sheet name="Tube M" sheetId="18" r:id="rId16"/>
    <sheet name="Tube N" sheetId="4" r:id="rId17"/>
    <sheet name="Tube O" sheetId="12" r:id="rId18"/>
    <sheet name="Tube P" sheetId="19" r:id="rId19"/>
    <sheet name="time" sheetId="1" r:id="rId2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A4" i="21" l="1"/>
  <c r="AA5" i="21"/>
  <c r="AA6" i="21"/>
  <c r="AA7" i="21"/>
  <c r="AA8" i="21"/>
  <c r="AA9" i="21"/>
  <c r="AA10" i="21"/>
  <c r="AA11" i="21"/>
  <c r="AA12" i="21"/>
  <c r="AA13" i="21"/>
  <c r="AA14" i="21"/>
  <c r="AA15" i="21"/>
  <c r="AA16" i="21"/>
  <c r="AA18" i="21"/>
  <c r="AA19" i="21"/>
  <c r="AA20" i="21"/>
  <c r="AA21" i="21"/>
  <c r="AA22" i="21"/>
  <c r="AA23" i="21"/>
  <c r="AA24" i="21"/>
  <c r="AA25" i="21"/>
  <c r="Z7" i="21"/>
  <c r="H30" i="3" l="1"/>
  <c r="I30" i="3" s="1"/>
  <c r="A14" i="22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29" i="3"/>
  <c r="H31" i="3"/>
  <c r="J31" i="3" s="1"/>
  <c r="H32" i="3"/>
  <c r="J32" i="3" s="1"/>
  <c r="H33" i="3"/>
  <c r="J33" i="3" s="1"/>
  <c r="H34" i="3"/>
  <c r="J34" i="3" s="1"/>
  <c r="H35" i="3"/>
  <c r="J35" i="3" s="1"/>
  <c r="H36" i="3"/>
  <c r="H37" i="3"/>
  <c r="H38" i="3"/>
  <c r="H39" i="3"/>
  <c r="H40" i="3"/>
  <c r="H41" i="3"/>
  <c r="H42" i="3"/>
  <c r="H43" i="3"/>
  <c r="H44" i="3"/>
  <c r="H29" i="3"/>
  <c r="C1" i="21"/>
  <c r="AE1" i="21"/>
  <c r="AD1" i="21"/>
  <c r="AB1" i="21"/>
  <c r="AA1" i="21"/>
  <c r="Y1" i="21"/>
  <c r="X1" i="21"/>
  <c r="V1" i="21"/>
  <c r="U1" i="21"/>
  <c r="S1" i="21"/>
  <c r="R1" i="21"/>
  <c r="P1" i="21"/>
  <c r="O1" i="21"/>
  <c r="M1" i="21"/>
  <c r="L1" i="21"/>
  <c r="K1" i="21"/>
  <c r="J1" i="21"/>
  <c r="I1" i="21"/>
  <c r="H1" i="21"/>
  <c r="E1" i="21"/>
  <c r="G1" i="21"/>
  <c r="F1" i="21"/>
  <c r="D1" i="21"/>
  <c r="AC1" i="21"/>
  <c r="Z1" i="21"/>
  <c r="W1" i="21"/>
  <c r="T1" i="21"/>
  <c r="Q1" i="21"/>
  <c r="N1" i="21"/>
  <c r="B1" i="21"/>
  <c r="T5" i="21"/>
  <c r="W5" i="21"/>
  <c r="Z5" i="21"/>
  <c r="AC5" i="21"/>
  <c r="T6" i="21"/>
  <c r="W6" i="21"/>
  <c r="Z6" i="21"/>
  <c r="AC6" i="21"/>
  <c r="T7" i="21"/>
  <c r="W7" i="21"/>
  <c r="AC7" i="21"/>
  <c r="T8" i="21"/>
  <c r="W8" i="21"/>
  <c r="Z8" i="21"/>
  <c r="AC8" i="21"/>
  <c r="T9" i="21"/>
  <c r="W9" i="21"/>
  <c r="Z9" i="21"/>
  <c r="AC9" i="21"/>
  <c r="T10" i="21"/>
  <c r="W10" i="21"/>
  <c r="Z10" i="21"/>
  <c r="AC10" i="21"/>
  <c r="T11" i="21"/>
  <c r="W11" i="21"/>
  <c r="Z11" i="21"/>
  <c r="AC11" i="21"/>
  <c r="T12" i="21"/>
  <c r="W12" i="21"/>
  <c r="Z12" i="21"/>
  <c r="AC12" i="21"/>
  <c r="T13" i="21"/>
  <c r="W13" i="21"/>
  <c r="Z13" i="21"/>
  <c r="AC13" i="21"/>
  <c r="T14" i="21"/>
  <c r="W14" i="21"/>
  <c r="Z14" i="21"/>
  <c r="AC14" i="21"/>
  <c r="T15" i="21"/>
  <c r="W15" i="21"/>
  <c r="X15" i="21"/>
  <c r="Z15" i="21"/>
  <c r="AC15" i="21"/>
  <c r="AD15" i="21"/>
  <c r="T16" i="21"/>
  <c r="W16" i="21"/>
  <c r="Z16" i="21"/>
  <c r="AC16" i="21"/>
  <c r="T17" i="21"/>
  <c r="W17" i="21"/>
  <c r="Z17" i="21"/>
  <c r="AC17" i="21"/>
  <c r="T18" i="21"/>
  <c r="W18" i="21"/>
  <c r="Z18" i="21"/>
  <c r="AC18" i="21"/>
  <c r="T19" i="21"/>
  <c r="W19" i="21"/>
  <c r="Z19" i="21"/>
  <c r="AC19" i="21"/>
  <c r="T20" i="21"/>
  <c r="W20" i="21"/>
  <c r="Z20" i="21"/>
  <c r="AC20" i="21"/>
  <c r="T21" i="21"/>
  <c r="W21" i="21"/>
  <c r="Z21" i="21"/>
  <c r="AC21" i="21"/>
  <c r="T22" i="21"/>
  <c r="W22" i="21"/>
  <c r="Z22" i="21"/>
  <c r="AC22" i="21"/>
  <c r="T23" i="21"/>
  <c r="W23" i="21"/>
  <c r="Z23" i="21"/>
  <c r="AC23" i="21"/>
  <c r="T24" i="21"/>
  <c r="W24" i="21"/>
  <c r="Z24" i="21"/>
  <c r="AC24" i="21"/>
  <c r="T25" i="21"/>
  <c r="W25" i="21"/>
  <c r="Z25" i="21"/>
  <c r="AC25" i="21"/>
  <c r="AC4" i="21"/>
  <c r="Z4" i="21"/>
  <c r="X4" i="21"/>
  <c r="E23" i="19"/>
  <c r="F23" i="19" s="1"/>
  <c r="AD25" i="21" s="1"/>
  <c r="E22" i="19"/>
  <c r="F22" i="19" s="1"/>
  <c r="AD24" i="21" s="1"/>
  <c r="E21" i="19"/>
  <c r="F21" i="19" s="1"/>
  <c r="AD23" i="21" s="1"/>
  <c r="E20" i="19"/>
  <c r="F20" i="19" s="1"/>
  <c r="AD22" i="21" s="1"/>
  <c r="E19" i="19"/>
  <c r="F19" i="19" s="1"/>
  <c r="AD21" i="21" s="1"/>
  <c r="E18" i="19"/>
  <c r="F18" i="19" s="1"/>
  <c r="AD20" i="21" s="1"/>
  <c r="E17" i="19"/>
  <c r="F17" i="19" s="1"/>
  <c r="AD19" i="21" s="1"/>
  <c r="E16" i="19"/>
  <c r="F16" i="19" s="1"/>
  <c r="AD18" i="21" s="1"/>
  <c r="E15" i="19"/>
  <c r="F15" i="19" s="1"/>
  <c r="AD17" i="21" s="1"/>
  <c r="E14" i="19"/>
  <c r="F14" i="19" s="1"/>
  <c r="AD16" i="21" s="1"/>
  <c r="E13" i="19"/>
  <c r="F13" i="19" s="1"/>
  <c r="E12" i="19"/>
  <c r="F12" i="19" s="1"/>
  <c r="AD14" i="21" s="1"/>
  <c r="E11" i="19"/>
  <c r="F11" i="19" s="1"/>
  <c r="AD13" i="21" s="1"/>
  <c r="E10" i="19"/>
  <c r="F10" i="19" s="1"/>
  <c r="AD12" i="21" s="1"/>
  <c r="E9" i="19"/>
  <c r="F9" i="19" s="1"/>
  <c r="AD11" i="21" s="1"/>
  <c r="E8" i="19"/>
  <c r="F8" i="19" s="1"/>
  <c r="AD10" i="21" s="1"/>
  <c r="E7" i="19"/>
  <c r="F7" i="19" s="1"/>
  <c r="AD9" i="21" s="1"/>
  <c r="F6" i="19"/>
  <c r="AD8" i="21" s="1"/>
  <c r="E6" i="19"/>
  <c r="E5" i="19"/>
  <c r="F5" i="19" s="1"/>
  <c r="AD7" i="21" s="1"/>
  <c r="E4" i="19"/>
  <c r="F4" i="19" s="1"/>
  <c r="AD6" i="21" s="1"/>
  <c r="E3" i="19"/>
  <c r="F3" i="19" s="1"/>
  <c r="AD5" i="21" s="1"/>
  <c r="E2" i="19"/>
  <c r="F2" i="19" s="1"/>
  <c r="AD4" i="21" s="1"/>
  <c r="E23" i="12"/>
  <c r="F23" i="12" s="1"/>
  <c r="E22" i="12"/>
  <c r="F22" i="12" s="1"/>
  <c r="E21" i="12"/>
  <c r="F21" i="12" s="1"/>
  <c r="E20" i="12"/>
  <c r="F20" i="12" s="1"/>
  <c r="E19" i="12"/>
  <c r="F19" i="12" s="1"/>
  <c r="E18" i="12"/>
  <c r="F18" i="12" s="1"/>
  <c r="E17" i="12"/>
  <c r="F17" i="12" s="1"/>
  <c r="E16" i="12"/>
  <c r="F16" i="12" s="1"/>
  <c r="E15" i="12"/>
  <c r="F15" i="12" s="1"/>
  <c r="E14" i="12"/>
  <c r="F14" i="12" s="1"/>
  <c r="E13" i="12"/>
  <c r="F13" i="12" s="1"/>
  <c r="E12" i="12"/>
  <c r="F12" i="12" s="1"/>
  <c r="E11" i="12"/>
  <c r="F11" i="12" s="1"/>
  <c r="E10" i="12"/>
  <c r="F10" i="12" s="1"/>
  <c r="E9" i="12"/>
  <c r="F9" i="12" s="1"/>
  <c r="E8" i="12"/>
  <c r="F8" i="12" s="1"/>
  <c r="E7" i="12"/>
  <c r="F7" i="12" s="1"/>
  <c r="E6" i="12"/>
  <c r="F6" i="12" s="1"/>
  <c r="E5" i="12"/>
  <c r="F5" i="12" s="1"/>
  <c r="E4" i="12"/>
  <c r="F4" i="12" s="1"/>
  <c r="E3" i="12"/>
  <c r="F3" i="12" s="1"/>
  <c r="E2" i="12"/>
  <c r="F2" i="12" s="1"/>
  <c r="E23" i="4"/>
  <c r="F23" i="4" s="1"/>
  <c r="X25" i="21" s="1"/>
  <c r="E22" i="4"/>
  <c r="F22" i="4" s="1"/>
  <c r="X24" i="21" s="1"/>
  <c r="E21" i="4"/>
  <c r="F21" i="4" s="1"/>
  <c r="X23" i="21" s="1"/>
  <c r="E20" i="4"/>
  <c r="F20" i="4" s="1"/>
  <c r="X22" i="21" s="1"/>
  <c r="E19" i="4"/>
  <c r="F19" i="4" s="1"/>
  <c r="X21" i="21" s="1"/>
  <c r="E18" i="4"/>
  <c r="F18" i="4" s="1"/>
  <c r="X20" i="21" s="1"/>
  <c r="E17" i="4"/>
  <c r="F17" i="4" s="1"/>
  <c r="X19" i="21" s="1"/>
  <c r="E16" i="4"/>
  <c r="F16" i="4" s="1"/>
  <c r="X18" i="21" s="1"/>
  <c r="E15" i="4"/>
  <c r="F15" i="4" s="1"/>
  <c r="X17" i="21" s="1"/>
  <c r="E14" i="4"/>
  <c r="F14" i="4" s="1"/>
  <c r="X16" i="21" s="1"/>
  <c r="E13" i="4"/>
  <c r="F13" i="4" s="1"/>
  <c r="E12" i="4"/>
  <c r="F12" i="4" s="1"/>
  <c r="X14" i="21" s="1"/>
  <c r="E11" i="4"/>
  <c r="F11" i="4" s="1"/>
  <c r="X13" i="21" s="1"/>
  <c r="E10" i="4"/>
  <c r="F10" i="4" s="1"/>
  <c r="X12" i="21" s="1"/>
  <c r="E9" i="4"/>
  <c r="F9" i="4" s="1"/>
  <c r="X11" i="21" s="1"/>
  <c r="E8" i="4"/>
  <c r="F8" i="4" s="1"/>
  <c r="X10" i="21" s="1"/>
  <c r="E7" i="4"/>
  <c r="F7" i="4" s="1"/>
  <c r="X9" i="21" s="1"/>
  <c r="E6" i="4"/>
  <c r="F6" i="4" s="1"/>
  <c r="X8" i="21" s="1"/>
  <c r="E5" i="4"/>
  <c r="F5" i="4" s="1"/>
  <c r="X7" i="21" s="1"/>
  <c r="E4" i="4"/>
  <c r="F4" i="4" s="1"/>
  <c r="X6" i="21" s="1"/>
  <c r="E3" i="4"/>
  <c r="F3" i="4" s="1"/>
  <c r="X5" i="21" s="1"/>
  <c r="F2" i="4"/>
  <c r="E2" i="4"/>
  <c r="W4" i="21"/>
  <c r="T4" i="21"/>
  <c r="I31" i="3" l="1"/>
  <c r="J30" i="3"/>
  <c r="A12" i="22"/>
  <c r="A13" i="22"/>
  <c r="B14" i="22"/>
  <c r="B13" i="22"/>
  <c r="B6" i="22"/>
  <c r="B7" i="22"/>
  <c r="B8" i="22"/>
  <c r="B9" i="22"/>
  <c r="B10" i="22"/>
  <c r="B11" i="22"/>
  <c r="B12" i="22"/>
  <c r="B5" i="22"/>
  <c r="A6" i="22"/>
  <c r="A7" i="22"/>
  <c r="A8" i="22"/>
  <c r="A9" i="22"/>
  <c r="A10" i="22"/>
  <c r="A11" i="22"/>
  <c r="A5" i="22"/>
  <c r="E23" i="17"/>
  <c r="F23" i="17" s="1"/>
  <c r="E22" i="17"/>
  <c r="F22" i="17" s="1"/>
  <c r="E21" i="17"/>
  <c r="F21" i="17" s="1"/>
  <c r="E20" i="17"/>
  <c r="F20" i="17" s="1"/>
  <c r="E19" i="17"/>
  <c r="F19" i="17" s="1"/>
  <c r="E18" i="17"/>
  <c r="F18" i="17" s="1"/>
  <c r="E17" i="17"/>
  <c r="F17" i="17" s="1"/>
  <c r="E16" i="17"/>
  <c r="F16" i="17" s="1"/>
  <c r="E15" i="17"/>
  <c r="F15" i="17" s="1"/>
  <c r="E14" i="17"/>
  <c r="F14" i="17" s="1"/>
  <c r="E13" i="17"/>
  <c r="F13" i="17" s="1"/>
  <c r="E12" i="17"/>
  <c r="F12" i="17" s="1"/>
  <c r="E11" i="17"/>
  <c r="F11" i="17" s="1"/>
  <c r="E10" i="17"/>
  <c r="F10" i="17" s="1"/>
  <c r="E9" i="17"/>
  <c r="F9" i="17" s="1"/>
  <c r="E8" i="17"/>
  <c r="F8" i="17" s="1"/>
  <c r="E7" i="17"/>
  <c r="F7" i="17" s="1"/>
  <c r="E6" i="17"/>
  <c r="F6" i="17" s="1"/>
  <c r="E5" i="17"/>
  <c r="F5" i="17" s="1"/>
  <c r="E4" i="17"/>
  <c r="F4" i="17" s="1"/>
  <c r="E3" i="17"/>
  <c r="F3" i="17" s="1"/>
  <c r="E2" i="17"/>
  <c r="F2" i="17" s="1"/>
  <c r="E23" i="16"/>
  <c r="F23" i="16" s="1"/>
  <c r="E22" i="16"/>
  <c r="F22" i="16" s="1"/>
  <c r="E21" i="16"/>
  <c r="F21" i="16" s="1"/>
  <c r="E20" i="16"/>
  <c r="F20" i="16" s="1"/>
  <c r="E19" i="16"/>
  <c r="F19" i="16" s="1"/>
  <c r="E18" i="16"/>
  <c r="F18" i="16" s="1"/>
  <c r="E17" i="16"/>
  <c r="F17" i="16" s="1"/>
  <c r="E16" i="16"/>
  <c r="F16" i="16" s="1"/>
  <c r="E15" i="16"/>
  <c r="F15" i="16" s="1"/>
  <c r="E14" i="16"/>
  <c r="F14" i="16" s="1"/>
  <c r="E13" i="16"/>
  <c r="F13" i="16" s="1"/>
  <c r="E12" i="16"/>
  <c r="F12" i="16" s="1"/>
  <c r="E11" i="16"/>
  <c r="F11" i="16" s="1"/>
  <c r="E10" i="16"/>
  <c r="F10" i="16" s="1"/>
  <c r="E9" i="16"/>
  <c r="F9" i="16" s="1"/>
  <c r="E8" i="16"/>
  <c r="F8" i="16" s="1"/>
  <c r="E7" i="16"/>
  <c r="F7" i="16" s="1"/>
  <c r="E6" i="16"/>
  <c r="F6" i="16" s="1"/>
  <c r="E5" i="16"/>
  <c r="F5" i="16" s="1"/>
  <c r="E4" i="16"/>
  <c r="F4" i="16" s="1"/>
  <c r="E3" i="16"/>
  <c r="F3" i="16" s="1"/>
  <c r="E2" i="16"/>
  <c r="F2" i="16" s="1"/>
  <c r="E23" i="15"/>
  <c r="F23" i="15" s="1"/>
  <c r="E22" i="15"/>
  <c r="F22" i="15" s="1"/>
  <c r="E21" i="15"/>
  <c r="F21" i="15" s="1"/>
  <c r="E20" i="15"/>
  <c r="F20" i="15" s="1"/>
  <c r="E19" i="15"/>
  <c r="F19" i="15" s="1"/>
  <c r="E18" i="15"/>
  <c r="F18" i="15" s="1"/>
  <c r="E17" i="15"/>
  <c r="F17" i="15" s="1"/>
  <c r="E16" i="15"/>
  <c r="F16" i="15" s="1"/>
  <c r="E15" i="15"/>
  <c r="F15" i="15" s="1"/>
  <c r="E14" i="15"/>
  <c r="F14" i="15" s="1"/>
  <c r="E13" i="15"/>
  <c r="F13" i="15" s="1"/>
  <c r="E12" i="15"/>
  <c r="F12" i="15" s="1"/>
  <c r="E11" i="15"/>
  <c r="F11" i="15" s="1"/>
  <c r="E10" i="15"/>
  <c r="F10" i="15" s="1"/>
  <c r="E9" i="15"/>
  <c r="F9" i="15" s="1"/>
  <c r="E8" i="15"/>
  <c r="F8" i="15" s="1"/>
  <c r="E7" i="15"/>
  <c r="F7" i="15" s="1"/>
  <c r="E6" i="15"/>
  <c r="F6" i="15" s="1"/>
  <c r="E5" i="15"/>
  <c r="F5" i="15" s="1"/>
  <c r="E4" i="15"/>
  <c r="F4" i="15" s="1"/>
  <c r="E3" i="15"/>
  <c r="F3" i="15" s="1"/>
  <c r="E2" i="15"/>
  <c r="F2" i="15" s="1"/>
  <c r="E23" i="14"/>
  <c r="F23" i="14" s="1"/>
  <c r="E22" i="14"/>
  <c r="F22" i="14" s="1"/>
  <c r="E21" i="14"/>
  <c r="F21" i="14" s="1"/>
  <c r="E20" i="14"/>
  <c r="F20" i="14" s="1"/>
  <c r="E19" i="14"/>
  <c r="F19" i="14" s="1"/>
  <c r="E18" i="14"/>
  <c r="F18" i="14" s="1"/>
  <c r="E17" i="14"/>
  <c r="F17" i="14" s="1"/>
  <c r="E16" i="14"/>
  <c r="F16" i="14" s="1"/>
  <c r="E15" i="14"/>
  <c r="F15" i="14" s="1"/>
  <c r="E14" i="14"/>
  <c r="F14" i="14" s="1"/>
  <c r="E13" i="14"/>
  <c r="F13" i="14" s="1"/>
  <c r="E12" i="14"/>
  <c r="F12" i="14" s="1"/>
  <c r="E11" i="14"/>
  <c r="F11" i="14" s="1"/>
  <c r="E10" i="14"/>
  <c r="F10" i="14" s="1"/>
  <c r="E9" i="14"/>
  <c r="F9" i="14" s="1"/>
  <c r="E8" i="14"/>
  <c r="F8" i="14" s="1"/>
  <c r="E7" i="14"/>
  <c r="F7" i="14" s="1"/>
  <c r="E6" i="14"/>
  <c r="F6" i="14" s="1"/>
  <c r="E5" i="14"/>
  <c r="F5" i="14" s="1"/>
  <c r="E4" i="14"/>
  <c r="F4" i="14" s="1"/>
  <c r="E3" i="14"/>
  <c r="F3" i="14" s="1"/>
  <c r="E2" i="14"/>
  <c r="F2" i="14" s="1"/>
  <c r="Q5" i="21" l="1"/>
  <c r="Q6" i="21"/>
  <c r="Q7" i="21"/>
  <c r="Q8" i="21"/>
  <c r="Q9" i="21"/>
  <c r="Q10" i="21"/>
  <c r="Q11" i="21"/>
  <c r="Q12" i="21"/>
  <c r="Q13" i="21"/>
  <c r="Q14" i="21"/>
  <c r="Q15" i="21"/>
  <c r="Q16" i="21"/>
  <c r="Q17" i="21"/>
  <c r="Q18" i="21"/>
  <c r="Q19" i="21"/>
  <c r="Q20" i="21"/>
  <c r="Q21" i="21"/>
  <c r="Q22" i="21"/>
  <c r="Q23" i="21"/>
  <c r="Q24" i="21"/>
  <c r="Q25" i="21"/>
  <c r="N5" i="21"/>
  <c r="N6" i="21"/>
  <c r="N7" i="21"/>
  <c r="N8" i="21"/>
  <c r="N9" i="21"/>
  <c r="N10" i="21"/>
  <c r="N11" i="21"/>
  <c r="N12" i="21"/>
  <c r="N13" i="21"/>
  <c r="N14" i="21"/>
  <c r="N15" i="21"/>
  <c r="N16" i="21"/>
  <c r="N17" i="21"/>
  <c r="N18" i="21"/>
  <c r="N19" i="21"/>
  <c r="N20" i="21"/>
  <c r="N21" i="21"/>
  <c r="N22" i="21"/>
  <c r="N23" i="21"/>
  <c r="N24" i="21"/>
  <c r="N25" i="21"/>
  <c r="Q4" i="21"/>
  <c r="N4" i="21"/>
  <c r="K5" i="21"/>
  <c r="K6" i="21"/>
  <c r="K7" i="21"/>
  <c r="K8" i="21"/>
  <c r="K9" i="21"/>
  <c r="K10" i="21"/>
  <c r="K11" i="21"/>
  <c r="K12" i="21"/>
  <c r="K13" i="21"/>
  <c r="K14" i="21"/>
  <c r="K15" i="21"/>
  <c r="K16" i="21"/>
  <c r="K17" i="21"/>
  <c r="K18" i="21"/>
  <c r="K19" i="21"/>
  <c r="K20" i="21"/>
  <c r="K21" i="21"/>
  <c r="K22" i="21"/>
  <c r="K23" i="21"/>
  <c r="K24" i="21"/>
  <c r="K25" i="21"/>
  <c r="K4" i="21"/>
  <c r="H5" i="21"/>
  <c r="H6" i="21"/>
  <c r="H7" i="21"/>
  <c r="H8" i="21"/>
  <c r="H9" i="21"/>
  <c r="H10" i="21"/>
  <c r="H11" i="21"/>
  <c r="H12" i="21"/>
  <c r="H13" i="21"/>
  <c r="H14" i="21"/>
  <c r="H15" i="21"/>
  <c r="H16" i="21"/>
  <c r="H17" i="21"/>
  <c r="H18" i="21"/>
  <c r="H19" i="21"/>
  <c r="H20" i="21"/>
  <c r="H21" i="21"/>
  <c r="H22" i="21"/>
  <c r="H23" i="21"/>
  <c r="H24" i="21"/>
  <c r="H25" i="21"/>
  <c r="H4" i="21"/>
  <c r="E5" i="21"/>
  <c r="E6" i="21"/>
  <c r="E7" i="21"/>
  <c r="E8" i="21"/>
  <c r="E9" i="21"/>
  <c r="E10" i="21"/>
  <c r="E11" i="21"/>
  <c r="E12" i="21"/>
  <c r="E13" i="21"/>
  <c r="E14" i="21"/>
  <c r="E15" i="21"/>
  <c r="E16" i="21"/>
  <c r="E17" i="21"/>
  <c r="E18" i="21"/>
  <c r="E19" i="21"/>
  <c r="E20" i="21"/>
  <c r="E21" i="21"/>
  <c r="E22" i="21"/>
  <c r="E23" i="21"/>
  <c r="E24" i="21"/>
  <c r="E25" i="21"/>
  <c r="E4" i="21"/>
  <c r="B5" i="21"/>
  <c r="B6" i="21"/>
  <c r="B7" i="21"/>
  <c r="B8" i="21"/>
  <c r="B9" i="21"/>
  <c r="B10" i="21"/>
  <c r="B11" i="21"/>
  <c r="B12" i="21"/>
  <c r="B13" i="21"/>
  <c r="B14" i="21"/>
  <c r="B15" i="21"/>
  <c r="B16" i="21"/>
  <c r="B17" i="21"/>
  <c r="B18" i="21"/>
  <c r="B19" i="21"/>
  <c r="B20" i="21"/>
  <c r="B21" i="21"/>
  <c r="B22" i="21"/>
  <c r="B23" i="21"/>
  <c r="B24" i="21"/>
  <c r="B25" i="21"/>
  <c r="B4" i="21"/>
  <c r="E3" i="13"/>
  <c r="F3" i="13" s="1"/>
  <c r="J37" i="3"/>
  <c r="E23" i="13"/>
  <c r="F23" i="13" s="1"/>
  <c r="E22" i="13"/>
  <c r="F22" i="13" s="1"/>
  <c r="E21" i="13"/>
  <c r="F21" i="13" s="1"/>
  <c r="E20" i="13"/>
  <c r="F20" i="13" s="1"/>
  <c r="E19" i="13"/>
  <c r="F19" i="13" s="1"/>
  <c r="E18" i="13"/>
  <c r="F18" i="13" s="1"/>
  <c r="E17" i="13"/>
  <c r="F17" i="13" s="1"/>
  <c r="E16" i="13"/>
  <c r="F16" i="13" s="1"/>
  <c r="E15" i="13"/>
  <c r="F15" i="13" s="1"/>
  <c r="E14" i="13"/>
  <c r="F14" i="13" s="1"/>
  <c r="E13" i="13"/>
  <c r="F13" i="13" s="1"/>
  <c r="E12" i="13"/>
  <c r="F12" i="13" s="1"/>
  <c r="E11" i="13"/>
  <c r="F11" i="13" s="1"/>
  <c r="E10" i="13"/>
  <c r="F10" i="13" s="1"/>
  <c r="E9" i="13"/>
  <c r="F9" i="13" s="1"/>
  <c r="E8" i="13"/>
  <c r="F8" i="13" s="1"/>
  <c r="E7" i="13"/>
  <c r="F7" i="13" s="1"/>
  <c r="E6" i="13"/>
  <c r="F6" i="13" s="1"/>
  <c r="E5" i="13"/>
  <c r="F5" i="13" s="1"/>
  <c r="E4" i="13"/>
  <c r="F4" i="13" s="1"/>
  <c r="E2" i="13"/>
  <c r="F2" i="13" s="1"/>
  <c r="E23" i="10"/>
  <c r="F23" i="10" s="1"/>
  <c r="E22" i="10"/>
  <c r="F22" i="10" s="1"/>
  <c r="E21" i="10"/>
  <c r="F21" i="10" s="1"/>
  <c r="E20" i="10"/>
  <c r="F20" i="10" s="1"/>
  <c r="E19" i="10"/>
  <c r="F19" i="10" s="1"/>
  <c r="E18" i="10"/>
  <c r="F18" i="10" s="1"/>
  <c r="E17" i="10"/>
  <c r="F17" i="10" s="1"/>
  <c r="E16" i="10"/>
  <c r="F16" i="10" s="1"/>
  <c r="E15" i="10"/>
  <c r="F15" i="10" s="1"/>
  <c r="E14" i="10"/>
  <c r="F14" i="10" s="1"/>
  <c r="E13" i="10"/>
  <c r="F13" i="10" s="1"/>
  <c r="E12" i="10"/>
  <c r="F12" i="10" s="1"/>
  <c r="E11" i="10"/>
  <c r="F11" i="10" s="1"/>
  <c r="E10" i="10"/>
  <c r="F10" i="10" s="1"/>
  <c r="E9" i="10"/>
  <c r="F9" i="10" s="1"/>
  <c r="E8" i="10"/>
  <c r="F8" i="10" s="1"/>
  <c r="E7" i="10"/>
  <c r="F7" i="10" s="1"/>
  <c r="E6" i="10"/>
  <c r="F6" i="10" s="1"/>
  <c r="E5" i="10"/>
  <c r="F5" i="10" s="1"/>
  <c r="E4" i="10"/>
  <c r="F4" i="10" s="1"/>
  <c r="E3" i="10"/>
  <c r="F3" i="10" s="1"/>
  <c r="E2" i="10"/>
  <c r="F2" i="10" s="1"/>
  <c r="E23" i="11"/>
  <c r="F23" i="11" s="1"/>
  <c r="R25" i="21" s="1"/>
  <c r="E22" i="11"/>
  <c r="F22" i="11" s="1"/>
  <c r="R24" i="21" s="1"/>
  <c r="E21" i="11"/>
  <c r="F21" i="11" s="1"/>
  <c r="R23" i="21" s="1"/>
  <c r="E20" i="11"/>
  <c r="F20" i="11" s="1"/>
  <c r="R22" i="21" s="1"/>
  <c r="E19" i="11"/>
  <c r="F19" i="11" s="1"/>
  <c r="R21" i="21" s="1"/>
  <c r="E18" i="11"/>
  <c r="F18" i="11" s="1"/>
  <c r="R20" i="21" s="1"/>
  <c r="E17" i="11"/>
  <c r="F17" i="11" s="1"/>
  <c r="R19" i="21" s="1"/>
  <c r="E16" i="11"/>
  <c r="F16" i="11" s="1"/>
  <c r="R18" i="21" s="1"/>
  <c r="E15" i="11"/>
  <c r="F15" i="11" s="1"/>
  <c r="R17" i="21" s="1"/>
  <c r="E14" i="11"/>
  <c r="F14" i="11" s="1"/>
  <c r="R16" i="21" s="1"/>
  <c r="E13" i="11"/>
  <c r="F13" i="11" s="1"/>
  <c r="R15" i="21" s="1"/>
  <c r="E12" i="11"/>
  <c r="F12" i="11" s="1"/>
  <c r="R14" i="21" s="1"/>
  <c r="E11" i="11"/>
  <c r="F11" i="11" s="1"/>
  <c r="R13" i="21" s="1"/>
  <c r="E10" i="11"/>
  <c r="F10" i="11" s="1"/>
  <c r="R12" i="21" s="1"/>
  <c r="E9" i="11"/>
  <c r="F9" i="11" s="1"/>
  <c r="R11" i="21" s="1"/>
  <c r="E8" i="11"/>
  <c r="F8" i="11" s="1"/>
  <c r="R10" i="21" s="1"/>
  <c r="E7" i="11"/>
  <c r="F7" i="11" s="1"/>
  <c r="R9" i="21" s="1"/>
  <c r="E6" i="11"/>
  <c r="F6" i="11" s="1"/>
  <c r="R8" i="21" s="1"/>
  <c r="E5" i="11"/>
  <c r="F5" i="11" s="1"/>
  <c r="R7" i="21" s="1"/>
  <c r="E4" i="11"/>
  <c r="F4" i="11" s="1"/>
  <c r="R6" i="21" s="1"/>
  <c r="E3" i="11"/>
  <c r="F3" i="11" s="1"/>
  <c r="R5" i="21" s="1"/>
  <c r="E2" i="11"/>
  <c r="F2" i="11" s="1"/>
  <c r="R4" i="21" s="1"/>
  <c r="E23" i="8"/>
  <c r="F23" i="8" s="1"/>
  <c r="O25" i="21" s="1"/>
  <c r="E22" i="8"/>
  <c r="F22" i="8" s="1"/>
  <c r="O24" i="21" s="1"/>
  <c r="E21" i="8"/>
  <c r="F21" i="8" s="1"/>
  <c r="O23" i="21" s="1"/>
  <c r="E20" i="8"/>
  <c r="F20" i="8" s="1"/>
  <c r="O22" i="21" s="1"/>
  <c r="E19" i="8"/>
  <c r="F19" i="8" s="1"/>
  <c r="O21" i="21" s="1"/>
  <c r="E18" i="8"/>
  <c r="F18" i="8" s="1"/>
  <c r="O20" i="21" s="1"/>
  <c r="E17" i="8"/>
  <c r="F17" i="8" s="1"/>
  <c r="O19" i="21" s="1"/>
  <c r="E16" i="8"/>
  <c r="F16" i="8" s="1"/>
  <c r="O18" i="21" s="1"/>
  <c r="E15" i="8"/>
  <c r="F15" i="8" s="1"/>
  <c r="O17" i="21" s="1"/>
  <c r="E14" i="8"/>
  <c r="F14" i="8" s="1"/>
  <c r="O16" i="21" s="1"/>
  <c r="E13" i="8"/>
  <c r="F13" i="8" s="1"/>
  <c r="O15" i="21" s="1"/>
  <c r="E12" i="8"/>
  <c r="F12" i="8" s="1"/>
  <c r="O14" i="21" s="1"/>
  <c r="E11" i="8"/>
  <c r="F11" i="8" s="1"/>
  <c r="O13" i="21" s="1"/>
  <c r="E10" i="8"/>
  <c r="F10" i="8" s="1"/>
  <c r="O12" i="21" s="1"/>
  <c r="E9" i="8"/>
  <c r="F9" i="8" s="1"/>
  <c r="O11" i="21" s="1"/>
  <c r="E8" i="8"/>
  <c r="F8" i="8" s="1"/>
  <c r="O10" i="21" s="1"/>
  <c r="E7" i="8"/>
  <c r="F7" i="8" s="1"/>
  <c r="O9" i="21" s="1"/>
  <c r="E6" i="8"/>
  <c r="F6" i="8" s="1"/>
  <c r="O8" i="21" s="1"/>
  <c r="E5" i="8"/>
  <c r="F5" i="8" s="1"/>
  <c r="O7" i="21" s="1"/>
  <c r="E4" i="8"/>
  <c r="F4" i="8" s="1"/>
  <c r="O6" i="21" s="1"/>
  <c r="E3" i="8"/>
  <c r="F3" i="8" s="1"/>
  <c r="O5" i="21" s="1"/>
  <c r="E2" i="8"/>
  <c r="F2" i="8" s="1"/>
  <c r="O4" i="21" s="1"/>
  <c r="I29" i="3" l="1"/>
  <c r="J29" i="3"/>
  <c r="J44" i="3"/>
  <c r="D44" i="3"/>
  <c r="E44" i="3" s="1"/>
  <c r="D43" i="3"/>
  <c r="E43" i="3" s="1"/>
  <c r="D42" i="3"/>
  <c r="E42" i="3" s="1"/>
  <c r="D41" i="3"/>
  <c r="E41" i="3" s="1"/>
  <c r="I37" i="3"/>
  <c r="E81" i="19"/>
  <c r="F81" i="19" s="1"/>
  <c r="E80" i="19"/>
  <c r="F80" i="19"/>
  <c r="E79" i="19"/>
  <c r="F79" i="19" s="1"/>
  <c r="E78" i="19"/>
  <c r="F78" i="19"/>
  <c r="E77" i="19"/>
  <c r="F77" i="19" s="1"/>
  <c r="E76" i="19"/>
  <c r="F76" i="19"/>
  <c r="E75" i="19"/>
  <c r="F75" i="19" s="1"/>
  <c r="E74" i="19"/>
  <c r="F74" i="19"/>
  <c r="E73" i="19"/>
  <c r="F73" i="19" s="1"/>
  <c r="E72" i="19"/>
  <c r="F72" i="19"/>
  <c r="E71" i="19"/>
  <c r="F71" i="19" s="1"/>
  <c r="E70" i="19"/>
  <c r="F70" i="19"/>
  <c r="E69" i="19"/>
  <c r="F69" i="19" s="1"/>
  <c r="E68" i="19"/>
  <c r="F68" i="19"/>
  <c r="E67" i="19"/>
  <c r="F67" i="19" s="1"/>
  <c r="E66" i="19"/>
  <c r="F66" i="19"/>
  <c r="E65" i="19"/>
  <c r="F65" i="19" s="1"/>
  <c r="E64" i="19"/>
  <c r="F64" i="19"/>
  <c r="E63" i="19"/>
  <c r="F63" i="19" s="1"/>
  <c r="E62" i="19"/>
  <c r="F62" i="19"/>
  <c r="E61" i="19"/>
  <c r="F61" i="19" s="1"/>
  <c r="E60" i="19"/>
  <c r="F60" i="19"/>
  <c r="E59" i="19"/>
  <c r="F59" i="19" s="1"/>
  <c r="E58" i="19"/>
  <c r="F58" i="19"/>
  <c r="E57" i="19"/>
  <c r="F57" i="19" s="1"/>
  <c r="E56" i="19"/>
  <c r="F56" i="19"/>
  <c r="E55" i="19"/>
  <c r="F55" i="19" s="1"/>
  <c r="E54" i="19"/>
  <c r="F54" i="19"/>
  <c r="E53" i="19"/>
  <c r="F53" i="19" s="1"/>
  <c r="E52" i="19"/>
  <c r="F52" i="19"/>
  <c r="E51" i="19"/>
  <c r="F51" i="19" s="1"/>
  <c r="E50" i="19"/>
  <c r="F50" i="19"/>
  <c r="E49" i="19"/>
  <c r="F49" i="19" s="1"/>
  <c r="E48" i="19"/>
  <c r="F48" i="19"/>
  <c r="E47" i="19"/>
  <c r="F47" i="19" s="1"/>
  <c r="E46" i="19"/>
  <c r="F46" i="19"/>
  <c r="E45" i="19"/>
  <c r="F45" i="19" s="1"/>
  <c r="E44" i="19"/>
  <c r="F44" i="19"/>
  <c r="E43" i="19"/>
  <c r="F43" i="19" s="1"/>
  <c r="E42" i="19"/>
  <c r="F42" i="19"/>
  <c r="E41" i="19"/>
  <c r="F41" i="19" s="1"/>
  <c r="E40" i="19"/>
  <c r="F40" i="19"/>
  <c r="E39" i="19"/>
  <c r="F39" i="19" s="1"/>
  <c r="E38" i="19"/>
  <c r="F38" i="19"/>
  <c r="E37" i="19"/>
  <c r="F37" i="19" s="1"/>
  <c r="E36" i="19"/>
  <c r="F36" i="19"/>
  <c r="E35" i="19"/>
  <c r="F35" i="19" s="1"/>
  <c r="E34" i="19"/>
  <c r="F34" i="19"/>
  <c r="E33" i="19"/>
  <c r="F33" i="19" s="1"/>
  <c r="E32" i="19"/>
  <c r="F32" i="19"/>
  <c r="E31" i="19"/>
  <c r="F31" i="19" s="1"/>
  <c r="E30" i="19"/>
  <c r="F30" i="19"/>
  <c r="E29" i="19"/>
  <c r="F29" i="19" s="1"/>
  <c r="E28" i="19"/>
  <c r="F28" i="19"/>
  <c r="E27" i="19"/>
  <c r="F27" i="19" s="1"/>
  <c r="E26" i="19"/>
  <c r="F26" i="19"/>
  <c r="E25" i="19"/>
  <c r="F25" i="19" s="1"/>
  <c r="E24" i="19"/>
  <c r="F24" i="19"/>
  <c r="E81" i="4"/>
  <c r="F81" i="4" s="1"/>
  <c r="E80" i="4"/>
  <c r="F80" i="4" s="1"/>
  <c r="E79" i="4"/>
  <c r="F79" i="4" s="1"/>
  <c r="E78" i="4"/>
  <c r="F78" i="4"/>
  <c r="E77" i="4"/>
  <c r="F77" i="4" s="1"/>
  <c r="E76" i="4"/>
  <c r="F76" i="4" s="1"/>
  <c r="E75" i="4"/>
  <c r="F75" i="4" s="1"/>
  <c r="E74" i="4"/>
  <c r="F74" i="4"/>
  <c r="E73" i="4"/>
  <c r="F73" i="4" s="1"/>
  <c r="E72" i="4"/>
  <c r="F72" i="4" s="1"/>
  <c r="E71" i="4"/>
  <c r="F71" i="4" s="1"/>
  <c r="E70" i="4"/>
  <c r="F70" i="4" s="1"/>
  <c r="E69" i="4"/>
  <c r="F69" i="4" s="1"/>
  <c r="E68" i="4"/>
  <c r="F68" i="4"/>
  <c r="E67" i="4"/>
  <c r="F67" i="4" s="1"/>
  <c r="E66" i="4"/>
  <c r="F66" i="4"/>
  <c r="E65" i="4"/>
  <c r="F65" i="4" s="1"/>
  <c r="E64" i="4"/>
  <c r="F64" i="4" s="1"/>
  <c r="E63" i="4"/>
  <c r="F63" i="4" s="1"/>
  <c r="E62" i="4"/>
  <c r="F62" i="4"/>
  <c r="E61" i="4"/>
  <c r="F61" i="4" s="1"/>
  <c r="E60" i="4"/>
  <c r="F60" i="4" s="1"/>
  <c r="E59" i="4"/>
  <c r="F59" i="4" s="1"/>
  <c r="E58" i="4"/>
  <c r="F58" i="4"/>
  <c r="E57" i="4"/>
  <c r="F57" i="4" s="1"/>
  <c r="E56" i="4"/>
  <c r="F56" i="4" s="1"/>
  <c r="E55" i="4"/>
  <c r="F55" i="4" s="1"/>
  <c r="E54" i="4"/>
  <c r="F54" i="4"/>
  <c r="E53" i="4"/>
  <c r="F53" i="4" s="1"/>
  <c r="E52" i="4"/>
  <c r="F52" i="4" s="1"/>
  <c r="E51" i="4"/>
  <c r="F51" i="4" s="1"/>
  <c r="E50" i="4"/>
  <c r="F50" i="4"/>
  <c r="E49" i="4"/>
  <c r="F49" i="4" s="1"/>
  <c r="E48" i="4"/>
  <c r="F48" i="4" s="1"/>
  <c r="E47" i="4"/>
  <c r="F47" i="4" s="1"/>
  <c r="E46" i="4"/>
  <c r="F46" i="4"/>
  <c r="E45" i="4"/>
  <c r="F45" i="4" s="1"/>
  <c r="E44" i="4"/>
  <c r="F44" i="4" s="1"/>
  <c r="E43" i="4"/>
  <c r="F43" i="4" s="1"/>
  <c r="E42" i="4"/>
  <c r="F42" i="4"/>
  <c r="E41" i="4"/>
  <c r="F41" i="4" s="1"/>
  <c r="E40" i="4"/>
  <c r="F40" i="4" s="1"/>
  <c r="E39" i="4"/>
  <c r="F39" i="4" s="1"/>
  <c r="E38" i="4"/>
  <c r="F38" i="4"/>
  <c r="E37" i="4"/>
  <c r="F37" i="4" s="1"/>
  <c r="E36" i="4"/>
  <c r="F36" i="4" s="1"/>
  <c r="E35" i="4"/>
  <c r="F35" i="4" s="1"/>
  <c r="E34" i="4"/>
  <c r="F34" i="4"/>
  <c r="E33" i="4"/>
  <c r="F33" i="4" s="1"/>
  <c r="E32" i="4"/>
  <c r="F32" i="4" s="1"/>
  <c r="E31" i="4"/>
  <c r="F31" i="4" s="1"/>
  <c r="E30" i="4"/>
  <c r="F30" i="4"/>
  <c r="E29" i="4"/>
  <c r="F29" i="4" s="1"/>
  <c r="E28" i="4"/>
  <c r="F28" i="4" s="1"/>
  <c r="E27" i="4"/>
  <c r="F27" i="4" s="1"/>
  <c r="E26" i="4"/>
  <c r="F26" i="4"/>
  <c r="E25" i="4"/>
  <c r="F25" i="4" s="1"/>
  <c r="E24" i="4"/>
  <c r="F24" i="4" s="1"/>
  <c r="E23" i="18"/>
  <c r="F23" i="18" s="1"/>
  <c r="U25" i="21" s="1"/>
  <c r="E22" i="18"/>
  <c r="F22" i="18" s="1"/>
  <c r="U24" i="21" s="1"/>
  <c r="E21" i="18"/>
  <c r="F21" i="18" s="1"/>
  <c r="U23" i="21" s="1"/>
  <c r="E20" i="18"/>
  <c r="F20" i="18" s="1"/>
  <c r="U22" i="21" s="1"/>
  <c r="E19" i="18"/>
  <c r="F19" i="18" s="1"/>
  <c r="U21" i="21" s="1"/>
  <c r="E18" i="18"/>
  <c r="F18" i="18" s="1"/>
  <c r="U20" i="21" s="1"/>
  <c r="E17" i="18"/>
  <c r="F17" i="18" s="1"/>
  <c r="U19" i="21" s="1"/>
  <c r="E16" i="18"/>
  <c r="F16" i="18" s="1"/>
  <c r="U18" i="21" s="1"/>
  <c r="E15" i="18"/>
  <c r="F15" i="18" s="1"/>
  <c r="U17" i="21" s="1"/>
  <c r="E14" i="18"/>
  <c r="F14" i="18" s="1"/>
  <c r="U16" i="21" s="1"/>
  <c r="E13" i="18"/>
  <c r="F13" i="18" s="1"/>
  <c r="U15" i="21" s="1"/>
  <c r="E12" i="18"/>
  <c r="F12" i="18" s="1"/>
  <c r="U14" i="21" s="1"/>
  <c r="E11" i="18"/>
  <c r="F11" i="18" s="1"/>
  <c r="U13" i="21" s="1"/>
  <c r="E10" i="18"/>
  <c r="F10" i="18" s="1"/>
  <c r="U12" i="21" s="1"/>
  <c r="E9" i="18"/>
  <c r="F9" i="18" s="1"/>
  <c r="U11" i="21" s="1"/>
  <c r="E8" i="18"/>
  <c r="F8" i="18" s="1"/>
  <c r="U10" i="21" s="1"/>
  <c r="E7" i="18"/>
  <c r="F7" i="18" s="1"/>
  <c r="U9" i="21" s="1"/>
  <c r="E6" i="18"/>
  <c r="F6" i="18" s="1"/>
  <c r="U8" i="21" s="1"/>
  <c r="E5" i="18"/>
  <c r="F5" i="18" s="1"/>
  <c r="U7" i="21" s="1"/>
  <c r="E4" i="18"/>
  <c r="F4" i="18" s="1"/>
  <c r="U6" i="21" s="1"/>
  <c r="E3" i="18"/>
  <c r="F3" i="18" s="1"/>
  <c r="U5" i="21" s="1"/>
  <c r="E2" i="18"/>
  <c r="F2" i="18" s="1"/>
  <c r="U4" i="21" s="1"/>
  <c r="E23" i="7"/>
  <c r="F23" i="7" s="1"/>
  <c r="E22" i="7"/>
  <c r="F22" i="7" s="1"/>
  <c r="E21" i="7"/>
  <c r="F21" i="7" s="1"/>
  <c r="E20" i="7"/>
  <c r="F20" i="7" s="1"/>
  <c r="E19" i="7"/>
  <c r="F19" i="7" s="1"/>
  <c r="E18" i="7"/>
  <c r="F18" i="7" s="1"/>
  <c r="E17" i="7"/>
  <c r="F17" i="7" s="1"/>
  <c r="E16" i="7"/>
  <c r="F16" i="7" s="1"/>
  <c r="E15" i="7"/>
  <c r="F15" i="7" s="1"/>
  <c r="E14" i="7"/>
  <c r="F14" i="7" s="1"/>
  <c r="E13" i="7"/>
  <c r="F13" i="7" s="1"/>
  <c r="E12" i="7"/>
  <c r="F12" i="7" s="1"/>
  <c r="E11" i="7"/>
  <c r="F11" i="7" s="1"/>
  <c r="E10" i="7"/>
  <c r="F10" i="7" s="1"/>
  <c r="E9" i="7"/>
  <c r="F9" i="7" s="1"/>
  <c r="E8" i="7"/>
  <c r="F8" i="7" s="1"/>
  <c r="E7" i="7"/>
  <c r="F7" i="7" s="1"/>
  <c r="E6" i="7"/>
  <c r="F6" i="7" s="1"/>
  <c r="L8" i="21" s="1"/>
  <c r="E5" i="7"/>
  <c r="F5" i="7" s="1"/>
  <c r="L7" i="21" s="1"/>
  <c r="E4" i="7"/>
  <c r="F4" i="7" s="1"/>
  <c r="L6" i="21" s="1"/>
  <c r="E3" i="7"/>
  <c r="F3" i="7" s="1"/>
  <c r="L5" i="21" s="1"/>
  <c r="E2" i="7"/>
  <c r="F2" i="7" s="1"/>
  <c r="L4" i="21" s="1"/>
  <c r="E23" i="9"/>
  <c r="F23" i="9" s="1"/>
  <c r="E22" i="9"/>
  <c r="F22" i="9" s="1"/>
  <c r="E21" i="9"/>
  <c r="F21" i="9" s="1"/>
  <c r="E20" i="9"/>
  <c r="F20" i="9" s="1"/>
  <c r="E19" i="9"/>
  <c r="F19" i="9" s="1"/>
  <c r="E18" i="9"/>
  <c r="F18" i="9" s="1"/>
  <c r="E17" i="9"/>
  <c r="F17" i="9" s="1"/>
  <c r="E16" i="9"/>
  <c r="F16" i="9" s="1"/>
  <c r="E15" i="9"/>
  <c r="F15" i="9" s="1"/>
  <c r="E14" i="9"/>
  <c r="F14" i="9" s="1"/>
  <c r="E13" i="9"/>
  <c r="F13" i="9" s="1"/>
  <c r="E12" i="9"/>
  <c r="F12" i="9" s="1"/>
  <c r="E11" i="9"/>
  <c r="F11" i="9" s="1"/>
  <c r="E10" i="9"/>
  <c r="F10" i="9" s="1"/>
  <c r="E9" i="9"/>
  <c r="F9" i="9" s="1"/>
  <c r="E8" i="9"/>
  <c r="F8" i="9" s="1"/>
  <c r="E7" i="9"/>
  <c r="F7" i="9" s="1"/>
  <c r="E6" i="9"/>
  <c r="F6" i="9" s="1"/>
  <c r="E5" i="9"/>
  <c r="F5" i="9" s="1"/>
  <c r="E4" i="9"/>
  <c r="F4" i="9" s="1"/>
  <c r="E3" i="9"/>
  <c r="F3" i="9" s="1"/>
  <c r="E2" i="9"/>
  <c r="F2" i="9" s="1"/>
  <c r="E2" i="6"/>
  <c r="F2" i="6" s="1"/>
  <c r="E3" i="6"/>
  <c r="F3" i="6" s="1"/>
  <c r="E4" i="6"/>
  <c r="F4" i="6" s="1"/>
  <c r="E5" i="6"/>
  <c r="F5" i="6" s="1"/>
  <c r="E6" i="6"/>
  <c r="F6" i="6" s="1"/>
  <c r="E7" i="6"/>
  <c r="F7" i="6" s="1"/>
  <c r="E8" i="6"/>
  <c r="F8" i="6" s="1"/>
  <c r="E9" i="6"/>
  <c r="F9" i="6" s="1"/>
  <c r="E10" i="6"/>
  <c r="F10" i="6" s="1"/>
  <c r="E11" i="6"/>
  <c r="F11" i="6" s="1"/>
  <c r="E12" i="6"/>
  <c r="F12" i="6" s="1"/>
  <c r="E13" i="6"/>
  <c r="F13" i="6" s="1"/>
  <c r="E14" i="6"/>
  <c r="F14" i="6" s="1"/>
  <c r="E15" i="6"/>
  <c r="F15" i="6" s="1"/>
  <c r="E16" i="6"/>
  <c r="F16" i="6" s="1"/>
  <c r="E17" i="6"/>
  <c r="F17" i="6" s="1"/>
  <c r="E18" i="6"/>
  <c r="F18" i="6" s="1"/>
  <c r="E19" i="6"/>
  <c r="F19" i="6" s="1"/>
  <c r="E20" i="6"/>
  <c r="F20" i="6" s="1"/>
  <c r="E21" i="6"/>
  <c r="F21" i="6" s="1"/>
  <c r="E22" i="6"/>
  <c r="F22" i="6" s="1"/>
  <c r="E23" i="6"/>
  <c r="F23" i="6" s="1"/>
  <c r="E2" i="5"/>
  <c r="F2" i="5" s="1"/>
  <c r="E3" i="5"/>
  <c r="F3" i="5" s="1"/>
  <c r="E4" i="5"/>
  <c r="F4" i="5" s="1"/>
  <c r="E5" i="5"/>
  <c r="F5" i="5" s="1"/>
  <c r="E6" i="5"/>
  <c r="F6" i="5" s="1"/>
  <c r="E7" i="5"/>
  <c r="F7" i="5" s="1"/>
  <c r="E8" i="5"/>
  <c r="F8" i="5" s="1"/>
  <c r="E9" i="5"/>
  <c r="F9" i="5" s="1"/>
  <c r="E10" i="5"/>
  <c r="F10" i="5" s="1"/>
  <c r="E11" i="5"/>
  <c r="F11" i="5" s="1"/>
  <c r="E12" i="5"/>
  <c r="F12" i="5" s="1"/>
  <c r="E13" i="5"/>
  <c r="F13" i="5" s="1"/>
  <c r="E14" i="5"/>
  <c r="F14" i="5" s="1"/>
  <c r="E15" i="5"/>
  <c r="F15" i="5" s="1"/>
  <c r="E16" i="5"/>
  <c r="F16" i="5" s="1"/>
  <c r="E17" i="5"/>
  <c r="F17" i="5" s="1"/>
  <c r="E18" i="5"/>
  <c r="F18" i="5" s="1"/>
  <c r="E19" i="5"/>
  <c r="F19" i="5" s="1"/>
  <c r="E20" i="5"/>
  <c r="F20" i="5" s="1"/>
  <c r="E21" i="5"/>
  <c r="F21" i="5" s="1"/>
  <c r="E22" i="5"/>
  <c r="F22" i="5" s="1"/>
  <c r="E23" i="5"/>
  <c r="F23" i="5" s="1"/>
  <c r="L3" i="6"/>
  <c r="M3" i="6" s="1"/>
  <c r="L2" i="6"/>
  <c r="M2" i="6" s="1"/>
  <c r="L3" i="5"/>
  <c r="M3" i="5" s="1"/>
  <c r="L2" i="5"/>
  <c r="M2" i="5" s="1"/>
  <c r="L3" i="9"/>
  <c r="M3" i="9"/>
  <c r="L2" i="9"/>
  <c r="M2" i="9" s="1"/>
  <c r="L3" i="7"/>
  <c r="M3" i="7"/>
  <c r="L2" i="7"/>
  <c r="M2" i="7" s="1"/>
  <c r="L3" i="8"/>
  <c r="M3" i="8" s="1"/>
  <c r="L2" i="8"/>
  <c r="M2" i="8" s="1"/>
  <c r="L3" i="11"/>
  <c r="M3" i="11" s="1"/>
  <c r="L2" i="11"/>
  <c r="M2" i="11" s="1"/>
  <c r="L3" i="10"/>
  <c r="M3" i="10" s="1"/>
  <c r="L2" i="10"/>
  <c r="M2" i="10" s="1"/>
  <c r="L3" i="13"/>
  <c r="M3" i="13"/>
  <c r="L2" i="13"/>
  <c r="M2" i="13" s="1"/>
  <c r="L3" i="14"/>
  <c r="M3" i="14"/>
  <c r="L2" i="14"/>
  <c r="M2" i="14" s="1"/>
  <c r="L3" i="15"/>
  <c r="M3" i="15" s="1"/>
  <c r="L2" i="15"/>
  <c r="M2" i="15" s="1"/>
  <c r="L3" i="16"/>
  <c r="M3" i="16" s="1"/>
  <c r="L2" i="16"/>
  <c r="M2" i="16" s="1"/>
  <c r="L3" i="17"/>
  <c r="M3" i="17" s="1"/>
  <c r="L2" i="17"/>
  <c r="M2" i="17" s="1"/>
  <c r="L3" i="18"/>
  <c r="M3" i="18" s="1"/>
  <c r="L2" i="18"/>
  <c r="M2" i="18" s="1"/>
  <c r="L3" i="4"/>
  <c r="M3" i="4" s="1"/>
  <c r="L2" i="4"/>
  <c r="M2" i="4" s="1"/>
  <c r="L3" i="12"/>
  <c r="M3" i="12"/>
  <c r="L2" i="12"/>
  <c r="M2" i="12" s="1"/>
  <c r="L3" i="19"/>
  <c r="M3" i="19"/>
  <c r="L2" i="19"/>
  <c r="M2" i="19" s="1"/>
  <c r="D40" i="3"/>
  <c r="E40" i="3" s="1"/>
  <c r="D39" i="3"/>
  <c r="E39" i="3" s="1"/>
  <c r="D38" i="3"/>
  <c r="E38" i="3" s="1"/>
  <c r="D37" i="3"/>
  <c r="E37" i="3" s="1"/>
  <c r="D36" i="3"/>
  <c r="E36" i="3" s="1"/>
  <c r="D35" i="3"/>
  <c r="E35" i="3" s="1"/>
  <c r="D34" i="3"/>
  <c r="E34" i="3" s="1"/>
  <c r="D33" i="3"/>
  <c r="E33" i="3" s="1"/>
  <c r="D32" i="3"/>
  <c r="E32" i="3" s="1"/>
  <c r="D31" i="3"/>
  <c r="E31" i="3" s="1"/>
  <c r="D30" i="3"/>
  <c r="E30" i="3" s="1"/>
  <c r="D29" i="3"/>
  <c r="E29" i="3" s="1"/>
  <c r="D45" i="3"/>
  <c r="E45" i="3" s="1"/>
  <c r="F22" i="3"/>
  <c r="F23" i="3"/>
  <c r="F24" i="3"/>
  <c r="F25" i="3"/>
  <c r="F26" i="3"/>
  <c r="F21" i="3"/>
  <c r="E25" i="3"/>
  <c r="E26" i="3"/>
  <c r="E20" i="3"/>
  <c r="E21" i="3"/>
  <c r="E22" i="3"/>
  <c r="E23" i="3"/>
  <c r="E24" i="3"/>
  <c r="B5" i="1"/>
  <c r="B7" i="1"/>
  <c r="B9" i="1"/>
  <c r="B10" i="1" s="1"/>
  <c r="D20" i="1" s="1"/>
  <c r="B15" i="1"/>
  <c r="D18" i="1"/>
  <c r="D19" i="1"/>
  <c r="G14" i="22" l="1"/>
  <c r="AE26" i="21"/>
  <c r="H14" i="22" s="1"/>
  <c r="G5" i="22"/>
  <c r="D26" i="21"/>
  <c r="H5" i="22" s="1"/>
  <c r="I44" i="3"/>
  <c r="I42" i="3"/>
  <c r="J42" i="3"/>
  <c r="I40" i="3"/>
  <c r="J40" i="3"/>
  <c r="I39" i="3"/>
  <c r="J39" i="3"/>
  <c r="I38" i="3"/>
  <c r="J38" i="3"/>
  <c r="I43" i="3"/>
  <c r="J43" i="3"/>
  <c r="I41" i="3"/>
  <c r="J41" i="3"/>
  <c r="I33" i="3"/>
  <c r="I34" i="3"/>
  <c r="I32" i="3"/>
  <c r="I36" i="3"/>
  <c r="J36" i="3"/>
  <c r="I35" i="3"/>
  <c r="L25" i="21"/>
  <c r="L24" i="21"/>
  <c r="L23" i="21"/>
  <c r="L22" i="21"/>
  <c r="L21" i="21"/>
  <c r="L20" i="21"/>
  <c r="L19" i="21"/>
  <c r="L18" i="21"/>
  <c r="L17" i="21"/>
  <c r="L16" i="21"/>
  <c r="L15" i="21"/>
  <c r="L14" i="21"/>
  <c r="L13" i="21"/>
  <c r="L12" i="21"/>
  <c r="L11" i="21"/>
  <c r="L10" i="21"/>
  <c r="L9" i="21"/>
  <c r="I25" i="21"/>
  <c r="I24" i="21"/>
  <c r="I23" i="21"/>
  <c r="I22" i="21"/>
  <c r="I21" i="21"/>
  <c r="I20" i="21"/>
  <c r="I19" i="21"/>
  <c r="I18" i="21"/>
  <c r="I17" i="21"/>
  <c r="I16" i="21"/>
  <c r="I15" i="21"/>
  <c r="I14" i="21"/>
  <c r="I13" i="21"/>
  <c r="I12" i="21"/>
  <c r="I11" i="21"/>
  <c r="I10" i="21"/>
  <c r="I9" i="21"/>
  <c r="I8" i="21"/>
  <c r="I7" i="21"/>
  <c r="I6" i="21"/>
  <c r="I5" i="21"/>
  <c r="I4" i="21"/>
  <c r="F25" i="21"/>
  <c r="F24" i="21"/>
  <c r="F23" i="21"/>
  <c r="F22" i="21"/>
  <c r="F21" i="21"/>
  <c r="F20" i="21"/>
  <c r="F19" i="21"/>
  <c r="F18" i="21"/>
  <c r="F17" i="21"/>
  <c r="F16" i="21"/>
  <c r="F15" i="21"/>
  <c r="F14" i="21"/>
  <c r="F13" i="21"/>
  <c r="F12" i="21"/>
  <c r="F11" i="21"/>
  <c r="F10" i="21"/>
  <c r="F9" i="21"/>
  <c r="F8" i="21"/>
  <c r="F7" i="21"/>
  <c r="F6" i="21"/>
  <c r="F5" i="21"/>
  <c r="F4" i="21"/>
  <c r="C25" i="21"/>
  <c r="C24" i="21"/>
  <c r="C23" i="21"/>
  <c r="C22" i="21"/>
  <c r="C21" i="21"/>
  <c r="C20" i="21"/>
  <c r="C19" i="21"/>
  <c r="C18" i="21"/>
  <c r="C17" i="21"/>
  <c r="C16" i="21"/>
  <c r="C15" i="21"/>
  <c r="C14" i="21"/>
  <c r="C13" i="21"/>
  <c r="C12" i="21"/>
  <c r="C11" i="21"/>
  <c r="C10" i="21"/>
  <c r="C9" i="21"/>
  <c r="C8" i="21"/>
  <c r="C7" i="21"/>
  <c r="C6" i="21"/>
  <c r="C5" i="21"/>
  <c r="C4" i="21"/>
  <c r="B19" i="3"/>
  <c r="C19" i="3" s="1"/>
  <c r="B23" i="3"/>
  <c r="B21" i="3"/>
  <c r="B17" i="3"/>
  <c r="C17" i="3" s="1"/>
  <c r="B22" i="3"/>
  <c r="B25" i="3"/>
  <c r="C25" i="3" s="1"/>
  <c r="B24" i="3"/>
  <c r="C24" i="3" s="1"/>
  <c r="B20" i="3"/>
  <c r="B18" i="3"/>
  <c r="C18" i="3" s="1"/>
  <c r="B26" i="3"/>
  <c r="B15" i="3"/>
  <c r="C15" i="3" s="1"/>
  <c r="B14" i="3"/>
  <c r="C14" i="3" s="1"/>
  <c r="B16" i="3"/>
  <c r="C16" i="3" s="1"/>
  <c r="B13" i="3"/>
  <c r="C13" i="3" s="1"/>
  <c r="G13" i="22" l="1"/>
  <c r="AB26" i="21"/>
  <c r="H13" i="22" s="1"/>
  <c r="G12" i="22"/>
  <c r="Y26" i="21"/>
  <c r="H12" i="22" s="1"/>
  <c r="G11" i="22"/>
  <c r="V26" i="21"/>
  <c r="H11" i="22" s="1"/>
  <c r="G9" i="22"/>
  <c r="P26" i="21"/>
  <c r="H9" i="22" s="1"/>
  <c r="G7" i="22"/>
  <c r="J26" i="21"/>
  <c r="H7" i="22" s="1"/>
  <c r="G8" i="22"/>
  <c r="M26" i="21"/>
  <c r="H8" i="22" s="1"/>
  <c r="G10" i="22"/>
  <c r="S26" i="21"/>
  <c r="H10" i="22" s="1"/>
  <c r="G6" i="22"/>
  <c r="G26" i="21"/>
  <c r="H6" i="22" s="1"/>
  <c r="G25" i="3"/>
  <c r="C21" i="3"/>
  <c r="G21" i="3"/>
  <c r="G24" i="3"/>
  <c r="C20" i="3"/>
  <c r="G20" i="3"/>
  <c r="C23" i="3"/>
  <c r="G23" i="3"/>
  <c r="G22" i="3"/>
  <c r="C22" i="3"/>
  <c r="G26" i="3"/>
  <c r="C26" i="3"/>
  <c r="K31" i="3" l="1"/>
  <c r="K32" i="3"/>
  <c r="K40" i="3"/>
  <c r="K33" i="3"/>
  <c r="K41" i="3"/>
  <c r="K37" i="3"/>
  <c r="K38" i="3"/>
  <c r="K34" i="3"/>
  <c r="K42" i="3"/>
  <c r="K29" i="3"/>
  <c r="K35" i="3"/>
  <c r="K43" i="3"/>
  <c r="K36" i="3"/>
  <c r="K44" i="3"/>
  <c r="K30" i="3"/>
  <c r="K39" i="3"/>
</calcChain>
</file>

<file path=xl/sharedStrings.xml><?xml version="1.0" encoding="utf-8"?>
<sst xmlns="http://schemas.openxmlformats.org/spreadsheetml/2006/main" count="1281" uniqueCount="215">
  <si>
    <t>calculated density p(20)</t>
  </si>
  <si>
    <t>Final volume 5.6+ ml</t>
  </si>
  <si>
    <t>time to equilibrate gradient (h) with 3 layered pre-gradient</t>
  </si>
  <si>
    <t>particle equilibrium time at selected rpm (h)</t>
  </si>
  <si>
    <t>volume of tube (ml)</t>
  </si>
  <si>
    <t>M</t>
  </si>
  <si>
    <t>Molecular mass of DNA (Dependent on size)</t>
  </si>
  <si>
    <t>Size of DNA (bp)</t>
  </si>
  <si>
    <t>L</t>
  </si>
  <si>
    <t>β°-value</t>
  </si>
  <si>
    <r>
      <t>r</t>
    </r>
    <r>
      <rPr>
        <b/>
        <vertAlign val="subscript"/>
        <sz val="10"/>
        <rFont val="Arial"/>
        <family val="2"/>
      </rPr>
      <t>b</t>
    </r>
  </si>
  <si>
    <r>
      <t>r</t>
    </r>
    <r>
      <rPr>
        <b/>
        <vertAlign val="subscript"/>
        <sz val="10"/>
        <rFont val="Arial"/>
        <family val="2"/>
      </rPr>
      <t>t</t>
    </r>
  </si>
  <si>
    <r>
      <t>S</t>
    </r>
    <r>
      <rPr>
        <b/>
        <vertAlign val="subscript"/>
        <sz val="10"/>
        <rFont val="Arial"/>
        <family val="2"/>
      </rPr>
      <t>20,w</t>
    </r>
  </si>
  <si>
    <r>
      <t>ρ</t>
    </r>
    <r>
      <rPr>
        <b/>
        <vertAlign val="subscript"/>
        <sz val="10"/>
        <rFont val="Arial"/>
        <family val="2"/>
      </rPr>
      <t>m</t>
    </r>
  </si>
  <si>
    <r>
      <t>ρ</t>
    </r>
    <r>
      <rPr>
        <b/>
        <vertAlign val="subscript"/>
        <sz val="10"/>
        <rFont val="Arial"/>
        <family val="2"/>
      </rPr>
      <t>p</t>
    </r>
  </si>
  <si>
    <r>
      <t>r</t>
    </r>
    <r>
      <rPr>
        <b/>
        <vertAlign val="subscript"/>
        <sz val="10"/>
        <rFont val="Arial"/>
        <family val="2"/>
      </rPr>
      <t>p</t>
    </r>
  </si>
  <si>
    <r>
      <t>r</t>
    </r>
    <r>
      <rPr>
        <b/>
        <vertAlign val="subscript"/>
        <sz val="10"/>
        <rFont val="Arial"/>
        <family val="2"/>
      </rPr>
      <t>c</t>
    </r>
  </si>
  <si>
    <r>
      <t>v</t>
    </r>
    <r>
      <rPr>
        <b/>
        <vertAlign val="subscript"/>
        <sz val="10"/>
        <rFont val="Arial"/>
        <family val="2"/>
      </rPr>
      <t>t</t>
    </r>
  </si>
  <si>
    <t>Volume CsCl (mL)</t>
  </si>
  <si>
    <t>Volume GB/DNA (mL)</t>
  </si>
  <si>
    <t>Total Volume (mL)</t>
  </si>
  <si>
    <t>the distance from the axis of rotation to the position occupied by the DNA at equilibrium (cm)</t>
  </si>
  <si>
    <t>β°</t>
  </si>
  <si>
    <t>N</t>
  </si>
  <si>
    <t>ω</t>
  </si>
  <si>
    <t xml:space="preserve">distance (cm) to bottom of gradient </t>
  </si>
  <si>
    <t xml:space="preserve">distance (cm) to top of gradient </t>
  </si>
  <si>
    <t>β°-value of CsCl (dependent on concentration)</t>
  </si>
  <si>
    <t>angular velocity of rotor (rev/min)</t>
  </si>
  <si>
    <t>angular velocity of rotor ((π/30)(rev/min))</t>
  </si>
  <si>
    <t>Sedimentation coefficient of DNA at 20 °C in water (DNA size and density dependent?)</t>
  </si>
  <si>
    <t>constant which is inversely proportional to the diffusion coefficient of the solute which forms the gradient</t>
  </si>
  <si>
    <t>CsCl Density at 25 °C (g/ml)</t>
  </si>
  <si>
    <t>CsCl stock</t>
  </si>
  <si>
    <t>buoyant density of the DNA (dependent on GC and %labeling, use the lightest density)</t>
  </si>
  <si>
    <t>the isoconcentration point in a cylindrical tube (cm) (a tube in a swing-out rotor)</t>
  </si>
  <si>
    <t>density of solution (g/ml) (if homogeneous)</t>
  </si>
  <si>
    <r>
      <t>k</t>
    </r>
    <r>
      <rPr>
        <sz val="10"/>
        <rFont val="Arial"/>
        <family val="2"/>
        <charset val="1"/>
      </rPr>
      <t xml:space="preserve"> (for 1.5 g/ml CsCl)</t>
    </r>
  </si>
  <si>
    <t>time to equilibrate gradient (h) without pre-gradient</t>
  </si>
  <si>
    <t>measured nD</t>
  </si>
  <si>
    <t>temp</t>
  </si>
  <si>
    <t>Vti 65.2, full, 20 C, 65000rpm</t>
  </si>
  <si>
    <t>temp corrected nd</t>
  </si>
  <si>
    <t xml:space="preserve">Sample </t>
  </si>
  <si>
    <t>using density (p(20)) CsCl stock = 1.887, Final density = 1.730 g/ml</t>
  </si>
  <si>
    <t>cscl</t>
  </si>
  <si>
    <t>GB</t>
  </si>
  <si>
    <t>TE+DNA</t>
  </si>
  <si>
    <t>2) Calculate how much CsCl stock to use by choosing the total volume in C14-C27 that is just above 5.6 ml</t>
  </si>
  <si>
    <t>3) Calculate how much GB to use ([Total Volume] - [CsCl stock volume] - [DNA volume])</t>
  </si>
  <si>
    <t>4) Prep samples in 15 ml tubes (mix CsCl stock with GB and then add DNA), mix gently, and then quick spin</t>
  </si>
  <si>
    <t>1) Measure CsCl stock nD and enter nD and temp into B40 and C40</t>
  </si>
  <si>
    <t>5) Measure refractive index for each sample and record nD and temps in B34-B39 and C34-C39, to verify all samples are similar and near target final density</t>
  </si>
  <si>
    <t>6) load ultracentrifuge tubes</t>
  </si>
  <si>
    <t>Order of operations</t>
  </si>
  <si>
    <t>fraction</t>
  </si>
  <si>
    <t>measurement</t>
  </si>
  <si>
    <t>raw nD</t>
  </si>
  <si>
    <t>temp C</t>
  </si>
  <si>
    <t>nD-20 blank corrected</t>
  </si>
  <si>
    <t>density (g/ml)</t>
  </si>
  <si>
    <t>nD</t>
  </si>
  <si>
    <t>sample well</t>
  </si>
  <si>
    <t>A1</t>
  </si>
  <si>
    <t>B1</t>
  </si>
  <si>
    <t>C1</t>
  </si>
  <si>
    <t>D1</t>
  </si>
  <si>
    <t>E1</t>
  </si>
  <si>
    <t>F1</t>
  </si>
  <si>
    <t>G1</t>
  </si>
  <si>
    <t>H1</t>
  </si>
  <si>
    <t>H2</t>
  </si>
  <si>
    <t>G2</t>
  </si>
  <si>
    <t>F2</t>
  </si>
  <si>
    <t>E2</t>
  </si>
  <si>
    <t>D2</t>
  </si>
  <si>
    <t>C2</t>
  </si>
  <si>
    <t>B2</t>
  </si>
  <si>
    <t>A2</t>
  </si>
  <si>
    <t>A3</t>
  </si>
  <si>
    <t>B3</t>
  </si>
  <si>
    <t>C3</t>
  </si>
  <si>
    <t>D3</t>
  </si>
  <si>
    <t>E3</t>
  </si>
  <si>
    <t>F3</t>
  </si>
  <si>
    <t>G3</t>
  </si>
  <si>
    <t>H3</t>
  </si>
  <si>
    <t>H4</t>
  </si>
  <si>
    <t>G4</t>
  </si>
  <si>
    <t>F4</t>
  </si>
  <si>
    <t>E4</t>
  </si>
  <si>
    <t>D4</t>
  </si>
  <si>
    <t>C4</t>
  </si>
  <si>
    <t>B4</t>
  </si>
  <si>
    <t>A4</t>
  </si>
  <si>
    <t>A5</t>
  </si>
  <si>
    <t>B5</t>
  </si>
  <si>
    <t>C5</t>
  </si>
  <si>
    <t>D5</t>
  </si>
  <si>
    <t>E5</t>
  </si>
  <si>
    <t>F5</t>
  </si>
  <si>
    <t>G5</t>
  </si>
  <si>
    <t>H5</t>
  </si>
  <si>
    <t>H6</t>
  </si>
  <si>
    <t>G6</t>
  </si>
  <si>
    <t>F6</t>
  </si>
  <si>
    <t>E6</t>
  </si>
  <si>
    <t>D6</t>
  </si>
  <si>
    <t>C6</t>
  </si>
  <si>
    <t>B6</t>
  </si>
  <si>
    <t>A6</t>
  </si>
  <si>
    <t>A7</t>
  </si>
  <si>
    <t>B7</t>
  </si>
  <si>
    <t>C7</t>
  </si>
  <si>
    <t>D7</t>
  </si>
  <si>
    <t>E7</t>
  </si>
  <si>
    <t>F7</t>
  </si>
  <si>
    <t>G7</t>
  </si>
  <si>
    <t>H7</t>
  </si>
  <si>
    <t>H8</t>
  </si>
  <si>
    <t>G8</t>
  </si>
  <si>
    <t>F8</t>
  </si>
  <si>
    <t>E8</t>
  </si>
  <si>
    <t>D8</t>
  </si>
  <si>
    <t>C8</t>
  </si>
  <si>
    <t>B8</t>
  </si>
  <si>
    <t>A8</t>
  </si>
  <si>
    <t>A9</t>
  </si>
  <si>
    <t>B9</t>
  </si>
  <si>
    <t>C9</t>
  </si>
  <si>
    <t>D9</t>
  </si>
  <si>
    <t>E9</t>
  </si>
  <si>
    <t>F9</t>
  </si>
  <si>
    <t>G9</t>
  </si>
  <si>
    <t>H9</t>
  </si>
  <si>
    <t>H10</t>
  </si>
  <si>
    <t>G10</t>
  </si>
  <si>
    <t>F10</t>
  </si>
  <si>
    <t>Tube A</t>
  </si>
  <si>
    <t>Tube B</t>
  </si>
  <si>
    <t>Tube C</t>
  </si>
  <si>
    <t>Tube D</t>
  </si>
  <si>
    <t>Tube E</t>
  </si>
  <si>
    <t>Tube F</t>
  </si>
  <si>
    <t>Tube G</t>
  </si>
  <si>
    <t>Tube H</t>
  </si>
  <si>
    <t>DNA conc ng/ul</t>
  </si>
  <si>
    <t xml:space="preserve">DNA </t>
  </si>
  <si>
    <t>TE</t>
  </si>
  <si>
    <t>Tube I</t>
  </si>
  <si>
    <t>Tube J</t>
  </si>
  <si>
    <t>Tube K</t>
  </si>
  <si>
    <t>Tube L</t>
  </si>
  <si>
    <t>Sample name</t>
  </si>
  <si>
    <t>CsCl Start</t>
  </si>
  <si>
    <t>CsCl end</t>
  </si>
  <si>
    <t>Time Start</t>
  </si>
  <si>
    <t>Time End</t>
  </si>
  <si>
    <t>E10</t>
  </si>
  <si>
    <t>D10</t>
  </si>
  <si>
    <t>C10</t>
  </si>
  <si>
    <t>B10</t>
  </si>
  <si>
    <t>A10</t>
  </si>
  <si>
    <t>Tube M</t>
  </si>
  <si>
    <t>Tube N</t>
  </si>
  <si>
    <t>Tube O</t>
  </si>
  <si>
    <t>Tube P</t>
  </si>
  <si>
    <t>GB + Tween</t>
  </si>
  <si>
    <t>Fraction</t>
  </si>
  <si>
    <t>A</t>
  </si>
  <si>
    <t>B</t>
  </si>
  <si>
    <t>C</t>
  </si>
  <si>
    <t>D</t>
  </si>
  <si>
    <t>DNA (ng/ul)</t>
  </si>
  <si>
    <t>E</t>
  </si>
  <si>
    <t>F</t>
  </si>
  <si>
    <t>A11</t>
  </si>
  <si>
    <t>B11</t>
  </si>
  <si>
    <t>C11</t>
  </si>
  <si>
    <t>D11</t>
  </si>
  <si>
    <t>E11</t>
  </si>
  <si>
    <t>F11</t>
  </si>
  <si>
    <t>G11</t>
  </si>
  <si>
    <t>H11</t>
  </si>
  <si>
    <t>Sample ID</t>
  </si>
  <si>
    <t>Tube Label</t>
  </si>
  <si>
    <t>Well Location</t>
  </si>
  <si>
    <t>CsCl g/ml</t>
  </si>
  <si>
    <t>% Yield:</t>
  </si>
  <si>
    <t>Project Name</t>
  </si>
  <si>
    <t>PI</t>
  </si>
  <si>
    <t>Tube Letter</t>
  </si>
  <si>
    <t>Centrifuge Start Date</t>
  </si>
  <si>
    <t>Plate Label</t>
  </si>
  <si>
    <t>ABCD</t>
  </si>
  <si>
    <t>Notes</t>
  </si>
  <si>
    <t>Total DNA</t>
  </si>
  <si>
    <t>EFGH</t>
  </si>
  <si>
    <t>Total Hours Centrifuged</t>
  </si>
  <si>
    <t>Percent DNA Recovered</t>
  </si>
  <si>
    <t>MNOP</t>
  </si>
  <si>
    <t>O</t>
  </si>
  <si>
    <t>P</t>
  </si>
  <si>
    <t>Isotope</t>
  </si>
  <si>
    <t>DNA Loaded (ng)</t>
  </si>
  <si>
    <t>Notes:</t>
  </si>
  <si>
    <t>GB+Tween</t>
  </si>
  <si>
    <t>GB*</t>
  </si>
  <si>
    <t>*Add ~20 ul extra GB to bring into 1.725-1.73 g/ml density range</t>
  </si>
  <si>
    <t xml:space="preserve">Fraction 13/14 combined </t>
  </si>
  <si>
    <t>Control</t>
  </si>
  <si>
    <t>18O</t>
  </si>
  <si>
    <t>Fraction 17 showed &gt;2 ng/ul than the expected concentration. Double check quantification.</t>
  </si>
  <si>
    <t>Fraction 13 contains both fractions 13 and 14. Fraction 14 well is empty</t>
  </si>
  <si>
    <t>Final Volume (ul)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</si>
</sst>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0"/>
    <numFmt numFmtId="166" formatCode="0.00000"/>
    <numFmt numFmtId="167" formatCode="0.000"/>
  </numFmts>
  <fonts count="20">
    <font>
      <sz val="10"/>
      <name val="Arial"/>
      <family val="2"/>
      <charset val="1"/>
    </font>
    <font>
      <sz val="10"/>
      <name val="Arial"/>
      <family val="2"/>
      <charset val="1"/>
    </font>
    <font>
      <b/>
      <u/>
      <sz val="10"/>
      <name val="Arial"/>
      <family val="2"/>
    </font>
    <font>
      <b/>
      <vertAlign val="subscript"/>
      <sz val="10"/>
      <name val="Arial"/>
      <family val="2"/>
    </font>
    <font>
      <b/>
      <sz val="10"/>
      <name val="Arial"/>
      <family val="2"/>
    </font>
    <font>
      <sz val="12"/>
      <name val="Times New Roman"/>
      <family val="1"/>
    </font>
    <font>
      <sz val="10"/>
      <name val="Arial"/>
      <family val="2"/>
      <charset val="1"/>
    </font>
    <font>
      <sz val="10"/>
      <color indexed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10"/>
      <name val="Arial"/>
      <family val="2"/>
      <charset val="1"/>
    </font>
    <font>
      <sz val="10"/>
      <color indexed="8"/>
      <name val="Arial"/>
      <family val="2"/>
    </font>
    <font>
      <sz val="8"/>
      <name val="Verdana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theme="1"/>
      <name val="Calibri (Body)"/>
    </font>
    <font>
      <sz val="11"/>
      <name val="Calibri (Body)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</fills>
  <borders count="1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 style="medium">
        <color indexed="64"/>
      </top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6" fillId="0" borderId="0"/>
  </cellStyleXfs>
  <cellXfs count="121">
    <xf numFmtId="0" fontId="0" fillId="0" borderId="0" xfId="0"/>
    <xf numFmtId="0" fontId="2" fillId="0" borderId="0" xfId="0" applyFont="1"/>
    <xf numFmtId="0" fontId="10" fillId="0" borderId="1" xfId="0" applyFont="1" applyBorder="1" applyAlignment="1">
      <alignment horizontal="center" vertical="center" wrapText="1"/>
    </xf>
    <xf numFmtId="0" fontId="4" fillId="0" borderId="0" xfId="0" applyFont="1"/>
    <xf numFmtId="0" fontId="5" fillId="0" borderId="0" xfId="0" applyFont="1"/>
    <xf numFmtId="2" fontId="10" fillId="0" borderId="0" xfId="0" applyNumberFormat="1" applyFont="1" applyAlignment="1">
      <alignment horizontal="center" vertical="center"/>
    </xf>
    <xf numFmtId="11" fontId="10" fillId="0" borderId="0" xfId="0" applyNumberFormat="1" applyFont="1" applyAlignment="1">
      <alignment horizontal="center" vertical="center"/>
    </xf>
    <xf numFmtId="11" fontId="10" fillId="0" borderId="0" xfId="0" applyNumberFormat="1" applyFont="1"/>
    <xf numFmtId="2" fontId="10" fillId="0" borderId="2" xfId="0" applyNumberFormat="1" applyFont="1" applyBorder="1" applyAlignment="1">
      <alignment horizontal="center" vertical="center"/>
    </xf>
    <xf numFmtId="11" fontId="10" fillId="0" borderId="2" xfId="0" applyNumberFormat="1" applyFont="1" applyBorder="1" applyAlignment="1">
      <alignment horizontal="center" vertical="center"/>
    </xf>
    <xf numFmtId="0" fontId="7" fillId="0" borderId="0" xfId="0" applyFont="1"/>
    <xf numFmtId="0" fontId="5" fillId="0" borderId="0" xfId="0" applyFont="1" applyAlignment="1">
      <alignment horizontal="right" vertical="center"/>
    </xf>
    <xf numFmtId="164" fontId="10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164" fontId="8" fillId="0" borderId="0" xfId="0" applyNumberFormat="1" applyFont="1" applyAlignment="1">
      <alignment horizontal="center" vertical="center"/>
    </xf>
    <xf numFmtId="0" fontId="11" fillId="0" borderId="0" xfId="0" applyFont="1"/>
    <xf numFmtId="0" fontId="1" fillId="0" borderId="0" xfId="0" applyFont="1"/>
    <xf numFmtId="0" fontId="4" fillId="0" borderId="0" xfId="0" applyFont="1" applyAlignment="1">
      <alignment wrapText="1"/>
    </xf>
    <xf numFmtId="0" fontId="0" fillId="0" borderId="0" xfId="0" applyAlignment="1">
      <alignment wrapText="1"/>
    </xf>
    <xf numFmtId="0" fontId="5" fillId="0" borderId="0" xfId="0" applyFont="1" applyAlignment="1">
      <alignment wrapText="1"/>
    </xf>
    <xf numFmtId="0" fontId="0" fillId="0" borderId="0" xfId="0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166" fontId="0" fillId="0" borderId="0" xfId="0" applyNumberFormat="1"/>
    <xf numFmtId="0" fontId="6" fillId="0" borderId="0" xfId="0" applyFont="1" applyAlignment="1">
      <alignment horizontal="right"/>
    </xf>
    <xf numFmtId="2" fontId="0" fillId="0" borderId="0" xfId="0" applyNumberFormat="1" applyAlignment="1">
      <alignment horizontal="center" vertical="center" wrapText="1"/>
    </xf>
    <xf numFmtId="1" fontId="0" fillId="0" borderId="0" xfId="0" applyNumberFormat="1" applyAlignment="1">
      <alignment horizontal="center" vertical="center" wrapText="1"/>
    </xf>
    <xf numFmtId="165" fontId="6" fillId="0" borderId="0" xfId="0" applyNumberFormat="1" applyFont="1" applyAlignment="1">
      <alignment horizontal="right"/>
    </xf>
    <xf numFmtId="0" fontId="0" fillId="0" borderId="0" xfId="0" applyAlignment="1">
      <alignment horizontal="center"/>
    </xf>
    <xf numFmtId="167" fontId="0" fillId="0" borderId="0" xfId="0" applyNumberFormat="1"/>
    <xf numFmtId="164" fontId="0" fillId="0" borderId="0" xfId="0" applyNumberFormat="1" applyAlignment="1">
      <alignment horizontal="center" vertical="center" wrapText="1"/>
    </xf>
    <xf numFmtId="0" fontId="14" fillId="0" borderId="0" xfId="0" applyFont="1"/>
    <xf numFmtId="0" fontId="6" fillId="0" borderId="0" xfId="0" applyFont="1"/>
    <xf numFmtId="0" fontId="4" fillId="0" borderId="3" xfId="0" applyFont="1" applyBorder="1" applyAlignment="1">
      <alignment horizontal="center" vertical="center" wrapText="1"/>
    </xf>
    <xf numFmtId="165" fontId="4" fillId="0" borderId="3" xfId="0" applyNumberFormat="1" applyFont="1" applyBorder="1" applyAlignment="1">
      <alignment horizontal="center" vertical="center" wrapText="1"/>
    </xf>
    <xf numFmtId="164" fontId="4" fillId="0" borderId="3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67" fontId="4" fillId="0" borderId="1" xfId="0" applyNumberFormat="1" applyFont="1" applyBorder="1" applyAlignment="1">
      <alignment horizontal="center" vertical="center" wrapText="1"/>
    </xf>
    <xf numFmtId="165" fontId="0" fillId="0" borderId="0" xfId="0" applyNumberFormat="1"/>
    <xf numFmtId="0" fontId="0" fillId="2" borderId="0" xfId="0" applyFill="1"/>
    <xf numFmtId="165" fontId="0" fillId="2" borderId="0" xfId="0" applyNumberFormat="1" applyFill="1"/>
    <xf numFmtId="0" fontId="4" fillId="0" borderId="2" xfId="0" applyFont="1" applyBorder="1" applyAlignment="1">
      <alignment horizontal="center"/>
    </xf>
    <xf numFmtId="0" fontId="13" fillId="0" borderId="0" xfId="0" applyFont="1" applyAlignment="1">
      <alignment horizontal="right"/>
    </xf>
    <xf numFmtId="165" fontId="13" fillId="0" borderId="0" xfId="0" applyNumberFormat="1" applyFont="1" applyAlignment="1">
      <alignment horizontal="right"/>
    </xf>
    <xf numFmtId="0" fontId="0" fillId="3" borderId="0" xfId="0" applyFill="1"/>
    <xf numFmtId="165" fontId="0" fillId="3" borderId="0" xfId="0" applyNumberFormat="1" applyFill="1"/>
    <xf numFmtId="0" fontId="0" fillId="4" borderId="2" xfId="0" applyFill="1" applyBorder="1"/>
    <xf numFmtId="165" fontId="13" fillId="4" borderId="2" xfId="0" applyNumberFormat="1" applyFont="1" applyFill="1" applyBorder="1" applyAlignment="1">
      <alignment horizontal="right"/>
    </xf>
    <xf numFmtId="0" fontId="13" fillId="4" borderId="2" xfId="0" applyFont="1" applyFill="1" applyBorder="1" applyAlignment="1">
      <alignment horizontal="right"/>
    </xf>
    <xf numFmtId="166" fontId="0" fillId="4" borderId="2" xfId="0" applyNumberFormat="1" applyFill="1" applyBorder="1"/>
    <xf numFmtId="167" fontId="0" fillId="4" borderId="2" xfId="0" applyNumberFormat="1" applyFill="1" applyBorder="1"/>
    <xf numFmtId="164" fontId="0" fillId="0" borderId="0" xfId="0" applyNumberFormat="1"/>
    <xf numFmtId="167" fontId="14" fillId="0" borderId="0" xfId="0" applyNumberFormat="1" applyFont="1"/>
    <xf numFmtId="0" fontId="4" fillId="0" borderId="0" xfId="0" applyFont="1" applyAlignment="1">
      <alignment horizontal="center"/>
    </xf>
    <xf numFmtId="0" fontId="6" fillId="5" borderId="0" xfId="0" applyFont="1" applyFill="1"/>
    <xf numFmtId="0" fontId="0" fillId="5" borderId="0" xfId="0" applyFill="1"/>
    <xf numFmtId="167" fontId="0" fillId="5" borderId="0" xfId="0" applyNumberFormat="1" applyFill="1"/>
    <xf numFmtId="0" fontId="16" fillId="0" borderId="0" xfId="1"/>
    <xf numFmtId="0" fontId="0" fillId="0" borderId="0" xfId="0" applyAlignment="1">
      <alignment vertical="center" wrapText="1"/>
    </xf>
    <xf numFmtId="0" fontId="0" fillId="6" borderId="0" xfId="0" applyFill="1"/>
    <xf numFmtId="165" fontId="0" fillId="6" borderId="0" xfId="0" applyNumberFormat="1" applyFill="1"/>
    <xf numFmtId="0" fontId="0" fillId="7" borderId="0" xfId="0" applyFill="1"/>
    <xf numFmtId="165" fontId="0" fillId="7" borderId="0" xfId="0" applyNumberFormat="1" applyFill="1"/>
    <xf numFmtId="0" fontId="16" fillId="0" borderId="0" xfId="1" applyAlignment="1">
      <alignment horizontal="right"/>
    </xf>
    <xf numFmtId="0" fontId="16" fillId="0" borderId="7" xfId="1" applyBorder="1" applyAlignment="1">
      <alignment horizontal="center"/>
    </xf>
    <xf numFmtId="0" fontId="16" fillId="0" borderId="0" xfId="1" applyAlignment="1">
      <alignment horizontal="center"/>
    </xf>
    <xf numFmtId="0" fontId="13" fillId="0" borderId="8" xfId="1" applyFont="1" applyBorder="1" applyAlignment="1">
      <alignment horizontal="center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165" fontId="16" fillId="2" borderId="7" xfId="1" applyNumberFormat="1" applyFill="1" applyBorder="1" applyAlignment="1">
      <alignment horizontal="right"/>
    </xf>
    <xf numFmtId="165" fontId="16" fillId="2" borderId="0" xfId="1" applyNumberFormat="1" applyFill="1"/>
    <xf numFmtId="165" fontId="16" fillId="2" borderId="8" xfId="1" applyNumberFormat="1" applyFill="1" applyBorder="1"/>
    <xf numFmtId="165" fontId="16" fillId="0" borderId="7" xfId="1" applyNumberFormat="1" applyBorder="1" applyAlignment="1">
      <alignment horizontal="right"/>
    </xf>
    <xf numFmtId="165" fontId="16" fillId="0" borderId="0" xfId="1" applyNumberFormat="1"/>
    <xf numFmtId="165" fontId="16" fillId="0" borderId="8" xfId="1" applyNumberFormat="1" applyBorder="1"/>
    <xf numFmtId="165" fontId="13" fillId="0" borderId="8" xfId="1" applyNumberFormat="1" applyFont="1" applyBorder="1"/>
    <xf numFmtId="165" fontId="14" fillId="0" borderId="8" xfId="1" applyNumberFormat="1" applyFont="1" applyBorder="1"/>
    <xf numFmtId="165" fontId="14" fillId="0" borderId="0" xfId="1" applyNumberFormat="1" applyFont="1"/>
    <xf numFmtId="165" fontId="16" fillId="2" borderId="9" xfId="1" applyNumberFormat="1" applyFill="1" applyBorder="1" applyAlignment="1">
      <alignment horizontal="right"/>
    </xf>
    <xf numFmtId="165" fontId="16" fillId="2" borderId="4" xfId="1" applyNumberFormat="1" applyFill="1" applyBorder="1"/>
    <xf numFmtId="165" fontId="16" fillId="2" borderId="10" xfId="1" applyNumberFormat="1" applyFill="1" applyBorder="1"/>
    <xf numFmtId="165" fontId="13" fillId="0" borderId="0" xfId="1" applyNumberFormat="1" applyFont="1" applyAlignment="1">
      <alignment horizontal="right"/>
    </xf>
    <xf numFmtId="165" fontId="13" fillId="0" borderId="0" xfId="1" applyNumberFormat="1" applyFont="1"/>
    <xf numFmtId="165" fontId="16" fillId="0" borderId="0" xfId="1" applyNumberFormat="1" applyAlignment="1">
      <alignment horizontal="right"/>
    </xf>
    <xf numFmtId="165" fontId="16" fillId="0" borderId="7" xfId="1" applyNumberFormat="1" applyBorder="1" applyAlignment="1">
      <alignment horizontal="center"/>
    </xf>
    <xf numFmtId="165" fontId="16" fillId="0" borderId="0" xfId="1" applyNumberFormat="1" applyAlignment="1">
      <alignment horizontal="center"/>
    </xf>
    <xf numFmtId="165" fontId="13" fillId="0" borderId="8" xfId="1" applyNumberFormat="1" applyFont="1" applyBorder="1" applyAlignment="1">
      <alignment horizontal="center"/>
    </xf>
    <xf numFmtId="165" fontId="16" fillId="2" borderId="13" xfId="1" applyNumberFormat="1" applyFill="1" applyBorder="1"/>
    <xf numFmtId="165" fontId="16" fillId="2" borderId="12" xfId="1" applyNumberFormat="1" applyFill="1" applyBorder="1" applyAlignment="1">
      <alignment horizontal="right"/>
    </xf>
    <xf numFmtId="165" fontId="16" fillId="0" borderId="11" xfId="1" applyNumberFormat="1" applyBorder="1"/>
    <xf numFmtId="165" fontId="13" fillId="0" borderId="11" xfId="1" applyNumberFormat="1" applyFont="1" applyBorder="1" applyAlignment="1">
      <alignment horizontal="right"/>
    </xf>
    <xf numFmtId="165" fontId="13" fillId="0" borderId="11" xfId="1" applyNumberFormat="1" applyFont="1" applyBorder="1"/>
    <xf numFmtId="0" fontId="17" fillId="0" borderId="0" xfId="0" applyFont="1" applyAlignment="1">
      <alignment horizontal="center"/>
    </xf>
    <xf numFmtId="0" fontId="0" fillId="2" borderId="0" xfId="0" applyFill="1" applyAlignment="1">
      <alignment vertical="center" wrapText="1"/>
    </xf>
    <xf numFmtId="165" fontId="13" fillId="2" borderId="0" xfId="0" applyNumberFormat="1" applyFont="1" applyFill="1" applyAlignment="1">
      <alignment horizontal="right"/>
    </xf>
    <xf numFmtId="164" fontId="0" fillId="2" borderId="0" xfId="0" applyNumberFormat="1" applyFill="1"/>
    <xf numFmtId="167" fontId="0" fillId="2" borderId="0" xfId="0" applyNumberFormat="1" applyFill="1"/>
    <xf numFmtId="0" fontId="13" fillId="2" borderId="0" xfId="0" applyFont="1" applyFill="1" applyAlignment="1">
      <alignment horizontal="right"/>
    </xf>
    <xf numFmtId="0" fontId="13" fillId="0" borderId="5" xfId="1" applyFont="1" applyBorder="1"/>
    <xf numFmtId="1" fontId="13" fillId="0" borderId="5" xfId="1" applyNumberFormat="1" applyFont="1" applyBorder="1"/>
    <xf numFmtId="0" fontId="13" fillId="0" borderId="6" xfId="1" applyFont="1" applyBorder="1"/>
    <xf numFmtId="0" fontId="18" fillId="2" borderId="0" xfId="0" applyFont="1" applyFill="1" applyAlignment="1">
      <alignment horizontal="center" wrapText="1"/>
    </xf>
    <xf numFmtId="0" fontId="18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18" fillId="0" borderId="0" xfId="0" applyFont="1" applyAlignment="1">
      <alignment horizontal="center"/>
    </xf>
    <xf numFmtId="0" fontId="18" fillId="2" borderId="0" xfId="0" applyFont="1" applyFill="1" applyAlignment="1">
      <alignment horizontal="center"/>
    </xf>
    <xf numFmtId="0" fontId="19" fillId="2" borderId="0" xfId="0" applyFont="1" applyFill="1"/>
    <xf numFmtId="0" fontId="4" fillId="0" borderId="1" xfId="0" applyFont="1" applyBorder="1"/>
    <xf numFmtId="0" fontId="4" fillId="0" borderId="1" xfId="0" applyFont="1" applyBorder="1" applyAlignment="1">
      <alignment wrapText="1"/>
    </xf>
    <xf numFmtId="0" fontId="15" fillId="0" borderId="1" xfId="0" applyFont="1" applyBorder="1" applyAlignment="1">
      <alignment wrapText="1"/>
    </xf>
    <xf numFmtId="165" fontId="16" fillId="5" borderId="7" xfId="1" applyNumberFormat="1" applyFill="1" applyBorder="1" applyAlignment="1">
      <alignment horizontal="right"/>
    </xf>
    <xf numFmtId="165" fontId="16" fillId="5" borderId="0" xfId="1" applyNumberFormat="1" applyFill="1"/>
    <xf numFmtId="165" fontId="16" fillId="5" borderId="8" xfId="1" applyNumberFormat="1" applyFill="1" applyBorder="1"/>
    <xf numFmtId="1" fontId="0" fillId="0" borderId="0" xfId="0" applyNumberFormat="1" applyAlignment="1">
      <alignment horizontal="right"/>
    </xf>
    <xf numFmtId="1" fontId="0" fillId="0" borderId="0" xfId="0" applyNumberFormat="1"/>
    <xf numFmtId="165" fontId="13" fillId="0" borderId="7" xfId="1" applyNumberFormat="1" applyFont="1" applyBorder="1" applyAlignment="1">
      <alignment horizontal="center"/>
    </xf>
    <xf numFmtId="165" fontId="13" fillId="0" borderId="0" xfId="1" applyNumberFormat="1" applyFont="1" applyAlignment="1">
      <alignment horizontal="center"/>
    </xf>
    <xf numFmtId="165" fontId="13" fillId="0" borderId="8" xfId="1" applyNumberFormat="1" applyFont="1" applyBorder="1" applyAlignment="1">
      <alignment horizontal="center"/>
    </xf>
    <xf numFmtId="0" fontId="13" fillId="0" borderId="7" xfId="1" applyFont="1" applyBorder="1" applyAlignment="1">
      <alignment horizontal="center"/>
    </xf>
    <xf numFmtId="0" fontId="13" fillId="0" borderId="0" xfId="1" applyFont="1" applyAlignment="1">
      <alignment horizontal="center"/>
    </xf>
    <xf numFmtId="0" fontId="13" fillId="0" borderId="8" xfId="1" applyFont="1" applyBorder="1" applyAlignment="1">
      <alignment horizontal="center"/>
    </xf>
  </cellXfs>
  <cellStyles count="2">
    <cellStyle name="Normal" xfId="0" builtinId="0"/>
    <cellStyle name="Normal 2" xfId="1" xr:uid="{A5401193-31B9-47AE-B2F2-84F13525C782}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DNA/</a:t>
            </a:r>
            <a:r>
              <a:rPr lang="en-US" baseline="0"/>
              <a:t>Density Sample</a:t>
            </a:r>
          </a:p>
          <a:p>
            <a:pPr>
              <a:defRPr/>
            </a:pPr>
            <a:r>
              <a:rPr lang="en-US" baseline="0"/>
              <a:t> A - H</a:t>
            </a:r>
            <a:endParaRPr lang="en-US"/>
          </a:p>
        </c:rich>
      </c:tx>
      <c:layout>
        <c:manualLayout>
          <c:xMode val="edge"/>
          <c:yMode val="edge"/>
          <c:x val="0.38026520200487457"/>
          <c:y val="1.55038797543501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195592132966735"/>
          <c:y val="0.11960348154906593"/>
          <c:w val="0.82007715813406667"/>
          <c:h val="0.66268752079677473"/>
        </c:manualLayout>
      </c:layout>
      <c:scatterChart>
        <c:scatterStyle val="lineMarker"/>
        <c:varyColors val="0"/>
        <c:ser>
          <c:idx val="0"/>
          <c:order val="0"/>
          <c:tx>
            <c:v>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Summary!$C$5:$C$23</c:f>
              <c:numCache>
                <c:formatCode>0.0000</c:formatCode>
                <c:ptCount val="19"/>
                <c:pt idx="0">
                  <c:v>1.7657691190000016</c:v>
                </c:pt>
                <c:pt idx="1">
                  <c:v>1.7624908390000016</c:v>
                </c:pt>
                <c:pt idx="2">
                  <c:v>1.7559342789999999</c:v>
                </c:pt>
                <c:pt idx="3">
                  <c:v>1.7504704790000005</c:v>
                </c:pt>
                <c:pt idx="4">
                  <c:v>1.7439139190000006</c:v>
                </c:pt>
                <c:pt idx="5">
                  <c:v>1.7373573589999989</c:v>
                </c:pt>
                <c:pt idx="6">
                  <c:v>1.7308007990000007</c:v>
                </c:pt>
                <c:pt idx="7">
                  <c:v>1.7255282320000003</c:v>
                </c:pt>
                <c:pt idx="8">
                  <c:v>1.7189716720000021</c:v>
                </c:pt>
                <c:pt idx="9">
                  <c:v>1.7124151120000004</c:v>
                </c:pt>
                <c:pt idx="10">
                  <c:v>1.7080440719999999</c:v>
                </c:pt>
                <c:pt idx="11">
                  <c:v>1.7014875120000017</c:v>
                </c:pt>
                <c:pt idx="12">
                  <c:v>1.6960237119999988</c:v>
                </c:pt>
                <c:pt idx="13">
                  <c:v>1.691652672</c:v>
                </c:pt>
                <c:pt idx="14">
                  <c:v>1.6850961120000001</c:v>
                </c:pt>
                <c:pt idx="15">
                  <c:v>1.6785395520000002</c:v>
                </c:pt>
                <c:pt idx="16">
                  <c:v>1.6708902319999996</c:v>
                </c:pt>
                <c:pt idx="17">
                  <c:v>1.6557828250000011</c:v>
                </c:pt>
                <c:pt idx="18">
                  <c:v>1.5738258250000001</c:v>
                </c:pt>
              </c:numCache>
            </c:numRef>
          </c:xVal>
          <c:yVal>
            <c:numRef>
              <c:f>Summary!$D$5:$D$23</c:f>
              <c:numCache>
                <c:formatCode>0.0000</c:formatCode>
                <c:ptCount val="19"/>
                <c:pt idx="0">
                  <c:v>-2.9384802100135197E-2</c:v>
                </c:pt>
                <c:pt idx="1">
                  <c:v>-4.3045756982962514E-2</c:v>
                </c:pt>
                <c:pt idx="2">
                  <c:v>-1.2567487132996919E-2</c:v>
                </c:pt>
                <c:pt idx="3">
                  <c:v>-4.6814552151982741E-2</c:v>
                </c:pt>
                <c:pt idx="4">
                  <c:v>4.4032980432476337E-3</c:v>
                </c:pt>
                <c:pt idx="5">
                  <c:v>0.25767019597965241</c:v>
                </c:pt>
                <c:pt idx="6">
                  <c:v>3.6117348033150645</c:v>
                </c:pt>
                <c:pt idx="7">
                  <c:v>13.619015560885614</c:v>
                </c:pt>
                <c:pt idx="8">
                  <c:v>19.25383599055829</c:v>
                </c:pt>
                <c:pt idx="9">
                  <c:v>9.1318049730737325</c:v>
                </c:pt>
                <c:pt idx="10">
                  <c:v>3.696958077077857</c:v>
                </c:pt>
                <c:pt idx="11">
                  <c:v>1.6519746452987025</c:v>
                </c:pt>
                <c:pt idx="12">
                  <c:v>1.2563823348236767</c:v>
                </c:pt>
                <c:pt idx="13">
                  <c:v>0.76464185169709997</c:v>
                </c:pt>
                <c:pt idx="14">
                  <c:v>0.41599184358575436</c:v>
                </c:pt>
                <c:pt idx="15">
                  <c:v>2.367750502680654</c:v>
                </c:pt>
                <c:pt idx="16">
                  <c:v>0.19700762540808903</c:v>
                </c:pt>
                <c:pt idx="17">
                  <c:v>0.40203188319951305</c:v>
                </c:pt>
                <c:pt idx="18">
                  <c:v>0.18050506935077473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346B-4E98-8EFA-5761BEFE9294}"/>
            </c:ext>
          </c:extLst>
        </c:ser>
        <c:ser>
          <c:idx val="1"/>
          <c:order val="1"/>
          <c:tx>
            <c:v>B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Summary!$F$5:$F$23</c:f>
              <c:numCache>
                <c:formatCode>0.0000</c:formatCode>
                <c:ptCount val="19"/>
                <c:pt idx="0">
                  <c:v>1.7628733050000012</c:v>
                </c:pt>
                <c:pt idx="1">
                  <c:v>1.7595950249999994</c:v>
                </c:pt>
                <c:pt idx="2">
                  <c:v>1.7543224580000008</c:v>
                </c:pt>
                <c:pt idx="3">
                  <c:v>1.7488586580000014</c:v>
                </c:pt>
                <c:pt idx="4">
                  <c:v>1.7423020980000015</c:v>
                </c:pt>
                <c:pt idx="5">
                  <c:v>1.7357455379999998</c:v>
                </c:pt>
                <c:pt idx="6">
                  <c:v>1.7291889779999998</c:v>
                </c:pt>
                <c:pt idx="7">
                  <c:v>1.7239164110000011</c:v>
                </c:pt>
                <c:pt idx="8">
                  <c:v>1.718452611</c:v>
                </c:pt>
                <c:pt idx="9">
                  <c:v>1.7129888110000007</c:v>
                </c:pt>
                <c:pt idx="10">
                  <c:v>1.7064322510000007</c:v>
                </c:pt>
                <c:pt idx="11">
                  <c:v>1.7009684510000014</c:v>
                </c:pt>
                <c:pt idx="12">
                  <c:v>1.6955046509999985</c:v>
                </c:pt>
                <c:pt idx="13">
                  <c:v>1.6889480910000003</c:v>
                </c:pt>
                <c:pt idx="14">
                  <c:v>1.683484291000001</c:v>
                </c:pt>
                <c:pt idx="15">
                  <c:v>1.676927731000001</c:v>
                </c:pt>
                <c:pt idx="16">
                  <c:v>1.6703711709999993</c:v>
                </c:pt>
                <c:pt idx="17">
                  <c:v>1.6552637640000007</c:v>
                </c:pt>
                <c:pt idx="18">
                  <c:v>1.5798633239999997</c:v>
                </c:pt>
              </c:numCache>
              <c:extLst xmlns:c15="http://schemas.microsoft.com/office/drawing/2012/chart"/>
            </c:numRef>
          </c:xVal>
          <c:yVal>
            <c:numRef>
              <c:f>Summary!$G$5:$G$23</c:f>
              <c:numCache>
                <c:formatCode>0.0000</c:formatCode>
                <c:ptCount val="19"/>
                <c:pt idx="0">
                  <c:v>-4.508579354934656E-2</c:v>
                </c:pt>
                <c:pt idx="1">
                  <c:v>-4.870064226203067E-2</c:v>
                </c:pt>
                <c:pt idx="2">
                  <c:v>-4.3831914226444342E-2</c:v>
                </c:pt>
                <c:pt idx="3">
                  <c:v>-4.9328841017243309E-2</c:v>
                </c:pt>
                <c:pt idx="4">
                  <c:v>-4.3671177139770277E-2</c:v>
                </c:pt>
                <c:pt idx="5">
                  <c:v>8.0759401396453656E-2</c:v>
                </c:pt>
                <c:pt idx="6">
                  <c:v>2.1014230934248661</c:v>
                </c:pt>
                <c:pt idx="7">
                  <c:v>14.49735382011527</c:v>
                </c:pt>
                <c:pt idx="8">
                  <c:v>19.189543785808489</c:v>
                </c:pt>
                <c:pt idx="9">
                  <c:v>10.859141433530835</c:v>
                </c:pt>
                <c:pt idx="10">
                  <c:v>4.1088518158196043</c:v>
                </c:pt>
                <c:pt idx="11">
                  <c:v>1.4815295443178158</c:v>
                </c:pt>
                <c:pt idx="12">
                  <c:v>0.91720554920263808</c:v>
                </c:pt>
                <c:pt idx="13">
                  <c:v>0.5451686556754215</c:v>
                </c:pt>
                <c:pt idx="14">
                  <c:v>0.38224383267903433</c:v>
                </c:pt>
                <c:pt idx="15">
                  <c:v>0.26362379555897264</c:v>
                </c:pt>
                <c:pt idx="16">
                  <c:v>0.19653596666354933</c:v>
                </c:pt>
                <c:pt idx="17">
                  <c:v>0.25828215481713185</c:v>
                </c:pt>
                <c:pt idx="18">
                  <c:v>0.21335223324122746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346B-4E98-8EFA-5761BEFE9294}"/>
            </c:ext>
          </c:extLst>
        </c:ser>
        <c:ser>
          <c:idx val="2"/>
          <c:order val="2"/>
          <c:tx>
            <c:v>C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Summary!$I$5:$I$23</c:f>
              <c:numCache>
                <c:formatCode>0.0000</c:formatCode>
                <c:ptCount val="19"/>
                <c:pt idx="0">
                  <c:v>1.7634470040000014</c:v>
                </c:pt>
                <c:pt idx="1">
                  <c:v>1.7601687239999997</c:v>
                </c:pt>
                <c:pt idx="2">
                  <c:v>1.7547049240000003</c:v>
                </c:pt>
                <c:pt idx="3">
                  <c:v>1.7503338839999998</c:v>
                </c:pt>
                <c:pt idx="4">
                  <c:v>1.7428757970000017</c:v>
                </c:pt>
                <c:pt idx="5">
                  <c:v>1.7374119970000006</c:v>
                </c:pt>
                <c:pt idx="6">
                  <c:v>1.7308554370000007</c:v>
                </c:pt>
                <c:pt idx="7">
                  <c:v>1.7242988770000007</c:v>
                </c:pt>
                <c:pt idx="8">
                  <c:v>1.7188350769999996</c:v>
                </c:pt>
                <c:pt idx="9">
                  <c:v>1.7122785169999997</c:v>
                </c:pt>
                <c:pt idx="10">
                  <c:v>1.7068147170000003</c:v>
                </c:pt>
                <c:pt idx="11">
                  <c:v>1.701350917000001</c:v>
                </c:pt>
                <c:pt idx="12">
                  <c:v>1.6958871169999998</c:v>
                </c:pt>
                <c:pt idx="13">
                  <c:v>1.6893305569999999</c:v>
                </c:pt>
                <c:pt idx="14">
                  <c:v>1.6849595170000011</c:v>
                </c:pt>
                <c:pt idx="15">
                  <c:v>1.6773101970000006</c:v>
                </c:pt>
                <c:pt idx="16">
                  <c:v>1.6707536369999989</c:v>
                </c:pt>
                <c:pt idx="17">
                  <c:v>1.6490896700000004</c:v>
                </c:pt>
                <c:pt idx="18">
                  <c:v>1.5594833500000007</c:v>
                </c:pt>
              </c:numCache>
              <c:extLst xmlns:c15="http://schemas.microsoft.com/office/drawing/2012/chart"/>
            </c:numRef>
          </c:xVal>
          <c:yVal>
            <c:numRef>
              <c:f>Summary!$J$5:$J$23</c:f>
              <c:numCache>
                <c:formatCode>0.0000</c:formatCode>
                <c:ptCount val="19"/>
                <c:pt idx="0">
                  <c:v>-3.0006611105425945E-2</c:v>
                </c:pt>
                <c:pt idx="1">
                  <c:v>-3.6140051918465525E-2</c:v>
                </c:pt>
                <c:pt idx="2">
                  <c:v>-3.4103832075853192E-2</c:v>
                </c:pt>
                <c:pt idx="3">
                  <c:v>-4.4466297159324202E-2</c:v>
                </c:pt>
                <c:pt idx="4">
                  <c:v>-3.1573789804182573E-2</c:v>
                </c:pt>
                <c:pt idx="5">
                  <c:v>6.6145011699920944E-2</c:v>
                </c:pt>
                <c:pt idx="6">
                  <c:v>1.2811640404185007</c:v>
                </c:pt>
                <c:pt idx="7">
                  <c:v>11.995829055822133</c:v>
                </c:pt>
                <c:pt idx="8">
                  <c:v>17.365845836996446</c:v>
                </c:pt>
                <c:pt idx="9">
                  <c:v>12.27736145039267</c:v>
                </c:pt>
                <c:pt idx="10">
                  <c:v>5.7299949563268378</c:v>
                </c:pt>
                <c:pt idx="11">
                  <c:v>1.516677905035791</c:v>
                </c:pt>
                <c:pt idx="12">
                  <c:v>1.013965063974904</c:v>
                </c:pt>
                <c:pt idx="13">
                  <c:v>0.59262431628790158</c:v>
                </c:pt>
                <c:pt idx="14">
                  <c:v>0.35302322808346259</c:v>
                </c:pt>
                <c:pt idx="15">
                  <c:v>0.21774517407715388</c:v>
                </c:pt>
                <c:pt idx="16">
                  <c:v>0.17738257326908599</c:v>
                </c:pt>
                <c:pt idx="17">
                  <c:v>0.30430842215443238</c:v>
                </c:pt>
                <c:pt idx="18">
                  <c:v>0.19841398138926444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346B-4E98-8EFA-5761BEFE9294}"/>
            </c:ext>
          </c:extLst>
        </c:ser>
        <c:ser>
          <c:idx val="3"/>
          <c:order val="3"/>
          <c:tx>
            <c:v>D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Summary!$L$5:$L$23</c:f>
              <c:numCache>
                <c:formatCode>0.0000</c:formatCode>
                <c:ptCount val="19"/>
                <c:pt idx="0">
                  <c:v>1.7627367099999987</c:v>
                </c:pt>
                <c:pt idx="1">
                  <c:v>1.7583656699999999</c:v>
                </c:pt>
                <c:pt idx="2">
                  <c:v>1.7539946300000011</c:v>
                </c:pt>
                <c:pt idx="3">
                  <c:v>1.7485308300000018</c:v>
                </c:pt>
                <c:pt idx="4">
                  <c:v>1.7419742700000018</c:v>
                </c:pt>
                <c:pt idx="5">
                  <c:v>1.738887222999999</c:v>
                </c:pt>
                <c:pt idx="6">
                  <c:v>1.7312379030000002</c:v>
                </c:pt>
                <c:pt idx="7">
                  <c:v>1.7257741030000009</c:v>
                </c:pt>
                <c:pt idx="8">
                  <c:v>1.7192175429999992</c:v>
                </c:pt>
                <c:pt idx="9">
                  <c:v>1.7137537429999998</c:v>
                </c:pt>
                <c:pt idx="10">
                  <c:v>1.7071971829999999</c:v>
                </c:pt>
                <c:pt idx="11">
                  <c:v>1.7017333830000005</c:v>
                </c:pt>
                <c:pt idx="12">
                  <c:v>1.6951768229999988</c:v>
                </c:pt>
                <c:pt idx="13">
                  <c:v>1.6918985430000006</c:v>
                </c:pt>
                <c:pt idx="14">
                  <c:v>1.6842492230000001</c:v>
                </c:pt>
                <c:pt idx="15">
                  <c:v>1.6787854230000008</c:v>
                </c:pt>
                <c:pt idx="16">
                  <c:v>1.6689505830000009</c:v>
                </c:pt>
                <c:pt idx="17">
                  <c:v>1.6307039830000001</c:v>
                </c:pt>
                <c:pt idx="18">
                  <c:v>1.5161554160000001</c:v>
                </c:pt>
              </c:numCache>
              <c:extLst xmlns:c15="http://schemas.microsoft.com/office/drawing/2012/chart"/>
            </c:numRef>
          </c:xVal>
          <c:yVal>
            <c:numRef>
              <c:f>Summary!$M$5:$M$23</c:f>
              <c:numCache>
                <c:formatCode>0.0000</c:formatCode>
                <c:ptCount val="19"/>
                <c:pt idx="0">
                  <c:v>-4.7293463991836454E-2</c:v>
                </c:pt>
                <c:pt idx="1">
                  <c:v>-4.6978705082012469E-2</c:v>
                </c:pt>
                <c:pt idx="2">
                  <c:v>-3.9753029952670667E-2</c:v>
                </c:pt>
                <c:pt idx="3">
                  <c:v>-1.256568155723841E-2</c:v>
                </c:pt>
                <c:pt idx="4">
                  <c:v>-2.2468599358782759E-2</c:v>
                </c:pt>
                <c:pt idx="5">
                  <c:v>5.6249391568224415E-2</c:v>
                </c:pt>
                <c:pt idx="6">
                  <c:v>1.3949642302538967</c:v>
                </c:pt>
                <c:pt idx="7">
                  <c:v>14.277514778188879</c:v>
                </c:pt>
                <c:pt idx="8">
                  <c:v>18.110864252641065</c:v>
                </c:pt>
                <c:pt idx="9">
                  <c:v>12.059390896181178</c:v>
                </c:pt>
                <c:pt idx="10">
                  <c:v>6.1758795646432132</c:v>
                </c:pt>
                <c:pt idx="11">
                  <c:v>2.062644497157772</c:v>
                </c:pt>
                <c:pt idx="12">
                  <c:v>1.2962606413750557</c:v>
                </c:pt>
                <c:pt idx="13">
                  <c:v>0.85869842784610206</c:v>
                </c:pt>
                <c:pt idx="14">
                  <c:v>0.43108788266417225</c:v>
                </c:pt>
                <c:pt idx="15">
                  <c:v>0.25607189082030507</c:v>
                </c:pt>
                <c:pt idx="16">
                  <c:v>0.24272103530632452</c:v>
                </c:pt>
                <c:pt idx="17">
                  <c:v>0.27509207621942178</c:v>
                </c:pt>
                <c:pt idx="18">
                  <c:v>0.14689832481370788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346B-4E98-8EFA-5761BEFE9294}"/>
            </c:ext>
          </c:extLst>
        </c:ser>
        <c:ser>
          <c:idx val="4"/>
          <c:order val="4"/>
          <c:tx>
            <c:v>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Summary!$O$5:$O$23</c:f>
              <c:numCache>
                <c:formatCode>0.0000</c:formatCode>
                <c:ptCount val="19"/>
                <c:pt idx="0">
                  <c:v>1.7626274340000005</c:v>
                </c:pt>
                <c:pt idx="1">
                  <c:v>1.758256394</c:v>
                </c:pt>
                <c:pt idx="2">
                  <c:v>1.7527925940000006</c:v>
                </c:pt>
                <c:pt idx="3">
                  <c:v>1.7464272670000014</c:v>
                </c:pt>
                <c:pt idx="4">
                  <c:v>1.7398707070000015</c:v>
                </c:pt>
                <c:pt idx="5">
                  <c:v>1.7354996669999991</c:v>
                </c:pt>
                <c:pt idx="6">
                  <c:v>1.7291343399999999</c:v>
                </c:pt>
                <c:pt idx="7">
                  <c:v>1.7225777799999999</c:v>
                </c:pt>
                <c:pt idx="8">
                  <c:v>1.7171139799999988</c:v>
                </c:pt>
                <c:pt idx="9">
                  <c:v>1.7105574199999989</c:v>
                </c:pt>
                <c:pt idx="10">
                  <c:v>1.7050936199999995</c:v>
                </c:pt>
                <c:pt idx="11">
                  <c:v>1.6996298200000002</c:v>
                </c:pt>
                <c:pt idx="12">
                  <c:v>1.6932644929999991</c:v>
                </c:pt>
                <c:pt idx="13">
                  <c:v>1.6878006929999998</c:v>
                </c:pt>
                <c:pt idx="14">
                  <c:v>1.683429653000001</c:v>
                </c:pt>
                <c:pt idx="15">
                  <c:v>1.6779658530000017</c:v>
                </c:pt>
                <c:pt idx="16">
                  <c:v>1.671409293</c:v>
                </c:pt>
                <c:pt idx="17">
                  <c:v>1.6473685729999996</c:v>
                </c:pt>
                <c:pt idx="18">
                  <c:v>1.5503041660000001</c:v>
                </c:pt>
              </c:numCache>
            </c:numRef>
          </c:xVal>
          <c:yVal>
            <c:numRef>
              <c:f>Summary!$P$5:$P$23</c:f>
              <c:numCache>
                <c:formatCode>0.0000</c:formatCode>
                <c:ptCount val="19"/>
                <c:pt idx="0">
                  <c:v>-5.3538839960976458E-4</c:v>
                </c:pt>
                <c:pt idx="1">
                  <c:v>1.0608585303546176E-2</c:v>
                </c:pt>
                <c:pt idx="2">
                  <c:v>0.10043130380465427</c:v>
                </c:pt>
                <c:pt idx="3">
                  <c:v>0.175360529597648</c:v>
                </c:pt>
                <c:pt idx="4">
                  <c:v>0.51863065556540644</c:v>
                </c:pt>
                <c:pt idx="5">
                  <c:v>1.2204466196133288</c:v>
                </c:pt>
                <c:pt idx="6">
                  <c:v>2.9027148760908119</c:v>
                </c:pt>
                <c:pt idx="7">
                  <c:v>7.0237378781819473</c:v>
                </c:pt>
                <c:pt idx="8">
                  <c:v>11.613331556357783</c:v>
                </c:pt>
                <c:pt idx="9">
                  <c:v>9.4605341772915512</c:v>
                </c:pt>
                <c:pt idx="10">
                  <c:v>5.3960084085803111</c:v>
                </c:pt>
                <c:pt idx="11">
                  <c:v>2.581010398673115</c:v>
                </c:pt>
                <c:pt idx="12">
                  <c:v>1.3562277425787963</c:v>
                </c:pt>
                <c:pt idx="13">
                  <c:v>0.83852948806109751</c:v>
                </c:pt>
                <c:pt idx="14">
                  <c:v>0.52749612099034315</c:v>
                </c:pt>
                <c:pt idx="15">
                  <c:v>0.27668119896078913</c:v>
                </c:pt>
                <c:pt idx="16">
                  <c:v>0.17970421821209173</c:v>
                </c:pt>
                <c:pt idx="17">
                  <c:v>0.17085276786947276</c:v>
                </c:pt>
                <c:pt idx="18">
                  <c:v>0.11322053679330339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46B-4E98-8EFA-5761BEFE9294}"/>
            </c:ext>
          </c:extLst>
        </c:ser>
        <c:ser>
          <c:idx val="5"/>
          <c:order val="5"/>
          <c:tx>
            <c:v>F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Summary!$R$5:$R$23</c:f>
              <c:numCache>
                <c:formatCode>0.0000</c:formatCode>
                <c:ptCount val="19"/>
                <c:pt idx="0">
                  <c:v>1.7581197989999993</c:v>
                </c:pt>
                <c:pt idx="1">
                  <c:v>1.7548415189999993</c:v>
                </c:pt>
                <c:pt idx="2">
                  <c:v>1.7493777189999999</c:v>
                </c:pt>
                <c:pt idx="3">
                  <c:v>1.7439139190000006</c:v>
                </c:pt>
                <c:pt idx="4">
                  <c:v>1.7373573589999989</c:v>
                </c:pt>
                <c:pt idx="5">
                  <c:v>1.7318935589999995</c:v>
                </c:pt>
                <c:pt idx="6">
                  <c:v>1.7255282320000003</c:v>
                </c:pt>
                <c:pt idx="7">
                  <c:v>1.7200644320000009</c:v>
                </c:pt>
                <c:pt idx="8">
                  <c:v>1.7146006319999998</c:v>
                </c:pt>
                <c:pt idx="9">
                  <c:v>1.7102295919999992</c:v>
                </c:pt>
                <c:pt idx="10">
                  <c:v>1.7047657919999999</c:v>
                </c:pt>
                <c:pt idx="11">
                  <c:v>1.6982092320000017</c:v>
                </c:pt>
                <c:pt idx="12">
                  <c:v>1.6918439049999989</c:v>
                </c:pt>
                <c:pt idx="13">
                  <c:v>1.6863801049999996</c:v>
                </c:pt>
                <c:pt idx="14">
                  <c:v>1.6798235450000014</c:v>
                </c:pt>
                <c:pt idx="15">
                  <c:v>1.6754525050000009</c:v>
                </c:pt>
                <c:pt idx="16">
                  <c:v>1.6678031850000004</c:v>
                </c:pt>
                <c:pt idx="17">
                  <c:v>1.6483247379999995</c:v>
                </c:pt>
                <c:pt idx="18">
                  <c:v>1.5456052980000017</c:v>
                </c:pt>
              </c:numCache>
            </c:numRef>
          </c:xVal>
          <c:yVal>
            <c:numRef>
              <c:f>Summary!$S$5:$S$23</c:f>
              <c:numCache>
                <c:formatCode>0.0000</c:formatCode>
                <c:ptCount val="19"/>
                <c:pt idx="0">
                  <c:v>2.3851345744681399E-2</c:v>
                </c:pt>
                <c:pt idx="1">
                  <c:v>9.6906363608471935E-2</c:v>
                </c:pt>
                <c:pt idx="2">
                  <c:v>0.22550491251158367</c:v>
                </c:pt>
                <c:pt idx="3">
                  <c:v>0.70629344241902603</c:v>
                </c:pt>
                <c:pt idx="4">
                  <c:v>1.6691083790296721</c:v>
                </c:pt>
                <c:pt idx="5">
                  <c:v>3.6870802157983049</c:v>
                </c:pt>
                <c:pt idx="6">
                  <c:v>7.2523410638667016</c:v>
                </c:pt>
                <c:pt idx="7">
                  <c:v>16.462006311442085</c:v>
                </c:pt>
                <c:pt idx="8">
                  <c:v>18.7283074693526</c:v>
                </c:pt>
                <c:pt idx="9">
                  <c:v>11.907065732067259</c:v>
                </c:pt>
                <c:pt idx="10">
                  <c:v>6.8807231378408487</c:v>
                </c:pt>
                <c:pt idx="11">
                  <c:v>3.1848577497107544</c:v>
                </c:pt>
                <c:pt idx="12">
                  <c:v>1.6301457107211246</c:v>
                </c:pt>
                <c:pt idx="13">
                  <c:v>0.91438975316711246</c:v>
                </c:pt>
                <c:pt idx="14">
                  <c:v>0.63684669774874458</c:v>
                </c:pt>
                <c:pt idx="15">
                  <c:v>0.38816203621431278</c:v>
                </c:pt>
                <c:pt idx="16">
                  <c:v>0.30424702451426316</c:v>
                </c:pt>
                <c:pt idx="17">
                  <c:v>0.33403759007293782</c:v>
                </c:pt>
                <c:pt idx="18">
                  <c:v>0.24513757490331053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46B-4E98-8EFA-5761BEFE9294}"/>
            </c:ext>
          </c:extLst>
        </c:ser>
        <c:ser>
          <c:idx val="6"/>
          <c:order val="6"/>
          <c:tx>
            <c:v>G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Summary!#REF!</c:f>
            </c:numRef>
          </c:xVal>
          <c:yVal>
            <c:numRef>
              <c:f>Summary!#REF!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46B-4E98-8EFA-5761BEFE9294}"/>
            </c:ext>
          </c:extLst>
        </c:ser>
        <c:ser>
          <c:idx val="7"/>
          <c:order val="7"/>
          <c:tx>
            <c:v>H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Summary!#REF!</c:f>
            </c:numRef>
          </c:xVal>
          <c:yVal>
            <c:numRef>
              <c:f>Summary!#REF!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46B-4E98-8EFA-5761BEFE92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2038064"/>
        <c:axId val="2032073152"/>
        <c:extLst/>
      </c:scatterChart>
      <c:valAx>
        <c:axId val="2032038064"/>
        <c:scaling>
          <c:orientation val="minMax"/>
          <c:max val="1.8"/>
          <c:min val="1.650000000000000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density (g/ml)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073152"/>
        <c:crosses val="autoZero"/>
        <c:crossBetween val="midCat"/>
      </c:valAx>
      <c:valAx>
        <c:axId val="2032073152"/>
        <c:scaling>
          <c:orientation val="minMax"/>
          <c:max val="2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DNA (ng/ul)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038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Density Profile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Summary!$C$4:$C$25</c:f>
              <c:numCache>
                <c:formatCode>0.0000</c:formatCode>
                <c:ptCount val="22"/>
                <c:pt idx="0">
                  <c:v>1.7712329190000009</c:v>
                </c:pt>
                <c:pt idx="1">
                  <c:v>1.7657691190000016</c:v>
                </c:pt>
                <c:pt idx="2">
                  <c:v>1.7624908390000016</c:v>
                </c:pt>
                <c:pt idx="3">
                  <c:v>1.7559342789999999</c:v>
                </c:pt>
                <c:pt idx="4">
                  <c:v>1.7504704790000005</c:v>
                </c:pt>
                <c:pt idx="5">
                  <c:v>1.7439139190000006</c:v>
                </c:pt>
                <c:pt idx="6">
                  <c:v>1.7373573589999989</c:v>
                </c:pt>
                <c:pt idx="7">
                  <c:v>1.7308007990000007</c:v>
                </c:pt>
                <c:pt idx="8">
                  <c:v>1.7255282320000003</c:v>
                </c:pt>
                <c:pt idx="9">
                  <c:v>1.7189716720000021</c:v>
                </c:pt>
                <c:pt idx="10">
                  <c:v>1.7124151120000004</c:v>
                </c:pt>
                <c:pt idx="11">
                  <c:v>1.7080440719999999</c:v>
                </c:pt>
                <c:pt idx="12">
                  <c:v>1.7014875120000017</c:v>
                </c:pt>
                <c:pt idx="13">
                  <c:v>1.6960237119999988</c:v>
                </c:pt>
                <c:pt idx="14">
                  <c:v>1.691652672</c:v>
                </c:pt>
                <c:pt idx="15">
                  <c:v>1.6850961120000001</c:v>
                </c:pt>
                <c:pt idx="16">
                  <c:v>1.6785395520000002</c:v>
                </c:pt>
                <c:pt idx="17">
                  <c:v>1.6708902319999996</c:v>
                </c:pt>
                <c:pt idx="18">
                  <c:v>1.6557828250000011</c:v>
                </c:pt>
                <c:pt idx="19">
                  <c:v>1.5738258250000001</c:v>
                </c:pt>
                <c:pt idx="20">
                  <c:v>1.3727579850000016</c:v>
                </c:pt>
                <c:pt idx="21">
                  <c:v>1.1389073449999998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0DC-43B1-9B31-8154691C62A7}"/>
            </c:ext>
          </c:extLst>
        </c:ser>
        <c:ser>
          <c:idx val="1"/>
          <c:order val="1"/>
          <c:tx>
            <c:v>B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Summary!$F$4:$F$25</c:f>
              <c:numCache>
                <c:formatCode>0.0000</c:formatCode>
                <c:ptCount val="22"/>
                <c:pt idx="0">
                  <c:v>1.7617805449999988</c:v>
                </c:pt>
                <c:pt idx="1">
                  <c:v>1.7628733050000012</c:v>
                </c:pt>
                <c:pt idx="2">
                  <c:v>1.7595950249999994</c:v>
                </c:pt>
                <c:pt idx="3">
                  <c:v>1.7543224580000008</c:v>
                </c:pt>
                <c:pt idx="4">
                  <c:v>1.7488586580000014</c:v>
                </c:pt>
                <c:pt idx="5">
                  <c:v>1.7423020980000015</c:v>
                </c:pt>
                <c:pt idx="6">
                  <c:v>1.7357455379999998</c:v>
                </c:pt>
                <c:pt idx="7">
                  <c:v>1.7291889779999998</c:v>
                </c:pt>
                <c:pt idx="8">
                  <c:v>1.7239164110000011</c:v>
                </c:pt>
                <c:pt idx="9">
                  <c:v>1.718452611</c:v>
                </c:pt>
                <c:pt idx="10">
                  <c:v>1.7129888110000007</c:v>
                </c:pt>
                <c:pt idx="11">
                  <c:v>1.7064322510000007</c:v>
                </c:pt>
                <c:pt idx="12">
                  <c:v>1.7009684510000014</c:v>
                </c:pt>
                <c:pt idx="13">
                  <c:v>1.6955046509999985</c:v>
                </c:pt>
                <c:pt idx="14">
                  <c:v>1.6889480910000003</c:v>
                </c:pt>
                <c:pt idx="15">
                  <c:v>1.683484291000001</c:v>
                </c:pt>
                <c:pt idx="16">
                  <c:v>1.676927731000001</c:v>
                </c:pt>
                <c:pt idx="17">
                  <c:v>1.6703711709999993</c:v>
                </c:pt>
                <c:pt idx="18">
                  <c:v>1.6552637640000007</c:v>
                </c:pt>
                <c:pt idx="19">
                  <c:v>1.5798633239999997</c:v>
                </c:pt>
                <c:pt idx="20">
                  <c:v>1.379888244</c:v>
                </c:pt>
                <c:pt idx="21">
                  <c:v>1.158057964000001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0DC-43B1-9B31-8154691C62A7}"/>
            </c:ext>
          </c:extLst>
        </c:ser>
        <c:ser>
          <c:idx val="2"/>
          <c:order val="2"/>
          <c:tx>
            <c:v>C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Summary!$I$4:$I$25</c:f>
              <c:numCache>
                <c:formatCode>0.0000</c:formatCode>
                <c:ptCount val="22"/>
                <c:pt idx="0">
                  <c:v>1.7656325240000008</c:v>
                </c:pt>
                <c:pt idx="1">
                  <c:v>1.7634470040000014</c:v>
                </c:pt>
                <c:pt idx="2">
                  <c:v>1.7601687239999997</c:v>
                </c:pt>
                <c:pt idx="3">
                  <c:v>1.7547049240000003</c:v>
                </c:pt>
                <c:pt idx="4">
                  <c:v>1.7503338839999998</c:v>
                </c:pt>
                <c:pt idx="5">
                  <c:v>1.7428757970000017</c:v>
                </c:pt>
                <c:pt idx="6">
                  <c:v>1.7374119970000006</c:v>
                </c:pt>
                <c:pt idx="7">
                  <c:v>1.7308554370000007</c:v>
                </c:pt>
                <c:pt idx="8">
                  <c:v>1.7242988770000007</c:v>
                </c:pt>
                <c:pt idx="9">
                  <c:v>1.7188350769999996</c:v>
                </c:pt>
                <c:pt idx="10">
                  <c:v>1.7122785169999997</c:v>
                </c:pt>
                <c:pt idx="11">
                  <c:v>1.7068147170000003</c:v>
                </c:pt>
                <c:pt idx="12">
                  <c:v>1.701350917000001</c:v>
                </c:pt>
                <c:pt idx="13">
                  <c:v>1.6958871169999998</c:v>
                </c:pt>
                <c:pt idx="14">
                  <c:v>1.6893305569999999</c:v>
                </c:pt>
                <c:pt idx="15">
                  <c:v>1.6849595170000011</c:v>
                </c:pt>
                <c:pt idx="16">
                  <c:v>1.6773101970000006</c:v>
                </c:pt>
                <c:pt idx="17">
                  <c:v>1.6707536369999989</c:v>
                </c:pt>
                <c:pt idx="18">
                  <c:v>1.6490896700000004</c:v>
                </c:pt>
                <c:pt idx="19">
                  <c:v>1.5594833500000007</c:v>
                </c:pt>
                <c:pt idx="20">
                  <c:v>1.356229990000001</c:v>
                </c:pt>
                <c:pt idx="21">
                  <c:v>1.1354924700000009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0DC-43B1-9B31-8154691C62A7}"/>
            </c:ext>
          </c:extLst>
        </c:ser>
        <c:ser>
          <c:idx val="3"/>
          <c:order val="3"/>
          <c:tx>
            <c:v>D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Summary!$L$4:$L$25</c:f>
              <c:numCache>
                <c:formatCode>0.0000</c:formatCode>
                <c:ptCount val="22"/>
                <c:pt idx="0">
                  <c:v>1.7583656699999999</c:v>
                </c:pt>
                <c:pt idx="1">
                  <c:v>1.7627367099999987</c:v>
                </c:pt>
                <c:pt idx="2">
                  <c:v>1.7583656699999999</c:v>
                </c:pt>
                <c:pt idx="3">
                  <c:v>1.7539946300000011</c:v>
                </c:pt>
                <c:pt idx="4">
                  <c:v>1.7485308300000018</c:v>
                </c:pt>
                <c:pt idx="5">
                  <c:v>1.7419742700000018</c:v>
                </c:pt>
                <c:pt idx="6">
                  <c:v>1.738887222999999</c:v>
                </c:pt>
                <c:pt idx="7">
                  <c:v>1.7312379030000002</c:v>
                </c:pt>
                <c:pt idx="8">
                  <c:v>1.7257741030000009</c:v>
                </c:pt>
                <c:pt idx="9">
                  <c:v>1.7192175429999992</c:v>
                </c:pt>
                <c:pt idx="10">
                  <c:v>1.7137537429999998</c:v>
                </c:pt>
                <c:pt idx="11">
                  <c:v>1.7071971829999999</c:v>
                </c:pt>
                <c:pt idx="12">
                  <c:v>1.7017333830000005</c:v>
                </c:pt>
                <c:pt idx="13">
                  <c:v>1.6951768229999988</c:v>
                </c:pt>
                <c:pt idx="14">
                  <c:v>1.6918985430000006</c:v>
                </c:pt>
                <c:pt idx="15">
                  <c:v>1.6842492230000001</c:v>
                </c:pt>
                <c:pt idx="16">
                  <c:v>1.6787854230000008</c:v>
                </c:pt>
                <c:pt idx="17">
                  <c:v>1.6689505830000009</c:v>
                </c:pt>
                <c:pt idx="18">
                  <c:v>1.6307039830000001</c:v>
                </c:pt>
                <c:pt idx="19">
                  <c:v>1.5161554160000001</c:v>
                </c:pt>
                <c:pt idx="20">
                  <c:v>1.3314789760000014</c:v>
                </c:pt>
                <c:pt idx="21">
                  <c:v>1.1478952960000015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0DC-43B1-9B31-8154691C62A7}"/>
            </c:ext>
          </c:extLst>
        </c:ser>
        <c:ser>
          <c:idx val="4"/>
          <c:order val="4"/>
          <c:tx>
            <c:v>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Summary!$O$4:$O$25</c:f>
              <c:numCache>
                <c:formatCode>0.0000</c:formatCode>
                <c:ptCount val="22"/>
                <c:pt idx="0">
                  <c:v>1.7626274340000005</c:v>
                </c:pt>
                <c:pt idx="1">
                  <c:v>1.7626274340000005</c:v>
                </c:pt>
                <c:pt idx="2">
                  <c:v>1.758256394</c:v>
                </c:pt>
                <c:pt idx="3">
                  <c:v>1.7527925940000006</c:v>
                </c:pt>
                <c:pt idx="4">
                  <c:v>1.7464272670000014</c:v>
                </c:pt>
                <c:pt idx="5">
                  <c:v>1.7398707070000015</c:v>
                </c:pt>
                <c:pt idx="6">
                  <c:v>1.7354996669999991</c:v>
                </c:pt>
                <c:pt idx="7">
                  <c:v>1.7291343399999999</c:v>
                </c:pt>
                <c:pt idx="8">
                  <c:v>1.7225777799999999</c:v>
                </c:pt>
                <c:pt idx="9">
                  <c:v>1.7171139799999988</c:v>
                </c:pt>
                <c:pt idx="10">
                  <c:v>1.7105574199999989</c:v>
                </c:pt>
                <c:pt idx="11">
                  <c:v>1.7050936199999995</c:v>
                </c:pt>
                <c:pt idx="12">
                  <c:v>1.6996298200000002</c:v>
                </c:pt>
                <c:pt idx="13">
                  <c:v>1.6932644929999991</c:v>
                </c:pt>
                <c:pt idx="14">
                  <c:v>1.6878006929999998</c:v>
                </c:pt>
                <c:pt idx="15">
                  <c:v>1.683429653000001</c:v>
                </c:pt>
                <c:pt idx="16">
                  <c:v>1.6779658530000017</c:v>
                </c:pt>
                <c:pt idx="17">
                  <c:v>1.671409293</c:v>
                </c:pt>
                <c:pt idx="18">
                  <c:v>1.6473685729999996</c:v>
                </c:pt>
                <c:pt idx="19">
                  <c:v>1.5503041660000001</c:v>
                </c:pt>
                <c:pt idx="20">
                  <c:v>1.3339376860000005</c:v>
                </c:pt>
                <c:pt idx="21">
                  <c:v>1.1066436060000004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0DC-43B1-9B31-8154691C62A7}"/>
            </c:ext>
          </c:extLst>
        </c:ser>
        <c:ser>
          <c:idx val="5"/>
          <c:order val="5"/>
          <c:tx>
            <c:v>F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Summary!$R$4:$R$25</c:f>
              <c:numCache>
                <c:formatCode>0.0000</c:formatCode>
                <c:ptCount val="22"/>
                <c:pt idx="0">
                  <c:v>1.7557430459999992</c:v>
                </c:pt>
                <c:pt idx="1">
                  <c:v>1.7581197989999993</c:v>
                </c:pt>
                <c:pt idx="2">
                  <c:v>1.7548415189999993</c:v>
                </c:pt>
                <c:pt idx="3">
                  <c:v>1.7493777189999999</c:v>
                </c:pt>
                <c:pt idx="4">
                  <c:v>1.7439139190000006</c:v>
                </c:pt>
                <c:pt idx="5">
                  <c:v>1.7373573589999989</c:v>
                </c:pt>
                <c:pt idx="6">
                  <c:v>1.7318935589999995</c:v>
                </c:pt>
                <c:pt idx="7">
                  <c:v>1.7255282320000003</c:v>
                </c:pt>
                <c:pt idx="8">
                  <c:v>1.7200644320000009</c:v>
                </c:pt>
                <c:pt idx="9">
                  <c:v>1.7146006319999998</c:v>
                </c:pt>
                <c:pt idx="10">
                  <c:v>1.7102295919999992</c:v>
                </c:pt>
                <c:pt idx="11">
                  <c:v>1.7047657919999999</c:v>
                </c:pt>
                <c:pt idx="12">
                  <c:v>1.6982092320000017</c:v>
                </c:pt>
                <c:pt idx="13">
                  <c:v>1.6918439049999989</c:v>
                </c:pt>
                <c:pt idx="14">
                  <c:v>1.6863801049999996</c:v>
                </c:pt>
                <c:pt idx="15">
                  <c:v>1.6798235450000014</c:v>
                </c:pt>
                <c:pt idx="16">
                  <c:v>1.6754525050000009</c:v>
                </c:pt>
                <c:pt idx="17">
                  <c:v>1.6678031850000004</c:v>
                </c:pt>
                <c:pt idx="18">
                  <c:v>1.6483247379999995</c:v>
                </c:pt>
                <c:pt idx="19">
                  <c:v>1.5456052980000017</c:v>
                </c:pt>
                <c:pt idx="20">
                  <c:v>1.3270532980000009</c:v>
                </c:pt>
                <c:pt idx="21">
                  <c:v>1.1106868180000014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0DC-43B1-9B31-8154691C62A7}"/>
            </c:ext>
          </c:extLst>
        </c:ser>
        <c:ser>
          <c:idx val="6"/>
          <c:order val="6"/>
          <c:tx>
            <c:v>G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0DC-43B1-9B31-8154691C62A7}"/>
            </c:ext>
          </c:extLst>
        </c:ser>
        <c:ser>
          <c:idx val="7"/>
          <c:order val="7"/>
          <c:tx>
            <c:v>H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60DC-43B1-9B31-8154691C62A7}"/>
            </c:ext>
          </c:extLst>
        </c:ser>
        <c:ser>
          <c:idx val="8"/>
          <c:order val="8"/>
          <c:tx>
            <c:v>I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Summary!#REF!</c:f>
              <c:numCache>
                <c:formatCode>0.0000</c:formatCode>
                <c:ptCount val="22"/>
                <c:pt idx="0">
                  <c:v>1.7635016419999996</c:v>
                </c:pt>
                <c:pt idx="1">
                  <c:v>1.7602233619999996</c:v>
                </c:pt>
                <c:pt idx="2">
                  <c:v>1.7558523220000009</c:v>
                </c:pt>
                <c:pt idx="3">
                  <c:v>1.751672515000001</c:v>
                </c:pt>
                <c:pt idx="4">
                  <c:v>1.746017482000001</c:v>
                </c:pt>
                <c:pt idx="5">
                  <c:v>1.7394609219999992</c:v>
                </c:pt>
                <c:pt idx="6">
                  <c:v>1.7341883550000006</c:v>
                </c:pt>
                <c:pt idx="7">
                  <c:v>1.7276317950000006</c:v>
                </c:pt>
                <c:pt idx="8">
                  <c:v>1.7232607550000019</c:v>
                </c:pt>
                <c:pt idx="9">
                  <c:v>1.7167041950000002</c:v>
                </c:pt>
                <c:pt idx="10">
                  <c:v>1.7134259150000002</c:v>
                </c:pt>
                <c:pt idx="11">
                  <c:v>1.7057765950000014</c:v>
                </c:pt>
                <c:pt idx="12">
                  <c:v>1.7003127950000021</c:v>
                </c:pt>
                <c:pt idx="13">
                  <c:v>1.6937562350000004</c:v>
                </c:pt>
                <c:pt idx="14">
                  <c:v>1.6893851949999998</c:v>
                </c:pt>
                <c:pt idx="15">
                  <c:v>1.6839213950000005</c:v>
                </c:pt>
                <c:pt idx="16">
                  <c:v>1.6795503550000017</c:v>
                </c:pt>
                <c:pt idx="17">
                  <c:v>1.6708082750000006</c:v>
                </c:pt>
                <c:pt idx="18">
                  <c:v>1.6434892750000003</c:v>
                </c:pt>
                <c:pt idx="19">
                  <c:v>1.5320277550000014</c:v>
                </c:pt>
                <c:pt idx="20">
                  <c:v>1.3169452679999996</c:v>
                </c:pt>
                <c:pt idx="21">
                  <c:v>1.1060425880000011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40C-4090-B361-EFF163F15229}"/>
            </c:ext>
          </c:extLst>
        </c:ser>
        <c:ser>
          <c:idx val="9"/>
          <c:order val="9"/>
          <c:tx>
            <c:v>J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Summary!#REF!</c:f>
              <c:numCache>
                <c:formatCode>0.0000</c:formatCode>
                <c:ptCount val="22"/>
                <c:pt idx="0">
                  <c:v>1.7529565080000005</c:v>
                </c:pt>
                <c:pt idx="1">
                  <c:v>1.7551420279999999</c:v>
                </c:pt>
                <c:pt idx="2">
                  <c:v>1.7529565080000005</c:v>
                </c:pt>
                <c:pt idx="3">
                  <c:v>1.7474927080000011</c:v>
                </c:pt>
                <c:pt idx="4">
                  <c:v>1.7431216680000023</c:v>
                </c:pt>
                <c:pt idx="5">
                  <c:v>1.7365651080000006</c:v>
                </c:pt>
                <c:pt idx="6">
                  <c:v>1.7321940680000001</c:v>
                </c:pt>
                <c:pt idx="7">
                  <c:v>1.7256375080000019</c:v>
                </c:pt>
                <c:pt idx="8">
                  <c:v>1.720173707999999</c:v>
                </c:pt>
                <c:pt idx="9">
                  <c:v>1.7149011410000004</c:v>
                </c:pt>
                <c:pt idx="10">
                  <c:v>1.7105301010000016</c:v>
                </c:pt>
                <c:pt idx="11">
                  <c:v>1.7039735410000016</c:v>
                </c:pt>
                <c:pt idx="12">
                  <c:v>1.6985097410000005</c:v>
                </c:pt>
                <c:pt idx="13">
                  <c:v>1.6919531810000006</c:v>
                </c:pt>
                <c:pt idx="14">
                  <c:v>1.687582141</c:v>
                </c:pt>
                <c:pt idx="15">
                  <c:v>1.6810255810000019</c:v>
                </c:pt>
                <c:pt idx="16">
                  <c:v>1.675561780999999</c:v>
                </c:pt>
                <c:pt idx="17">
                  <c:v>1.6690052210000008</c:v>
                </c:pt>
                <c:pt idx="18">
                  <c:v>1.6449645010000005</c:v>
                </c:pt>
                <c:pt idx="19">
                  <c:v>1.535688501000001</c:v>
                </c:pt>
                <c:pt idx="20">
                  <c:v>1.3226003009999996</c:v>
                </c:pt>
                <c:pt idx="21">
                  <c:v>1.1116976210000011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40C-4090-B361-EFF163F15229}"/>
            </c:ext>
          </c:extLst>
        </c:ser>
        <c:ser>
          <c:idx val="10"/>
          <c:order val="10"/>
          <c:tx>
            <c:v>K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Summary!#REF!</c:f>
              <c:numCache>
                <c:formatCode>0.0000</c:formatCode>
                <c:ptCount val="22"/>
                <c:pt idx="0">
                  <c:v>1.7577100140000006</c:v>
                </c:pt>
                <c:pt idx="1">
                  <c:v>1.759895534</c:v>
                </c:pt>
                <c:pt idx="2">
                  <c:v>1.756617254</c:v>
                </c:pt>
                <c:pt idx="3">
                  <c:v>1.7522462140000012</c:v>
                </c:pt>
                <c:pt idx="4">
                  <c:v>1.7467824140000019</c:v>
                </c:pt>
                <c:pt idx="5">
                  <c:v>1.7402258540000002</c:v>
                </c:pt>
                <c:pt idx="6">
                  <c:v>1.7347620540000008</c:v>
                </c:pt>
                <c:pt idx="7">
                  <c:v>1.7292982540000015</c:v>
                </c:pt>
                <c:pt idx="8">
                  <c:v>1.7227416940000015</c:v>
                </c:pt>
                <c:pt idx="9">
                  <c:v>1.7172778940000004</c:v>
                </c:pt>
                <c:pt idx="10">
                  <c:v>1.7107213340000005</c:v>
                </c:pt>
                <c:pt idx="11">
                  <c:v>1.7063502940000017</c:v>
                </c:pt>
                <c:pt idx="12">
                  <c:v>1.6997937340000018</c:v>
                </c:pt>
                <c:pt idx="13">
                  <c:v>1.6943299340000006</c:v>
                </c:pt>
                <c:pt idx="14">
                  <c:v>1.6890573670000002</c:v>
                </c:pt>
                <c:pt idx="15">
                  <c:v>1.6835935670000008</c:v>
                </c:pt>
                <c:pt idx="16">
                  <c:v>1.6781297670000015</c:v>
                </c:pt>
                <c:pt idx="17">
                  <c:v>1.6693876870000004</c:v>
                </c:pt>
                <c:pt idx="18">
                  <c:v>1.6333266070000025</c:v>
                </c:pt>
                <c:pt idx="19">
                  <c:v>1.5120302470000002</c:v>
                </c:pt>
                <c:pt idx="20">
                  <c:v>1.3306320870000015</c:v>
                </c:pt>
                <c:pt idx="21">
                  <c:v>1.1077090470000019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40C-4090-B361-EFF163F15229}"/>
            </c:ext>
          </c:extLst>
        </c:ser>
        <c:ser>
          <c:idx val="11"/>
          <c:order val="11"/>
          <c:tx>
            <c:v>L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Summary!#REF!</c:f>
              <c:numCache>
                <c:formatCode>0.0000</c:formatCode>
                <c:ptCount val="22"/>
                <c:pt idx="0">
                  <c:v>1.7546229670000013</c:v>
                </c:pt>
                <c:pt idx="1">
                  <c:v>1.7568084870000007</c:v>
                </c:pt>
                <c:pt idx="2">
                  <c:v>1.7535302070000007</c:v>
                </c:pt>
                <c:pt idx="3">
                  <c:v>1.749159167000002</c:v>
                </c:pt>
                <c:pt idx="4">
                  <c:v>1.7436953670000026</c:v>
                </c:pt>
                <c:pt idx="5">
                  <c:v>1.7371388070000009</c:v>
                </c:pt>
                <c:pt idx="6">
                  <c:v>1.7327677670000003</c:v>
                </c:pt>
                <c:pt idx="7">
                  <c:v>1.727303967000001</c:v>
                </c:pt>
                <c:pt idx="8">
                  <c:v>1.7207474069999993</c:v>
                </c:pt>
                <c:pt idx="9">
                  <c:v>1.7152836069999999</c:v>
                </c:pt>
                <c:pt idx="10">
                  <c:v>1.7100110400000013</c:v>
                </c:pt>
                <c:pt idx="11">
                  <c:v>1.7032632470000024</c:v>
                </c:pt>
                <c:pt idx="12">
                  <c:v>1.6979906800000002</c:v>
                </c:pt>
                <c:pt idx="13">
                  <c:v>1.6936196399999996</c:v>
                </c:pt>
                <c:pt idx="14">
                  <c:v>1.6881558400000003</c:v>
                </c:pt>
                <c:pt idx="15">
                  <c:v>1.6826920400000009</c:v>
                </c:pt>
                <c:pt idx="16">
                  <c:v>1.6783210000000022</c:v>
                </c:pt>
                <c:pt idx="17">
                  <c:v>1.6706716799999999</c:v>
                </c:pt>
                <c:pt idx="18">
                  <c:v>1.6389816400000008</c:v>
                </c:pt>
                <c:pt idx="19">
                  <c:v>1.5165925199999997</c:v>
                </c:pt>
                <c:pt idx="20">
                  <c:v>1.2794635999999997</c:v>
                </c:pt>
                <c:pt idx="21">
                  <c:v>1.1013437200000009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40C-4090-B361-EFF163F15229}"/>
            </c:ext>
          </c:extLst>
        </c:ser>
        <c:ser>
          <c:idx val="12"/>
          <c:order val="12"/>
          <c:tx>
            <c:v>M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Summary!$U$4:$U$25</c:f>
              <c:numCache>
                <c:formatCode>0.0000</c:formatCode>
                <c:ptCount val="22"/>
                <c:pt idx="0">
                  <c:v>1.778417816000001</c:v>
                </c:pt>
                <c:pt idx="1">
                  <c:v>1.7696757360000017</c:v>
                </c:pt>
                <c:pt idx="2">
                  <c:v>1.7653046960000012</c:v>
                </c:pt>
                <c:pt idx="3">
                  <c:v>1.7609336559999988</c:v>
                </c:pt>
                <c:pt idx="4">
                  <c:v>1.7543770960000007</c:v>
                </c:pt>
                <c:pt idx="5">
                  <c:v>1.746727776000002</c:v>
                </c:pt>
                <c:pt idx="6">
                  <c:v>1.7401712160000002</c:v>
                </c:pt>
                <c:pt idx="7">
                  <c:v>1.7336146560000003</c:v>
                </c:pt>
                <c:pt idx="8">
                  <c:v>1.7292436160000015</c:v>
                </c:pt>
                <c:pt idx="9">
                  <c:v>1.7226870560000016</c:v>
                </c:pt>
                <c:pt idx="10">
                  <c:v>1.7161304959999999</c:v>
                </c:pt>
                <c:pt idx="11">
                  <c:v>1.7117594560000011</c:v>
                </c:pt>
                <c:pt idx="12">
                  <c:v>1.7052028960000012</c:v>
                </c:pt>
                <c:pt idx="13">
                  <c:v>1.6986463360000013</c:v>
                </c:pt>
                <c:pt idx="14">
                  <c:v>1.6933737690000008</c:v>
                </c:pt>
                <c:pt idx="15">
                  <c:v>1.6879099689999997</c:v>
                </c:pt>
                <c:pt idx="16">
                  <c:v>1.6824461690000003</c:v>
                </c:pt>
                <c:pt idx="17">
                  <c:v>1.6758896090000022</c:v>
                </c:pt>
                <c:pt idx="18">
                  <c:v>1.6594982090000006</c:v>
                </c:pt>
                <c:pt idx="19">
                  <c:v>1.5808194889999996</c:v>
                </c:pt>
                <c:pt idx="20">
                  <c:v>1.383029929000001</c:v>
                </c:pt>
                <c:pt idx="21">
                  <c:v>1.1404372089999999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40C-4090-B361-EFF163F15229}"/>
            </c:ext>
          </c:extLst>
        </c:ser>
        <c:ser>
          <c:idx val="13"/>
          <c:order val="13"/>
          <c:tx>
            <c:v>N</c:v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Summary!$X$4:$X$25</c:f>
              <c:numCache>
                <c:formatCode>0.0000</c:formatCode>
                <c:ptCount val="22"/>
                <c:pt idx="0">
                  <c:v>1.7665886890000024</c:v>
                </c:pt>
                <c:pt idx="1">
                  <c:v>1.7654959290000019</c:v>
                </c:pt>
                <c:pt idx="2">
                  <c:v>1.762408881999999</c:v>
                </c:pt>
                <c:pt idx="3">
                  <c:v>1.7591306020000008</c:v>
                </c:pt>
                <c:pt idx="4">
                  <c:v>1.7514812820000003</c:v>
                </c:pt>
                <c:pt idx="5">
                  <c:v>1.7449247220000021</c:v>
                </c:pt>
                <c:pt idx="6">
                  <c:v>1.7383681620000004</c:v>
                </c:pt>
                <c:pt idx="7">
                  <c:v>1.7329043620000011</c:v>
                </c:pt>
                <c:pt idx="8">
                  <c:v>1.7274405620000017</c:v>
                </c:pt>
                <c:pt idx="9">
                  <c:v>1.7210752350000025</c:v>
                </c:pt>
                <c:pt idx="10">
                  <c:v>1.7167041950000002</c:v>
                </c:pt>
                <c:pt idx="11">
                  <c:v>1.7101476350000002</c:v>
                </c:pt>
                <c:pt idx="12">
                  <c:v>1.7046838350000009</c:v>
                </c:pt>
                <c:pt idx="13">
                  <c:v>1.6981272749999992</c:v>
                </c:pt>
                <c:pt idx="14">
                  <c:v>1.6926634749999998</c:v>
                </c:pt>
                <c:pt idx="15">
                  <c:v>1.6861069150000016</c:v>
                </c:pt>
                <c:pt idx="16">
                  <c:v>1.6806431150000023</c:v>
                </c:pt>
                <c:pt idx="17">
                  <c:v>1.672993795</c:v>
                </c:pt>
                <c:pt idx="18">
                  <c:v>1.6489530749999997</c:v>
                </c:pt>
                <c:pt idx="19">
                  <c:v>1.543146587999999</c:v>
                </c:pt>
                <c:pt idx="20">
                  <c:v>1.3235018279999995</c:v>
                </c:pt>
                <c:pt idx="21">
                  <c:v>1.1224339879999992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840C-4090-B361-EFF163F15229}"/>
            </c:ext>
          </c:extLst>
        </c:ser>
        <c:ser>
          <c:idx val="14"/>
          <c:order val="14"/>
          <c:tx>
            <c:v>O</c:v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Summary!$AA$4:$AA$25</c:f>
              <c:numCache>
                <c:formatCode>0.0000</c:formatCode>
                <c:ptCount val="22"/>
                <c:pt idx="0">
                  <c:v>1.7584203079999998</c:v>
                </c:pt>
                <c:pt idx="1">
                  <c:v>1.7627913480000004</c:v>
                </c:pt>
                <c:pt idx="2">
                  <c:v>1.7595130680000004</c:v>
                </c:pt>
                <c:pt idx="3">
                  <c:v>1.754049268000001</c:v>
                </c:pt>
                <c:pt idx="4">
                  <c:v>1.7507709880000011</c:v>
                </c:pt>
                <c:pt idx="5">
                  <c:v>1.7442144280000011</c:v>
                </c:pt>
                <c:pt idx="6">
                  <c:v>1.7376578679999994</c:v>
                </c:pt>
                <c:pt idx="7">
                  <c:v>1.7301997810000014</c:v>
                </c:pt>
                <c:pt idx="8">
                  <c:v>1.724735981000002</c:v>
                </c:pt>
                <c:pt idx="9">
                  <c:v>1.7181794210000003</c:v>
                </c:pt>
                <c:pt idx="10">
                  <c:v>1.712715621000001</c:v>
                </c:pt>
                <c:pt idx="11">
                  <c:v>1.7072518210000016</c:v>
                </c:pt>
                <c:pt idx="12">
                  <c:v>1.6974169809999999</c:v>
                </c:pt>
                <c:pt idx="13">
                  <c:v>1.6876</c:v>
                </c:pt>
                <c:pt idx="14">
                  <c:v>1.6897676610000012</c:v>
                </c:pt>
                <c:pt idx="15">
                  <c:v>1.6832111010000013</c:v>
                </c:pt>
                <c:pt idx="16">
                  <c:v>1.6777473010000019</c:v>
                </c:pt>
                <c:pt idx="17">
                  <c:v>1.6679124610000002</c:v>
                </c:pt>
                <c:pt idx="18">
                  <c:v>1.6220165410000007</c:v>
                </c:pt>
                <c:pt idx="19">
                  <c:v>1.4734011809999998</c:v>
                </c:pt>
                <c:pt idx="20">
                  <c:v>1.2331852140000006</c:v>
                </c:pt>
                <c:pt idx="21">
                  <c:v>1.0954974540000002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840C-4090-B361-EFF163F15229}"/>
            </c:ext>
          </c:extLst>
        </c:ser>
        <c:ser>
          <c:idx val="15"/>
          <c:order val="15"/>
          <c:tx>
            <c:v>P</c:v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Summary!$AD$4:$AD$25</c:f>
              <c:numCache>
                <c:formatCode>0.0000</c:formatCode>
                <c:ptCount val="22"/>
                <c:pt idx="0">
                  <c:v>1.756617254</c:v>
                </c:pt>
                <c:pt idx="1">
                  <c:v>1.763173814</c:v>
                </c:pt>
                <c:pt idx="2">
                  <c:v>1.7609882940000006</c:v>
                </c:pt>
                <c:pt idx="3">
                  <c:v>1.7555244940000012</c:v>
                </c:pt>
                <c:pt idx="4">
                  <c:v>1.7511534540000007</c:v>
                </c:pt>
                <c:pt idx="5">
                  <c:v>1.7445968940000025</c:v>
                </c:pt>
                <c:pt idx="6">
                  <c:v>1.7391330939999996</c:v>
                </c:pt>
                <c:pt idx="7">
                  <c:v>1.7325765340000014</c:v>
                </c:pt>
                <c:pt idx="8">
                  <c:v>1.7271127340000021</c:v>
                </c:pt>
                <c:pt idx="9">
                  <c:v>1.7205561740000004</c:v>
                </c:pt>
                <c:pt idx="10">
                  <c:v>1.715092374000001</c:v>
                </c:pt>
                <c:pt idx="11">
                  <c:v>1.7096285740000017</c:v>
                </c:pt>
                <c:pt idx="12">
                  <c:v>1.7030720140000017</c:v>
                </c:pt>
                <c:pt idx="13">
                  <c:v>1.6976082140000006</c:v>
                </c:pt>
                <c:pt idx="14">
                  <c:v>1.6923356470000002</c:v>
                </c:pt>
                <c:pt idx="15">
                  <c:v>1.6868718470000008</c:v>
                </c:pt>
                <c:pt idx="16">
                  <c:v>1.6803152870000009</c:v>
                </c:pt>
                <c:pt idx="17">
                  <c:v>1.6737587269999992</c:v>
                </c:pt>
                <c:pt idx="18">
                  <c:v>1.6529962870000006</c:v>
                </c:pt>
                <c:pt idx="19">
                  <c:v>1.5590189270000003</c:v>
                </c:pt>
                <c:pt idx="20">
                  <c:v>1.3481162470000019</c:v>
                </c:pt>
                <c:pt idx="21">
                  <c:v>1.1350280470000005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840C-4090-B361-EFF163F152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216624"/>
        <c:axId val="511217040"/>
      </c:scatterChart>
      <c:valAx>
        <c:axId val="511216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217040"/>
        <c:crosses val="autoZero"/>
        <c:crossBetween val="midCat"/>
      </c:valAx>
      <c:valAx>
        <c:axId val="511217040"/>
        <c:scaling>
          <c:orientation val="minMax"/>
          <c:max val="1.9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CsCl</a:t>
                </a:r>
                <a:r>
                  <a:rPr lang="en-US" baseline="0"/>
                  <a:t> (g/ml)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216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DNA/</a:t>
            </a:r>
            <a:r>
              <a:rPr lang="en-US" baseline="0"/>
              <a:t>Density Sample I - 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195592132966735"/>
          <c:y val="0.11960348154906593"/>
          <c:w val="0.82007715813406667"/>
          <c:h val="0.66268752079677473"/>
        </c:manualLayout>
      </c:layout>
      <c:scatterChart>
        <c:scatterStyle val="lineMarker"/>
        <c:varyColors val="0"/>
        <c:ser>
          <c:idx val="8"/>
          <c:order val="0"/>
          <c:tx>
            <c:v>I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Summary!#REF!</c:f>
            </c:numRef>
          </c:xVal>
          <c:yVal>
            <c:numRef>
              <c:f>Summary!#REF!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492-40D8-82C4-426C9371F0E1}"/>
            </c:ext>
          </c:extLst>
        </c:ser>
        <c:ser>
          <c:idx val="9"/>
          <c:order val="1"/>
          <c:tx>
            <c:v>J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Summary!#REF!</c:f>
            </c:numRef>
          </c:xVal>
          <c:yVal>
            <c:numRef>
              <c:f>Summary!#REF!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3492-40D8-82C4-426C9371F0E1}"/>
            </c:ext>
          </c:extLst>
        </c:ser>
        <c:ser>
          <c:idx val="10"/>
          <c:order val="2"/>
          <c:tx>
            <c:v>K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Summary!#REF!</c:f>
            </c:numRef>
          </c:xVal>
          <c:yVal>
            <c:numRef>
              <c:f>Summary!#REF!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3492-40D8-82C4-426C9371F0E1}"/>
            </c:ext>
          </c:extLst>
        </c:ser>
        <c:ser>
          <c:idx val="11"/>
          <c:order val="3"/>
          <c:tx>
            <c:v>L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Summary!#REF!</c:f>
            </c:numRef>
          </c:xVal>
          <c:yVal>
            <c:numRef>
              <c:f>Summary!#REF!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3492-40D8-82C4-426C9371F0E1}"/>
            </c:ext>
          </c:extLst>
        </c:ser>
        <c:ser>
          <c:idx val="12"/>
          <c:order val="4"/>
          <c:tx>
            <c:v>M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Summary!$U$5:$U$23</c:f>
              <c:numCache>
                <c:formatCode>0.0000</c:formatCode>
                <c:ptCount val="19"/>
                <c:pt idx="0">
                  <c:v>1.7696757360000017</c:v>
                </c:pt>
                <c:pt idx="1">
                  <c:v>1.7653046960000012</c:v>
                </c:pt>
                <c:pt idx="2">
                  <c:v>1.7609336559999988</c:v>
                </c:pt>
                <c:pt idx="3">
                  <c:v>1.7543770960000007</c:v>
                </c:pt>
                <c:pt idx="4">
                  <c:v>1.746727776000002</c:v>
                </c:pt>
                <c:pt idx="5">
                  <c:v>1.7401712160000002</c:v>
                </c:pt>
                <c:pt idx="6">
                  <c:v>1.7336146560000003</c:v>
                </c:pt>
                <c:pt idx="7">
                  <c:v>1.7292436160000015</c:v>
                </c:pt>
                <c:pt idx="8">
                  <c:v>1.7226870560000016</c:v>
                </c:pt>
                <c:pt idx="9">
                  <c:v>1.7161304959999999</c:v>
                </c:pt>
                <c:pt idx="10">
                  <c:v>1.7117594560000011</c:v>
                </c:pt>
                <c:pt idx="11">
                  <c:v>1.7052028960000012</c:v>
                </c:pt>
                <c:pt idx="12">
                  <c:v>1.6986463360000013</c:v>
                </c:pt>
                <c:pt idx="13">
                  <c:v>1.6933737690000008</c:v>
                </c:pt>
                <c:pt idx="14">
                  <c:v>1.6879099689999997</c:v>
                </c:pt>
                <c:pt idx="15">
                  <c:v>1.6824461690000003</c:v>
                </c:pt>
                <c:pt idx="16">
                  <c:v>1.6758896090000022</c:v>
                </c:pt>
                <c:pt idx="17">
                  <c:v>1.6594982090000006</c:v>
                </c:pt>
                <c:pt idx="18">
                  <c:v>1.5808194889999996</c:v>
                </c:pt>
              </c:numCache>
            </c:numRef>
          </c:xVal>
          <c:yVal>
            <c:numRef>
              <c:f>Summary!$V$5:$V$23</c:f>
              <c:numCache>
                <c:formatCode>0.0000</c:formatCode>
                <c:ptCount val="19"/>
                <c:pt idx="0">
                  <c:v>-9.0888505915609711E-3</c:v>
                </c:pt>
                <c:pt idx="1">
                  <c:v>-1.07127253001656E-2</c:v>
                </c:pt>
                <c:pt idx="2">
                  <c:v>2.5181330286629337E-2</c:v>
                </c:pt>
                <c:pt idx="3">
                  <c:v>0.20306859261396207</c:v>
                </c:pt>
                <c:pt idx="4">
                  <c:v>0.48310675943885589</c:v>
                </c:pt>
                <c:pt idx="5">
                  <c:v>1.0814671128458431</c:v>
                </c:pt>
                <c:pt idx="6">
                  <c:v>3.4931326444996196</c:v>
                </c:pt>
                <c:pt idx="7">
                  <c:v>9.9684851382542998</c:v>
                </c:pt>
                <c:pt idx="8">
                  <c:v>21.450682597248576</c:v>
                </c:pt>
                <c:pt idx="9">
                  <c:v>18.324604676134882</c:v>
                </c:pt>
                <c:pt idx="10">
                  <c:v>13.158090764632249</c:v>
                </c:pt>
                <c:pt idx="11">
                  <c:v>6.295960012504989</c:v>
                </c:pt>
                <c:pt idx="12">
                  <c:v>2.3498129555369558</c:v>
                </c:pt>
                <c:pt idx="13">
                  <c:v>1.3798496749477529</c:v>
                </c:pt>
                <c:pt idx="14">
                  <c:v>0.76568008941625665</c:v>
                </c:pt>
                <c:pt idx="15">
                  <c:v>0.40776082336894204</c:v>
                </c:pt>
                <c:pt idx="16">
                  <c:v>0.29276000123877305</c:v>
                </c:pt>
                <c:pt idx="17">
                  <c:v>0.28464394883330324</c:v>
                </c:pt>
                <c:pt idx="18">
                  <c:v>0.31159665368443235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3492-40D8-82C4-426C9371F0E1}"/>
            </c:ext>
          </c:extLst>
        </c:ser>
        <c:ser>
          <c:idx val="13"/>
          <c:order val="5"/>
          <c:tx>
            <c:v>N</c:v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Summary!$X$5:$X$23</c:f>
              <c:numCache>
                <c:formatCode>0.0000</c:formatCode>
                <c:ptCount val="19"/>
                <c:pt idx="0">
                  <c:v>1.7654959290000019</c:v>
                </c:pt>
                <c:pt idx="1">
                  <c:v>1.762408881999999</c:v>
                </c:pt>
                <c:pt idx="2">
                  <c:v>1.7591306020000008</c:v>
                </c:pt>
                <c:pt idx="3">
                  <c:v>1.7514812820000003</c:v>
                </c:pt>
                <c:pt idx="4">
                  <c:v>1.7449247220000021</c:v>
                </c:pt>
                <c:pt idx="5">
                  <c:v>1.7383681620000004</c:v>
                </c:pt>
                <c:pt idx="6">
                  <c:v>1.7329043620000011</c:v>
                </c:pt>
                <c:pt idx="7">
                  <c:v>1.7274405620000017</c:v>
                </c:pt>
                <c:pt idx="8">
                  <c:v>1.7210752350000025</c:v>
                </c:pt>
                <c:pt idx="9">
                  <c:v>1.7167041950000002</c:v>
                </c:pt>
                <c:pt idx="10">
                  <c:v>1.7101476350000002</c:v>
                </c:pt>
                <c:pt idx="11">
                  <c:v>1.7046838350000009</c:v>
                </c:pt>
                <c:pt idx="12">
                  <c:v>1.6981272749999992</c:v>
                </c:pt>
                <c:pt idx="13">
                  <c:v>1.6926634749999998</c:v>
                </c:pt>
                <c:pt idx="14">
                  <c:v>1.6861069150000016</c:v>
                </c:pt>
                <c:pt idx="15">
                  <c:v>1.6806431150000023</c:v>
                </c:pt>
                <c:pt idx="16">
                  <c:v>1.672993795</c:v>
                </c:pt>
                <c:pt idx="17">
                  <c:v>1.6489530749999997</c:v>
                </c:pt>
                <c:pt idx="18">
                  <c:v>1.543146587999999</c:v>
                </c:pt>
              </c:numCache>
            </c:numRef>
          </c:xVal>
          <c:yVal>
            <c:numRef>
              <c:f>Summary!$Y$5:$Y$23</c:f>
              <c:numCache>
                <c:formatCode>0.0000</c:formatCode>
                <c:ptCount val="19"/>
                <c:pt idx="0">
                  <c:v>-3.0937932732867681E-2</c:v>
                </c:pt>
                <c:pt idx="1">
                  <c:v>-3.9780268731960007E-2</c:v>
                </c:pt>
                <c:pt idx="2">
                  <c:v>-1.3137761498474376E-2</c:v>
                </c:pt>
                <c:pt idx="3">
                  <c:v>-3.3201279753309033E-2</c:v>
                </c:pt>
                <c:pt idx="4">
                  <c:v>-3.6907362884874887E-3</c:v>
                </c:pt>
                <c:pt idx="5">
                  <c:v>0.10572731620310376</c:v>
                </c:pt>
                <c:pt idx="6">
                  <c:v>1.3466151722515773</c:v>
                </c:pt>
                <c:pt idx="7">
                  <c:v>11.944523832149699</c:v>
                </c:pt>
                <c:pt idx="8">
                  <c:v>22.29222163583761</c:v>
                </c:pt>
                <c:pt idx="9">
                  <c:v>18.235797641953198</c:v>
                </c:pt>
                <c:pt idx="10">
                  <c:v>11.569216695762584</c:v>
                </c:pt>
                <c:pt idx="11">
                  <c:v>4.1424341088283043</c:v>
                </c:pt>
                <c:pt idx="12">
                  <c:v>1.5845553041505323</c:v>
                </c:pt>
                <c:pt idx="13">
                  <c:v>0.98504193888390212</c:v>
                </c:pt>
                <c:pt idx="14">
                  <c:v>0.54133783878258568</c:v>
                </c:pt>
                <c:pt idx="15">
                  <c:v>0.28401286038670026</c:v>
                </c:pt>
                <c:pt idx="16">
                  <c:v>0.22507097188323297</c:v>
                </c:pt>
                <c:pt idx="17">
                  <c:v>0.30684574816920362</c:v>
                </c:pt>
                <c:pt idx="18">
                  <c:v>0.23634801406445116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3492-40D8-82C4-426C9371F0E1}"/>
            </c:ext>
          </c:extLst>
        </c:ser>
        <c:ser>
          <c:idx val="14"/>
          <c:order val="6"/>
          <c:tx>
            <c:v>O</c:v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Summary!$AA$5:$AA$23</c:f>
              <c:numCache>
                <c:formatCode>0.0000</c:formatCode>
                <c:ptCount val="19"/>
                <c:pt idx="0">
                  <c:v>1.7627913480000004</c:v>
                </c:pt>
                <c:pt idx="1">
                  <c:v>1.7595130680000004</c:v>
                </c:pt>
                <c:pt idx="2">
                  <c:v>1.754049268000001</c:v>
                </c:pt>
                <c:pt idx="3">
                  <c:v>1.7507709880000011</c:v>
                </c:pt>
                <c:pt idx="4">
                  <c:v>1.7442144280000011</c:v>
                </c:pt>
                <c:pt idx="5">
                  <c:v>1.7376578679999994</c:v>
                </c:pt>
                <c:pt idx="6">
                  <c:v>1.7301997810000014</c:v>
                </c:pt>
                <c:pt idx="7">
                  <c:v>1.724735981000002</c:v>
                </c:pt>
                <c:pt idx="8">
                  <c:v>1.7181794210000003</c:v>
                </c:pt>
                <c:pt idx="9">
                  <c:v>1.712715621000001</c:v>
                </c:pt>
                <c:pt idx="10">
                  <c:v>1.7072518210000016</c:v>
                </c:pt>
                <c:pt idx="11">
                  <c:v>1.6974169809999999</c:v>
                </c:pt>
                <c:pt idx="12">
                  <c:v>1.6876</c:v>
                </c:pt>
                <c:pt idx="13">
                  <c:v>1.6897676610000012</c:v>
                </c:pt>
                <c:pt idx="14">
                  <c:v>1.6832111010000013</c:v>
                </c:pt>
                <c:pt idx="15">
                  <c:v>1.6777473010000019</c:v>
                </c:pt>
                <c:pt idx="16">
                  <c:v>1.6679124610000002</c:v>
                </c:pt>
                <c:pt idx="17">
                  <c:v>1.6220165410000007</c:v>
                </c:pt>
                <c:pt idx="18">
                  <c:v>1.4734011809999998</c:v>
                </c:pt>
              </c:numCache>
            </c:numRef>
          </c:xVal>
          <c:yVal>
            <c:numRef>
              <c:f>Summary!$AB$5:$AB$23</c:f>
              <c:numCache>
                <c:formatCode>0.0000</c:formatCode>
                <c:ptCount val="19"/>
                <c:pt idx="0">
                  <c:v>-2.2975089825000589E-2</c:v>
                </c:pt>
                <c:pt idx="1">
                  <c:v>-1.28361843136513E-2</c:v>
                </c:pt>
                <c:pt idx="2">
                  <c:v>-4.2167280137465207E-3</c:v>
                </c:pt>
                <c:pt idx="3">
                  <c:v>1.1170875569129692E-2</c:v>
                </c:pt>
                <c:pt idx="4">
                  <c:v>9.1829408963584047E-2</c:v>
                </c:pt>
                <c:pt idx="5">
                  <c:v>0.3487931242006681</c:v>
                </c:pt>
                <c:pt idx="6">
                  <c:v>2.1376134445432378</c:v>
                </c:pt>
                <c:pt idx="7">
                  <c:v>13.812288942181334</c:v>
                </c:pt>
                <c:pt idx="8">
                  <c:v>18.234916730350577</c:v>
                </c:pt>
                <c:pt idx="9">
                  <c:v>15.82570681100089</c:v>
                </c:pt>
                <c:pt idx="10">
                  <c:v>9.5022800744590743</c:v>
                </c:pt>
                <c:pt idx="11">
                  <c:v>4.1784099521668319</c:v>
                </c:pt>
                <c:pt idx="12">
                  <c:v>0</c:v>
                </c:pt>
                <c:pt idx="13">
                  <c:v>0.8176633527123518</c:v>
                </c:pt>
                <c:pt idx="14">
                  <c:v>0.471490957794509</c:v>
                </c:pt>
                <c:pt idx="15">
                  <c:v>0.31465127627054207</c:v>
                </c:pt>
                <c:pt idx="16">
                  <c:v>0.30853803725471635</c:v>
                </c:pt>
                <c:pt idx="17">
                  <c:v>0.33503877461376219</c:v>
                </c:pt>
                <c:pt idx="18">
                  <c:v>0.20737937141537097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3492-40D8-82C4-426C9371F0E1}"/>
            </c:ext>
          </c:extLst>
        </c:ser>
        <c:ser>
          <c:idx val="15"/>
          <c:order val="7"/>
          <c:tx>
            <c:v>P</c:v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Summary!$AD$5:$AD$23</c:f>
              <c:numCache>
                <c:formatCode>0.0000</c:formatCode>
                <c:ptCount val="19"/>
                <c:pt idx="0">
                  <c:v>1.763173814</c:v>
                </c:pt>
                <c:pt idx="1">
                  <c:v>1.7609882940000006</c:v>
                </c:pt>
                <c:pt idx="2">
                  <c:v>1.7555244940000012</c:v>
                </c:pt>
                <c:pt idx="3">
                  <c:v>1.7511534540000007</c:v>
                </c:pt>
                <c:pt idx="4">
                  <c:v>1.7445968940000025</c:v>
                </c:pt>
                <c:pt idx="5">
                  <c:v>1.7391330939999996</c:v>
                </c:pt>
                <c:pt idx="6">
                  <c:v>1.7325765340000014</c:v>
                </c:pt>
                <c:pt idx="7">
                  <c:v>1.7271127340000021</c:v>
                </c:pt>
                <c:pt idx="8">
                  <c:v>1.7205561740000004</c:v>
                </c:pt>
                <c:pt idx="9">
                  <c:v>1.715092374000001</c:v>
                </c:pt>
                <c:pt idx="10">
                  <c:v>1.7096285740000017</c:v>
                </c:pt>
                <c:pt idx="11">
                  <c:v>1.7030720140000017</c:v>
                </c:pt>
                <c:pt idx="12">
                  <c:v>1.6976082140000006</c:v>
                </c:pt>
                <c:pt idx="13">
                  <c:v>1.6923356470000002</c:v>
                </c:pt>
                <c:pt idx="14">
                  <c:v>1.6868718470000008</c:v>
                </c:pt>
                <c:pt idx="15">
                  <c:v>1.6803152870000009</c:v>
                </c:pt>
                <c:pt idx="16">
                  <c:v>1.6737587269999992</c:v>
                </c:pt>
                <c:pt idx="17">
                  <c:v>1.6529962870000006</c:v>
                </c:pt>
                <c:pt idx="18">
                  <c:v>1.5590189270000003</c:v>
                </c:pt>
              </c:numCache>
            </c:numRef>
          </c:xVal>
          <c:yVal>
            <c:numRef>
              <c:f>Summary!$AE$5:$AE$23</c:f>
              <c:numCache>
                <c:formatCode>0.0000</c:formatCode>
                <c:ptCount val="19"/>
                <c:pt idx="0">
                  <c:v>-2.26125333696168E-2</c:v>
                </c:pt>
                <c:pt idx="1">
                  <c:v>-2.4975540027317691E-2</c:v>
                </c:pt>
                <c:pt idx="2">
                  <c:v>-4.289607887565162E-3</c:v>
                </c:pt>
                <c:pt idx="3">
                  <c:v>4.8797633538395085E-2</c:v>
                </c:pt>
                <c:pt idx="4">
                  <c:v>0.13751671711228819</c:v>
                </c:pt>
                <c:pt idx="5">
                  <c:v>0.36713105098143145</c:v>
                </c:pt>
                <c:pt idx="6">
                  <c:v>1.3773724794825835</c:v>
                </c:pt>
                <c:pt idx="7">
                  <c:v>8.3925853727849447</c:v>
                </c:pt>
                <c:pt idx="8">
                  <c:v>16.185376531622445</c:v>
                </c:pt>
                <c:pt idx="9">
                  <c:v>19.022443992235285</c:v>
                </c:pt>
                <c:pt idx="10">
                  <c:v>13.873540936065636</c:v>
                </c:pt>
                <c:pt idx="11">
                  <c:v>5.942441010764397</c:v>
                </c:pt>
                <c:pt idx="12">
                  <c:v>2.4639658915061049</c:v>
                </c:pt>
                <c:pt idx="13">
                  <c:v>1.4229340817683054</c:v>
                </c:pt>
                <c:pt idx="14">
                  <c:v>0.6259825331673764</c:v>
                </c:pt>
                <c:pt idx="15">
                  <c:v>0.36225956363776451</c:v>
                </c:pt>
                <c:pt idx="16">
                  <c:v>0.30441268479843542</c:v>
                </c:pt>
                <c:pt idx="17">
                  <c:v>0.37039832998299582</c:v>
                </c:pt>
                <c:pt idx="18">
                  <c:v>0.24272611441916739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3492-40D8-82C4-426C9371F0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2038064"/>
        <c:axId val="2032073152"/>
        <c:extLst/>
      </c:scatterChart>
      <c:valAx>
        <c:axId val="2032038064"/>
        <c:scaling>
          <c:orientation val="minMax"/>
          <c:max val="1.8"/>
          <c:min val="1.650000000000000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density (g/ml)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073152"/>
        <c:crosses val="autoZero"/>
        <c:crossBetween val="midCat"/>
      </c:valAx>
      <c:valAx>
        <c:axId val="2032073152"/>
        <c:scaling>
          <c:orientation val="minMax"/>
          <c:max val="2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DNA (ng/ul)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038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476251</xdr:colOff>
      <xdr:row>28</xdr:row>
      <xdr:rowOff>55032</xdr:rowOff>
    </xdr:from>
    <xdr:to>
      <xdr:col>8</xdr:col>
      <xdr:colOff>194734</xdr:colOff>
      <xdr:row>53</xdr:row>
      <xdr:rowOff>116415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EF2648-E102-4B18-B61B-B12A7E0160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551391</xdr:colOff>
      <xdr:row>28</xdr:row>
      <xdr:rowOff>61079</xdr:rowOff>
    </xdr:from>
    <xdr:to>
      <xdr:col>16</xdr:col>
      <xdr:colOff>277436</xdr:colOff>
      <xdr:row>53</xdr:row>
      <xdr:rowOff>93134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7AE4510-4E41-46C0-A33F-3A5611C600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20729</xdr:colOff>
      <xdr:row>28</xdr:row>
      <xdr:rowOff>24637</xdr:rowOff>
    </xdr:from>
    <xdr:to>
      <xdr:col>22</xdr:col>
      <xdr:colOff>401934</xdr:colOff>
      <xdr:row>53</xdr:row>
      <xdr:rowOff>90252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8AA60FF-B5A2-4CEF-878A-2B5488A801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22</xdr:row>
      <xdr:rowOff>104775</xdr:rowOff>
    </xdr:from>
    <xdr:to>
      <xdr:col>2</xdr:col>
      <xdr:colOff>2362200</xdr:colOff>
      <xdr:row>48</xdr:row>
      <xdr:rowOff>190500</xdr:rowOff>
    </xdr:to>
    <xdr:pic>
      <xdr:nvPicPr>
        <xdr:cNvPr id="1064" name="Picture 1">
          <a:extLst>
            <a:ext uri="{FF2B5EF4-FFF2-40B4-BE49-F238E27FC236}">
              <a16:creationId xmlns:a16="http://schemas.microsoft.com/office/drawing/2014/main" id="{5990C59C-CC9C-4910-BDBA-B59B1DEBCF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76800"/>
          <a:ext cx="4143375" cy="5133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8FBF1-D534-4F7E-950C-764D2E6B8C19}">
  <dimension ref="A1:J18"/>
  <sheetViews>
    <sheetView tabSelected="1" zoomScale="130" zoomScaleNormal="130" workbookViewId="0">
      <selection activeCell="K22" sqref="K22"/>
    </sheetView>
  </sheetViews>
  <sheetFormatPr defaultRowHeight="12.45"/>
  <cols>
    <col min="1" max="1" width="11.23046875" bestFit="1" customWidth="1"/>
    <col min="2" max="2" width="9.69140625" bestFit="1" customWidth="1"/>
    <col min="3" max="3" width="9.69140625" customWidth="1"/>
    <col min="4" max="4" width="17.23046875" bestFit="1" customWidth="1"/>
    <col min="5" max="5" width="18.69140625" bestFit="1" customWidth="1"/>
    <col min="6" max="6" width="12.53515625" customWidth="1"/>
    <col min="7" max="7" width="18.69140625" customWidth="1"/>
    <col min="8" max="8" width="20" bestFit="1" customWidth="1"/>
    <col min="9" max="9" width="23.921875" bestFit="1" customWidth="1"/>
  </cols>
  <sheetData>
    <row r="1" spans="1:10">
      <c r="A1" t="s">
        <v>189</v>
      </c>
    </row>
    <row r="2" spans="1:10">
      <c r="A2" t="s">
        <v>190</v>
      </c>
    </row>
    <row r="4" spans="1:10">
      <c r="A4" s="27" t="s">
        <v>184</v>
      </c>
      <c r="B4" s="27" t="s">
        <v>191</v>
      </c>
      <c r="C4" s="27" t="s">
        <v>193</v>
      </c>
      <c r="D4" s="27" t="s">
        <v>192</v>
      </c>
      <c r="E4" s="27" t="s">
        <v>198</v>
      </c>
      <c r="F4" s="27" t="s">
        <v>203</v>
      </c>
      <c r="G4" s="27" t="s">
        <v>204</v>
      </c>
      <c r="H4" s="27" t="s">
        <v>199</v>
      </c>
      <c r="I4" s="27" t="s">
        <v>214</v>
      </c>
      <c r="J4" s="27" t="s">
        <v>195</v>
      </c>
    </row>
    <row r="5" spans="1:10">
      <c r="A5" s="66">
        <f>TubeLoading!F29</f>
        <v>1773</v>
      </c>
      <c r="B5" s="66" t="str">
        <f>TubeLoading!A29</f>
        <v>Tube A</v>
      </c>
      <c r="C5" s="66" t="s">
        <v>194</v>
      </c>
      <c r="D5" s="67">
        <v>45014</v>
      </c>
      <c r="E5" s="66">
        <v>112</v>
      </c>
      <c r="F5" t="s">
        <v>210</v>
      </c>
      <c r="G5" s="66">
        <f>TubeLoading!J29</f>
        <v>4000</v>
      </c>
      <c r="H5" s="68">
        <f>Summary!D26</f>
        <v>56.776517261908808</v>
      </c>
      <c r="I5" s="113">
        <v>37</v>
      </c>
      <c r="J5" t="s">
        <v>212</v>
      </c>
    </row>
    <row r="6" spans="1:10">
      <c r="A6" s="66">
        <f>TubeLoading!F30</f>
        <v>3942</v>
      </c>
      <c r="B6" s="66" t="str">
        <f>TubeLoading!A30</f>
        <v>Tube B</v>
      </c>
      <c r="C6" s="66" t="s">
        <v>194</v>
      </c>
      <c r="D6" s="67">
        <v>45014</v>
      </c>
      <c r="E6">
        <v>112</v>
      </c>
      <c r="F6" t="s">
        <v>210</v>
      </c>
      <c r="G6" s="66">
        <f>TubeLoading!J30</f>
        <v>4000</v>
      </c>
      <c r="H6" s="50">
        <f>Summary!G26</f>
        <v>55.097552134507829</v>
      </c>
      <c r="I6" s="114">
        <v>37</v>
      </c>
    </row>
    <row r="7" spans="1:10">
      <c r="A7" s="66">
        <f>TubeLoading!F31</f>
        <v>3944</v>
      </c>
      <c r="B7" s="66" t="str">
        <f>TubeLoading!A31</f>
        <v>Tube C</v>
      </c>
      <c r="C7" s="66" t="s">
        <v>194</v>
      </c>
      <c r="D7" s="67">
        <v>45014</v>
      </c>
      <c r="E7" s="66">
        <v>112</v>
      </c>
      <c r="F7" t="s">
        <v>210</v>
      </c>
      <c r="G7" s="66">
        <f>TubeLoading!J31</f>
        <v>4000.0000000000005</v>
      </c>
      <c r="H7" s="50">
        <f>Summary!J26</f>
        <v>53.056036146585427</v>
      </c>
      <c r="I7" s="113">
        <v>37</v>
      </c>
    </row>
    <row r="8" spans="1:10">
      <c r="A8" s="66">
        <f>TubeLoading!F32</f>
        <v>1515</v>
      </c>
      <c r="B8" s="66" t="str">
        <f>TubeLoading!A32</f>
        <v>Tube D</v>
      </c>
      <c r="C8" s="66" t="s">
        <v>194</v>
      </c>
      <c r="D8" s="67">
        <v>45014</v>
      </c>
      <c r="E8">
        <v>112</v>
      </c>
      <c r="F8" t="s">
        <v>210</v>
      </c>
      <c r="G8" s="66">
        <f>TubeLoading!J32</f>
        <v>4000</v>
      </c>
      <c r="H8" s="50">
        <f>Summary!M26</f>
        <v>57.622146731846172</v>
      </c>
      <c r="I8" s="114">
        <v>37</v>
      </c>
    </row>
    <row r="9" spans="1:10">
      <c r="A9" s="66">
        <f>TubeLoading!F33</f>
        <v>3193</v>
      </c>
      <c r="B9" s="66" t="str">
        <f>TubeLoading!A33</f>
        <v>Tube E</v>
      </c>
      <c r="C9" s="66" t="s">
        <v>197</v>
      </c>
      <c r="D9" s="67">
        <v>45014</v>
      </c>
      <c r="E9">
        <v>114</v>
      </c>
      <c r="F9" t="s">
        <v>211</v>
      </c>
      <c r="G9" s="66">
        <f>TubeLoading!J33</f>
        <v>4000</v>
      </c>
      <c r="H9" s="50">
        <f>Summary!P26</f>
        <v>44.543408475176868</v>
      </c>
      <c r="I9" s="113">
        <v>37</v>
      </c>
    </row>
    <row r="10" spans="1:10">
      <c r="A10" s="66">
        <f>TubeLoading!F34</f>
        <v>2383</v>
      </c>
      <c r="B10" s="66" t="str">
        <f>TubeLoading!A34</f>
        <v>Tube F</v>
      </c>
      <c r="C10" s="66" t="s">
        <v>197</v>
      </c>
      <c r="D10" s="67">
        <v>45014</v>
      </c>
      <c r="E10">
        <v>114</v>
      </c>
      <c r="F10" t="s">
        <v>211</v>
      </c>
      <c r="G10" s="66">
        <f>TubeLoading!J34</f>
        <v>4000</v>
      </c>
      <c r="H10" s="50">
        <f>Summary!S26</f>
        <v>75.593595322285182</v>
      </c>
      <c r="I10" s="114">
        <v>37</v>
      </c>
    </row>
    <row r="11" spans="1:10">
      <c r="A11" s="66">
        <f>TubeLoading!F41</f>
        <v>4016</v>
      </c>
      <c r="B11" s="66" t="str">
        <f>TubeLoading!A41</f>
        <v>Tube M</v>
      </c>
      <c r="C11" s="66" t="s">
        <v>200</v>
      </c>
      <c r="D11" s="67">
        <v>45014</v>
      </c>
      <c r="E11">
        <v>140</v>
      </c>
      <c r="F11" t="s">
        <v>211</v>
      </c>
      <c r="G11" s="66">
        <f>TubeLoading!J41</f>
        <v>3999.9999999999995</v>
      </c>
      <c r="H11" s="50">
        <f>Summary!V26</f>
        <v>80.45097095349729</v>
      </c>
      <c r="I11" s="113">
        <v>37</v>
      </c>
    </row>
    <row r="12" spans="1:10">
      <c r="A12" s="66">
        <f>TubeLoading!F42</f>
        <v>2445</v>
      </c>
      <c r="B12" s="66" t="str">
        <f>TubeLoading!A42</f>
        <v>Tube N</v>
      </c>
      <c r="C12" s="66" t="s">
        <v>200</v>
      </c>
      <c r="D12" s="67">
        <v>45014</v>
      </c>
      <c r="E12">
        <v>140</v>
      </c>
      <c r="F12" t="s">
        <v>210</v>
      </c>
      <c r="G12" s="66">
        <f>TubeLoading!J42</f>
        <v>4000</v>
      </c>
      <c r="H12" s="50">
        <f>Summary!Y26</f>
        <v>73.835192341047971</v>
      </c>
      <c r="I12" s="114">
        <v>37</v>
      </c>
    </row>
    <row r="13" spans="1:10">
      <c r="A13" s="66">
        <f>TubeLoading!F43</f>
        <v>2021</v>
      </c>
      <c r="B13" s="66" t="str">
        <f>TubeLoading!A43</f>
        <v>Tube O</v>
      </c>
      <c r="C13" s="66" t="s">
        <v>200</v>
      </c>
      <c r="D13" s="67">
        <v>45014</v>
      </c>
      <c r="E13">
        <v>140</v>
      </c>
      <c r="F13" t="s">
        <v>210</v>
      </c>
      <c r="G13" s="66">
        <f>TubeLoading!J43</f>
        <v>3999.9999999999995</v>
      </c>
      <c r="H13" s="50">
        <f>Summary!AB26</f>
        <v>66.667936426690574</v>
      </c>
      <c r="I13" s="113">
        <v>37</v>
      </c>
      <c r="J13" t="s">
        <v>213</v>
      </c>
    </row>
    <row r="14" spans="1:10">
      <c r="A14" s="66">
        <f>TubeLoading!F44</f>
        <v>1502</v>
      </c>
      <c r="B14" s="66" t="str">
        <f>TubeLoading!A44</f>
        <v>Tube P</v>
      </c>
      <c r="C14" s="66" t="s">
        <v>200</v>
      </c>
      <c r="D14" s="67">
        <v>45014</v>
      </c>
      <c r="E14">
        <v>140</v>
      </c>
      <c r="F14" t="s">
        <v>210</v>
      </c>
      <c r="G14" s="66">
        <f>TubeLoading!J44</f>
        <v>4000</v>
      </c>
      <c r="H14" s="50">
        <f>Summary!AE26</f>
        <v>71.313343562102091</v>
      </c>
      <c r="I14" s="114">
        <v>37</v>
      </c>
    </row>
    <row r="18" spans="1:1">
      <c r="A18" t="s">
        <v>205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23"/>
  <sheetViews>
    <sheetView topLeftCell="A3" workbookViewId="0">
      <selection activeCell="C24" sqref="C24"/>
    </sheetView>
  </sheetViews>
  <sheetFormatPr defaultColWidth="11.3828125" defaultRowHeight="12.45"/>
  <sheetData>
    <row r="1" spans="1:13" ht="24.9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60">
        <v>1</v>
      </c>
      <c r="B2" s="60" t="s">
        <v>61</v>
      </c>
      <c r="C2" s="61">
        <v>1.4056</v>
      </c>
      <c r="D2" s="60">
        <v>18.7</v>
      </c>
      <c r="E2" s="60">
        <f t="shared" ref="E2:E23" si="0">((20-D2)*-0.000175+C2)-0.0008</f>
        <v>1.4045725</v>
      </c>
      <c r="F2" s="61">
        <f t="shared" ref="F2:F23" si="1">E2*10.9276-13.593</f>
        <v>1.7556064510000002</v>
      </c>
      <c r="G2" s="60" t="s">
        <v>107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60">
        <v>2</v>
      </c>
      <c r="B3" s="60" t="s">
        <v>61</v>
      </c>
      <c r="C3" s="61">
        <v>1.4056999999999999</v>
      </c>
      <c r="D3" s="60">
        <v>18.7</v>
      </c>
      <c r="E3" s="60">
        <f t="shared" si="0"/>
        <v>1.4046725</v>
      </c>
      <c r="F3" s="61">
        <f t="shared" si="1"/>
        <v>1.756699210999999</v>
      </c>
      <c r="G3" s="60" t="s">
        <v>108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60">
        <v>3</v>
      </c>
      <c r="B4" s="60" t="s">
        <v>61</v>
      </c>
      <c r="C4" s="61">
        <v>1.4054</v>
      </c>
      <c r="D4" s="60">
        <v>18.7</v>
      </c>
      <c r="E4" s="60">
        <f t="shared" si="0"/>
        <v>1.4043725</v>
      </c>
      <c r="F4" s="61">
        <f t="shared" si="1"/>
        <v>1.7534209310000008</v>
      </c>
      <c r="G4" s="60" t="s">
        <v>109</v>
      </c>
      <c r="I4" t="s">
        <v>156</v>
      </c>
    </row>
    <row r="5" spans="1:13">
      <c r="A5" s="60">
        <v>4</v>
      </c>
      <c r="B5" s="60" t="s">
        <v>61</v>
      </c>
      <c r="C5" s="61">
        <v>1.405</v>
      </c>
      <c r="D5" s="60">
        <v>18.899999999999999</v>
      </c>
      <c r="E5" s="60">
        <f t="shared" si="0"/>
        <v>1.4040075000000001</v>
      </c>
      <c r="F5" s="61">
        <f t="shared" si="1"/>
        <v>1.7494323570000017</v>
      </c>
      <c r="G5" s="60" t="s">
        <v>110</v>
      </c>
      <c r="I5" t="s">
        <v>157</v>
      </c>
    </row>
    <row r="6" spans="1:13">
      <c r="A6" s="58">
        <v>5</v>
      </c>
      <c r="B6" s="58" t="s">
        <v>61</v>
      </c>
      <c r="C6" s="59">
        <v>1.4046000000000001</v>
      </c>
      <c r="D6" s="58">
        <v>18.7</v>
      </c>
      <c r="E6" s="58">
        <f t="shared" si="0"/>
        <v>1.4035725000000001</v>
      </c>
      <c r="F6" s="59">
        <f t="shared" si="1"/>
        <v>1.7446788510000015</v>
      </c>
      <c r="G6" s="58" t="s">
        <v>111</v>
      </c>
    </row>
    <row r="7" spans="1:13">
      <c r="A7" s="58">
        <v>6</v>
      </c>
      <c r="B7" s="58" t="s">
        <v>61</v>
      </c>
      <c r="C7" s="59">
        <v>1.4039999999999999</v>
      </c>
      <c r="D7" s="58">
        <v>18.8</v>
      </c>
      <c r="E7" s="58">
        <f t="shared" si="0"/>
        <v>1.40299</v>
      </c>
      <c r="F7" s="59">
        <f t="shared" si="1"/>
        <v>1.7383135239999987</v>
      </c>
      <c r="G7" s="58" t="s">
        <v>112</v>
      </c>
    </row>
    <row r="8" spans="1:13">
      <c r="A8" s="58">
        <v>7</v>
      </c>
      <c r="B8" s="58" t="s">
        <v>61</v>
      </c>
      <c r="C8" s="59">
        <v>1.4035</v>
      </c>
      <c r="D8" s="58">
        <v>18.8</v>
      </c>
      <c r="E8" s="58">
        <f t="shared" si="0"/>
        <v>1.40249</v>
      </c>
      <c r="F8" s="59">
        <f t="shared" si="1"/>
        <v>1.7328497239999994</v>
      </c>
      <c r="G8" s="58" t="s">
        <v>113</v>
      </c>
    </row>
    <row r="9" spans="1:13">
      <c r="A9" s="58">
        <v>8</v>
      </c>
      <c r="B9" s="58" t="s">
        <v>61</v>
      </c>
      <c r="C9" s="59">
        <v>1.4029</v>
      </c>
      <c r="D9" s="58">
        <v>18.8</v>
      </c>
      <c r="E9" s="58">
        <f t="shared" si="0"/>
        <v>1.4018900000000001</v>
      </c>
      <c r="F9" s="59">
        <f t="shared" si="1"/>
        <v>1.7262931640000012</v>
      </c>
      <c r="G9" s="58" t="s">
        <v>114</v>
      </c>
    </row>
    <row r="10" spans="1:13">
      <c r="A10" s="58">
        <v>9</v>
      </c>
      <c r="B10" s="58" t="s">
        <v>61</v>
      </c>
      <c r="C10" s="59">
        <v>1.4024000000000001</v>
      </c>
      <c r="D10" s="58">
        <v>18.8</v>
      </c>
      <c r="E10" s="58">
        <f t="shared" si="0"/>
        <v>1.4013900000000001</v>
      </c>
      <c r="F10" s="59">
        <f t="shared" si="1"/>
        <v>1.7208293640000019</v>
      </c>
      <c r="G10" s="58" t="s">
        <v>115</v>
      </c>
    </row>
    <row r="11" spans="1:13">
      <c r="A11" s="58">
        <v>10</v>
      </c>
      <c r="B11" s="58" t="s">
        <v>61</v>
      </c>
      <c r="C11" s="59">
        <v>1.4016999999999999</v>
      </c>
      <c r="D11" s="58">
        <v>18.8</v>
      </c>
      <c r="E11" s="58">
        <f t="shared" si="0"/>
        <v>1.40069</v>
      </c>
      <c r="F11" s="59">
        <f t="shared" si="1"/>
        <v>1.7131800439999996</v>
      </c>
      <c r="G11" s="58" t="s">
        <v>116</v>
      </c>
    </row>
    <row r="12" spans="1:13">
      <c r="A12" s="58">
        <v>11</v>
      </c>
      <c r="B12" s="58" t="s">
        <v>61</v>
      </c>
      <c r="C12" s="59">
        <v>1.4013</v>
      </c>
      <c r="D12" s="58">
        <v>18.8</v>
      </c>
      <c r="E12" s="58">
        <f t="shared" si="0"/>
        <v>1.40029</v>
      </c>
      <c r="F12" s="59">
        <f t="shared" si="1"/>
        <v>1.7088090040000008</v>
      </c>
      <c r="G12" s="58" t="s">
        <v>117</v>
      </c>
    </row>
    <row r="13" spans="1:13">
      <c r="A13" s="58">
        <v>12</v>
      </c>
      <c r="B13" s="58" t="s">
        <v>61</v>
      </c>
      <c r="C13" s="59">
        <v>1.4008</v>
      </c>
      <c r="D13" s="58">
        <v>18.899999999999999</v>
      </c>
      <c r="E13" s="58">
        <f t="shared" si="0"/>
        <v>1.3998075000000001</v>
      </c>
      <c r="F13" s="59">
        <f t="shared" si="1"/>
        <v>1.7035364370000003</v>
      </c>
      <c r="G13" s="58" t="s">
        <v>118</v>
      </c>
    </row>
    <row r="14" spans="1:13">
      <c r="A14" s="60">
        <v>13</v>
      </c>
      <c r="B14" s="60" t="s">
        <v>61</v>
      </c>
      <c r="C14" s="61">
        <v>1.4003000000000001</v>
      </c>
      <c r="D14" s="60">
        <v>18.899999999999999</v>
      </c>
      <c r="E14" s="60">
        <f t="shared" si="0"/>
        <v>1.3993075000000001</v>
      </c>
      <c r="F14" s="61">
        <f t="shared" si="1"/>
        <v>1.698072637000001</v>
      </c>
      <c r="G14" s="60" t="s">
        <v>119</v>
      </c>
    </row>
    <row r="15" spans="1:13">
      <c r="A15" s="60">
        <v>14</v>
      </c>
      <c r="B15" s="60" t="s">
        <v>61</v>
      </c>
      <c r="C15" s="61">
        <v>1.3997999999999999</v>
      </c>
      <c r="D15" s="60">
        <v>18.899999999999999</v>
      </c>
      <c r="E15" s="60">
        <f t="shared" si="0"/>
        <v>1.3988075</v>
      </c>
      <c r="F15" s="61">
        <f t="shared" si="1"/>
        <v>1.6926088369999999</v>
      </c>
      <c r="G15" s="60" t="s">
        <v>120</v>
      </c>
    </row>
    <row r="16" spans="1:13">
      <c r="A16" s="60">
        <v>15</v>
      </c>
      <c r="B16" s="60" t="s">
        <v>61</v>
      </c>
      <c r="C16" s="61">
        <v>1.3992</v>
      </c>
      <c r="D16" s="60">
        <v>18.899999999999999</v>
      </c>
      <c r="E16" s="60">
        <f t="shared" si="0"/>
        <v>1.3982075</v>
      </c>
      <c r="F16" s="61">
        <f t="shared" si="1"/>
        <v>1.6860522769999999</v>
      </c>
      <c r="G16" s="60" t="s">
        <v>121</v>
      </c>
    </row>
    <row r="17" spans="1:7">
      <c r="A17" s="60">
        <v>16</v>
      </c>
      <c r="B17" s="60" t="s">
        <v>61</v>
      </c>
      <c r="C17" s="61">
        <v>1.3987000000000001</v>
      </c>
      <c r="D17" s="60">
        <v>18.899999999999999</v>
      </c>
      <c r="E17" s="60">
        <f t="shared" si="0"/>
        <v>1.3977075000000001</v>
      </c>
      <c r="F17" s="61">
        <f t="shared" si="1"/>
        <v>1.6805884770000006</v>
      </c>
      <c r="G17" s="60" t="s">
        <v>122</v>
      </c>
    </row>
    <row r="18" spans="1:7">
      <c r="A18" s="60">
        <v>17</v>
      </c>
      <c r="B18" s="60" t="s">
        <v>61</v>
      </c>
      <c r="C18" s="61">
        <v>1.3982000000000001</v>
      </c>
      <c r="D18" s="60">
        <v>18.899999999999999</v>
      </c>
      <c r="E18" s="60">
        <f t="shared" si="0"/>
        <v>1.3972075000000002</v>
      </c>
      <c r="F18" s="61">
        <f t="shared" si="1"/>
        <v>1.6751246770000012</v>
      </c>
      <c r="G18" s="60" t="s">
        <v>123</v>
      </c>
    </row>
    <row r="19" spans="1:7">
      <c r="A19" s="60">
        <v>18</v>
      </c>
      <c r="B19" s="60" t="s">
        <v>61</v>
      </c>
      <c r="C19" s="61">
        <v>1.3975</v>
      </c>
      <c r="D19" s="60">
        <v>19</v>
      </c>
      <c r="E19" s="60">
        <f t="shared" si="0"/>
        <v>1.396525</v>
      </c>
      <c r="F19" s="61">
        <f t="shared" si="1"/>
        <v>1.6676665899999996</v>
      </c>
      <c r="G19" s="60" t="s">
        <v>124</v>
      </c>
    </row>
    <row r="20" spans="1:7">
      <c r="A20" s="60">
        <v>19</v>
      </c>
      <c r="B20" s="60" t="s">
        <v>61</v>
      </c>
      <c r="C20" s="61">
        <v>1.3951</v>
      </c>
      <c r="D20" s="60">
        <v>19</v>
      </c>
      <c r="E20" s="60">
        <f t="shared" si="0"/>
        <v>1.3941250000000001</v>
      </c>
      <c r="F20" s="61">
        <f t="shared" si="1"/>
        <v>1.6414403499999999</v>
      </c>
      <c r="G20" s="60" t="s">
        <v>125</v>
      </c>
    </row>
    <row r="21" spans="1:7">
      <c r="A21" s="60">
        <v>20</v>
      </c>
      <c r="B21" s="60" t="s">
        <v>61</v>
      </c>
      <c r="C21" s="61">
        <v>1.3853</v>
      </c>
      <c r="D21" s="60">
        <v>19</v>
      </c>
      <c r="E21" s="60">
        <f t="shared" si="0"/>
        <v>1.384325</v>
      </c>
      <c r="F21" s="61">
        <f t="shared" si="1"/>
        <v>1.5343498699999998</v>
      </c>
      <c r="G21" s="60" t="s">
        <v>126</v>
      </c>
    </row>
    <row r="22" spans="1:7">
      <c r="A22" s="58">
        <v>21</v>
      </c>
      <c r="B22" s="58" t="s">
        <v>61</v>
      </c>
      <c r="C22" s="59">
        <v>1.3649</v>
      </c>
      <c r="D22" s="58">
        <v>19</v>
      </c>
      <c r="E22" s="58">
        <f t="shared" si="0"/>
        <v>1.3639250000000001</v>
      </c>
      <c r="F22" s="59">
        <f t="shared" si="1"/>
        <v>1.3114268300000003</v>
      </c>
      <c r="G22" s="58" t="s">
        <v>127</v>
      </c>
    </row>
    <row r="23" spans="1:7">
      <c r="A23" s="58">
        <v>22</v>
      </c>
      <c r="B23" s="58" t="s">
        <v>61</v>
      </c>
      <c r="C23" s="59">
        <v>1.3462000000000001</v>
      </c>
      <c r="D23" s="58">
        <v>19</v>
      </c>
      <c r="E23" s="58">
        <f t="shared" si="0"/>
        <v>1.3452250000000001</v>
      </c>
      <c r="F23" s="59">
        <f t="shared" si="1"/>
        <v>1.1070807100000017</v>
      </c>
      <c r="G23" s="58" t="s">
        <v>128</v>
      </c>
    </row>
  </sheetData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23"/>
  <sheetViews>
    <sheetView topLeftCell="A3" workbookViewId="0">
      <selection activeCell="C24" sqref="C24"/>
    </sheetView>
  </sheetViews>
  <sheetFormatPr defaultColWidth="11.3828125" defaultRowHeight="12.45"/>
  <sheetData>
    <row r="1" spans="1:13" ht="24.9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8">
        <v>1</v>
      </c>
      <c r="B2" s="58" t="s">
        <v>61</v>
      </c>
      <c r="C2" s="59">
        <v>1.4047000000000001</v>
      </c>
      <c r="D2" s="58">
        <v>19</v>
      </c>
      <c r="E2" s="58">
        <f t="shared" ref="E2:E23" si="0">((20-D2)*-0.000175+C2)-0.0008</f>
        <v>1.4037250000000001</v>
      </c>
      <c r="F2" s="59">
        <f t="shared" ref="F2:F23" si="1">E2*10.9276-13.593</f>
        <v>1.7463453100000006</v>
      </c>
      <c r="G2" s="58" t="s">
        <v>129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8">
        <v>2</v>
      </c>
      <c r="B3" s="58" t="s">
        <v>61</v>
      </c>
      <c r="C3" s="59">
        <v>1.4056</v>
      </c>
      <c r="D3" s="58">
        <v>19</v>
      </c>
      <c r="E3" s="58">
        <f t="shared" si="0"/>
        <v>1.404625</v>
      </c>
      <c r="F3" s="59">
        <f t="shared" si="1"/>
        <v>1.7561801500000005</v>
      </c>
      <c r="G3" s="58" t="s">
        <v>130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8">
        <v>3</v>
      </c>
      <c r="B4" s="58" t="s">
        <v>61</v>
      </c>
      <c r="C4" s="59">
        <v>1.4053</v>
      </c>
      <c r="D4" s="58">
        <v>19</v>
      </c>
      <c r="E4" s="58">
        <f t="shared" si="0"/>
        <v>1.404325</v>
      </c>
      <c r="F4" s="59">
        <f t="shared" si="1"/>
        <v>1.7529018700000005</v>
      </c>
      <c r="G4" s="58" t="s">
        <v>131</v>
      </c>
      <c r="I4" t="s">
        <v>156</v>
      </c>
    </row>
    <row r="5" spans="1:13">
      <c r="A5" s="58">
        <v>4</v>
      </c>
      <c r="B5" s="58" t="s">
        <v>61</v>
      </c>
      <c r="C5" s="59">
        <v>1.405</v>
      </c>
      <c r="D5" s="58">
        <v>19.100000000000001</v>
      </c>
      <c r="E5" s="58">
        <f t="shared" si="0"/>
        <v>1.4040425000000001</v>
      </c>
      <c r="F5" s="59">
        <f t="shared" si="1"/>
        <v>1.7498148230000012</v>
      </c>
      <c r="G5" s="58" t="s">
        <v>132</v>
      </c>
      <c r="I5" t="s">
        <v>157</v>
      </c>
    </row>
    <row r="6" spans="1:13">
      <c r="A6" s="58">
        <v>5</v>
      </c>
      <c r="B6" s="58" t="s">
        <v>61</v>
      </c>
      <c r="C6" s="59">
        <v>1.4045000000000001</v>
      </c>
      <c r="D6" s="58">
        <v>19.100000000000001</v>
      </c>
      <c r="E6" s="58">
        <f t="shared" si="0"/>
        <v>1.4035425000000001</v>
      </c>
      <c r="F6" s="59">
        <f t="shared" si="1"/>
        <v>1.7443510230000019</v>
      </c>
      <c r="G6" s="58" t="s">
        <v>133</v>
      </c>
    </row>
    <row r="7" spans="1:13">
      <c r="A7" s="58">
        <v>6</v>
      </c>
      <c r="B7" s="58" t="s">
        <v>61</v>
      </c>
      <c r="C7" s="59">
        <v>1.4038999999999999</v>
      </c>
      <c r="D7" s="58">
        <v>19.100000000000001</v>
      </c>
      <c r="E7" s="58">
        <f t="shared" si="0"/>
        <v>1.4029425</v>
      </c>
      <c r="F7" s="59">
        <f t="shared" si="1"/>
        <v>1.7377944630000002</v>
      </c>
      <c r="G7" s="58" t="s">
        <v>134</v>
      </c>
    </row>
    <row r="8" spans="1:13">
      <c r="A8" s="60">
        <v>7</v>
      </c>
      <c r="B8" s="60" t="s">
        <v>61</v>
      </c>
      <c r="C8" s="61">
        <v>1.4034</v>
      </c>
      <c r="D8" s="60">
        <v>19.100000000000001</v>
      </c>
      <c r="E8" s="60">
        <f t="shared" si="0"/>
        <v>1.4024425</v>
      </c>
      <c r="F8" s="61">
        <f t="shared" si="1"/>
        <v>1.7323306630000008</v>
      </c>
      <c r="G8" s="60" t="s">
        <v>135</v>
      </c>
    </row>
    <row r="9" spans="1:13">
      <c r="A9" s="60">
        <v>8</v>
      </c>
      <c r="B9" s="60" t="s">
        <v>61</v>
      </c>
      <c r="C9" s="61">
        <v>1.4029</v>
      </c>
      <c r="D9" s="60">
        <v>19.100000000000001</v>
      </c>
      <c r="E9" s="60">
        <f t="shared" si="0"/>
        <v>1.4019425000000001</v>
      </c>
      <c r="F9" s="61">
        <f t="shared" si="1"/>
        <v>1.7268668630000015</v>
      </c>
      <c r="G9" s="60" t="s">
        <v>136</v>
      </c>
    </row>
    <row r="10" spans="1:13">
      <c r="A10" s="60">
        <v>9</v>
      </c>
      <c r="B10" s="60" t="s">
        <v>61</v>
      </c>
      <c r="C10" s="61">
        <v>1.4023000000000001</v>
      </c>
      <c r="D10" s="60">
        <v>19.100000000000001</v>
      </c>
      <c r="E10" s="60">
        <f t="shared" si="0"/>
        <v>1.4013425000000002</v>
      </c>
      <c r="F10" s="61">
        <f t="shared" si="1"/>
        <v>1.7203103030000015</v>
      </c>
      <c r="G10" s="60" t="s">
        <v>137</v>
      </c>
    </row>
    <row r="11" spans="1:13">
      <c r="A11" s="60">
        <v>10</v>
      </c>
      <c r="B11" s="60" t="s">
        <v>61</v>
      </c>
      <c r="C11" s="61">
        <v>1.4017999999999999</v>
      </c>
      <c r="D11" s="60">
        <v>19.2</v>
      </c>
      <c r="E11" s="60">
        <f t="shared" si="0"/>
        <v>1.40086</v>
      </c>
      <c r="F11" s="61">
        <f t="shared" si="1"/>
        <v>1.7150377359999993</v>
      </c>
      <c r="G11" s="60" t="s">
        <v>158</v>
      </c>
    </row>
    <row r="12" spans="1:13">
      <c r="A12" s="60">
        <v>11</v>
      </c>
      <c r="B12" s="60" t="s">
        <v>61</v>
      </c>
      <c r="C12" s="61">
        <v>1.4013</v>
      </c>
      <c r="D12" s="60">
        <v>19.2</v>
      </c>
      <c r="E12" s="60">
        <f t="shared" si="0"/>
        <v>1.40036</v>
      </c>
      <c r="F12" s="61">
        <f t="shared" si="1"/>
        <v>1.709573936</v>
      </c>
      <c r="G12" s="60" t="s">
        <v>159</v>
      </c>
    </row>
    <row r="13" spans="1:13">
      <c r="A13" s="60">
        <v>12</v>
      </c>
      <c r="B13" s="60" t="s">
        <v>61</v>
      </c>
      <c r="C13" s="61">
        <v>1.4007000000000001</v>
      </c>
      <c r="D13" s="60">
        <v>19.2</v>
      </c>
      <c r="E13" s="60">
        <f t="shared" si="0"/>
        <v>1.3997600000000001</v>
      </c>
      <c r="F13" s="61">
        <f t="shared" si="1"/>
        <v>1.7030173760000018</v>
      </c>
      <c r="G13" s="60" t="s">
        <v>160</v>
      </c>
    </row>
    <row r="14" spans="1:13">
      <c r="A14" s="60">
        <v>13</v>
      </c>
      <c r="B14" s="60" t="s">
        <v>61</v>
      </c>
      <c r="C14" s="61">
        <v>1.4000999999999999</v>
      </c>
      <c r="D14" s="60">
        <v>19.2</v>
      </c>
      <c r="E14" s="60">
        <f t="shared" si="0"/>
        <v>1.39916</v>
      </c>
      <c r="F14" s="61">
        <f t="shared" si="1"/>
        <v>1.6964608160000001</v>
      </c>
      <c r="G14" s="60" t="s">
        <v>161</v>
      </c>
    </row>
    <row r="15" spans="1:13">
      <c r="A15" s="60">
        <v>14</v>
      </c>
      <c r="B15" s="60" t="s">
        <v>61</v>
      </c>
      <c r="C15" s="61">
        <v>1.3996999999999999</v>
      </c>
      <c r="D15" s="60">
        <v>19.2</v>
      </c>
      <c r="E15" s="60">
        <f t="shared" si="0"/>
        <v>1.39876</v>
      </c>
      <c r="F15" s="61">
        <f t="shared" si="1"/>
        <v>1.6920897759999995</v>
      </c>
      <c r="G15" s="60" t="s">
        <v>162</v>
      </c>
    </row>
    <row r="16" spans="1:13">
      <c r="A16" s="58">
        <v>15</v>
      </c>
      <c r="B16" s="58" t="s">
        <v>61</v>
      </c>
      <c r="C16" s="59">
        <v>1.3993</v>
      </c>
      <c r="D16" s="58">
        <v>19.2</v>
      </c>
      <c r="E16" s="58">
        <f t="shared" si="0"/>
        <v>1.39836</v>
      </c>
      <c r="F16" s="59">
        <f t="shared" si="1"/>
        <v>1.6877187360000008</v>
      </c>
      <c r="G16" s="58" t="s">
        <v>176</v>
      </c>
    </row>
    <row r="17" spans="1:7">
      <c r="A17" s="58">
        <v>16</v>
      </c>
      <c r="B17" s="58" t="s">
        <v>61</v>
      </c>
      <c r="C17" s="59">
        <v>1.3987000000000001</v>
      </c>
      <c r="D17" s="58">
        <v>19.2</v>
      </c>
      <c r="E17" s="58">
        <f t="shared" si="0"/>
        <v>1.3977600000000001</v>
      </c>
      <c r="F17" s="59">
        <f t="shared" si="1"/>
        <v>1.6811621760000008</v>
      </c>
      <c r="G17" s="58" t="s">
        <v>177</v>
      </c>
    </row>
    <row r="18" spans="1:7">
      <c r="A18" s="58">
        <v>17</v>
      </c>
      <c r="B18" s="58" t="s">
        <v>61</v>
      </c>
      <c r="C18" s="59">
        <v>1.3983000000000001</v>
      </c>
      <c r="D18" s="58">
        <v>19.2</v>
      </c>
      <c r="E18" s="58">
        <f t="shared" si="0"/>
        <v>1.3973600000000002</v>
      </c>
      <c r="F18" s="59">
        <f t="shared" si="1"/>
        <v>1.6767911360000021</v>
      </c>
      <c r="G18" s="58" t="s">
        <v>178</v>
      </c>
    </row>
    <row r="19" spans="1:7">
      <c r="A19" s="58">
        <v>18</v>
      </c>
      <c r="B19" s="58" t="s">
        <v>61</v>
      </c>
      <c r="C19" s="59">
        <v>1.3976</v>
      </c>
      <c r="D19" s="58">
        <v>19.3</v>
      </c>
      <c r="E19" s="58">
        <f t="shared" si="0"/>
        <v>1.3966775</v>
      </c>
      <c r="F19" s="59">
        <f t="shared" si="1"/>
        <v>1.6693330490000005</v>
      </c>
      <c r="G19" s="58" t="s">
        <v>179</v>
      </c>
    </row>
    <row r="20" spans="1:7">
      <c r="A20" s="58">
        <v>19</v>
      </c>
      <c r="B20" s="58" t="s">
        <v>61</v>
      </c>
      <c r="C20" s="59">
        <v>1.3956999999999999</v>
      </c>
      <c r="D20" s="58">
        <v>19.3</v>
      </c>
      <c r="E20" s="58">
        <f t="shared" si="0"/>
        <v>1.3947775</v>
      </c>
      <c r="F20" s="59">
        <f t="shared" si="1"/>
        <v>1.6485706090000001</v>
      </c>
      <c r="G20" s="58" t="s">
        <v>180</v>
      </c>
    </row>
    <row r="21" spans="1:7">
      <c r="A21" s="58">
        <v>20</v>
      </c>
      <c r="B21" s="58" t="s">
        <v>61</v>
      </c>
      <c r="C21" s="59">
        <v>1.3872</v>
      </c>
      <c r="D21" s="58">
        <v>19.3</v>
      </c>
      <c r="E21" s="58">
        <f t="shared" si="0"/>
        <v>1.3862775000000001</v>
      </c>
      <c r="F21" s="59">
        <f t="shared" si="1"/>
        <v>1.5556860090000004</v>
      </c>
      <c r="G21" s="58" t="s">
        <v>181</v>
      </c>
    </row>
    <row r="22" spans="1:7">
      <c r="A22" s="58">
        <v>21</v>
      </c>
      <c r="B22" s="58" t="s">
        <v>61</v>
      </c>
      <c r="C22" s="59">
        <v>1.369</v>
      </c>
      <c r="D22" s="58">
        <v>19.3</v>
      </c>
      <c r="E22" s="58">
        <f t="shared" si="0"/>
        <v>1.3680775000000001</v>
      </c>
      <c r="F22" s="59">
        <f t="shared" si="1"/>
        <v>1.3568036890000013</v>
      </c>
      <c r="G22" s="58" t="s">
        <v>182</v>
      </c>
    </row>
    <row r="23" spans="1:7">
      <c r="A23" s="58">
        <v>22</v>
      </c>
      <c r="B23" s="58" t="s">
        <v>61</v>
      </c>
      <c r="C23" s="59">
        <v>1.3486</v>
      </c>
      <c r="D23" s="58">
        <v>19.3</v>
      </c>
      <c r="E23" s="58">
        <f t="shared" si="0"/>
        <v>1.3476775000000001</v>
      </c>
      <c r="F23" s="59">
        <f t="shared" si="1"/>
        <v>1.1338806490000017</v>
      </c>
      <c r="G23" s="58" t="s">
        <v>183</v>
      </c>
    </row>
  </sheetData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23"/>
  <sheetViews>
    <sheetView topLeftCell="A3" workbookViewId="0">
      <selection activeCell="C24" sqref="C24"/>
    </sheetView>
  </sheetViews>
  <sheetFormatPr defaultColWidth="11.3828125" defaultRowHeight="12.45"/>
  <sheetData>
    <row r="1" spans="1:13" ht="24.9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8">
        <v>1</v>
      </c>
      <c r="B2" s="58" t="s">
        <v>61</v>
      </c>
      <c r="C2" s="59">
        <v>1.4061999999999999</v>
      </c>
      <c r="D2" s="58">
        <v>19.399999999999999</v>
      </c>
      <c r="E2" s="58">
        <f t="shared" ref="E2:E23" si="0">((20-D2)*-0.000175+C2)-0.0008</f>
        <v>1.405295</v>
      </c>
      <c r="F2" s="59">
        <f t="shared" ref="F2:F23" si="1">E2*10.9276-13.593</f>
        <v>1.7635016419999996</v>
      </c>
      <c r="G2" s="58" t="s">
        <v>63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8">
        <v>2</v>
      </c>
      <c r="B3" s="58" t="s">
        <v>61</v>
      </c>
      <c r="C3" s="59">
        <v>1.4058999999999999</v>
      </c>
      <c r="D3" s="58">
        <v>19.399999999999999</v>
      </c>
      <c r="E3" s="58">
        <f t="shared" si="0"/>
        <v>1.404995</v>
      </c>
      <c r="F3" s="59">
        <f t="shared" si="1"/>
        <v>1.7602233619999996</v>
      </c>
      <c r="G3" s="58" t="s">
        <v>64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8">
        <v>3</v>
      </c>
      <c r="B4" s="58" t="s">
        <v>61</v>
      </c>
      <c r="C4" s="59">
        <v>1.4055</v>
      </c>
      <c r="D4" s="58">
        <v>19.399999999999999</v>
      </c>
      <c r="E4" s="58">
        <f t="shared" si="0"/>
        <v>1.404595</v>
      </c>
      <c r="F4" s="59">
        <f t="shared" si="1"/>
        <v>1.7558523220000009</v>
      </c>
      <c r="G4" s="58" t="s">
        <v>65</v>
      </c>
      <c r="I4" t="s">
        <v>156</v>
      </c>
    </row>
    <row r="5" spans="1:13">
      <c r="A5" s="58">
        <v>4</v>
      </c>
      <c r="B5" s="58" t="s">
        <v>61</v>
      </c>
      <c r="C5" s="59">
        <v>1.4051</v>
      </c>
      <c r="D5" s="58">
        <v>19.5</v>
      </c>
      <c r="E5" s="58">
        <f t="shared" si="0"/>
        <v>1.4042125000000001</v>
      </c>
      <c r="F5" s="59">
        <f t="shared" si="1"/>
        <v>1.751672515000001</v>
      </c>
      <c r="G5" s="58" t="s">
        <v>66</v>
      </c>
      <c r="I5" t="s">
        <v>157</v>
      </c>
    </row>
    <row r="6" spans="1:13">
      <c r="A6" s="58">
        <v>5</v>
      </c>
      <c r="B6" s="58" t="s">
        <v>61</v>
      </c>
      <c r="C6" s="59">
        <v>1.4046000000000001</v>
      </c>
      <c r="D6" s="58">
        <v>19.399999999999999</v>
      </c>
      <c r="E6" s="58">
        <f t="shared" si="0"/>
        <v>1.4036950000000001</v>
      </c>
      <c r="F6" s="59">
        <f t="shared" si="1"/>
        <v>1.746017482000001</v>
      </c>
      <c r="G6" s="58" t="s">
        <v>67</v>
      </c>
    </row>
    <row r="7" spans="1:13">
      <c r="A7" s="58">
        <v>6</v>
      </c>
      <c r="B7" s="58" t="s">
        <v>61</v>
      </c>
      <c r="C7" s="59">
        <v>1.4039999999999999</v>
      </c>
      <c r="D7" s="58">
        <v>19.399999999999999</v>
      </c>
      <c r="E7" s="58">
        <f t="shared" si="0"/>
        <v>1.403095</v>
      </c>
      <c r="F7" s="59">
        <f t="shared" si="1"/>
        <v>1.7394609219999992</v>
      </c>
      <c r="G7" s="58" t="s">
        <v>68</v>
      </c>
    </row>
    <row r="8" spans="1:13">
      <c r="A8" s="58">
        <v>7</v>
      </c>
      <c r="B8" s="58" t="s">
        <v>61</v>
      </c>
      <c r="C8" s="59">
        <v>1.4035</v>
      </c>
      <c r="D8" s="58">
        <v>19.5</v>
      </c>
      <c r="E8" s="58">
        <f t="shared" si="0"/>
        <v>1.4026125</v>
      </c>
      <c r="F8" s="59">
        <f t="shared" si="1"/>
        <v>1.7341883550000006</v>
      </c>
      <c r="G8" s="58" t="s">
        <v>69</v>
      </c>
    </row>
    <row r="9" spans="1:13">
      <c r="A9" s="58">
        <v>8</v>
      </c>
      <c r="B9" s="58" t="s">
        <v>61</v>
      </c>
      <c r="C9" s="59">
        <v>1.4029</v>
      </c>
      <c r="D9" s="58">
        <v>19.5</v>
      </c>
      <c r="E9" s="58">
        <f t="shared" si="0"/>
        <v>1.4020125000000001</v>
      </c>
      <c r="F9" s="59">
        <f t="shared" si="1"/>
        <v>1.7276317950000006</v>
      </c>
      <c r="G9" s="58" t="s">
        <v>70</v>
      </c>
    </row>
    <row r="10" spans="1:13">
      <c r="A10" s="43">
        <v>9</v>
      </c>
      <c r="B10" s="43" t="s">
        <v>61</v>
      </c>
      <c r="C10" s="44">
        <v>1.4025000000000001</v>
      </c>
      <c r="D10" s="43">
        <v>19.5</v>
      </c>
      <c r="E10" s="43">
        <f t="shared" si="0"/>
        <v>1.4016125000000001</v>
      </c>
      <c r="F10" s="44">
        <f t="shared" si="1"/>
        <v>1.7232607550000019</v>
      </c>
      <c r="G10" s="43" t="s">
        <v>71</v>
      </c>
    </row>
    <row r="11" spans="1:13">
      <c r="A11" s="43">
        <v>10</v>
      </c>
      <c r="B11" s="43" t="s">
        <v>61</v>
      </c>
      <c r="C11" s="44">
        <v>1.4018999999999999</v>
      </c>
      <c r="D11" s="43">
        <v>19.5</v>
      </c>
      <c r="E11" s="43">
        <f t="shared" si="0"/>
        <v>1.4010125</v>
      </c>
      <c r="F11" s="44">
        <f t="shared" si="1"/>
        <v>1.7167041950000002</v>
      </c>
      <c r="G11" s="43" t="s">
        <v>72</v>
      </c>
    </row>
    <row r="12" spans="1:13">
      <c r="A12" s="43">
        <v>11</v>
      </c>
      <c r="B12" s="43" t="s">
        <v>61</v>
      </c>
      <c r="C12" s="44">
        <v>1.4016</v>
      </c>
      <c r="D12" s="43">
        <v>19.5</v>
      </c>
      <c r="E12" s="43">
        <f t="shared" si="0"/>
        <v>1.4007125</v>
      </c>
      <c r="F12" s="44">
        <f t="shared" si="1"/>
        <v>1.7134259150000002</v>
      </c>
      <c r="G12" s="43" t="s">
        <v>73</v>
      </c>
    </row>
    <row r="13" spans="1:13">
      <c r="A13" s="43">
        <v>12</v>
      </c>
      <c r="B13" s="43" t="s">
        <v>61</v>
      </c>
      <c r="C13" s="44">
        <v>1.4009</v>
      </c>
      <c r="D13" s="43">
        <v>19.5</v>
      </c>
      <c r="E13" s="43">
        <f t="shared" si="0"/>
        <v>1.4000125000000001</v>
      </c>
      <c r="F13" s="44">
        <f t="shared" si="1"/>
        <v>1.7057765950000014</v>
      </c>
      <c r="G13" s="43" t="s">
        <v>74</v>
      </c>
    </row>
    <row r="14" spans="1:13">
      <c r="A14" s="43">
        <v>13</v>
      </c>
      <c r="B14" s="43" t="s">
        <v>61</v>
      </c>
      <c r="C14" s="44">
        <v>1.4004000000000001</v>
      </c>
      <c r="D14" s="43">
        <v>19.5</v>
      </c>
      <c r="E14" s="43">
        <f t="shared" si="0"/>
        <v>1.3995125000000002</v>
      </c>
      <c r="F14" s="44">
        <f t="shared" si="1"/>
        <v>1.7003127950000021</v>
      </c>
      <c r="G14" s="43" t="s">
        <v>75</v>
      </c>
    </row>
    <row r="15" spans="1:13">
      <c r="A15" s="43">
        <v>14</v>
      </c>
      <c r="B15" s="43" t="s">
        <v>61</v>
      </c>
      <c r="C15" s="44">
        <v>1.3997999999999999</v>
      </c>
      <c r="D15" s="43">
        <v>19.5</v>
      </c>
      <c r="E15" s="43">
        <f t="shared" si="0"/>
        <v>1.3989125</v>
      </c>
      <c r="F15" s="44">
        <f t="shared" si="1"/>
        <v>1.6937562350000004</v>
      </c>
      <c r="G15" s="43" t="s">
        <v>76</v>
      </c>
    </row>
    <row r="16" spans="1:13">
      <c r="A16" s="43">
        <v>15</v>
      </c>
      <c r="B16" s="43" t="s">
        <v>61</v>
      </c>
      <c r="C16" s="44">
        <v>1.3994</v>
      </c>
      <c r="D16" s="43">
        <v>19.5</v>
      </c>
      <c r="E16" s="43">
        <f t="shared" si="0"/>
        <v>1.3985125</v>
      </c>
      <c r="F16" s="44">
        <f t="shared" si="1"/>
        <v>1.6893851949999998</v>
      </c>
      <c r="G16" s="43" t="s">
        <v>77</v>
      </c>
    </row>
    <row r="17" spans="1:7">
      <c r="A17" s="43">
        <v>16</v>
      </c>
      <c r="B17" s="43" t="s">
        <v>61</v>
      </c>
      <c r="C17" s="44">
        <v>1.3989</v>
      </c>
      <c r="D17" s="43">
        <v>19.5</v>
      </c>
      <c r="E17" s="43">
        <f t="shared" si="0"/>
        <v>1.3980125000000001</v>
      </c>
      <c r="F17" s="44">
        <f t="shared" si="1"/>
        <v>1.6839213950000005</v>
      </c>
      <c r="G17" s="43" t="s">
        <v>78</v>
      </c>
    </row>
    <row r="18" spans="1:7">
      <c r="A18" s="58">
        <v>17</v>
      </c>
      <c r="B18" s="58" t="s">
        <v>61</v>
      </c>
      <c r="C18" s="59">
        <v>1.3985000000000001</v>
      </c>
      <c r="D18" s="58">
        <v>19.5</v>
      </c>
      <c r="E18" s="58">
        <f t="shared" si="0"/>
        <v>1.3976125000000001</v>
      </c>
      <c r="F18" s="59">
        <f t="shared" si="1"/>
        <v>1.6795503550000017</v>
      </c>
      <c r="G18" s="58" t="s">
        <v>79</v>
      </c>
    </row>
    <row r="19" spans="1:7">
      <c r="A19" s="58">
        <v>18</v>
      </c>
      <c r="B19" s="58" t="s">
        <v>61</v>
      </c>
      <c r="C19" s="59">
        <v>1.3976999999999999</v>
      </c>
      <c r="D19" s="58">
        <v>19.5</v>
      </c>
      <c r="E19" s="58">
        <f t="shared" si="0"/>
        <v>1.3968125</v>
      </c>
      <c r="F19" s="59">
        <f t="shared" si="1"/>
        <v>1.6708082750000006</v>
      </c>
      <c r="G19" s="58" t="s">
        <v>80</v>
      </c>
    </row>
    <row r="20" spans="1:7">
      <c r="A20" s="58">
        <v>19</v>
      </c>
      <c r="B20" s="58" t="s">
        <v>61</v>
      </c>
      <c r="C20" s="59">
        <v>1.3952</v>
      </c>
      <c r="D20" s="58">
        <v>19.5</v>
      </c>
      <c r="E20" s="58">
        <f t="shared" si="0"/>
        <v>1.3943125000000001</v>
      </c>
      <c r="F20" s="59">
        <f t="shared" si="1"/>
        <v>1.6434892750000003</v>
      </c>
      <c r="G20" s="58" t="s">
        <v>81</v>
      </c>
    </row>
    <row r="21" spans="1:7">
      <c r="A21" s="58">
        <v>20</v>
      </c>
      <c r="B21" s="58" t="s">
        <v>61</v>
      </c>
      <c r="C21" s="59">
        <v>1.385</v>
      </c>
      <c r="D21" s="58">
        <v>19.5</v>
      </c>
      <c r="E21" s="58">
        <f t="shared" si="0"/>
        <v>1.3841125000000001</v>
      </c>
      <c r="F21" s="59">
        <f t="shared" si="1"/>
        <v>1.5320277550000014</v>
      </c>
      <c r="G21" s="58" t="s">
        <v>82</v>
      </c>
    </row>
    <row r="22" spans="1:7">
      <c r="A22" s="58">
        <v>21</v>
      </c>
      <c r="B22" s="58" t="s">
        <v>61</v>
      </c>
      <c r="C22" s="59">
        <v>1.3653</v>
      </c>
      <c r="D22" s="58">
        <v>19.600000000000001</v>
      </c>
      <c r="E22" s="58">
        <f t="shared" si="0"/>
        <v>1.36443</v>
      </c>
      <c r="F22" s="59">
        <f t="shared" si="1"/>
        <v>1.3169452679999996</v>
      </c>
      <c r="G22" s="58" t="s">
        <v>83</v>
      </c>
    </row>
    <row r="23" spans="1:7">
      <c r="A23" s="58">
        <v>22</v>
      </c>
      <c r="B23" s="58" t="s">
        <v>61</v>
      </c>
      <c r="C23" s="59">
        <v>1.3460000000000001</v>
      </c>
      <c r="D23" s="58">
        <v>19.600000000000001</v>
      </c>
      <c r="E23" s="58">
        <f t="shared" si="0"/>
        <v>1.3451300000000002</v>
      </c>
      <c r="F23" s="59">
        <f t="shared" si="1"/>
        <v>1.1060425880000011</v>
      </c>
      <c r="G23" s="58" t="s">
        <v>84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M23"/>
  <sheetViews>
    <sheetView topLeftCell="A3" workbookViewId="0">
      <selection activeCell="C24" sqref="C24"/>
    </sheetView>
  </sheetViews>
  <sheetFormatPr defaultColWidth="11.3828125" defaultRowHeight="12.45"/>
  <sheetData>
    <row r="1" spans="1:13" ht="24.9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8">
        <v>1</v>
      </c>
      <c r="B2" s="58" t="s">
        <v>61</v>
      </c>
      <c r="C2" s="59">
        <v>1.4052</v>
      </c>
      <c r="D2" s="58">
        <v>19.600000000000001</v>
      </c>
      <c r="E2" s="58">
        <f t="shared" ref="E2:E23" si="0">((20-D2)*-0.000175+C2)-0.0008</f>
        <v>1.4043300000000001</v>
      </c>
      <c r="F2" s="59">
        <f t="shared" ref="F2:F23" si="1">E2*10.9276-13.593</f>
        <v>1.7529565080000005</v>
      </c>
      <c r="G2" s="58" t="s">
        <v>85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8">
        <v>2</v>
      </c>
      <c r="B3" s="58" t="s">
        <v>61</v>
      </c>
      <c r="C3" s="59">
        <v>1.4054</v>
      </c>
      <c r="D3" s="58">
        <v>19.600000000000001</v>
      </c>
      <c r="E3" s="58">
        <f t="shared" si="0"/>
        <v>1.4045300000000001</v>
      </c>
      <c r="F3" s="59">
        <f t="shared" si="1"/>
        <v>1.7551420279999999</v>
      </c>
      <c r="G3" s="58" t="s">
        <v>86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60">
        <v>3</v>
      </c>
      <c r="B4" s="60" t="s">
        <v>61</v>
      </c>
      <c r="C4" s="61">
        <v>1.4052</v>
      </c>
      <c r="D4" s="60">
        <v>19.600000000000001</v>
      </c>
      <c r="E4" s="60">
        <f t="shared" si="0"/>
        <v>1.4043300000000001</v>
      </c>
      <c r="F4" s="61">
        <f t="shared" si="1"/>
        <v>1.7529565080000005</v>
      </c>
      <c r="G4" s="60" t="s">
        <v>87</v>
      </c>
      <c r="I4" t="s">
        <v>156</v>
      </c>
    </row>
    <row r="5" spans="1:13">
      <c r="A5" s="60">
        <v>4</v>
      </c>
      <c r="B5" s="60" t="s">
        <v>61</v>
      </c>
      <c r="C5" s="61">
        <v>1.4047000000000001</v>
      </c>
      <c r="D5" s="60">
        <v>19.600000000000001</v>
      </c>
      <c r="E5" s="60">
        <f t="shared" si="0"/>
        <v>1.4038300000000001</v>
      </c>
      <c r="F5" s="61">
        <f t="shared" si="1"/>
        <v>1.7474927080000011</v>
      </c>
      <c r="G5" s="60" t="s">
        <v>88</v>
      </c>
      <c r="I5" t="s">
        <v>157</v>
      </c>
    </row>
    <row r="6" spans="1:13">
      <c r="A6" s="60">
        <v>5</v>
      </c>
      <c r="B6" s="60" t="s">
        <v>61</v>
      </c>
      <c r="C6" s="61">
        <v>1.4043000000000001</v>
      </c>
      <c r="D6" s="60">
        <v>19.600000000000001</v>
      </c>
      <c r="E6" s="60">
        <f t="shared" si="0"/>
        <v>1.4034300000000002</v>
      </c>
      <c r="F6" s="61">
        <f t="shared" si="1"/>
        <v>1.7431216680000023</v>
      </c>
      <c r="G6" s="60" t="s">
        <v>89</v>
      </c>
    </row>
    <row r="7" spans="1:13">
      <c r="A7" s="60">
        <v>6</v>
      </c>
      <c r="B7" s="60" t="s">
        <v>61</v>
      </c>
      <c r="C7" s="61">
        <v>1.4036999999999999</v>
      </c>
      <c r="D7" s="60">
        <v>19.600000000000001</v>
      </c>
      <c r="E7" s="60">
        <f t="shared" si="0"/>
        <v>1.40283</v>
      </c>
      <c r="F7" s="61">
        <f t="shared" si="1"/>
        <v>1.7365651080000006</v>
      </c>
      <c r="G7" s="60" t="s">
        <v>90</v>
      </c>
    </row>
    <row r="8" spans="1:13">
      <c r="A8" s="60">
        <v>7</v>
      </c>
      <c r="B8" s="60" t="s">
        <v>61</v>
      </c>
      <c r="C8" s="61">
        <v>1.4033</v>
      </c>
      <c r="D8" s="60">
        <v>19.600000000000001</v>
      </c>
      <c r="E8" s="60">
        <f t="shared" si="0"/>
        <v>1.4024300000000001</v>
      </c>
      <c r="F8" s="61">
        <f t="shared" si="1"/>
        <v>1.7321940680000001</v>
      </c>
      <c r="G8" s="60" t="s">
        <v>91</v>
      </c>
    </row>
    <row r="9" spans="1:13">
      <c r="A9" s="60">
        <v>8</v>
      </c>
      <c r="B9" s="60" t="s">
        <v>61</v>
      </c>
      <c r="C9" s="61">
        <v>1.4027000000000001</v>
      </c>
      <c r="D9" s="60">
        <v>19.600000000000001</v>
      </c>
      <c r="E9" s="60">
        <f t="shared" si="0"/>
        <v>1.4018300000000001</v>
      </c>
      <c r="F9" s="61">
        <f t="shared" si="1"/>
        <v>1.7256375080000019</v>
      </c>
      <c r="G9" s="60" t="s">
        <v>92</v>
      </c>
    </row>
    <row r="10" spans="1:13">
      <c r="A10" s="60">
        <v>9</v>
      </c>
      <c r="B10" s="60" t="s">
        <v>61</v>
      </c>
      <c r="C10" s="61">
        <v>1.4021999999999999</v>
      </c>
      <c r="D10" s="60">
        <v>19.600000000000001</v>
      </c>
      <c r="E10" s="60">
        <f t="shared" si="0"/>
        <v>1.40133</v>
      </c>
      <c r="F10" s="61">
        <f t="shared" si="1"/>
        <v>1.720173707999999</v>
      </c>
      <c r="G10" s="60" t="s">
        <v>93</v>
      </c>
    </row>
    <row r="11" spans="1:13">
      <c r="A11" s="60">
        <v>10</v>
      </c>
      <c r="B11" s="60" t="s">
        <v>61</v>
      </c>
      <c r="C11" s="61">
        <v>1.4016999999999999</v>
      </c>
      <c r="D11" s="60">
        <v>19.7</v>
      </c>
      <c r="E11" s="60">
        <f t="shared" si="0"/>
        <v>1.4008475</v>
      </c>
      <c r="F11" s="61">
        <f t="shared" si="1"/>
        <v>1.7149011410000004</v>
      </c>
      <c r="G11" s="60" t="s">
        <v>94</v>
      </c>
    </row>
    <row r="12" spans="1:13">
      <c r="A12" s="58">
        <v>11</v>
      </c>
      <c r="B12" s="58" t="s">
        <v>61</v>
      </c>
      <c r="C12" s="59">
        <v>1.4013</v>
      </c>
      <c r="D12" s="58">
        <v>19.7</v>
      </c>
      <c r="E12" s="58">
        <f t="shared" si="0"/>
        <v>1.4004475000000001</v>
      </c>
      <c r="F12" s="59">
        <f t="shared" si="1"/>
        <v>1.7105301010000016</v>
      </c>
      <c r="G12" s="58" t="s">
        <v>95</v>
      </c>
    </row>
    <row r="13" spans="1:13">
      <c r="A13" s="58">
        <v>12</v>
      </c>
      <c r="B13" s="58" t="s">
        <v>61</v>
      </c>
      <c r="C13" s="59">
        <v>1.4007000000000001</v>
      </c>
      <c r="D13" s="58">
        <v>19.7</v>
      </c>
      <c r="E13" s="58">
        <f t="shared" si="0"/>
        <v>1.3998475000000001</v>
      </c>
      <c r="F13" s="59">
        <f t="shared" si="1"/>
        <v>1.7039735410000016</v>
      </c>
      <c r="G13" s="58" t="s">
        <v>96</v>
      </c>
    </row>
    <row r="14" spans="1:13">
      <c r="A14" s="58">
        <v>13</v>
      </c>
      <c r="B14" s="58" t="s">
        <v>61</v>
      </c>
      <c r="C14" s="59">
        <v>1.4001999999999999</v>
      </c>
      <c r="D14" s="58">
        <v>19.7</v>
      </c>
      <c r="E14" s="58">
        <f t="shared" si="0"/>
        <v>1.3993475</v>
      </c>
      <c r="F14" s="59">
        <f t="shared" si="1"/>
        <v>1.6985097410000005</v>
      </c>
      <c r="G14" s="58" t="s">
        <v>97</v>
      </c>
    </row>
    <row r="15" spans="1:13">
      <c r="A15" s="58">
        <v>14</v>
      </c>
      <c r="B15" s="58" t="s">
        <v>61</v>
      </c>
      <c r="C15" s="59">
        <v>1.3996</v>
      </c>
      <c r="D15" s="58">
        <v>19.7</v>
      </c>
      <c r="E15" s="58">
        <f t="shared" si="0"/>
        <v>1.3987475</v>
      </c>
      <c r="F15" s="59">
        <f t="shared" si="1"/>
        <v>1.6919531810000006</v>
      </c>
      <c r="G15" s="58" t="s">
        <v>98</v>
      </c>
    </row>
    <row r="16" spans="1:13">
      <c r="A16" s="58">
        <v>15</v>
      </c>
      <c r="B16" s="58" t="s">
        <v>61</v>
      </c>
      <c r="C16" s="59">
        <v>1.3992</v>
      </c>
      <c r="D16" s="58">
        <v>19.7</v>
      </c>
      <c r="E16" s="58">
        <f t="shared" si="0"/>
        <v>1.3983475000000001</v>
      </c>
      <c r="F16" s="59">
        <f t="shared" si="1"/>
        <v>1.687582141</v>
      </c>
      <c r="G16" s="58" t="s">
        <v>99</v>
      </c>
    </row>
    <row r="17" spans="1:7">
      <c r="A17" s="58">
        <v>16</v>
      </c>
      <c r="B17" s="58" t="s">
        <v>61</v>
      </c>
      <c r="C17" s="59">
        <v>1.3986000000000001</v>
      </c>
      <c r="D17" s="58">
        <v>19.7</v>
      </c>
      <c r="E17" s="58">
        <f t="shared" si="0"/>
        <v>1.3977475000000001</v>
      </c>
      <c r="F17" s="59">
        <f t="shared" si="1"/>
        <v>1.6810255810000019</v>
      </c>
      <c r="G17" s="58" t="s">
        <v>100</v>
      </c>
    </row>
    <row r="18" spans="1:7">
      <c r="A18" s="58">
        <v>17</v>
      </c>
      <c r="B18" s="58" t="s">
        <v>61</v>
      </c>
      <c r="C18" s="59">
        <v>1.3980999999999999</v>
      </c>
      <c r="D18" s="58">
        <v>19.7</v>
      </c>
      <c r="E18" s="58">
        <f t="shared" si="0"/>
        <v>1.3972475</v>
      </c>
      <c r="F18" s="59">
        <f t="shared" si="1"/>
        <v>1.675561780999999</v>
      </c>
      <c r="G18" s="58" t="s">
        <v>101</v>
      </c>
    </row>
    <row r="19" spans="1:7">
      <c r="A19" s="58">
        <v>18</v>
      </c>
      <c r="B19" s="58" t="s">
        <v>61</v>
      </c>
      <c r="C19" s="59">
        <v>1.3975</v>
      </c>
      <c r="D19" s="58">
        <v>19.7</v>
      </c>
      <c r="E19" s="58">
        <f t="shared" si="0"/>
        <v>1.3966475</v>
      </c>
      <c r="F19" s="59">
        <f t="shared" si="1"/>
        <v>1.6690052210000008</v>
      </c>
      <c r="G19" s="58" t="s">
        <v>102</v>
      </c>
    </row>
    <row r="20" spans="1:7">
      <c r="A20" s="60">
        <v>19</v>
      </c>
      <c r="B20" s="60" t="s">
        <v>61</v>
      </c>
      <c r="C20" s="61">
        <v>1.3953</v>
      </c>
      <c r="D20" s="60">
        <v>19.7</v>
      </c>
      <c r="E20" s="60">
        <f t="shared" si="0"/>
        <v>1.3944475000000001</v>
      </c>
      <c r="F20" s="61">
        <f t="shared" si="1"/>
        <v>1.6449645010000005</v>
      </c>
      <c r="G20" s="60" t="s">
        <v>103</v>
      </c>
    </row>
    <row r="21" spans="1:7">
      <c r="A21" s="60">
        <v>20</v>
      </c>
      <c r="B21" s="60" t="s">
        <v>61</v>
      </c>
      <c r="C21" s="61">
        <v>1.3853</v>
      </c>
      <c r="D21" s="60">
        <v>19.7</v>
      </c>
      <c r="E21" s="60">
        <f t="shared" si="0"/>
        <v>1.3844475000000001</v>
      </c>
      <c r="F21" s="61">
        <f t="shared" si="1"/>
        <v>1.535688501000001</v>
      </c>
      <c r="G21" s="60" t="s">
        <v>104</v>
      </c>
    </row>
    <row r="22" spans="1:7">
      <c r="A22" s="60">
        <v>21</v>
      </c>
      <c r="B22" s="60" t="s">
        <v>61</v>
      </c>
      <c r="C22" s="61">
        <v>1.3657999999999999</v>
      </c>
      <c r="D22" s="60">
        <v>19.7</v>
      </c>
      <c r="E22" s="60">
        <f t="shared" si="0"/>
        <v>1.3649475</v>
      </c>
      <c r="F22" s="61">
        <f t="shared" si="1"/>
        <v>1.3226003009999996</v>
      </c>
      <c r="G22" s="60" t="s">
        <v>105</v>
      </c>
    </row>
    <row r="23" spans="1:7">
      <c r="A23" s="60">
        <v>22</v>
      </c>
      <c r="B23" s="60" t="s">
        <v>61</v>
      </c>
      <c r="C23" s="61">
        <v>1.3465</v>
      </c>
      <c r="D23" s="60">
        <v>19.7</v>
      </c>
      <c r="E23" s="60">
        <f t="shared" si="0"/>
        <v>1.3456475000000001</v>
      </c>
      <c r="F23" s="61">
        <f t="shared" si="1"/>
        <v>1.1116976210000011</v>
      </c>
      <c r="G23" s="60" t="s">
        <v>106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23"/>
  <sheetViews>
    <sheetView topLeftCell="A3" workbookViewId="0">
      <selection activeCell="C24" sqref="C24"/>
    </sheetView>
  </sheetViews>
  <sheetFormatPr defaultColWidth="11.3828125" defaultRowHeight="12.45"/>
  <sheetData>
    <row r="1" spans="1:13" ht="24.9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60">
        <v>1</v>
      </c>
      <c r="B2" s="60" t="s">
        <v>61</v>
      </c>
      <c r="C2" s="61">
        <v>1.4056</v>
      </c>
      <c r="D2" s="60">
        <v>19.8</v>
      </c>
      <c r="E2" s="60">
        <f t="shared" ref="E2:E23" si="0">((20-D2)*-0.000175+C2)-0.0008</f>
        <v>1.404765</v>
      </c>
      <c r="F2" s="61">
        <f t="shared" ref="F2:F23" si="1">E2*10.9276-13.593</f>
        <v>1.7577100140000006</v>
      </c>
      <c r="G2" s="60" t="s">
        <v>107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60">
        <v>2</v>
      </c>
      <c r="B3" s="60" t="s">
        <v>61</v>
      </c>
      <c r="C3" s="61">
        <v>1.4057999999999999</v>
      </c>
      <c r="D3" s="60">
        <v>19.8</v>
      </c>
      <c r="E3" s="60">
        <f t="shared" si="0"/>
        <v>1.404965</v>
      </c>
      <c r="F3" s="61">
        <f t="shared" si="1"/>
        <v>1.759895534</v>
      </c>
      <c r="G3" s="60" t="s">
        <v>108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60">
        <v>3</v>
      </c>
      <c r="B4" s="60" t="s">
        <v>61</v>
      </c>
      <c r="C4" s="61">
        <v>1.4055</v>
      </c>
      <c r="D4" s="60">
        <v>19.8</v>
      </c>
      <c r="E4" s="60">
        <f t="shared" si="0"/>
        <v>1.4046650000000001</v>
      </c>
      <c r="F4" s="61">
        <f t="shared" si="1"/>
        <v>1.756617254</v>
      </c>
      <c r="G4" s="60" t="s">
        <v>109</v>
      </c>
      <c r="I4" t="s">
        <v>156</v>
      </c>
    </row>
    <row r="5" spans="1:13">
      <c r="A5" s="60">
        <v>4</v>
      </c>
      <c r="B5" s="60" t="s">
        <v>61</v>
      </c>
      <c r="C5" s="61">
        <v>1.4051</v>
      </c>
      <c r="D5" s="60">
        <v>19.8</v>
      </c>
      <c r="E5" s="60">
        <f t="shared" si="0"/>
        <v>1.4042650000000001</v>
      </c>
      <c r="F5" s="61">
        <f t="shared" si="1"/>
        <v>1.7522462140000012</v>
      </c>
      <c r="G5" s="60" t="s">
        <v>110</v>
      </c>
      <c r="I5" t="s">
        <v>157</v>
      </c>
    </row>
    <row r="6" spans="1:13">
      <c r="A6" s="58">
        <v>5</v>
      </c>
      <c r="B6" s="58" t="s">
        <v>61</v>
      </c>
      <c r="C6" s="59">
        <v>1.4046000000000001</v>
      </c>
      <c r="D6" s="58">
        <v>19.8</v>
      </c>
      <c r="E6" s="58">
        <f t="shared" si="0"/>
        <v>1.4037650000000002</v>
      </c>
      <c r="F6" s="59">
        <f t="shared" si="1"/>
        <v>1.7467824140000019</v>
      </c>
      <c r="G6" s="58" t="s">
        <v>111</v>
      </c>
    </row>
    <row r="7" spans="1:13">
      <c r="A7" s="58">
        <v>6</v>
      </c>
      <c r="B7" s="58" t="s">
        <v>61</v>
      </c>
      <c r="C7" s="59">
        <v>1.4039999999999999</v>
      </c>
      <c r="D7" s="58">
        <v>19.8</v>
      </c>
      <c r="E7" s="58">
        <f t="shared" si="0"/>
        <v>1.403165</v>
      </c>
      <c r="F7" s="59">
        <f t="shared" si="1"/>
        <v>1.7402258540000002</v>
      </c>
      <c r="G7" s="58" t="s">
        <v>112</v>
      </c>
    </row>
    <row r="8" spans="1:13">
      <c r="A8" s="58">
        <v>7</v>
      </c>
      <c r="B8" s="58" t="s">
        <v>61</v>
      </c>
      <c r="C8" s="59">
        <v>1.4035</v>
      </c>
      <c r="D8" s="58">
        <v>19.8</v>
      </c>
      <c r="E8" s="58">
        <f t="shared" si="0"/>
        <v>1.4026650000000001</v>
      </c>
      <c r="F8" s="59">
        <f t="shared" si="1"/>
        <v>1.7347620540000008</v>
      </c>
      <c r="G8" s="58" t="s">
        <v>113</v>
      </c>
    </row>
    <row r="9" spans="1:13">
      <c r="A9" s="58">
        <v>8</v>
      </c>
      <c r="B9" s="58" t="s">
        <v>61</v>
      </c>
      <c r="C9" s="59">
        <v>1.403</v>
      </c>
      <c r="D9" s="58">
        <v>19.8</v>
      </c>
      <c r="E9" s="58">
        <f t="shared" si="0"/>
        <v>1.4021650000000001</v>
      </c>
      <c r="F9" s="59">
        <f t="shared" si="1"/>
        <v>1.7292982540000015</v>
      </c>
      <c r="G9" s="58" t="s">
        <v>114</v>
      </c>
    </row>
    <row r="10" spans="1:13">
      <c r="A10" s="58">
        <v>9</v>
      </c>
      <c r="B10" s="58" t="s">
        <v>61</v>
      </c>
      <c r="C10" s="59">
        <v>1.4024000000000001</v>
      </c>
      <c r="D10" s="58">
        <v>19.8</v>
      </c>
      <c r="E10" s="58">
        <f t="shared" si="0"/>
        <v>1.4015650000000002</v>
      </c>
      <c r="F10" s="59">
        <f t="shared" si="1"/>
        <v>1.7227416940000015</v>
      </c>
      <c r="G10" s="58" t="s">
        <v>115</v>
      </c>
    </row>
    <row r="11" spans="1:13">
      <c r="A11" s="58">
        <v>10</v>
      </c>
      <c r="B11" s="58" t="s">
        <v>61</v>
      </c>
      <c r="C11" s="59">
        <v>1.4018999999999999</v>
      </c>
      <c r="D11" s="58">
        <v>19.8</v>
      </c>
      <c r="E11" s="58">
        <f t="shared" si="0"/>
        <v>1.401065</v>
      </c>
      <c r="F11" s="59">
        <f t="shared" si="1"/>
        <v>1.7172778940000004</v>
      </c>
      <c r="G11" s="58" t="s">
        <v>116</v>
      </c>
    </row>
    <row r="12" spans="1:13">
      <c r="A12" s="58">
        <v>11</v>
      </c>
      <c r="B12" s="58" t="s">
        <v>61</v>
      </c>
      <c r="C12" s="59">
        <v>1.4013</v>
      </c>
      <c r="D12" s="58">
        <v>19.8</v>
      </c>
      <c r="E12" s="58">
        <f t="shared" si="0"/>
        <v>1.4004650000000001</v>
      </c>
      <c r="F12" s="59">
        <f t="shared" si="1"/>
        <v>1.7107213340000005</v>
      </c>
      <c r="G12" s="58" t="s">
        <v>117</v>
      </c>
    </row>
    <row r="13" spans="1:13">
      <c r="A13" s="58">
        <v>12</v>
      </c>
      <c r="B13" s="58" t="s">
        <v>61</v>
      </c>
      <c r="C13" s="59">
        <v>1.4009</v>
      </c>
      <c r="D13" s="58">
        <v>19.8</v>
      </c>
      <c r="E13" s="58">
        <f t="shared" si="0"/>
        <v>1.4000650000000001</v>
      </c>
      <c r="F13" s="59">
        <f t="shared" si="1"/>
        <v>1.7063502940000017</v>
      </c>
      <c r="G13" s="58" t="s">
        <v>118</v>
      </c>
    </row>
    <row r="14" spans="1:13">
      <c r="A14" s="60">
        <v>13</v>
      </c>
      <c r="B14" s="60" t="s">
        <v>61</v>
      </c>
      <c r="C14" s="61">
        <v>1.4003000000000001</v>
      </c>
      <c r="D14" s="60">
        <v>19.8</v>
      </c>
      <c r="E14" s="60">
        <f t="shared" si="0"/>
        <v>1.3994650000000002</v>
      </c>
      <c r="F14" s="61">
        <f t="shared" si="1"/>
        <v>1.6997937340000018</v>
      </c>
      <c r="G14" s="60" t="s">
        <v>119</v>
      </c>
    </row>
    <row r="15" spans="1:13">
      <c r="A15" s="60">
        <v>14</v>
      </c>
      <c r="B15" s="60" t="s">
        <v>61</v>
      </c>
      <c r="C15" s="61">
        <v>1.3997999999999999</v>
      </c>
      <c r="D15" s="60">
        <v>19.8</v>
      </c>
      <c r="E15" s="60">
        <f t="shared" si="0"/>
        <v>1.398965</v>
      </c>
      <c r="F15" s="61">
        <f t="shared" si="1"/>
        <v>1.6943299340000006</v>
      </c>
      <c r="G15" s="60" t="s">
        <v>120</v>
      </c>
    </row>
    <row r="16" spans="1:13">
      <c r="A16" s="60">
        <v>15</v>
      </c>
      <c r="B16" s="60" t="s">
        <v>61</v>
      </c>
      <c r="C16" s="61">
        <v>1.3993</v>
      </c>
      <c r="D16" s="60">
        <v>19.899999999999999</v>
      </c>
      <c r="E16" s="60">
        <f t="shared" si="0"/>
        <v>1.3984825000000001</v>
      </c>
      <c r="F16" s="61">
        <f t="shared" si="1"/>
        <v>1.6890573670000002</v>
      </c>
      <c r="G16" s="60" t="s">
        <v>121</v>
      </c>
    </row>
    <row r="17" spans="1:7">
      <c r="A17" s="60">
        <v>16</v>
      </c>
      <c r="B17" s="60" t="s">
        <v>61</v>
      </c>
      <c r="C17" s="61">
        <v>1.3988</v>
      </c>
      <c r="D17" s="60">
        <v>19.899999999999999</v>
      </c>
      <c r="E17" s="60">
        <f t="shared" si="0"/>
        <v>1.3979825000000001</v>
      </c>
      <c r="F17" s="61">
        <f t="shared" si="1"/>
        <v>1.6835935670000008</v>
      </c>
      <c r="G17" s="60" t="s">
        <v>122</v>
      </c>
    </row>
    <row r="18" spans="1:7">
      <c r="A18" s="60">
        <v>17</v>
      </c>
      <c r="B18" s="60" t="s">
        <v>61</v>
      </c>
      <c r="C18" s="61">
        <v>1.3983000000000001</v>
      </c>
      <c r="D18" s="60">
        <v>19.899999999999999</v>
      </c>
      <c r="E18" s="60">
        <f t="shared" si="0"/>
        <v>1.3974825000000002</v>
      </c>
      <c r="F18" s="61">
        <f t="shared" si="1"/>
        <v>1.6781297670000015</v>
      </c>
      <c r="G18" s="60" t="s">
        <v>123</v>
      </c>
    </row>
    <row r="19" spans="1:7">
      <c r="A19" s="60">
        <v>18</v>
      </c>
      <c r="B19" s="60" t="s">
        <v>61</v>
      </c>
      <c r="C19" s="61">
        <v>1.3975</v>
      </c>
      <c r="D19" s="60">
        <v>19.899999999999999</v>
      </c>
      <c r="E19" s="60">
        <f t="shared" si="0"/>
        <v>1.3966825</v>
      </c>
      <c r="F19" s="61">
        <f t="shared" si="1"/>
        <v>1.6693876870000004</v>
      </c>
      <c r="G19" s="60" t="s">
        <v>124</v>
      </c>
    </row>
    <row r="20" spans="1:7">
      <c r="A20" s="60">
        <v>19</v>
      </c>
      <c r="B20" s="60" t="s">
        <v>61</v>
      </c>
      <c r="C20" s="61">
        <v>1.3942000000000001</v>
      </c>
      <c r="D20" s="60">
        <v>19.899999999999999</v>
      </c>
      <c r="E20" s="60">
        <f t="shared" si="0"/>
        <v>1.3933825000000002</v>
      </c>
      <c r="F20" s="61">
        <f t="shared" si="1"/>
        <v>1.6333266070000025</v>
      </c>
      <c r="G20" s="60" t="s">
        <v>125</v>
      </c>
    </row>
    <row r="21" spans="1:7">
      <c r="A21" s="60">
        <v>20</v>
      </c>
      <c r="B21" s="60" t="s">
        <v>61</v>
      </c>
      <c r="C21" s="61">
        <v>1.3831</v>
      </c>
      <c r="D21" s="60">
        <v>19.899999999999999</v>
      </c>
      <c r="E21" s="60">
        <f t="shared" si="0"/>
        <v>1.3822825000000001</v>
      </c>
      <c r="F21" s="61">
        <f t="shared" si="1"/>
        <v>1.5120302470000002</v>
      </c>
      <c r="G21" s="60" t="s">
        <v>126</v>
      </c>
    </row>
    <row r="22" spans="1:7">
      <c r="A22" s="58">
        <v>21</v>
      </c>
      <c r="B22" s="58" t="s">
        <v>61</v>
      </c>
      <c r="C22" s="59">
        <v>1.3665</v>
      </c>
      <c r="D22" s="58">
        <v>19.899999999999999</v>
      </c>
      <c r="E22" s="58">
        <f t="shared" si="0"/>
        <v>1.3656825000000001</v>
      </c>
      <c r="F22" s="59">
        <f t="shared" si="1"/>
        <v>1.3306320870000015</v>
      </c>
      <c r="G22" s="58" t="s">
        <v>127</v>
      </c>
    </row>
    <row r="23" spans="1:7">
      <c r="A23" s="58">
        <v>22</v>
      </c>
      <c r="B23" s="58" t="s">
        <v>61</v>
      </c>
      <c r="C23" s="59">
        <v>1.3461000000000001</v>
      </c>
      <c r="D23" s="58">
        <v>19.899999999999999</v>
      </c>
      <c r="E23" s="58">
        <f t="shared" si="0"/>
        <v>1.3452825000000002</v>
      </c>
      <c r="F23" s="59">
        <f t="shared" si="1"/>
        <v>1.1077090470000019</v>
      </c>
      <c r="G23" s="58" t="s">
        <v>128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23"/>
  <sheetViews>
    <sheetView topLeftCell="A3" workbookViewId="0">
      <selection activeCell="C24" sqref="C24"/>
    </sheetView>
  </sheetViews>
  <sheetFormatPr defaultColWidth="11.3828125" defaultRowHeight="12.45"/>
  <sheetData>
    <row r="1" spans="1:13" ht="24.9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8">
        <v>1</v>
      </c>
      <c r="B2" s="58" t="s">
        <v>61</v>
      </c>
      <c r="C2" s="59">
        <v>1.4053</v>
      </c>
      <c r="D2" s="58">
        <v>19.899999999999999</v>
      </c>
      <c r="E2" s="58">
        <f t="shared" ref="E2:E23" si="0">((20-D2)*-0.000175+C2)-0.0008</f>
        <v>1.4044825000000001</v>
      </c>
      <c r="F2" s="59">
        <f t="shared" ref="F2:F23" si="1">E2*10.9276-13.593</f>
        <v>1.7546229670000013</v>
      </c>
      <c r="G2" s="58" t="s">
        <v>129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8">
        <v>2</v>
      </c>
      <c r="B3" s="58" t="s">
        <v>61</v>
      </c>
      <c r="C3" s="59">
        <v>1.4055</v>
      </c>
      <c r="D3" s="58">
        <v>19.899999999999999</v>
      </c>
      <c r="E3" s="58">
        <f t="shared" si="0"/>
        <v>1.4046825000000001</v>
      </c>
      <c r="F3" s="59">
        <f t="shared" si="1"/>
        <v>1.7568084870000007</v>
      </c>
      <c r="G3" s="58" t="s">
        <v>130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8">
        <v>3</v>
      </c>
      <c r="B4" s="58" t="s">
        <v>61</v>
      </c>
      <c r="C4" s="59">
        <v>1.4052</v>
      </c>
      <c r="D4" s="58">
        <v>19.899999999999999</v>
      </c>
      <c r="E4" s="58">
        <f t="shared" si="0"/>
        <v>1.4043825000000001</v>
      </c>
      <c r="F4" s="59">
        <f t="shared" si="1"/>
        <v>1.7535302070000007</v>
      </c>
      <c r="G4" s="58" t="s">
        <v>131</v>
      </c>
      <c r="I4" t="s">
        <v>156</v>
      </c>
    </row>
    <row r="5" spans="1:13">
      <c r="A5" s="58">
        <v>4</v>
      </c>
      <c r="B5" s="58" t="s">
        <v>61</v>
      </c>
      <c r="C5" s="59">
        <v>1.4048</v>
      </c>
      <c r="D5" s="58">
        <v>19.899999999999999</v>
      </c>
      <c r="E5" s="58">
        <f t="shared" si="0"/>
        <v>1.4039825000000001</v>
      </c>
      <c r="F5" s="59">
        <f t="shared" si="1"/>
        <v>1.749159167000002</v>
      </c>
      <c r="G5" s="58" t="s">
        <v>132</v>
      </c>
      <c r="I5" t="s">
        <v>157</v>
      </c>
    </row>
    <row r="6" spans="1:13">
      <c r="A6" s="58">
        <v>5</v>
      </c>
      <c r="B6" s="58" t="s">
        <v>61</v>
      </c>
      <c r="C6" s="59">
        <v>1.4043000000000001</v>
      </c>
      <c r="D6" s="58">
        <v>19.899999999999999</v>
      </c>
      <c r="E6" s="58">
        <f t="shared" si="0"/>
        <v>1.4034825000000002</v>
      </c>
      <c r="F6" s="59">
        <f t="shared" si="1"/>
        <v>1.7436953670000026</v>
      </c>
      <c r="G6" s="58" t="s">
        <v>133</v>
      </c>
    </row>
    <row r="7" spans="1:13">
      <c r="A7" s="58">
        <v>6</v>
      </c>
      <c r="B7" s="58" t="s">
        <v>61</v>
      </c>
      <c r="C7" s="59">
        <v>1.4036999999999999</v>
      </c>
      <c r="D7" s="58">
        <v>19.899999999999999</v>
      </c>
      <c r="E7" s="58">
        <f t="shared" si="0"/>
        <v>1.4028825</v>
      </c>
      <c r="F7" s="59">
        <f t="shared" si="1"/>
        <v>1.7371388070000009</v>
      </c>
      <c r="G7" s="58" t="s">
        <v>134</v>
      </c>
    </row>
    <row r="8" spans="1:13">
      <c r="A8" s="60">
        <v>7</v>
      </c>
      <c r="B8" s="60" t="s">
        <v>61</v>
      </c>
      <c r="C8" s="61">
        <v>1.4033</v>
      </c>
      <c r="D8" s="60">
        <v>19.899999999999999</v>
      </c>
      <c r="E8" s="60">
        <f t="shared" si="0"/>
        <v>1.4024825000000001</v>
      </c>
      <c r="F8" s="61">
        <f t="shared" si="1"/>
        <v>1.7327677670000003</v>
      </c>
      <c r="G8" s="60" t="s">
        <v>135</v>
      </c>
    </row>
    <row r="9" spans="1:13">
      <c r="A9" s="60">
        <v>8</v>
      </c>
      <c r="B9" s="60" t="s">
        <v>61</v>
      </c>
      <c r="C9" s="61">
        <v>1.4028</v>
      </c>
      <c r="D9" s="60">
        <v>19.899999999999999</v>
      </c>
      <c r="E9" s="60">
        <f t="shared" si="0"/>
        <v>1.4019825000000001</v>
      </c>
      <c r="F9" s="61">
        <f t="shared" si="1"/>
        <v>1.727303967000001</v>
      </c>
      <c r="G9" s="60" t="s">
        <v>136</v>
      </c>
    </row>
    <row r="10" spans="1:13">
      <c r="A10" s="60">
        <v>9</v>
      </c>
      <c r="B10" s="60" t="s">
        <v>61</v>
      </c>
      <c r="C10" s="61">
        <v>1.4021999999999999</v>
      </c>
      <c r="D10" s="60">
        <v>19.899999999999999</v>
      </c>
      <c r="E10" s="60">
        <f t="shared" si="0"/>
        <v>1.4013825</v>
      </c>
      <c r="F10" s="61">
        <f t="shared" si="1"/>
        <v>1.7207474069999993</v>
      </c>
      <c r="G10" s="60" t="s">
        <v>137</v>
      </c>
    </row>
    <row r="11" spans="1:13">
      <c r="A11" s="60">
        <v>10</v>
      </c>
      <c r="B11" s="60" t="s">
        <v>61</v>
      </c>
      <c r="C11" s="61">
        <v>1.4016999999999999</v>
      </c>
      <c r="D11" s="60">
        <v>19.899999999999999</v>
      </c>
      <c r="E11" s="60">
        <f t="shared" si="0"/>
        <v>1.4008825</v>
      </c>
      <c r="F11" s="61">
        <f t="shared" si="1"/>
        <v>1.7152836069999999</v>
      </c>
      <c r="G11" s="60" t="s">
        <v>158</v>
      </c>
    </row>
    <row r="12" spans="1:13">
      <c r="A12" s="60">
        <v>11</v>
      </c>
      <c r="B12" s="60" t="s">
        <v>61</v>
      </c>
      <c r="C12" s="61">
        <v>1.4012</v>
      </c>
      <c r="D12" s="60">
        <v>20</v>
      </c>
      <c r="E12" s="60">
        <f t="shared" si="0"/>
        <v>1.4004000000000001</v>
      </c>
      <c r="F12" s="61">
        <f t="shared" si="1"/>
        <v>1.7100110400000013</v>
      </c>
      <c r="G12" s="60" t="s">
        <v>159</v>
      </c>
    </row>
    <row r="13" spans="1:13">
      <c r="A13" s="60">
        <v>12</v>
      </c>
      <c r="B13" s="60" t="s">
        <v>61</v>
      </c>
      <c r="C13" s="61">
        <v>1.4006000000000001</v>
      </c>
      <c r="D13" s="60">
        <v>19.899999999999999</v>
      </c>
      <c r="E13" s="60">
        <f t="shared" si="0"/>
        <v>1.3997825000000002</v>
      </c>
      <c r="F13" s="61">
        <f t="shared" si="1"/>
        <v>1.7032632470000024</v>
      </c>
      <c r="G13" s="60" t="s">
        <v>160</v>
      </c>
    </row>
    <row r="14" spans="1:13">
      <c r="A14" s="60">
        <v>13</v>
      </c>
      <c r="B14" s="60" t="s">
        <v>61</v>
      </c>
      <c r="C14" s="61">
        <v>1.4000999999999999</v>
      </c>
      <c r="D14" s="60">
        <v>20</v>
      </c>
      <c r="E14" s="60">
        <f t="shared" si="0"/>
        <v>1.3993</v>
      </c>
      <c r="F14" s="61">
        <f t="shared" si="1"/>
        <v>1.6979906800000002</v>
      </c>
      <c r="G14" s="60" t="s">
        <v>161</v>
      </c>
    </row>
    <row r="15" spans="1:13">
      <c r="A15" s="60">
        <v>14</v>
      </c>
      <c r="B15" s="60" t="s">
        <v>61</v>
      </c>
      <c r="C15" s="61">
        <v>1.3996999999999999</v>
      </c>
      <c r="D15" s="60">
        <v>20</v>
      </c>
      <c r="E15" s="60">
        <f t="shared" si="0"/>
        <v>1.3989</v>
      </c>
      <c r="F15" s="61">
        <f t="shared" si="1"/>
        <v>1.6936196399999996</v>
      </c>
      <c r="G15" s="60" t="s">
        <v>162</v>
      </c>
    </row>
    <row r="16" spans="1:13">
      <c r="A16" s="58">
        <v>15</v>
      </c>
      <c r="B16" s="58" t="s">
        <v>61</v>
      </c>
      <c r="C16" s="59">
        <v>1.3992</v>
      </c>
      <c r="D16" s="58">
        <v>20</v>
      </c>
      <c r="E16" s="58">
        <f t="shared" si="0"/>
        <v>1.3984000000000001</v>
      </c>
      <c r="F16" s="59">
        <f t="shared" si="1"/>
        <v>1.6881558400000003</v>
      </c>
      <c r="G16" s="58" t="s">
        <v>176</v>
      </c>
    </row>
    <row r="17" spans="1:7">
      <c r="A17" s="58">
        <v>16</v>
      </c>
      <c r="B17" s="58" t="s">
        <v>61</v>
      </c>
      <c r="C17" s="59">
        <v>1.3987000000000001</v>
      </c>
      <c r="D17" s="58">
        <v>20</v>
      </c>
      <c r="E17" s="58">
        <f t="shared" si="0"/>
        <v>1.3979000000000001</v>
      </c>
      <c r="F17" s="59">
        <f t="shared" si="1"/>
        <v>1.6826920400000009</v>
      </c>
      <c r="G17" s="58" t="s">
        <v>177</v>
      </c>
    </row>
    <row r="18" spans="1:7">
      <c r="A18" s="58">
        <v>17</v>
      </c>
      <c r="B18" s="58" t="s">
        <v>61</v>
      </c>
      <c r="C18" s="59">
        <v>1.3983000000000001</v>
      </c>
      <c r="D18" s="58">
        <v>20</v>
      </c>
      <c r="E18" s="58">
        <f t="shared" si="0"/>
        <v>1.3975000000000002</v>
      </c>
      <c r="F18" s="59">
        <f t="shared" si="1"/>
        <v>1.6783210000000022</v>
      </c>
      <c r="G18" s="58" t="s">
        <v>178</v>
      </c>
    </row>
    <row r="19" spans="1:7">
      <c r="A19" s="58">
        <v>18</v>
      </c>
      <c r="B19" s="58" t="s">
        <v>61</v>
      </c>
      <c r="C19" s="59">
        <v>1.3976</v>
      </c>
      <c r="D19" s="58">
        <v>20</v>
      </c>
      <c r="E19" s="58">
        <f t="shared" si="0"/>
        <v>1.3968</v>
      </c>
      <c r="F19" s="59">
        <f t="shared" si="1"/>
        <v>1.6706716799999999</v>
      </c>
      <c r="G19" s="58" t="s">
        <v>179</v>
      </c>
    </row>
    <row r="20" spans="1:7">
      <c r="A20" s="58">
        <v>19</v>
      </c>
      <c r="B20" s="58" t="s">
        <v>61</v>
      </c>
      <c r="C20" s="59">
        <v>1.3947000000000001</v>
      </c>
      <c r="D20" s="58">
        <v>20</v>
      </c>
      <c r="E20" s="58">
        <f t="shared" si="0"/>
        <v>1.3939000000000001</v>
      </c>
      <c r="F20" s="59">
        <f t="shared" si="1"/>
        <v>1.6389816400000008</v>
      </c>
      <c r="G20" s="58" t="s">
        <v>180</v>
      </c>
    </row>
    <row r="21" spans="1:7">
      <c r="A21" s="58">
        <v>20</v>
      </c>
      <c r="B21" s="58" t="s">
        <v>61</v>
      </c>
      <c r="C21" s="59">
        <v>1.3835</v>
      </c>
      <c r="D21" s="58">
        <v>20</v>
      </c>
      <c r="E21" s="58">
        <f t="shared" si="0"/>
        <v>1.3827</v>
      </c>
      <c r="F21" s="59">
        <f t="shared" si="1"/>
        <v>1.5165925199999997</v>
      </c>
      <c r="G21" s="58" t="s">
        <v>181</v>
      </c>
    </row>
    <row r="22" spans="1:7">
      <c r="A22" s="58">
        <v>21</v>
      </c>
      <c r="B22" s="58" t="s">
        <v>61</v>
      </c>
      <c r="C22" s="59">
        <v>1.3617999999999999</v>
      </c>
      <c r="D22" s="58">
        <v>20</v>
      </c>
      <c r="E22" s="58">
        <f t="shared" si="0"/>
        <v>1.361</v>
      </c>
      <c r="F22" s="59">
        <f t="shared" si="1"/>
        <v>1.2794635999999997</v>
      </c>
      <c r="G22" s="58" t="s">
        <v>182</v>
      </c>
    </row>
    <row r="23" spans="1:7">
      <c r="A23" s="58">
        <v>22</v>
      </c>
      <c r="B23" s="58" t="s">
        <v>61</v>
      </c>
      <c r="C23" s="59">
        <v>1.3454999999999999</v>
      </c>
      <c r="D23" s="58">
        <v>20</v>
      </c>
      <c r="E23" s="58">
        <f t="shared" si="0"/>
        <v>1.3447</v>
      </c>
      <c r="F23" s="59">
        <f t="shared" si="1"/>
        <v>1.1013437200000009</v>
      </c>
      <c r="G23" s="58" t="s">
        <v>183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23"/>
  <sheetViews>
    <sheetView topLeftCell="A3" workbookViewId="0">
      <selection activeCell="C24" sqref="C24"/>
    </sheetView>
  </sheetViews>
  <sheetFormatPr defaultColWidth="11.3828125" defaultRowHeight="12.45"/>
  <sheetData>
    <row r="1" spans="1:13" ht="24.9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>
        <v>1</v>
      </c>
      <c r="B2" t="s">
        <v>61</v>
      </c>
      <c r="C2" s="39">
        <v>1.4076</v>
      </c>
      <c r="D2" s="38">
        <v>19.2</v>
      </c>
      <c r="E2">
        <f t="shared" ref="E2:E23" si="0">((20-D2)*-0.000175+C2)-0.0008</f>
        <v>1.40666</v>
      </c>
      <c r="F2" s="37">
        <f t="shared" ref="F2:F23" si="1">E2*10.9276-13.593</f>
        <v>1.778417816000001</v>
      </c>
      <c r="G2" t="s">
        <v>63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>
        <v>2</v>
      </c>
      <c r="B3" t="s">
        <v>61</v>
      </c>
      <c r="C3" s="39">
        <v>1.4068000000000001</v>
      </c>
      <c r="D3" s="38">
        <v>19.2</v>
      </c>
      <c r="E3">
        <f t="shared" si="0"/>
        <v>1.4058600000000001</v>
      </c>
      <c r="F3" s="37">
        <f t="shared" si="1"/>
        <v>1.7696757360000017</v>
      </c>
      <c r="G3" t="s">
        <v>64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>
        <v>3</v>
      </c>
      <c r="B4" t="s">
        <v>61</v>
      </c>
      <c r="C4" s="39">
        <v>1.4064000000000001</v>
      </c>
      <c r="D4" s="38">
        <v>19.2</v>
      </c>
      <c r="E4">
        <f t="shared" si="0"/>
        <v>1.4054600000000002</v>
      </c>
      <c r="F4" s="37">
        <f t="shared" si="1"/>
        <v>1.7653046960000012</v>
      </c>
      <c r="G4" t="s">
        <v>65</v>
      </c>
      <c r="I4" t="s">
        <v>156</v>
      </c>
    </row>
    <row r="5" spans="1:13">
      <c r="A5">
        <v>4</v>
      </c>
      <c r="B5" t="s">
        <v>61</v>
      </c>
      <c r="C5" s="39">
        <v>1.4059999999999999</v>
      </c>
      <c r="D5" s="38">
        <v>19.2</v>
      </c>
      <c r="E5">
        <f t="shared" si="0"/>
        <v>1.40506</v>
      </c>
      <c r="F5" s="37">
        <f t="shared" si="1"/>
        <v>1.7609336559999988</v>
      </c>
      <c r="G5" t="s">
        <v>66</v>
      </c>
      <c r="I5" t="s">
        <v>157</v>
      </c>
    </row>
    <row r="6" spans="1:13">
      <c r="A6">
        <v>5</v>
      </c>
      <c r="B6" t="s">
        <v>61</v>
      </c>
      <c r="C6" s="39">
        <v>1.4054</v>
      </c>
      <c r="D6" s="38">
        <v>19.2</v>
      </c>
      <c r="E6">
        <f t="shared" si="0"/>
        <v>1.40446</v>
      </c>
      <c r="F6" s="37">
        <f t="shared" si="1"/>
        <v>1.7543770960000007</v>
      </c>
      <c r="G6" t="s">
        <v>67</v>
      </c>
    </row>
    <row r="7" spans="1:13">
      <c r="A7">
        <v>6</v>
      </c>
      <c r="B7" t="s">
        <v>61</v>
      </c>
      <c r="C7" s="39">
        <v>1.4047000000000001</v>
      </c>
      <c r="D7" s="38">
        <v>19.2</v>
      </c>
      <c r="E7">
        <f t="shared" si="0"/>
        <v>1.4037600000000001</v>
      </c>
      <c r="F7" s="37">
        <f t="shared" si="1"/>
        <v>1.746727776000002</v>
      </c>
      <c r="G7" t="s">
        <v>68</v>
      </c>
    </row>
    <row r="8" spans="1:13">
      <c r="A8">
        <v>7</v>
      </c>
      <c r="B8" t="s">
        <v>61</v>
      </c>
      <c r="C8" s="39">
        <v>1.4040999999999999</v>
      </c>
      <c r="D8" s="38">
        <v>19.2</v>
      </c>
      <c r="E8">
        <f t="shared" si="0"/>
        <v>1.40316</v>
      </c>
      <c r="F8" s="37">
        <f t="shared" si="1"/>
        <v>1.7401712160000002</v>
      </c>
      <c r="G8" t="s">
        <v>69</v>
      </c>
    </row>
    <row r="9" spans="1:13">
      <c r="A9">
        <v>8</v>
      </c>
      <c r="B9" t="s">
        <v>61</v>
      </c>
      <c r="C9" s="39">
        <v>1.4035</v>
      </c>
      <c r="D9" s="38">
        <v>19.2</v>
      </c>
      <c r="E9">
        <f t="shared" si="0"/>
        <v>1.40256</v>
      </c>
      <c r="F9" s="37">
        <f t="shared" si="1"/>
        <v>1.7336146560000003</v>
      </c>
      <c r="G9" t="s">
        <v>70</v>
      </c>
    </row>
    <row r="10" spans="1:13">
      <c r="A10" s="43">
        <v>9</v>
      </c>
      <c r="B10" s="43" t="s">
        <v>61</v>
      </c>
      <c r="C10" s="44">
        <v>1.4031</v>
      </c>
      <c r="D10" s="43">
        <v>19.2</v>
      </c>
      <c r="E10" s="43">
        <f t="shared" si="0"/>
        <v>1.4021600000000001</v>
      </c>
      <c r="F10" s="44">
        <f t="shared" si="1"/>
        <v>1.7292436160000015</v>
      </c>
      <c r="G10" s="43" t="s">
        <v>71</v>
      </c>
    </row>
    <row r="11" spans="1:13">
      <c r="A11" s="43">
        <v>10</v>
      </c>
      <c r="B11" s="43" t="s">
        <v>61</v>
      </c>
      <c r="C11" s="44">
        <v>1.4025000000000001</v>
      </c>
      <c r="D11" s="43">
        <v>19.2</v>
      </c>
      <c r="E11" s="43">
        <f t="shared" si="0"/>
        <v>1.4015600000000001</v>
      </c>
      <c r="F11" s="44">
        <f t="shared" si="1"/>
        <v>1.7226870560000016</v>
      </c>
      <c r="G11" s="43" t="s">
        <v>72</v>
      </c>
    </row>
    <row r="12" spans="1:13">
      <c r="A12" s="43">
        <v>11</v>
      </c>
      <c r="B12" s="43" t="s">
        <v>61</v>
      </c>
      <c r="C12" s="44">
        <v>1.4018999999999999</v>
      </c>
      <c r="D12" s="43">
        <v>19.2</v>
      </c>
      <c r="E12" s="43">
        <f t="shared" si="0"/>
        <v>1.40096</v>
      </c>
      <c r="F12" s="44">
        <f t="shared" si="1"/>
        <v>1.7161304959999999</v>
      </c>
      <c r="G12" s="43" t="s">
        <v>73</v>
      </c>
    </row>
    <row r="13" spans="1:13">
      <c r="A13" s="43">
        <v>12</v>
      </c>
      <c r="B13" s="43" t="s">
        <v>61</v>
      </c>
      <c r="C13" s="44">
        <v>1.4015</v>
      </c>
      <c r="D13" s="43">
        <v>19.2</v>
      </c>
      <c r="E13" s="43">
        <f t="shared" si="0"/>
        <v>1.40056</v>
      </c>
      <c r="F13" s="44">
        <f t="shared" si="1"/>
        <v>1.7117594560000011</v>
      </c>
      <c r="G13" s="43" t="s">
        <v>74</v>
      </c>
    </row>
    <row r="14" spans="1:13">
      <c r="A14" s="43">
        <v>13</v>
      </c>
      <c r="B14" s="43" t="s">
        <v>61</v>
      </c>
      <c r="C14" s="44">
        <v>1.4009</v>
      </c>
      <c r="D14" s="43">
        <v>19.2</v>
      </c>
      <c r="E14" s="43">
        <f t="shared" si="0"/>
        <v>1.3999600000000001</v>
      </c>
      <c r="F14" s="44">
        <f t="shared" si="1"/>
        <v>1.7052028960000012</v>
      </c>
      <c r="G14" s="43" t="s">
        <v>75</v>
      </c>
    </row>
    <row r="15" spans="1:13">
      <c r="A15" s="43">
        <v>14</v>
      </c>
      <c r="B15" s="43" t="s">
        <v>61</v>
      </c>
      <c r="C15" s="44">
        <v>1.4003000000000001</v>
      </c>
      <c r="D15" s="43">
        <v>19.2</v>
      </c>
      <c r="E15" s="43">
        <f t="shared" si="0"/>
        <v>1.3993600000000002</v>
      </c>
      <c r="F15" s="44">
        <f t="shared" si="1"/>
        <v>1.6986463360000013</v>
      </c>
      <c r="G15" s="43" t="s">
        <v>76</v>
      </c>
    </row>
    <row r="16" spans="1:13">
      <c r="A16" s="43">
        <v>15</v>
      </c>
      <c r="B16" s="43" t="s">
        <v>61</v>
      </c>
      <c r="C16" s="44">
        <v>1.3997999999999999</v>
      </c>
      <c r="D16" s="43">
        <v>19.3</v>
      </c>
      <c r="E16" s="43">
        <f t="shared" si="0"/>
        <v>1.3988775</v>
      </c>
      <c r="F16" s="44">
        <f t="shared" si="1"/>
        <v>1.6933737690000008</v>
      </c>
      <c r="G16" s="43" t="s">
        <v>77</v>
      </c>
    </row>
    <row r="17" spans="1:7">
      <c r="A17" s="43">
        <v>16</v>
      </c>
      <c r="B17" s="43" t="s">
        <v>61</v>
      </c>
      <c r="C17" s="44">
        <v>1.3993</v>
      </c>
      <c r="D17" s="43">
        <v>19.3</v>
      </c>
      <c r="E17" s="43">
        <f t="shared" si="0"/>
        <v>1.3983775000000001</v>
      </c>
      <c r="F17" s="44">
        <f t="shared" si="1"/>
        <v>1.6879099689999997</v>
      </c>
      <c r="G17" s="43" t="s">
        <v>78</v>
      </c>
    </row>
    <row r="18" spans="1:7">
      <c r="A18">
        <v>17</v>
      </c>
      <c r="B18" t="s">
        <v>61</v>
      </c>
      <c r="C18" s="39">
        <v>1.3988</v>
      </c>
      <c r="D18" s="38">
        <v>19.3</v>
      </c>
      <c r="E18">
        <f t="shared" si="0"/>
        <v>1.3978775000000001</v>
      </c>
      <c r="F18" s="37">
        <f t="shared" si="1"/>
        <v>1.6824461690000003</v>
      </c>
      <c r="G18" t="s">
        <v>79</v>
      </c>
    </row>
    <row r="19" spans="1:7">
      <c r="A19">
        <v>18</v>
      </c>
      <c r="B19" t="s">
        <v>61</v>
      </c>
      <c r="C19" s="39">
        <v>1.3982000000000001</v>
      </c>
      <c r="D19" s="38">
        <v>19.3</v>
      </c>
      <c r="E19">
        <f t="shared" si="0"/>
        <v>1.3972775000000002</v>
      </c>
      <c r="F19" s="37">
        <f t="shared" si="1"/>
        <v>1.6758896090000022</v>
      </c>
      <c r="G19" t="s">
        <v>80</v>
      </c>
    </row>
    <row r="20" spans="1:7">
      <c r="A20">
        <v>19</v>
      </c>
      <c r="B20" t="s">
        <v>61</v>
      </c>
      <c r="C20" s="39">
        <v>1.3967000000000001</v>
      </c>
      <c r="D20" s="38">
        <v>19.3</v>
      </c>
      <c r="E20">
        <f t="shared" si="0"/>
        <v>1.3957775000000001</v>
      </c>
      <c r="F20" s="37">
        <f t="shared" si="1"/>
        <v>1.6594982090000006</v>
      </c>
      <c r="G20" t="s">
        <v>81</v>
      </c>
    </row>
    <row r="21" spans="1:7">
      <c r="A21">
        <v>20</v>
      </c>
      <c r="B21" t="s">
        <v>61</v>
      </c>
      <c r="C21" s="39">
        <v>1.3895</v>
      </c>
      <c r="D21" s="38">
        <v>19.3</v>
      </c>
      <c r="E21">
        <f t="shared" si="0"/>
        <v>1.3885775</v>
      </c>
      <c r="F21" s="37">
        <f t="shared" si="1"/>
        <v>1.5808194889999996</v>
      </c>
      <c r="G21" t="s">
        <v>82</v>
      </c>
    </row>
    <row r="22" spans="1:7">
      <c r="A22">
        <v>21</v>
      </c>
      <c r="B22" t="s">
        <v>61</v>
      </c>
      <c r="C22" s="39">
        <v>1.3714</v>
      </c>
      <c r="D22" s="38">
        <v>19.3</v>
      </c>
      <c r="E22">
        <f t="shared" si="0"/>
        <v>1.3704775</v>
      </c>
      <c r="F22" s="37">
        <f t="shared" si="1"/>
        <v>1.383029929000001</v>
      </c>
      <c r="G22" t="s">
        <v>83</v>
      </c>
    </row>
    <row r="23" spans="1:7">
      <c r="A23">
        <v>22</v>
      </c>
      <c r="B23" t="s">
        <v>61</v>
      </c>
      <c r="C23" s="39">
        <v>1.3492</v>
      </c>
      <c r="D23" s="38">
        <v>19.3</v>
      </c>
      <c r="E23">
        <f t="shared" si="0"/>
        <v>1.3482775</v>
      </c>
      <c r="F23" s="37">
        <f t="shared" si="1"/>
        <v>1.1404372089999999</v>
      </c>
      <c r="G23" t="s">
        <v>84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M81"/>
  <sheetViews>
    <sheetView topLeftCell="A3" workbookViewId="0">
      <selection activeCell="C24" sqref="C24"/>
    </sheetView>
  </sheetViews>
  <sheetFormatPr defaultColWidth="11.3828125" defaultRowHeight="12.45"/>
  <sheetData>
    <row r="1" spans="1:13" ht="24.9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8">
        <v>1</v>
      </c>
      <c r="B2" s="58" t="s">
        <v>61</v>
      </c>
      <c r="C2" s="59">
        <v>1.4065000000000001</v>
      </c>
      <c r="D2" s="58">
        <v>19.3</v>
      </c>
      <c r="E2" s="58">
        <f t="shared" ref="E2:E23" si="0">((20-D2)*-0.000175+C2)-0.0008</f>
        <v>1.4055775000000001</v>
      </c>
      <c r="F2" s="59">
        <f t="shared" ref="F2:F23" si="1">E2*10.9276-13.593</f>
        <v>1.7665886890000024</v>
      </c>
      <c r="G2" s="58" t="s">
        <v>85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8">
        <v>2</v>
      </c>
      <c r="B3" s="58" t="s">
        <v>61</v>
      </c>
      <c r="C3" s="59">
        <v>1.4064000000000001</v>
      </c>
      <c r="D3" s="58">
        <v>19.3</v>
      </c>
      <c r="E3" s="58">
        <f t="shared" si="0"/>
        <v>1.4054775000000002</v>
      </c>
      <c r="F3" s="59">
        <f t="shared" si="1"/>
        <v>1.7654959290000019</v>
      </c>
      <c r="G3" s="58" t="s">
        <v>86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60">
        <v>3</v>
      </c>
      <c r="B4" s="60" t="s">
        <v>61</v>
      </c>
      <c r="C4" s="61">
        <v>1.4060999999999999</v>
      </c>
      <c r="D4" s="60">
        <v>19.399999999999999</v>
      </c>
      <c r="E4" s="60">
        <f t="shared" si="0"/>
        <v>1.405195</v>
      </c>
      <c r="F4" s="61">
        <f t="shared" si="1"/>
        <v>1.762408881999999</v>
      </c>
      <c r="G4" s="60" t="s">
        <v>87</v>
      </c>
      <c r="I4" t="s">
        <v>156</v>
      </c>
    </row>
    <row r="5" spans="1:13">
      <c r="A5" s="60">
        <v>4</v>
      </c>
      <c r="B5" s="60" t="s">
        <v>61</v>
      </c>
      <c r="C5" s="61">
        <v>1.4057999999999999</v>
      </c>
      <c r="D5" s="60">
        <v>19.399999999999999</v>
      </c>
      <c r="E5" s="60">
        <f t="shared" si="0"/>
        <v>1.404895</v>
      </c>
      <c r="F5" s="61">
        <f t="shared" si="1"/>
        <v>1.7591306020000008</v>
      </c>
      <c r="G5" s="60" t="s">
        <v>88</v>
      </c>
      <c r="I5" t="s">
        <v>157</v>
      </c>
    </row>
    <row r="6" spans="1:13">
      <c r="A6" s="60">
        <v>5</v>
      </c>
      <c r="B6" s="60" t="s">
        <v>61</v>
      </c>
      <c r="C6" s="61">
        <v>1.4051</v>
      </c>
      <c r="D6" s="60">
        <v>19.399999999999999</v>
      </c>
      <c r="E6" s="60">
        <f t="shared" si="0"/>
        <v>1.4041950000000001</v>
      </c>
      <c r="F6" s="61">
        <f t="shared" si="1"/>
        <v>1.7514812820000003</v>
      </c>
      <c r="G6" s="60" t="s">
        <v>89</v>
      </c>
    </row>
    <row r="7" spans="1:13">
      <c r="A7" s="60">
        <v>6</v>
      </c>
      <c r="B7" s="60" t="s">
        <v>61</v>
      </c>
      <c r="C7" s="61">
        <v>1.4045000000000001</v>
      </c>
      <c r="D7" s="60">
        <v>19.399999999999999</v>
      </c>
      <c r="E7" s="60">
        <f t="shared" si="0"/>
        <v>1.4035950000000001</v>
      </c>
      <c r="F7" s="61">
        <f t="shared" si="1"/>
        <v>1.7449247220000021</v>
      </c>
      <c r="G7" s="60" t="s">
        <v>90</v>
      </c>
    </row>
    <row r="8" spans="1:13">
      <c r="A8" s="60">
        <v>7</v>
      </c>
      <c r="B8" s="60" t="s">
        <v>61</v>
      </c>
      <c r="C8" s="61">
        <v>1.4038999999999999</v>
      </c>
      <c r="D8" s="60">
        <v>19.399999999999999</v>
      </c>
      <c r="E8" s="60">
        <f t="shared" si="0"/>
        <v>1.402995</v>
      </c>
      <c r="F8" s="61">
        <f t="shared" si="1"/>
        <v>1.7383681620000004</v>
      </c>
      <c r="G8" s="60" t="s">
        <v>91</v>
      </c>
    </row>
    <row r="9" spans="1:13">
      <c r="A9" s="60">
        <v>8</v>
      </c>
      <c r="B9" s="60" t="s">
        <v>61</v>
      </c>
      <c r="C9" s="61">
        <v>1.4034</v>
      </c>
      <c r="D9" s="60">
        <v>19.399999999999999</v>
      </c>
      <c r="E9" s="60">
        <f t="shared" si="0"/>
        <v>1.402495</v>
      </c>
      <c r="F9" s="61">
        <f t="shared" si="1"/>
        <v>1.7329043620000011</v>
      </c>
      <c r="G9" s="60" t="s">
        <v>92</v>
      </c>
    </row>
    <row r="10" spans="1:13">
      <c r="A10" s="60">
        <v>9</v>
      </c>
      <c r="B10" s="60" t="s">
        <v>61</v>
      </c>
      <c r="C10" s="61">
        <v>1.4029</v>
      </c>
      <c r="D10" s="60">
        <v>19.399999999999999</v>
      </c>
      <c r="E10" s="60">
        <f t="shared" si="0"/>
        <v>1.4019950000000001</v>
      </c>
      <c r="F10" s="61">
        <f t="shared" si="1"/>
        <v>1.7274405620000017</v>
      </c>
      <c r="G10" s="60" t="s">
        <v>93</v>
      </c>
    </row>
    <row r="11" spans="1:13">
      <c r="A11" s="60">
        <v>10</v>
      </c>
      <c r="B11" s="60" t="s">
        <v>61</v>
      </c>
      <c r="C11" s="61">
        <v>1.4023000000000001</v>
      </c>
      <c r="D11" s="60">
        <v>19.5</v>
      </c>
      <c r="E11" s="60">
        <f t="shared" si="0"/>
        <v>1.4014125000000002</v>
      </c>
      <c r="F11" s="61">
        <f t="shared" si="1"/>
        <v>1.7210752350000025</v>
      </c>
      <c r="G11" s="60" t="s">
        <v>94</v>
      </c>
    </row>
    <row r="12" spans="1:13">
      <c r="A12" s="58">
        <v>11</v>
      </c>
      <c r="B12" s="58" t="s">
        <v>61</v>
      </c>
      <c r="C12" s="59">
        <v>1.4018999999999999</v>
      </c>
      <c r="D12" s="58">
        <v>19.5</v>
      </c>
      <c r="E12" s="58">
        <f t="shared" si="0"/>
        <v>1.4010125</v>
      </c>
      <c r="F12" s="59">
        <f t="shared" si="1"/>
        <v>1.7167041950000002</v>
      </c>
      <c r="G12" s="58" t="s">
        <v>95</v>
      </c>
    </row>
    <row r="13" spans="1:13">
      <c r="A13" s="58">
        <v>12</v>
      </c>
      <c r="B13" s="58" t="s">
        <v>61</v>
      </c>
      <c r="C13" s="59">
        <v>1.4013</v>
      </c>
      <c r="D13" s="58">
        <v>19.5</v>
      </c>
      <c r="E13" s="58">
        <f t="shared" si="0"/>
        <v>1.4004125000000001</v>
      </c>
      <c r="F13" s="59">
        <f t="shared" si="1"/>
        <v>1.7101476350000002</v>
      </c>
      <c r="G13" s="58" t="s">
        <v>96</v>
      </c>
    </row>
    <row r="14" spans="1:13">
      <c r="A14" s="58">
        <v>13</v>
      </c>
      <c r="B14" s="58" t="s">
        <v>61</v>
      </c>
      <c r="C14" s="59">
        <v>1.4008</v>
      </c>
      <c r="D14" s="58">
        <v>19.5</v>
      </c>
      <c r="E14" s="58">
        <f t="shared" si="0"/>
        <v>1.3999125000000001</v>
      </c>
      <c r="F14" s="59">
        <f t="shared" si="1"/>
        <v>1.7046838350000009</v>
      </c>
      <c r="G14" s="58" t="s">
        <v>97</v>
      </c>
    </row>
    <row r="15" spans="1:13">
      <c r="A15" s="58">
        <v>14</v>
      </c>
      <c r="B15" s="58" t="s">
        <v>61</v>
      </c>
      <c r="C15" s="59">
        <v>1.4001999999999999</v>
      </c>
      <c r="D15" s="58">
        <v>19.5</v>
      </c>
      <c r="E15" s="58">
        <f t="shared" si="0"/>
        <v>1.3993125</v>
      </c>
      <c r="F15" s="59">
        <f t="shared" si="1"/>
        <v>1.6981272749999992</v>
      </c>
      <c r="G15" s="58" t="s">
        <v>98</v>
      </c>
    </row>
    <row r="16" spans="1:13">
      <c r="A16" s="58">
        <v>15</v>
      </c>
      <c r="B16" s="58" t="s">
        <v>61</v>
      </c>
      <c r="C16" s="59">
        <v>1.3996999999999999</v>
      </c>
      <c r="D16" s="58">
        <v>19.5</v>
      </c>
      <c r="E16" s="58">
        <f t="shared" si="0"/>
        <v>1.3988125</v>
      </c>
      <c r="F16" s="59">
        <f t="shared" si="1"/>
        <v>1.6926634749999998</v>
      </c>
      <c r="G16" s="58" t="s">
        <v>99</v>
      </c>
    </row>
    <row r="17" spans="1:7">
      <c r="A17" s="58">
        <v>16</v>
      </c>
      <c r="B17" s="58" t="s">
        <v>61</v>
      </c>
      <c r="C17" s="59">
        <v>1.3991</v>
      </c>
      <c r="D17" s="58">
        <v>19.5</v>
      </c>
      <c r="E17" s="58">
        <f t="shared" si="0"/>
        <v>1.3982125000000001</v>
      </c>
      <c r="F17" s="59">
        <f t="shared" si="1"/>
        <v>1.6861069150000016</v>
      </c>
      <c r="G17" s="58" t="s">
        <v>100</v>
      </c>
    </row>
    <row r="18" spans="1:7">
      <c r="A18" s="58">
        <v>17</v>
      </c>
      <c r="B18" s="58" t="s">
        <v>61</v>
      </c>
      <c r="C18" s="59">
        <v>1.3986000000000001</v>
      </c>
      <c r="D18" s="58">
        <v>19.5</v>
      </c>
      <c r="E18" s="58">
        <f t="shared" si="0"/>
        <v>1.3977125000000001</v>
      </c>
      <c r="F18" s="59">
        <f t="shared" si="1"/>
        <v>1.6806431150000023</v>
      </c>
      <c r="G18" s="58" t="s">
        <v>101</v>
      </c>
    </row>
    <row r="19" spans="1:7">
      <c r="A19" s="58">
        <v>18</v>
      </c>
      <c r="B19" s="58" t="s">
        <v>61</v>
      </c>
      <c r="C19" s="59">
        <v>1.3978999999999999</v>
      </c>
      <c r="D19" s="58">
        <v>19.5</v>
      </c>
      <c r="E19" s="58">
        <f t="shared" si="0"/>
        <v>1.3970125</v>
      </c>
      <c r="F19" s="59">
        <f t="shared" si="1"/>
        <v>1.672993795</v>
      </c>
      <c r="G19" s="58" t="s">
        <v>102</v>
      </c>
    </row>
    <row r="20" spans="1:7">
      <c r="A20" s="60">
        <v>19</v>
      </c>
      <c r="B20" s="60" t="s">
        <v>61</v>
      </c>
      <c r="C20" s="61">
        <v>1.3956999999999999</v>
      </c>
      <c r="D20" s="60">
        <v>19.5</v>
      </c>
      <c r="E20" s="60">
        <f t="shared" si="0"/>
        <v>1.3948125</v>
      </c>
      <c r="F20" s="61">
        <f t="shared" si="1"/>
        <v>1.6489530749999997</v>
      </c>
      <c r="G20" s="60" t="s">
        <v>103</v>
      </c>
    </row>
    <row r="21" spans="1:7">
      <c r="A21" s="60">
        <v>20</v>
      </c>
      <c r="B21" s="60" t="s">
        <v>61</v>
      </c>
      <c r="C21" s="61">
        <v>1.3859999999999999</v>
      </c>
      <c r="D21" s="60">
        <v>19.600000000000001</v>
      </c>
      <c r="E21" s="60">
        <f t="shared" si="0"/>
        <v>1.38513</v>
      </c>
      <c r="F21" s="61">
        <f t="shared" si="1"/>
        <v>1.543146587999999</v>
      </c>
      <c r="G21" s="60" t="s">
        <v>104</v>
      </c>
    </row>
    <row r="22" spans="1:7">
      <c r="A22" s="60">
        <v>21</v>
      </c>
      <c r="B22" s="60" t="s">
        <v>61</v>
      </c>
      <c r="C22" s="61">
        <v>1.3658999999999999</v>
      </c>
      <c r="D22" s="60">
        <v>19.600000000000001</v>
      </c>
      <c r="E22" s="60">
        <f t="shared" si="0"/>
        <v>1.36503</v>
      </c>
      <c r="F22" s="61">
        <f t="shared" si="1"/>
        <v>1.3235018279999995</v>
      </c>
      <c r="G22" s="60" t="s">
        <v>105</v>
      </c>
    </row>
    <row r="23" spans="1:7">
      <c r="A23" s="60">
        <v>22</v>
      </c>
      <c r="B23" s="60" t="s">
        <v>61</v>
      </c>
      <c r="C23" s="61">
        <v>1.3474999999999999</v>
      </c>
      <c r="D23" s="60">
        <v>19.600000000000001</v>
      </c>
      <c r="E23" s="60">
        <f t="shared" si="0"/>
        <v>1.34663</v>
      </c>
      <c r="F23" s="61">
        <f t="shared" si="1"/>
        <v>1.1224339879999992</v>
      </c>
      <c r="G23" s="60" t="s">
        <v>106</v>
      </c>
    </row>
    <row r="24" spans="1:7">
      <c r="A24">
        <v>23</v>
      </c>
      <c r="B24" t="s">
        <v>61</v>
      </c>
      <c r="C24" s="39"/>
      <c r="D24" s="38"/>
      <c r="E24">
        <f t="shared" ref="E24:E65" si="2">((20-D24)*-0.000175+C24)-0.0008</f>
        <v>-4.3E-3</v>
      </c>
      <c r="F24" s="37">
        <f t="shared" ref="F24:F65" si="3">E24*10.9276-13.593</f>
        <v>-13.63998868</v>
      </c>
      <c r="G24" t="s">
        <v>85</v>
      </c>
    </row>
    <row r="25" spans="1:7">
      <c r="A25">
        <v>24</v>
      </c>
      <c r="B25" t="s">
        <v>61</v>
      </c>
      <c r="C25" s="39"/>
      <c r="D25" s="38"/>
      <c r="E25">
        <f t="shared" si="2"/>
        <v>-4.3E-3</v>
      </c>
      <c r="F25" s="37">
        <f t="shared" si="3"/>
        <v>-13.63998868</v>
      </c>
      <c r="G25" t="s">
        <v>86</v>
      </c>
    </row>
    <row r="26" spans="1:7">
      <c r="A26" s="43">
        <v>25</v>
      </c>
      <c r="B26" s="43" t="s">
        <v>61</v>
      </c>
      <c r="C26" s="44"/>
      <c r="D26" s="43"/>
      <c r="E26" s="43">
        <f t="shared" si="2"/>
        <v>-4.3E-3</v>
      </c>
      <c r="F26" s="44">
        <f t="shared" si="3"/>
        <v>-13.63998868</v>
      </c>
      <c r="G26" s="43" t="s">
        <v>87</v>
      </c>
    </row>
    <row r="27" spans="1:7">
      <c r="A27" s="43">
        <v>26</v>
      </c>
      <c r="B27" s="43" t="s">
        <v>61</v>
      </c>
      <c r="C27" s="44"/>
      <c r="D27" s="43"/>
      <c r="E27" s="43">
        <f t="shared" si="2"/>
        <v>-4.3E-3</v>
      </c>
      <c r="F27" s="44">
        <f t="shared" si="3"/>
        <v>-13.63998868</v>
      </c>
      <c r="G27" s="43" t="s">
        <v>88</v>
      </c>
    </row>
    <row r="28" spans="1:7">
      <c r="A28" s="43">
        <v>27</v>
      </c>
      <c r="B28" s="43" t="s">
        <v>61</v>
      </c>
      <c r="C28" s="44"/>
      <c r="D28" s="43"/>
      <c r="E28" s="43">
        <f t="shared" si="2"/>
        <v>-4.3E-3</v>
      </c>
      <c r="F28" s="44">
        <f t="shared" si="3"/>
        <v>-13.63998868</v>
      </c>
      <c r="G28" s="43" t="s">
        <v>89</v>
      </c>
    </row>
    <row r="29" spans="1:7">
      <c r="A29" s="43">
        <v>28</v>
      </c>
      <c r="B29" s="43" t="s">
        <v>61</v>
      </c>
      <c r="C29" s="44"/>
      <c r="D29" s="43"/>
      <c r="E29" s="43">
        <f t="shared" si="2"/>
        <v>-4.3E-3</v>
      </c>
      <c r="F29" s="44">
        <f t="shared" si="3"/>
        <v>-13.63998868</v>
      </c>
      <c r="G29" s="43" t="s">
        <v>90</v>
      </c>
    </row>
    <row r="30" spans="1:7">
      <c r="A30" s="43">
        <v>29</v>
      </c>
      <c r="B30" s="43" t="s">
        <v>61</v>
      </c>
      <c r="C30" s="44"/>
      <c r="D30" s="43"/>
      <c r="E30" s="43">
        <f t="shared" si="2"/>
        <v>-4.3E-3</v>
      </c>
      <c r="F30" s="44">
        <f t="shared" si="3"/>
        <v>-13.63998868</v>
      </c>
      <c r="G30" s="43" t="s">
        <v>91</v>
      </c>
    </row>
    <row r="31" spans="1:7">
      <c r="A31" s="43">
        <v>30</v>
      </c>
      <c r="B31" s="43" t="s">
        <v>61</v>
      </c>
      <c r="C31" s="44"/>
      <c r="D31" s="43"/>
      <c r="E31" s="43">
        <f t="shared" si="2"/>
        <v>-4.3E-3</v>
      </c>
      <c r="F31" s="44">
        <f t="shared" si="3"/>
        <v>-13.63998868</v>
      </c>
      <c r="G31" s="43" t="s">
        <v>92</v>
      </c>
    </row>
    <row r="32" spans="1:7">
      <c r="A32" s="43">
        <v>31</v>
      </c>
      <c r="B32" s="43" t="s">
        <v>61</v>
      </c>
      <c r="C32" s="44"/>
      <c r="D32" s="43"/>
      <c r="E32" s="43">
        <f t="shared" si="2"/>
        <v>-4.3E-3</v>
      </c>
      <c r="F32" s="44">
        <f t="shared" si="3"/>
        <v>-13.63998868</v>
      </c>
      <c r="G32" s="43" t="s">
        <v>93</v>
      </c>
    </row>
    <row r="33" spans="1:7">
      <c r="A33" s="43">
        <v>32</v>
      </c>
      <c r="B33" s="43" t="s">
        <v>61</v>
      </c>
      <c r="C33" s="44"/>
      <c r="D33" s="43"/>
      <c r="E33" s="43">
        <f t="shared" si="2"/>
        <v>-4.3E-3</v>
      </c>
      <c r="F33" s="44">
        <f t="shared" si="3"/>
        <v>-13.63998868</v>
      </c>
      <c r="G33" s="43" t="s">
        <v>94</v>
      </c>
    </row>
    <row r="34" spans="1:7">
      <c r="A34">
        <v>33</v>
      </c>
      <c r="B34" t="s">
        <v>61</v>
      </c>
      <c r="C34" s="39"/>
      <c r="D34" s="38"/>
      <c r="E34">
        <f t="shared" si="2"/>
        <v>-4.3E-3</v>
      </c>
      <c r="F34" s="37">
        <f t="shared" si="3"/>
        <v>-13.63998868</v>
      </c>
      <c r="G34" t="s">
        <v>95</v>
      </c>
    </row>
    <row r="35" spans="1:7">
      <c r="A35">
        <v>34</v>
      </c>
      <c r="B35" t="s">
        <v>61</v>
      </c>
      <c r="C35" s="39"/>
      <c r="D35" s="38"/>
      <c r="E35">
        <f t="shared" si="2"/>
        <v>-4.3E-3</v>
      </c>
      <c r="F35" s="37">
        <f t="shared" si="3"/>
        <v>-13.63998868</v>
      </c>
      <c r="G35" t="s">
        <v>96</v>
      </c>
    </row>
    <row r="36" spans="1:7">
      <c r="A36">
        <v>35</v>
      </c>
      <c r="B36" t="s">
        <v>61</v>
      </c>
      <c r="C36" s="39"/>
      <c r="D36" s="38"/>
      <c r="E36">
        <f t="shared" si="2"/>
        <v>-4.3E-3</v>
      </c>
      <c r="F36" s="37">
        <f t="shared" si="3"/>
        <v>-13.63998868</v>
      </c>
      <c r="G36" t="s">
        <v>97</v>
      </c>
    </row>
    <row r="37" spans="1:7">
      <c r="A37">
        <v>36</v>
      </c>
      <c r="B37" t="s">
        <v>61</v>
      </c>
      <c r="C37" s="39"/>
      <c r="D37" s="38"/>
      <c r="E37">
        <f t="shared" si="2"/>
        <v>-4.3E-3</v>
      </c>
      <c r="F37" s="37">
        <f t="shared" si="3"/>
        <v>-13.63998868</v>
      </c>
      <c r="G37" t="s">
        <v>98</v>
      </c>
    </row>
    <row r="38" spans="1:7">
      <c r="A38">
        <v>37</v>
      </c>
      <c r="B38" t="s">
        <v>61</v>
      </c>
      <c r="C38" s="39"/>
      <c r="D38" s="38"/>
      <c r="E38">
        <f t="shared" si="2"/>
        <v>-4.3E-3</v>
      </c>
      <c r="F38" s="37">
        <f t="shared" si="3"/>
        <v>-13.63998868</v>
      </c>
      <c r="G38" t="s">
        <v>99</v>
      </c>
    </row>
    <row r="39" spans="1:7">
      <c r="A39">
        <v>38</v>
      </c>
      <c r="B39" t="s">
        <v>61</v>
      </c>
      <c r="C39" s="39"/>
      <c r="D39" s="38"/>
      <c r="E39">
        <f t="shared" si="2"/>
        <v>-4.3E-3</v>
      </c>
      <c r="F39" s="37">
        <f t="shared" si="3"/>
        <v>-13.63998868</v>
      </c>
      <c r="G39" t="s">
        <v>100</v>
      </c>
    </row>
    <row r="40" spans="1:7">
      <c r="A40">
        <v>39</v>
      </c>
      <c r="B40" t="s">
        <v>61</v>
      </c>
      <c r="C40" s="39"/>
      <c r="D40" s="38"/>
      <c r="E40">
        <f t="shared" si="2"/>
        <v>-4.3E-3</v>
      </c>
      <c r="F40" s="37">
        <f t="shared" si="3"/>
        <v>-13.63998868</v>
      </c>
      <c r="G40" t="s">
        <v>101</v>
      </c>
    </row>
    <row r="41" spans="1:7">
      <c r="A41">
        <v>40</v>
      </c>
      <c r="B41" t="s">
        <v>61</v>
      </c>
      <c r="C41" s="39"/>
      <c r="D41" s="38"/>
      <c r="E41">
        <f t="shared" si="2"/>
        <v>-4.3E-3</v>
      </c>
      <c r="F41" s="37">
        <f t="shared" si="3"/>
        <v>-13.63998868</v>
      </c>
      <c r="G41" t="s">
        <v>102</v>
      </c>
    </row>
    <row r="42" spans="1:7">
      <c r="A42" s="43">
        <v>41</v>
      </c>
      <c r="B42" s="43" t="s">
        <v>61</v>
      </c>
      <c r="C42" s="44"/>
      <c r="D42" s="43"/>
      <c r="E42" s="43">
        <f t="shared" si="2"/>
        <v>-4.3E-3</v>
      </c>
      <c r="F42" s="44">
        <f t="shared" si="3"/>
        <v>-13.63998868</v>
      </c>
      <c r="G42" s="43" t="s">
        <v>103</v>
      </c>
    </row>
    <row r="43" spans="1:7">
      <c r="A43" s="43">
        <v>42</v>
      </c>
      <c r="B43" s="43" t="s">
        <v>61</v>
      </c>
      <c r="C43" s="44"/>
      <c r="D43" s="43"/>
      <c r="E43" s="43">
        <f t="shared" si="2"/>
        <v>-4.3E-3</v>
      </c>
      <c r="F43" s="44">
        <f t="shared" si="3"/>
        <v>-13.63998868</v>
      </c>
      <c r="G43" s="43" t="s">
        <v>104</v>
      </c>
    </row>
    <row r="44" spans="1:7">
      <c r="A44" s="43">
        <v>43</v>
      </c>
      <c r="B44" s="43" t="s">
        <v>61</v>
      </c>
      <c r="C44" s="44"/>
      <c r="D44" s="43"/>
      <c r="E44" s="43">
        <f t="shared" si="2"/>
        <v>-4.3E-3</v>
      </c>
      <c r="F44" s="44">
        <f t="shared" si="3"/>
        <v>-13.63998868</v>
      </c>
      <c r="G44" s="43" t="s">
        <v>105</v>
      </c>
    </row>
    <row r="45" spans="1:7">
      <c r="A45" s="43">
        <v>44</v>
      </c>
      <c r="B45" s="43" t="s">
        <v>61</v>
      </c>
      <c r="C45" s="44"/>
      <c r="D45" s="43"/>
      <c r="E45" s="43">
        <f t="shared" si="2"/>
        <v>-4.3E-3</v>
      </c>
      <c r="F45" s="44">
        <f t="shared" si="3"/>
        <v>-13.63998868</v>
      </c>
      <c r="G45" s="43" t="s">
        <v>106</v>
      </c>
    </row>
    <row r="46" spans="1:7">
      <c r="A46" s="43">
        <v>45</v>
      </c>
      <c r="B46" s="43" t="s">
        <v>61</v>
      </c>
      <c r="C46" s="44"/>
      <c r="D46" s="43"/>
      <c r="E46" s="43">
        <f t="shared" si="2"/>
        <v>-4.3E-3</v>
      </c>
      <c r="F46" s="44">
        <f t="shared" si="3"/>
        <v>-13.63998868</v>
      </c>
      <c r="G46" s="43" t="s">
        <v>107</v>
      </c>
    </row>
    <row r="47" spans="1:7">
      <c r="A47" s="43">
        <v>46</v>
      </c>
      <c r="B47" s="43" t="s">
        <v>61</v>
      </c>
      <c r="C47" s="44"/>
      <c r="D47" s="43"/>
      <c r="E47" s="43">
        <f t="shared" si="2"/>
        <v>-4.3E-3</v>
      </c>
      <c r="F47" s="44">
        <f t="shared" si="3"/>
        <v>-13.63998868</v>
      </c>
      <c r="G47" s="43" t="s">
        <v>108</v>
      </c>
    </row>
    <row r="48" spans="1:7">
      <c r="A48" s="43">
        <v>47</v>
      </c>
      <c r="B48" s="43" t="s">
        <v>61</v>
      </c>
      <c r="C48" s="44"/>
      <c r="D48" s="43"/>
      <c r="E48" s="43">
        <f t="shared" si="2"/>
        <v>-4.3E-3</v>
      </c>
      <c r="F48" s="44">
        <f t="shared" si="3"/>
        <v>-13.63998868</v>
      </c>
      <c r="G48" s="43" t="s">
        <v>109</v>
      </c>
    </row>
    <row r="49" spans="1:7">
      <c r="A49" s="43">
        <v>48</v>
      </c>
      <c r="B49" s="43" t="s">
        <v>61</v>
      </c>
      <c r="C49" s="44"/>
      <c r="D49" s="43"/>
      <c r="E49" s="43">
        <f t="shared" si="2"/>
        <v>-4.3E-3</v>
      </c>
      <c r="F49" s="44">
        <f t="shared" si="3"/>
        <v>-13.63998868</v>
      </c>
      <c r="G49" s="43" t="s">
        <v>110</v>
      </c>
    </row>
    <row r="50" spans="1:7">
      <c r="A50">
        <v>49</v>
      </c>
      <c r="B50" t="s">
        <v>61</v>
      </c>
      <c r="C50" s="39"/>
      <c r="D50" s="38"/>
      <c r="E50">
        <f t="shared" si="2"/>
        <v>-4.3E-3</v>
      </c>
      <c r="F50" s="37">
        <f t="shared" si="3"/>
        <v>-13.63998868</v>
      </c>
      <c r="G50" t="s">
        <v>111</v>
      </c>
    </row>
    <row r="51" spans="1:7">
      <c r="A51">
        <v>50</v>
      </c>
      <c r="B51" t="s">
        <v>61</v>
      </c>
      <c r="C51" s="39"/>
      <c r="D51" s="38"/>
      <c r="E51">
        <f t="shared" si="2"/>
        <v>-4.3E-3</v>
      </c>
      <c r="F51" s="37">
        <f t="shared" si="3"/>
        <v>-13.63998868</v>
      </c>
      <c r="G51" t="s">
        <v>112</v>
      </c>
    </row>
    <row r="52" spans="1:7">
      <c r="A52">
        <v>51</v>
      </c>
      <c r="B52" t="s">
        <v>61</v>
      </c>
      <c r="C52" s="39"/>
      <c r="D52" s="38"/>
      <c r="E52">
        <f t="shared" si="2"/>
        <v>-4.3E-3</v>
      </c>
      <c r="F52" s="37">
        <f t="shared" si="3"/>
        <v>-13.63998868</v>
      </c>
      <c r="G52" t="s">
        <v>113</v>
      </c>
    </row>
    <row r="53" spans="1:7">
      <c r="A53">
        <v>52</v>
      </c>
      <c r="B53" t="s">
        <v>61</v>
      </c>
      <c r="C53" s="39"/>
      <c r="D53" s="38"/>
      <c r="E53">
        <f t="shared" si="2"/>
        <v>-4.3E-3</v>
      </c>
      <c r="F53" s="37">
        <f t="shared" si="3"/>
        <v>-13.63998868</v>
      </c>
      <c r="G53" t="s">
        <v>114</v>
      </c>
    </row>
    <row r="54" spans="1:7">
      <c r="A54">
        <v>53</v>
      </c>
      <c r="B54" t="s">
        <v>61</v>
      </c>
      <c r="C54" s="39"/>
      <c r="D54" s="38"/>
      <c r="E54">
        <f t="shared" si="2"/>
        <v>-4.3E-3</v>
      </c>
      <c r="F54" s="37">
        <f t="shared" si="3"/>
        <v>-13.63998868</v>
      </c>
      <c r="G54" t="s">
        <v>115</v>
      </c>
    </row>
    <row r="55" spans="1:7">
      <c r="A55">
        <v>54</v>
      </c>
      <c r="B55" t="s">
        <v>61</v>
      </c>
      <c r="C55" s="39"/>
      <c r="D55" s="38"/>
      <c r="E55">
        <f t="shared" si="2"/>
        <v>-4.3E-3</v>
      </c>
      <c r="F55" s="37">
        <f t="shared" si="3"/>
        <v>-13.63998868</v>
      </c>
      <c r="G55" t="s">
        <v>116</v>
      </c>
    </row>
    <row r="56" spans="1:7">
      <c r="A56">
        <v>55</v>
      </c>
      <c r="B56" t="s">
        <v>61</v>
      </c>
      <c r="C56" s="39"/>
      <c r="D56" s="38"/>
      <c r="E56">
        <f t="shared" si="2"/>
        <v>-4.3E-3</v>
      </c>
      <c r="F56" s="37">
        <f t="shared" si="3"/>
        <v>-13.63998868</v>
      </c>
      <c r="G56" t="s">
        <v>117</v>
      </c>
    </row>
    <row r="57" spans="1:7">
      <c r="A57">
        <v>56</v>
      </c>
      <c r="B57" t="s">
        <v>61</v>
      </c>
      <c r="C57" s="39"/>
      <c r="D57" s="38"/>
      <c r="E57">
        <f t="shared" si="2"/>
        <v>-4.3E-3</v>
      </c>
      <c r="F57" s="37">
        <f t="shared" si="3"/>
        <v>-13.63998868</v>
      </c>
      <c r="G57" t="s">
        <v>118</v>
      </c>
    </row>
    <row r="58" spans="1:7">
      <c r="A58" s="43">
        <v>57</v>
      </c>
      <c r="B58" s="43" t="s">
        <v>61</v>
      </c>
      <c r="C58" s="44"/>
      <c r="D58" s="43"/>
      <c r="E58" s="43">
        <f t="shared" si="2"/>
        <v>-4.3E-3</v>
      </c>
      <c r="F58" s="44">
        <f t="shared" si="3"/>
        <v>-13.63998868</v>
      </c>
      <c r="G58" s="43" t="s">
        <v>119</v>
      </c>
    </row>
    <row r="59" spans="1:7">
      <c r="A59" s="43">
        <v>58</v>
      </c>
      <c r="B59" s="43" t="s">
        <v>61</v>
      </c>
      <c r="C59" s="44"/>
      <c r="D59" s="43"/>
      <c r="E59" s="43">
        <f t="shared" si="2"/>
        <v>-4.3E-3</v>
      </c>
      <c r="F59" s="44">
        <f t="shared" si="3"/>
        <v>-13.63998868</v>
      </c>
      <c r="G59" s="43" t="s">
        <v>120</v>
      </c>
    </row>
    <row r="60" spans="1:7">
      <c r="A60" s="43">
        <v>59</v>
      </c>
      <c r="B60" s="43" t="s">
        <v>61</v>
      </c>
      <c r="C60" s="44"/>
      <c r="D60" s="43"/>
      <c r="E60" s="43">
        <f t="shared" si="2"/>
        <v>-4.3E-3</v>
      </c>
      <c r="F60" s="44">
        <f t="shared" si="3"/>
        <v>-13.63998868</v>
      </c>
      <c r="G60" s="43" t="s">
        <v>121</v>
      </c>
    </row>
    <row r="61" spans="1:7">
      <c r="A61" s="43">
        <v>60</v>
      </c>
      <c r="B61" s="43" t="s">
        <v>61</v>
      </c>
      <c r="C61" s="44"/>
      <c r="D61" s="43"/>
      <c r="E61" s="43">
        <f t="shared" si="2"/>
        <v>-4.3E-3</v>
      </c>
      <c r="F61" s="44">
        <f t="shared" si="3"/>
        <v>-13.63998868</v>
      </c>
      <c r="G61" s="43" t="s">
        <v>122</v>
      </c>
    </row>
    <row r="62" spans="1:7">
      <c r="A62" s="43">
        <v>61</v>
      </c>
      <c r="B62" s="43" t="s">
        <v>61</v>
      </c>
      <c r="C62" s="44"/>
      <c r="D62" s="43"/>
      <c r="E62" s="43">
        <f t="shared" si="2"/>
        <v>-4.3E-3</v>
      </c>
      <c r="F62" s="44">
        <f t="shared" si="3"/>
        <v>-13.63998868</v>
      </c>
      <c r="G62" s="43" t="s">
        <v>123</v>
      </c>
    </row>
    <row r="63" spans="1:7">
      <c r="A63" s="43">
        <v>62</v>
      </c>
      <c r="B63" s="43" t="s">
        <v>61</v>
      </c>
      <c r="C63" s="44"/>
      <c r="D63" s="43"/>
      <c r="E63" s="43">
        <f t="shared" si="2"/>
        <v>-4.3E-3</v>
      </c>
      <c r="F63" s="44">
        <f t="shared" si="3"/>
        <v>-13.63998868</v>
      </c>
      <c r="G63" s="43" t="s">
        <v>124</v>
      </c>
    </row>
    <row r="64" spans="1:7">
      <c r="A64" s="43">
        <v>63</v>
      </c>
      <c r="B64" s="43" t="s">
        <v>61</v>
      </c>
      <c r="C64" s="44"/>
      <c r="D64" s="43"/>
      <c r="E64" s="43">
        <f t="shared" si="2"/>
        <v>-4.3E-3</v>
      </c>
      <c r="F64" s="44">
        <f t="shared" si="3"/>
        <v>-13.63998868</v>
      </c>
      <c r="G64" s="43" t="s">
        <v>125</v>
      </c>
    </row>
    <row r="65" spans="1:7">
      <c r="A65" s="43">
        <v>64</v>
      </c>
      <c r="B65" s="43" t="s">
        <v>61</v>
      </c>
      <c r="C65" s="44"/>
      <c r="D65" s="43"/>
      <c r="E65" s="43">
        <f t="shared" si="2"/>
        <v>-4.3E-3</v>
      </c>
      <c r="F65" s="44">
        <f t="shared" si="3"/>
        <v>-13.63998868</v>
      </c>
      <c r="G65" s="43" t="s">
        <v>126</v>
      </c>
    </row>
    <row r="66" spans="1:7">
      <c r="A66">
        <v>65</v>
      </c>
      <c r="B66" t="s">
        <v>61</v>
      </c>
      <c r="C66" s="39"/>
      <c r="D66" s="38"/>
      <c r="E66">
        <f t="shared" ref="E66:E81" si="4">((20-D66)*-0.000175+C66)-0.0008</f>
        <v>-4.3E-3</v>
      </c>
      <c r="F66" s="37">
        <f t="shared" ref="F66:F81" si="5">E66*10.9276-13.593</f>
        <v>-13.63998868</v>
      </c>
      <c r="G66" t="s">
        <v>127</v>
      </c>
    </row>
    <row r="67" spans="1:7">
      <c r="A67">
        <v>66</v>
      </c>
      <c r="B67" t="s">
        <v>61</v>
      </c>
      <c r="C67" s="39"/>
      <c r="D67" s="38"/>
      <c r="E67">
        <f t="shared" si="4"/>
        <v>-4.3E-3</v>
      </c>
      <c r="F67" s="37">
        <f t="shared" si="5"/>
        <v>-13.63998868</v>
      </c>
      <c r="G67" t="s">
        <v>128</v>
      </c>
    </row>
    <row r="68" spans="1:7">
      <c r="A68">
        <v>67</v>
      </c>
      <c r="B68" t="s">
        <v>61</v>
      </c>
      <c r="C68" s="39"/>
      <c r="D68" s="38"/>
      <c r="E68">
        <f t="shared" si="4"/>
        <v>-4.3E-3</v>
      </c>
      <c r="F68" s="37">
        <f t="shared" si="5"/>
        <v>-13.63998868</v>
      </c>
      <c r="G68" t="s">
        <v>129</v>
      </c>
    </row>
    <row r="69" spans="1:7">
      <c r="A69">
        <v>68</v>
      </c>
      <c r="B69" t="s">
        <v>61</v>
      </c>
      <c r="C69" s="39"/>
      <c r="D69" s="38"/>
      <c r="E69">
        <f t="shared" si="4"/>
        <v>-4.3E-3</v>
      </c>
      <c r="F69" s="37">
        <f t="shared" si="5"/>
        <v>-13.63998868</v>
      </c>
      <c r="G69" t="s">
        <v>130</v>
      </c>
    </row>
    <row r="70" spans="1:7">
      <c r="A70">
        <v>69</v>
      </c>
      <c r="B70" t="s">
        <v>61</v>
      </c>
      <c r="C70" s="39"/>
      <c r="D70" s="38"/>
      <c r="E70">
        <f t="shared" si="4"/>
        <v>-4.3E-3</v>
      </c>
      <c r="F70" s="37">
        <f t="shared" si="5"/>
        <v>-13.63998868</v>
      </c>
      <c r="G70" t="s">
        <v>131</v>
      </c>
    </row>
    <row r="71" spans="1:7">
      <c r="A71">
        <v>70</v>
      </c>
      <c r="B71" t="s">
        <v>61</v>
      </c>
      <c r="C71" s="39"/>
      <c r="D71" s="38"/>
      <c r="E71">
        <f t="shared" si="4"/>
        <v>-4.3E-3</v>
      </c>
      <c r="F71" s="37">
        <f t="shared" si="5"/>
        <v>-13.63998868</v>
      </c>
      <c r="G71" t="s">
        <v>132</v>
      </c>
    </row>
    <row r="72" spans="1:7">
      <c r="A72">
        <v>71</v>
      </c>
      <c r="B72" t="s">
        <v>61</v>
      </c>
      <c r="C72" s="39"/>
      <c r="D72" s="38"/>
      <c r="E72">
        <f t="shared" si="4"/>
        <v>-4.3E-3</v>
      </c>
      <c r="F72" s="37">
        <f t="shared" si="5"/>
        <v>-13.63998868</v>
      </c>
      <c r="G72" t="s">
        <v>133</v>
      </c>
    </row>
    <row r="73" spans="1:7">
      <c r="A73" s="43">
        <v>72</v>
      </c>
      <c r="B73" s="43" t="s">
        <v>61</v>
      </c>
      <c r="C73" s="44"/>
      <c r="D73" s="43"/>
      <c r="E73" s="43">
        <f t="shared" si="4"/>
        <v>-4.3E-3</v>
      </c>
      <c r="F73" s="44">
        <f t="shared" si="5"/>
        <v>-13.63998868</v>
      </c>
      <c r="G73" s="43" t="s">
        <v>134</v>
      </c>
    </row>
    <row r="74" spans="1:7">
      <c r="A74" s="43">
        <v>73</v>
      </c>
      <c r="B74" s="43" t="s">
        <v>61</v>
      </c>
      <c r="C74" s="44"/>
      <c r="D74" s="43"/>
      <c r="E74" s="43">
        <f t="shared" si="4"/>
        <v>-4.3E-3</v>
      </c>
      <c r="F74" s="44">
        <f t="shared" si="5"/>
        <v>-13.63998868</v>
      </c>
      <c r="G74" s="43" t="s">
        <v>135</v>
      </c>
    </row>
    <row r="75" spans="1:7">
      <c r="A75" s="43">
        <v>74</v>
      </c>
      <c r="B75" s="43" t="s">
        <v>61</v>
      </c>
      <c r="C75" s="44"/>
      <c r="D75" s="43"/>
      <c r="E75" s="43">
        <f t="shared" si="4"/>
        <v>-4.3E-3</v>
      </c>
      <c r="F75" s="44">
        <f t="shared" si="5"/>
        <v>-13.63998868</v>
      </c>
      <c r="G75" s="43" t="s">
        <v>136</v>
      </c>
    </row>
    <row r="76" spans="1:7">
      <c r="A76" s="43">
        <v>75</v>
      </c>
      <c r="B76" s="43" t="s">
        <v>61</v>
      </c>
      <c r="C76" s="44"/>
      <c r="D76" s="43"/>
      <c r="E76" s="43">
        <f t="shared" si="4"/>
        <v>-4.3E-3</v>
      </c>
      <c r="F76" s="44">
        <f t="shared" si="5"/>
        <v>-13.63998868</v>
      </c>
      <c r="G76" s="43" t="s">
        <v>137</v>
      </c>
    </row>
    <row r="77" spans="1:7">
      <c r="A77" s="43">
        <v>76</v>
      </c>
      <c r="B77" s="43" t="s">
        <v>61</v>
      </c>
      <c r="C77" s="44"/>
      <c r="D77" s="43"/>
      <c r="E77" s="43">
        <f t="shared" si="4"/>
        <v>-4.3E-3</v>
      </c>
      <c r="F77" s="44">
        <f t="shared" si="5"/>
        <v>-13.63998868</v>
      </c>
      <c r="G77" s="43" t="s">
        <v>158</v>
      </c>
    </row>
    <row r="78" spans="1:7">
      <c r="A78" s="43">
        <v>77</v>
      </c>
      <c r="B78" s="43" t="s">
        <v>61</v>
      </c>
      <c r="C78" s="44"/>
      <c r="D78" s="43"/>
      <c r="E78" s="43">
        <f t="shared" si="4"/>
        <v>-4.3E-3</v>
      </c>
      <c r="F78" s="44">
        <f t="shared" si="5"/>
        <v>-13.63998868</v>
      </c>
      <c r="G78" s="43" t="s">
        <v>159</v>
      </c>
    </row>
    <row r="79" spans="1:7">
      <c r="A79" s="43">
        <v>78</v>
      </c>
      <c r="B79" s="43" t="s">
        <v>61</v>
      </c>
      <c r="C79" s="44"/>
      <c r="D79" s="43"/>
      <c r="E79" s="43">
        <f t="shared" si="4"/>
        <v>-4.3E-3</v>
      </c>
      <c r="F79" s="44">
        <f t="shared" si="5"/>
        <v>-13.63998868</v>
      </c>
      <c r="G79" s="43" t="s">
        <v>160</v>
      </c>
    </row>
    <row r="80" spans="1:7">
      <c r="A80" s="43">
        <v>79</v>
      </c>
      <c r="B80" s="43" t="s">
        <v>61</v>
      </c>
      <c r="C80" s="44"/>
      <c r="D80" s="43"/>
      <c r="E80" s="43">
        <f t="shared" si="4"/>
        <v>-4.3E-3</v>
      </c>
      <c r="F80" s="44">
        <f t="shared" si="5"/>
        <v>-13.63998868</v>
      </c>
      <c r="G80" s="43" t="s">
        <v>161</v>
      </c>
    </row>
    <row r="81" spans="1:7">
      <c r="A81" s="43">
        <v>80</v>
      </c>
      <c r="B81" s="43" t="s">
        <v>61</v>
      </c>
      <c r="C81" s="44"/>
      <c r="D81" s="43"/>
      <c r="E81" s="43">
        <f t="shared" si="4"/>
        <v>-4.3E-3</v>
      </c>
      <c r="F81" s="44">
        <f t="shared" si="5"/>
        <v>-13.63998868</v>
      </c>
      <c r="G81" s="43" t="s">
        <v>162</v>
      </c>
    </row>
  </sheetData>
  <pageMargins left="0.75" right="0.75" top="1" bottom="1" header="0.5" footer="0.5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M23"/>
  <sheetViews>
    <sheetView topLeftCell="A3" workbookViewId="0">
      <selection activeCell="D26" sqref="D26"/>
    </sheetView>
  </sheetViews>
  <sheetFormatPr defaultColWidth="11.3828125" defaultRowHeight="12.45"/>
  <sheetData>
    <row r="1" spans="1:13" ht="24.9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60">
        <v>1</v>
      </c>
      <c r="B2" s="60" t="s">
        <v>61</v>
      </c>
      <c r="C2" s="61">
        <v>1.4056999999999999</v>
      </c>
      <c r="D2" s="60">
        <v>19.600000000000001</v>
      </c>
      <c r="E2" s="60">
        <f t="shared" ref="E2:E23" si="0">((20-D2)*-0.000175+C2)-0.0008</f>
        <v>1.40483</v>
      </c>
      <c r="F2" s="61">
        <f t="shared" ref="F2:F23" si="1">E2*10.9276-13.593</f>
        <v>1.7584203079999998</v>
      </c>
      <c r="G2" s="60" t="s">
        <v>107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60">
        <v>2</v>
      </c>
      <c r="B3" s="60" t="s">
        <v>61</v>
      </c>
      <c r="C3" s="61">
        <v>1.4060999999999999</v>
      </c>
      <c r="D3" s="60">
        <v>19.600000000000001</v>
      </c>
      <c r="E3" s="60">
        <f t="shared" si="0"/>
        <v>1.40523</v>
      </c>
      <c r="F3" s="61">
        <f t="shared" si="1"/>
        <v>1.7627913480000004</v>
      </c>
      <c r="G3" s="60" t="s">
        <v>108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60">
        <v>3</v>
      </c>
      <c r="B4" s="60" t="s">
        <v>61</v>
      </c>
      <c r="C4" s="61">
        <v>1.4057999999999999</v>
      </c>
      <c r="D4" s="60">
        <v>19.600000000000001</v>
      </c>
      <c r="E4" s="60">
        <f t="shared" si="0"/>
        <v>1.40493</v>
      </c>
      <c r="F4" s="61">
        <f t="shared" si="1"/>
        <v>1.7595130680000004</v>
      </c>
      <c r="G4" s="60" t="s">
        <v>109</v>
      </c>
      <c r="I4" t="s">
        <v>156</v>
      </c>
    </row>
    <row r="5" spans="1:13">
      <c r="A5" s="60">
        <v>4</v>
      </c>
      <c r="B5" s="60" t="s">
        <v>61</v>
      </c>
      <c r="C5" s="61">
        <v>1.4053</v>
      </c>
      <c r="D5" s="60">
        <v>19.600000000000001</v>
      </c>
      <c r="E5" s="60">
        <f t="shared" si="0"/>
        <v>1.4044300000000001</v>
      </c>
      <c r="F5" s="61">
        <f t="shared" si="1"/>
        <v>1.754049268000001</v>
      </c>
      <c r="G5" s="60" t="s">
        <v>110</v>
      </c>
      <c r="I5" t="s">
        <v>157</v>
      </c>
    </row>
    <row r="6" spans="1:13">
      <c r="A6" s="58">
        <v>5</v>
      </c>
      <c r="B6" s="58" t="s">
        <v>61</v>
      </c>
      <c r="C6" s="59">
        <v>1.405</v>
      </c>
      <c r="D6" s="58">
        <v>19.600000000000001</v>
      </c>
      <c r="E6" s="58">
        <f t="shared" si="0"/>
        <v>1.4041300000000001</v>
      </c>
      <c r="F6" s="59">
        <f t="shared" si="1"/>
        <v>1.7507709880000011</v>
      </c>
      <c r="G6" s="58" t="s">
        <v>111</v>
      </c>
    </row>
    <row r="7" spans="1:13">
      <c r="A7" s="58">
        <v>6</v>
      </c>
      <c r="B7" s="58" t="s">
        <v>61</v>
      </c>
      <c r="C7" s="59">
        <v>1.4044000000000001</v>
      </c>
      <c r="D7" s="58">
        <v>19.600000000000001</v>
      </c>
      <c r="E7" s="58">
        <f t="shared" si="0"/>
        <v>1.4035300000000002</v>
      </c>
      <c r="F7" s="59">
        <f t="shared" si="1"/>
        <v>1.7442144280000011</v>
      </c>
      <c r="G7" s="58" t="s">
        <v>112</v>
      </c>
    </row>
    <row r="8" spans="1:13">
      <c r="A8" s="58">
        <v>7</v>
      </c>
      <c r="B8" s="58" t="s">
        <v>61</v>
      </c>
      <c r="C8" s="59">
        <v>1.4037999999999999</v>
      </c>
      <c r="D8" s="58">
        <v>19.600000000000001</v>
      </c>
      <c r="E8" s="58">
        <f t="shared" si="0"/>
        <v>1.40293</v>
      </c>
      <c r="F8" s="59">
        <f t="shared" si="1"/>
        <v>1.7376578679999994</v>
      </c>
      <c r="G8" s="58" t="s">
        <v>113</v>
      </c>
    </row>
    <row r="9" spans="1:13">
      <c r="A9" s="58">
        <v>8</v>
      </c>
      <c r="B9" s="58" t="s">
        <v>61</v>
      </c>
      <c r="C9" s="59">
        <v>1.4031</v>
      </c>
      <c r="D9" s="58">
        <v>19.7</v>
      </c>
      <c r="E9" s="58">
        <f t="shared" si="0"/>
        <v>1.4022475000000001</v>
      </c>
      <c r="F9" s="59">
        <f t="shared" si="1"/>
        <v>1.7301997810000014</v>
      </c>
      <c r="G9" s="58" t="s">
        <v>114</v>
      </c>
    </row>
    <row r="10" spans="1:13">
      <c r="A10" s="58">
        <v>9</v>
      </c>
      <c r="B10" s="58" t="s">
        <v>61</v>
      </c>
      <c r="C10" s="59">
        <v>1.4026000000000001</v>
      </c>
      <c r="D10" s="58">
        <v>19.7</v>
      </c>
      <c r="E10" s="58">
        <f t="shared" si="0"/>
        <v>1.4017475000000001</v>
      </c>
      <c r="F10" s="59">
        <f t="shared" si="1"/>
        <v>1.724735981000002</v>
      </c>
      <c r="G10" s="58" t="s">
        <v>115</v>
      </c>
    </row>
    <row r="11" spans="1:13">
      <c r="A11" s="58">
        <v>10</v>
      </c>
      <c r="B11" s="58" t="s">
        <v>61</v>
      </c>
      <c r="C11" s="59">
        <v>1.4019999999999999</v>
      </c>
      <c r="D11" s="58">
        <v>19.7</v>
      </c>
      <c r="E11" s="58">
        <f t="shared" si="0"/>
        <v>1.4011475</v>
      </c>
      <c r="F11" s="59">
        <f t="shared" si="1"/>
        <v>1.7181794210000003</v>
      </c>
      <c r="G11" s="58" t="s">
        <v>116</v>
      </c>
    </row>
    <row r="12" spans="1:13">
      <c r="A12" s="58">
        <v>11</v>
      </c>
      <c r="B12" s="58" t="s">
        <v>61</v>
      </c>
      <c r="C12" s="59">
        <v>1.4015</v>
      </c>
      <c r="D12" s="58">
        <v>19.7</v>
      </c>
      <c r="E12" s="58">
        <f t="shared" si="0"/>
        <v>1.4006475</v>
      </c>
      <c r="F12" s="59">
        <f t="shared" si="1"/>
        <v>1.712715621000001</v>
      </c>
      <c r="G12" s="58" t="s">
        <v>117</v>
      </c>
    </row>
    <row r="13" spans="1:13">
      <c r="A13" s="58">
        <v>12</v>
      </c>
      <c r="B13" s="58" t="s">
        <v>61</v>
      </c>
      <c r="C13" s="59">
        <v>1.401</v>
      </c>
      <c r="D13" s="58">
        <v>19.7</v>
      </c>
      <c r="E13" s="58">
        <f t="shared" si="0"/>
        <v>1.4001475000000001</v>
      </c>
      <c r="F13" s="59">
        <f t="shared" si="1"/>
        <v>1.7072518210000016</v>
      </c>
      <c r="G13" s="58" t="s">
        <v>118</v>
      </c>
    </row>
    <row r="14" spans="1:13">
      <c r="A14" s="60">
        <v>13</v>
      </c>
      <c r="B14" s="60" t="s">
        <v>61</v>
      </c>
      <c r="C14" s="61">
        <v>1.4000999999999999</v>
      </c>
      <c r="D14" s="60">
        <v>19.7</v>
      </c>
      <c r="E14" s="60">
        <f t="shared" si="0"/>
        <v>1.3992475</v>
      </c>
      <c r="F14" s="61">
        <f t="shared" si="1"/>
        <v>1.6974169809999999</v>
      </c>
      <c r="G14" s="60" t="s">
        <v>119</v>
      </c>
      <c r="H14" t="s">
        <v>209</v>
      </c>
    </row>
    <row r="15" spans="1:13">
      <c r="A15" s="60">
        <v>14</v>
      </c>
      <c r="B15" s="60" t="s">
        <v>61</v>
      </c>
      <c r="C15" s="61"/>
      <c r="D15" s="60"/>
      <c r="E15" s="60">
        <f t="shared" si="0"/>
        <v>-4.3E-3</v>
      </c>
      <c r="F15" s="61">
        <f t="shared" si="1"/>
        <v>-13.63998868</v>
      </c>
      <c r="G15" s="60" t="s">
        <v>120</v>
      </c>
    </row>
    <row r="16" spans="1:13">
      <c r="A16" s="60">
        <v>15</v>
      </c>
      <c r="B16" s="60" t="s">
        <v>61</v>
      </c>
      <c r="C16" s="61">
        <v>1.3994</v>
      </c>
      <c r="D16" s="60">
        <v>19.7</v>
      </c>
      <c r="E16" s="60">
        <f t="shared" si="0"/>
        <v>1.3985475000000001</v>
      </c>
      <c r="F16" s="61">
        <f t="shared" si="1"/>
        <v>1.6897676610000012</v>
      </c>
      <c r="G16" s="60" t="s">
        <v>121</v>
      </c>
    </row>
    <row r="17" spans="1:7">
      <c r="A17" s="60">
        <v>16</v>
      </c>
      <c r="B17" s="60" t="s">
        <v>61</v>
      </c>
      <c r="C17" s="61">
        <v>1.3988</v>
      </c>
      <c r="D17" s="60">
        <v>19.7</v>
      </c>
      <c r="E17" s="60">
        <f t="shared" si="0"/>
        <v>1.3979475000000001</v>
      </c>
      <c r="F17" s="61">
        <f t="shared" si="1"/>
        <v>1.6832111010000013</v>
      </c>
      <c r="G17" s="60" t="s">
        <v>122</v>
      </c>
    </row>
    <row r="18" spans="1:7">
      <c r="A18" s="60">
        <v>17</v>
      </c>
      <c r="B18" s="60" t="s">
        <v>61</v>
      </c>
      <c r="C18" s="61">
        <v>1.3983000000000001</v>
      </c>
      <c r="D18" s="60">
        <v>19.7</v>
      </c>
      <c r="E18" s="60">
        <f t="shared" si="0"/>
        <v>1.3974475000000002</v>
      </c>
      <c r="F18" s="61">
        <f t="shared" si="1"/>
        <v>1.6777473010000019</v>
      </c>
      <c r="G18" s="60" t="s">
        <v>123</v>
      </c>
    </row>
    <row r="19" spans="1:7">
      <c r="A19" s="60">
        <v>18</v>
      </c>
      <c r="B19" s="60" t="s">
        <v>61</v>
      </c>
      <c r="C19" s="61">
        <v>1.3974</v>
      </c>
      <c r="D19" s="60">
        <v>19.7</v>
      </c>
      <c r="E19" s="60">
        <f t="shared" si="0"/>
        <v>1.3965475000000001</v>
      </c>
      <c r="F19" s="61">
        <f t="shared" si="1"/>
        <v>1.6679124610000002</v>
      </c>
      <c r="G19" s="60" t="s">
        <v>124</v>
      </c>
    </row>
    <row r="20" spans="1:7">
      <c r="A20" s="60">
        <v>19</v>
      </c>
      <c r="B20" s="60" t="s">
        <v>61</v>
      </c>
      <c r="C20" s="61">
        <v>1.3932</v>
      </c>
      <c r="D20" s="60">
        <v>19.7</v>
      </c>
      <c r="E20" s="60">
        <f t="shared" si="0"/>
        <v>1.3923475000000001</v>
      </c>
      <c r="F20" s="61">
        <f t="shared" si="1"/>
        <v>1.6220165410000007</v>
      </c>
      <c r="G20" s="60" t="s">
        <v>125</v>
      </c>
    </row>
    <row r="21" spans="1:7">
      <c r="A21" s="60">
        <v>20</v>
      </c>
      <c r="B21" s="60" t="s">
        <v>61</v>
      </c>
      <c r="C21" s="61">
        <v>1.3795999999999999</v>
      </c>
      <c r="D21" s="60">
        <v>19.7</v>
      </c>
      <c r="E21" s="60">
        <f t="shared" si="0"/>
        <v>1.3787475</v>
      </c>
      <c r="F21" s="61">
        <f t="shared" si="1"/>
        <v>1.4734011809999998</v>
      </c>
      <c r="G21" s="60" t="s">
        <v>126</v>
      </c>
    </row>
    <row r="22" spans="1:7">
      <c r="A22" s="58">
        <v>21</v>
      </c>
      <c r="B22" s="58" t="s">
        <v>61</v>
      </c>
      <c r="C22" s="59">
        <v>1.3575999999999999</v>
      </c>
      <c r="D22" s="58">
        <v>19.8</v>
      </c>
      <c r="E22" s="58">
        <f t="shared" si="0"/>
        <v>1.356765</v>
      </c>
      <c r="F22" s="59">
        <f t="shared" si="1"/>
        <v>1.2331852140000006</v>
      </c>
      <c r="G22" s="58" t="s">
        <v>127</v>
      </c>
    </row>
    <row r="23" spans="1:7">
      <c r="A23" s="58">
        <v>22</v>
      </c>
      <c r="B23" s="58" t="s">
        <v>61</v>
      </c>
      <c r="C23" s="59">
        <v>1.345</v>
      </c>
      <c r="D23" s="58">
        <v>19.8</v>
      </c>
      <c r="E23" s="58">
        <f t="shared" si="0"/>
        <v>1.3441650000000001</v>
      </c>
      <c r="F23" s="59">
        <f t="shared" si="1"/>
        <v>1.0954974540000002</v>
      </c>
      <c r="G23" s="58" t="s">
        <v>128</v>
      </c>
    </row>
  </sheetData>
  <pageMargins left="0.75" right="0.75" top="1" bottom="1" header="0.5" footer="0.5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M81"/>
  <sheetViews>
    <sheetView topLeftCell="A3" workbookViewId="0">
      <selection activeCell="C24" sqref="C24"/>
    </sheetView>
  </sheetViews>
  <sheetFormatPr defaultColWidth="11.3828125" defaultRowHeight="12.45"/>
  <sheetData>
    <row r="1" spans="1:13" ht="24.9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8">
        <v>1</v>
      </c>
      <c r="B2" s="58" t="s">
        <v>61</v>
      </c>
      <c r="C2" s="59">
        <v>1.4055</v>
      </c>
      <c r="D2" s="58">
        <v>19.8</v>
      </c>
      <c r="E2" s="58">
        <f t="shared" ref="E2:E23" si="0">((20-D2)*-0.000175+C2)-0.0008</f>
        <v>1.4046650000000001</v>
      </c>
      <c r="F2" s="59">
        <f t="shared" ref="F2:F23" si="1">E2*10.9276-13.593</f>
        <v>1.756617254</v>
      </c>
      <c r="G2" s="58" t="s">
        <v>129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8">
        <v>2</v>
      </c>
      <c r="B3" s="58" t="s">
        <v>61</v>
      </c>
      <c r="C3" s="59">
        <v>1.4060999999999999</v>
      </c>
      <c r="D3" s="58">
        <v>19.8</v>
      </c>
      <c r="E3" s="58">
        <f t="shared" si="0"/>
        <v>1.405265</v>
      </c>
      <c r="F3" s="59">
        <f t="shared" si="1"/>
        <v>1.763173814</v>
      </c>
      <c r="G3" s="58" t="s">
        <v>130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8">
        <v>3</v>
      </c>
      <c r="B4" s="58" t="s">
        <v>61</v>
      </c>
      <c r="C4" s="59">
        <v>1.4058999999999999</v>
      </c>
      <c r="D4" s="58">
        <v>19.8</v>
      </c>
      <c r="E4" s="58">
        <f t="shared" si="0"/>
        <v>1.405065</v>
      </c>
      <c r="F4" s="59">
        <f t="shared" si="1"/>
        <v>1.7609882940000006</v>
      </c>
      <c r="G4" s="58" t="s">
        <v>131</v>
      </c>
      <c r="I4" t="s">
        <v>156</v>
      </c>
    </row>
    <row r="5" spans="1:13">
      <c r="A5" s="58">
        <v>4</v>
      </c>
      <c r="B5" s="58" t="s">
        <v>61</v>
      </c>
      <c r="C5" s="59">
        <v>1.4054</v>
      </c>
      <c r="D5" s="58">
        <v>19.8</v>
      </c>
      <c r="E5" s="58">
        <f t="shared" si="0"/>
        <v>1.4045650000000001</v>
      </c>
      <c r="F5" s="59">
        <f t="shared" si="1"/>
        <v>1.7555244940000012</v>
      </c>
      <c r="G5" s="58" t="s">
        <v>132</v>
      </c>
      <c r="I5" t="s">
        <v>157</v>
      </c>
    </row>
    <row r="6" spans="1:13">
      <c r="A6" s="58">
        <v>5</v>
      </c>
      <c r="B6" s="58" t="s">
        <v>61</v>
      </c>
      <c r="C6" s="59">
        <v>1.405</v>
      </c>
      <c r="D6" s="58">
        <v>19.8</v>
      </c>
      <c r="E6" s="58">
        <f t="shared" si="0"/>
        <v>1.4041650000000001</v>
      </c>
      <c r="F6" s="59">
        <f t="shared" si="1"/>
        <v>1.7511534540000007</v>
      </c>
      <c r="G6" s="58" t="s">
        <v>133</v>
      </c>
    </row>
    <row r="7" spans="1:13">
      <c r="A7" s="58">
        <v>6</v>
      </c>
      <c r="B7" s="58" t="s">
        <v>61</v>
      </c>
      <c r="C7" s="59">
        <v>1.4044000000000001</v>
      </c>
      <c r="D7" s="58">
        <v>19.8</v>
      </c>
      <c r="E7" s="58">
        <f t="shared" si="0"/>
        <v>1.4035650000000002</v>
      </c>
      <c r="F7" s="59">
        <f t="shared" si="1"/>
        <v>1.7445968940000025</v>
      </c>
      <c r="G7" s="58" t="s">
        <v>134</v>
      </c>
    </row>
    <row r="8" spans="1:13">
      <c r="A8" s="60">
        <v>7</v>
      </c>
      <c r="B8" s="60" t="s">
        <v>61</v>
      </c>
      <c r="C8" s="61">
        <v>1.4038999999999999</v>
      </c>
      <c r="D8" s="60">
        <v>19.8</v>
      </c>
      <c r="E8" s="60">
        <f t="shared" si="0"/>
        <v>1.403065</v>
      </c>
      <c r="F8" s="61">
        <f t="shared" si="1"/>
        <v>1.7391330939999996</v>
      </c>
      <c r="G8" s="60" t="s">
        <v>135</v>
      </c>
    </row>
    <row r="9" spans="1:13">
      <c r="A9" s="60">
        <v>8</v>
      </c>
      <c r="B9" s="60" t="s">
        <v>61</v>
      </c>
      <c r="C9" s="61">
        <v>1.4033</v>
      </c>
      <c r="D9" s="60">
        <v>19.8</v>
      </c>
      <c r="E9" s="60">
        <f t="shared" si="0"/>
        <v>1.4024650000000001</v>
      </c>
      <c r="F9" s="61">
        <f t="shared" si="1"/>
        <v>1.7325765340000014</v>
      </c>
      <c r="G9" s="60" t="s">
        <v>136</v>
      </c>
    </row>
    <row r="10" spans="1:13">
      <c r="A10" s="60">
        <v>9</v>
      </c>
      <c r="B10" s="60" t="s">
        <v>61</v>
      </c>
      <c r="C10" s="61">
        <v>1.4028</v>
      </c>
      <c r="D10" s="60">
        <v>19.8</v>
      </c>
      <c r="E10" s="60">
        <f t="shared" si="0"/>
        <v>1.4019650000000001</v>
      </c>
      <c r="F10" s="61">
        <f t="shared" si="1"/>
        <v>1.7271127340000021</v>
      </c>
      <c r="G10" s="60" t="s">
        <v>137</v>
      </c>
    </row>
    <row r="11" spans="1:13">
      <c r="A11" s="60">
        <v>10</v>
      </c>
      <c r="B11" s="60" t="s">
        <v>61</v>
      </c>
      <c r="C11" s="61">
        <v>1.4021999999999999</v>
      </c>
      <c r="D11" s="60">
        <v>19.8</v>
      </c>
      <c r="E11" s="60">
        <f t="shared" si="0"/>
        <v>1.401365</v>
      </c>
      <c r="F11" s="61">
        <f t="shared" si="1"/>
        <v>1.7205561740000004</v>
      </c>
      <c r="G11" s="60" t="s">
        <v>158</v>
      </c>
    </row>
    <row r="12" spans="1:13">
      <c r="A12" s="60">
        <v>11</v>
      </c>
      <c r="B12" s="60" t="s">
        <v>61</v>
      </c>
      <c r="C12" s="61">
        <v>1.4016999999999999</v>
      </c>
      <c r="D12" s="60">
        <v>19.8</v>
      </c>
      <c r="E12" s="60">
        <f t="shared" si="0"/>
        <v>1.400865</v>
      </c>
      <c r="F12" s="61">
        <f t="shared" si="1"/>
        <v>1.715092374000001</v>
      </c>
      <c r="G12" s="60" t="s">
        <v>159</v>
      </c>
    </row>
    <row r="13" spans="1:13">
      <c r="A13" s="60">
        <v>12</v>
      </c>
      <c r="B13" s="60" t="s">
        <v>61</v>
      </c>
      <c r="C13" s="61">
        <v>1.4012</v>
      </c>
      <c r="D13" s="60">
        <v>19.8</v>
      </c>
      <c r="E13" s="60">
        <f t="shared" si="0"/>
        <v>1.4003650000000001</v>
      </c>
      <c r="F13" s="61">
        <f t="shared" si="1"/>
        <v>1.7096285740000017</v>
      </c>
      <c r="G13" s="60" t="s">
        <v>160</v>
      </c>
    </row>
    <row r="14" spans="1:13">
      <c r="A14" s="60">
        <v>13</v>
      </c>
      <c r="B14" s="60" t="s">
        <v>61</v>
      </c>
      <c r="C14" s="61">
        <v>1.4006000000000001</v>
      </c>
      <c r="D14" s="60">
        <v>19.8</v>
      </c>
      <c r="E14" s="60">
        <f t="shared" si="0"/>
        <v>1.3997650000000001</v>
      </c>
      <c r="F14" s="61">
        <f t="shared" si="1"/>
        <v>1.7030720140000017</v>
      </c>
      <c r="G14" s="60" t="s">
        <v>161</v>
      </c>
    </row>
    <row r="15" spans="1:13">
      <c r="A15" s="60">
        <v>14</v>
      </c>
      <c r="B15" s="60" t="s">
        <v>61</v>
      </c>
      <c r="C15" s="61">
        <v>1.4000999999999999</v>
      </c>
      <c r="D15" s="60">
        <v>19.8</v>
      </c>
      <c r="E15" s="60">
        <f t="shared" si="0"/>
        <v>1.399265</v>
      </c>
      <c r="F15" s="61">
        <f t="shared" si="1"/>
        <v>1.6976082140000006</v>
      </c>
      <c r="G15" s="60" t="s">
        <v>162</v>
      </c>
    </row>
    <row r="16" spans="1:13">
      <c r="A16" s="58">
        <v>15</v>
      </c>
      <c r="B16" s="58" t="s">
        <v>61</v>
      </c>
      <c r="C16" s="59">
        <v>1.3996</v>
      </c>
      <c r="D16" s="58">
        <v>19.899999999999999</v>
      </c>
      <c r="E16" s="58">
        <f t="shared" si="0"/>
        <v>1.3987825</v>
      </c>
      <c r="F16" s="59">
        <f t="shared" si="1"/>
        <v>1.6923356470000002</v>
      </c>
      <c r="G16" s="58" t="s">
        <v>176</v>
      </c>
    </row>
    <row r="17" spans="1:7">
      <c r="A17" s="58">
        <v>16</v>
      </c>
      <c r="B17" s="58" t="s">
        <v>61</v>
      </c>
      <c r="C17" s="59">
        <v>1.3991</v>
      </c>
      <c r="D17" s="58">
        <v>19.899999999999999</v>
      </c>
      <c r="E17" s="58">
        <f t="shared" si="0"/>
        <v>1.3982825000000001</v>
      </c>
      <c r="F17" s="59">
        <f t="shared" si="1"/>
        <v>1.6868718470000008</v>
      </c>
      <c r="G17" s="58" t="s">
        <v>177</v>
      </c>
    </row>
    <row r="18" spans="1:7">
      <c r="A18" s="58">
        <v>17</v>
      </c>
      <c r="B18" s="58" t="s">
        <v>61</v>
      </c>
      <c r="C18" s="59">
        <v>1.3985000000000001</v>
      </c>
      <c r="D18" s="58">
        <v>19.899999999999999</v>
      </c>
      <c r="E18" s="58">
        <f t="shared" si="0"/>
        <v>1.3976825000000002</v>
      </c>
      <c r="F18" s="59">
        <f t="shared" si="1"/>
        <v>1.6803152870000009</v>
      </c>
      <c r="G18" s="58" t="s">
        <v>178</v>
      </c>
    </row>
    <row r="19" spans="1:7">
      <c r="A19" s="58">
        <v>18</v>
      </c>
      <c r="B19" s="58" t="s">
        <v>61</v>
      </c>
      <c r="C19" s="59">
        <v>1.3978999999999999</v>
      </c>
      <c r="D19" s="58">
        <v>19.899999999999999</v>
      </c>
      <c r="E19" s="58">
        <f t="shared" si="0"/>
        <v>1.3970825</v>
      </c>
      <c r="F19" s="59">
        <f t="shared" si="1"/>
        <v>1.6737587269999992</v>
      </c>
      <c r="G19" s="58" t="s">
        <v>179</v>
      </c>
    </row>
    <row r="20" spans="1:7">
      <c r="A20" s="58">
        <v>19</v>
      </c>
      <c r="B20" s="58" t="s">
        <v>61</v>
      </c>
      <c r="C20" s="59">
        <v>1.3959999999999999</v>
      </c>
      <c r="D20" s="58">
        <v>19.899999999999999</v>
      </c>
      <c r="E20" s="58">
        <f t="shared" si="0"/>
        <v>1.3951825</v>
      </c>
      <c r="F20" s="59">
        <f t="shared" si="1"/>
        <v>1.6529962870000006</v>
      </c>
      <c r="G20" s="58" t="s">
        <v>180</v>
      </c>
    </row>
    <row r="21" spans="1:7">
      <c r="A21" s="58">
        <v>20</v>
      </c>
      <c r="B21" s="58" t="s">
        <v>61</v>
      </c>
      <c r="C21" s="59">
        <v>1.3874</v>
      </c>
      <c r="D21" s="58">
        <v>19.899999999999999</v>
      </c>
      <c r="E21" s="58">
        <f t="shared" si="0"/>
        <v>1.3865825000000001</v>
      </c>
      <c r="F21" s="59">
        <f t="shared" si="1"/>
        <v>1.5590189270000003</v>
      </c>
      <c r="G21" s="58" t="s">
        <v>181</v>
      </c>
    </row>
    <row r="22" spans="1:7">
      <c r="A22" s="58">
        <v>21</v>
      </c>
      <c r="B22" s="58" t="s">
        <v>61</v>
      </c>
      <c r="C22" s="59">
        <v>1.3681000000000001</v>
      </c>
      <c r="D22" s="58">
        <v>19.899999999999999</v>
      </c>
      <c r="E22" s="58">
        <f t="shared" si="0"/>
        <v>1.3672825000000002</v>
      </c>
      <c r="F22" s="59">
        <f t="shared" si="1"/>
        <v>1.3481162470000019</v>
      </c>
      <c r="G22" s="58" t="s">
        <v>182</v>
      </c>
    </row>
    <row r="23" spans="1:7">
      <c r="A23" s="58">
        <v>22</v>
      </c>
      <c r="B23" s="58" t="s">
        <v>61</v>
      </c>
      <c r="C23" s="59">
        <v>1.3486</v>
      </c>
      <c r="D23" s="58">
        <v>19.899999999999999</v>
      </c>
      <c r="E23" s="58">
        <f t="shared" si="0"/>
        <v>1.3477825000000001</v>
      </c>
      <c r="F23" s="59">
        <f t="shared" si="1"/>
        <v>1.1350280470000005</v>
      </c>
      <c r="G23" s="58" t="s">
        <v>183</v>
      </c>
    </row>
    <row r="24" spans="1:7">
      <c r="A24">
        <v>23</v>
      </c>
      <c r="B24" t="s">
        <v>61</v>
      </c>
      <c r="C24" s="39"/>
      <c r="D24" s="38"/>
      <c r="E24">
        <f t="shared" ref="E24:E65" si="2">((20-D24)*-0.000175+C24)-0.0008</f>
        <v>-4.3E-3</v>
      </c>
      <c r="F24" s="37">
        <f t="shared" ref="F24:F65" si="3">E24*10.9276-13.593</f>
        <v>-13.63998868</v>
      </c>
      <c r="G24" t="s">
        <v>85</v>
      </c>
    </row>
    <row r="25" spans="1:7">
      <c r="A25">
        <v>24</v>
      </c>
      <c r="B25" t="s">
        <v>61</v>
      </c>
      <c r="C25" s="39"/>
      <c r="D25" s="38"/>
      <c r="E25">
        <f t="shared" si="2"/>
        <v>-4.3E-3</v>
      </c>
      <c r="F25" s="37">
        <f t="shared" si="3"/>
        <v>-13.63998868</v>
      </c>
      <c r="G25" t="s">
        <v>86</v>
      </c>
    </row>
    <row r="26" spans="1:7">
      <c r="A26" s="43">
        <v>25</v>
      </c>
      <c r="B26" s="43" t="s">
        <v>61</v>
      </c>
      <c r="C26" s="44"/>
      <c r="D26" s="43"/>
      <c r="E26" s="43">
        <f t="shared" si="2"/>
        <v>-4.3E-3</v>
      </c>
      <c r="F26" s="44">
        <f t="shared" si="3"/>
        <v>-13.63998868</v>
      </c>
      <c r="G26" s="43" t="s">
        <v>87</v>
      </c>
    </row>
    <row r="27" spans="1:7">
      <c r="A27" s="43">
        <v>26</v>
      </c>
      <c r="B27" s="43" t="s">
        <v>61</v>
      </c>
      <c r="C27" s="44"/>
      <c r="D27" s="43"/>
      <c r="E27" s="43">
        <f t="shared" si="2"/>
        <v>-4.3E-3</v>
      </c>
      <c r="F27" s="44">
        <f t="shared" si="3"/>
        <v>-13.63998868</v>
      </c>
      <c r="G27" s="43" t="s">
        <v>88</v>
      </c>
    </row>
    <row r="28" spans="1:7">
      <c r="A28" s="43">
        <v>27</v>
      </c>
      <c r="B28" s="43" t="s">
        <v>61</v>
      </c>
      <c r="C28" s="44"/>
      <c r="D28" s="43"/>
      <c r="E28" s="43">
        <f t="shared" si="2"/>
        <v>-4.3E-3</v>
      </c>
      <c r="F28" s="44">
        <f t="shared" si="3"/>
        <v>-13.63998868</v>
      </c>
      <c r="G28" s="43" t="s">
        <v>89</v>
      </c>
    </row>
    <row r="29" spans="1:7">
      <c r="A29" s="43">
        <v>28</v>
      </c>
      <c r="B29" s="43" t="s">
        <v>61</v>
      </c>
      <c r="C29" s="44"/>
      <c r="D29" s="43"/>
      <c r="E29" s="43">
        <f t="shared" si="2"/>
        <v>-4.3E-3</v>
      </c>
      <c r="F29" s="44">
        <f t="shared" si="3"/>
        <v>-13.63998868</v>
      </c>
      <c r="G29" s="43" t="s">
        <v>90</v>
      </c>
    </row>
    <row r="30" spans="1:7">
      <c r="A30" s="43">
        <v>29</v>
      </c>
      <c r="B30" s="43" t="s">
        <v>61</v>
      </c>
      <c r="C30" s="44"/>
      <c r="D30" s="43"/>
      <c r="E30" s="43">
        <f t="shared" si="2"/>
        <v>-4.3E-3</v>
      </c>
      <c r="F30" s="44">
        <f t="shared" si="3"/>
        <v>-13.63998868</v>
      </c>
      <c r="G30" s="43" t="s">
        <v>91</v>
      </c>
    </row>
    <row r="31" spans="1:7">
      <c r="A31" s="43">
        <v>30</v>
      </c>
      <c r="B31" s="43" t="s">
        <v>61</v>
      </c>
      <c r="C31" s="44"/>
      <c r="D31" s="43"/>
      <c r="E31" s="43">
        <f t="shared" si="2"/>
        <v>-4.3E-3</v>
      </c>
      <c r="F31" s="44">
        <f t="shared" si="3"/>
        <v>-13.63998868</v>
      </c>
      <c r="G31" s="43" t="s">
        <v>92</v>
      </c>
    </row>
    <row r="32" spans="1:7">
      <c r="A32" s="43">
        <v>31</v>
      </c>
      <c r="B32" s="43" t="s">
        <v>61</v>
      </c>
      <c r="C32" s="44"/>
      <c r="D32" s="43"/>
      <c r="E32" s="43">
        <f t="shared" si="2"/>
        <v>-4.3E-3</v>
      </c>
      <c r="F32" s="44">
        <f t="shared" si="3"/>
        <v>-13.63998868</v>
      </c>
      <c r="G32" s="43" t="s">
        <v>93</v>
      </c>
    </row>
    <row r="33" spans="1:7">
      <c r="A33" s="43">
        <v>32</v>
      </c>
      <c r="B33" s="43" t="s">
        <v>61</v>
      </c>
      <c r="C33" s="44"/>
      <c r="D33" s="43"/>
      <c r="E33" s="43">
        <f t="shared" si="2"/>
        <v>-4.3E-3</v>
      </c>
      <c r="F33" s="44">
        <f t="shared" si="3"/>
        <v>-13.63998868</v>
      </c>
      <c r="G33" s="43" t="s">
        <v>94</v>
      </c>
    </row>
    <row r="34" spans="1:7">
      <c r="A34">
        <v>33</v>
      </c>
      <c r="B34" t="s">
        <v>61</v>
      </c>
      <c r="C34" s="39"/>
      <c r="D34" s="38"/>
      <c r="E34">
        <f t="shared" si="2"/>
        <v>-4.3E-3</v>
      </c>
      <c r="F34" s="37">
        <f t="shared" si="3"/>
        <v>-13.63998868</v>
      </c>
      <c r="G34" t="s">
        <v>95</v>
      </c>
    </row>
    <row r="35" spans="1:7">
      <c r="A35">
        <v>34</v>
      </c>
      <c r="B35" t="s">
        <v>61</v>
      </c>
      <c r="C35" s="39"/>
      <c r="D35" s="38"/>
      <c r="E35">
        <f t="shared" si="2"/>
        <v>-4.3E-3</v>
      </c>
      <c r="F35" s="37">
        <f t="shared" si="3"/>
        <v>-13.63998868</v>
      </c>
      <c r="G35" t="s">
        <v>96</v>
      </c>
    </row>
    <row r="36" spans="1:7">
      <c r="A36">
        <v>35</v>
      </c>
      <c r="B36" t="s">
        <v>61</v>
      </c>
      <c r="C36" s="39"/>
      <c r="D36" s="38"/>
      <c r="E36">
        <f t="shared" si="2"/>
        <v>-4.3E-3</v>
      </c>
      <c r="F36" s="37">
        <f t="shared" si="3"/>
        <v>-13.63998868</v>
      </c>
      <c r="G36" t="s">
        <v>97</v>
      </c>
    </row>
    <row r="37" spans="1:7">
      <c r="A37">
        <v>36</v>
      </c>
      <c r="B37" t="s">
        <v>61</v>
      </c>
      <c r="C37" s="39"/>
      <c r="D37" s="38"/>
      <c r="E37">
        <f t="shared" si="2"/>
        <v>-4.3E-3</v>
      </c>
      <c r="F37" s="37">
        <f t="shared" si="3"/>
        <v>-13.63998868</v>
      </c>
      <c r="G37" t="s">
        <v>98</v>
      </c>
    </row>
    <row r="38" spans="1:7">
      <c r="A38">
        <v>37</v>
      </c>
      <c r="B38" t="s">
        <v>61</v>
      </c>
      <c r="C38" s="39"/>
      <c r="D38" s="38"/>
      <c r="E38">
        <f t="shared" si="2"/>
        <v>-4.3E-3</v>
      </c>
      <c r="F38" s="37">
        <f t="shared" si="3"/>
        <v>-13.63998868</v>
      </c>
      <c r="G38" t="s">
        <v>99</v>
      </c>
    </row>
    <row r="39" spans="1:7">
      <c r="A39">
        <v>38</v>
      </c>
      <c r="B39" t="s">
        <v>61</v>
      </c>
      <c r="C39" s="39"/>
      <c r="D39" s="38"/>
      <c r="E39">
        <f t="shared" si="2"/>
        <v>-4.3E-3</v>
      </c>
      <c r="F39" s="37">
        <f t="shared" si="3"/>
        <v>-13.63998868</v>
      </c>
      <c r="G39" t="s">
        <v>100</v>
      </c>
    </row>
    <row r="40" spans="1:7">
      <c r="A40">
        <v>39</v>
      </c>
      <c r="B40" t="s">
        <v>61</v>
      </c>
      <c r="C40" s="39"/>
      <c r="D40" s="38"/>
      <c r="E40">
        <f t="shared" si="2"/>
        <v>-4.3E-3</v>
      </c>
      <c r="F40" s="37">
        <f t="shared" si="3"/>
        <v>-13.63998868</v>
      </c>
      <c r="G40" t="s">
        <v>101</v>
      </c>
    </row>
    <row r="41" spans="1:7">
      <c r="A41">
        <v>40</v>
      </c>
      <c r="B41" t="s">
        <v>61</v>
      </c>
      <c r="C41" s="39"/>
      <c r="D41" s="38"/>
      <c r="E41">
        <f t="shared" si="2"/>
        <v>-4.3E-3</v>
      </c>
      <c r="F41" s="37">
        <f t="shared" si="3"/>
        <v>-13.63998868</v>
      </c>
      <c r="G41" t="s">
        <v>102</v>
      </c>
    </row>
    <row r="42" spans="1:7">
      <c r="A42" s="43">
        <v>41</v>
      </c>
      <c r="B42" s="43" t="s">
        <v>61</v>
      </c>
      <c r="C42" s="44"/>
      <c r="D42" s="43"/>
      <c r="E42" s="43">
        <f t="shared" si="2"/>
        <v>-4.3E-3</v>
      </c>
      <c r="F42" s="44">
        <f t="shared" si="3"/>
        <v>-13.63998868</v>
      </c>
      <c r="G42" s="43" t="s">
        <v>103</v>
      </c>
    </row>
    <row r="43" spans="1:7">
      <c r="A43" s="43">
        <v>42</v>
      </c>
      <c r="B43" s="43" t="s">
        <v>61</v>
      </c>
      <c r="C43" s="44"/>
      <c r="D43" s="43"/>
      <c r="E43" s="43">
        <f t="shared" si="2"/>
        <v>-4.3E-3</v>
      </c>
      <c r="F43" s="44">
        <f t="shared" si="3"/>
        <v>-13.63998868</v>
      </c>
      <c r="G43" s="43" t="s">
        <v>104</v>
      </c>
    </row>
    <row r="44" spans="1:7">
      <c r="A44" s="43">
        <v>43</v>
      </c>
      <c r="B44" s="43" t="s">
        <v>61</v>
      </c>
      <c r="C44" s="44"/>
      <c r="D44" s="43"/>
      <c r="E44" s="43">
        <f t="shared" si="2"/>
        <v>-4.3E-3</v>
      </c>
      <c r="F44" s="44">
        <f t="shared" si="3"/>
        <v>-13.63998868</v>
      </c>
      <c r="G44" s="43" t="s">
        <v>105</v>
      </c>
    </row>
    <row r="45" spans="1:7">
      <c r="A45" s="43">
        <v>44</v>
      </c>
      <c r="B45" s="43" t="s">
        <v>61</v>
      </c>
      <c r="C45" s="44"/>
      <c r="D45" s="43"/>
      <c r="E45" s="43">
        <f t="shared" si="2"/>
        <v>-4.3E-3</v>
      </c>
      <c r="F45" s="44">
        <f t="shared" si="3"/>
        <v>-13.63998868</v>
      </c>
      <c r="G45" s="43" t="s">
        <v>106</v>
      </c>
    </row>
    <row r="46" spans="1:7">
      <c r="A46" s="43">
        <v>45</v>
      </c>
      <c r="B46" s="43" t="s">
        <v>61</v>
      </c>
      <c r="C46" s="44"/>
      <c r="D46" s="43"/>
      <c r="E46" s="43">
        <f t="shared" si="2"/>
        <v>-4.3E-3</v>
      </c>
      <c r="F46" s="44">
        <f t="shared" si="3"/>
        <v>-13.63998868</v>
      </c>
      <c r="G46" s="43" t="s">
        <v>107</v>
      </c>
    </row>
    <row r="47" spans="1:7">
      <c r="A47" s="43">
        <v>46</v>
      </c>
      <c r="B47" s="43" t="s">
        <v>61</v>
      </c>
      <c r="C47" s="44"/>
      <c r="D47" s="43"/>
      <c r="E47" s="43">
        <f t="shared" si="2"/>
        <v>-4.3E-3</v>
      </c>
      <c r="F47" s="44">
        <f t="shared" si="3"/>
        <v>-13.63998868</v>
      </c>
      <c r="G47" s="43" t="s">
        <v>108</v>
      </c>
    </row>
    <row r="48" spans="1:7">
      <c r="A48" s="43">
        <v>47</v>
      </c>
      <c r="B48" s="43" t="s">
        <v>61</v>
      </c>
      <c r="C48" s="44"/>
      <c r="D48" s="43"/>
      <c r="E48" s="43">
        <f t="shared" si="2"/>
        <v>-4.3E-3</v>
      </c>
      <c r="F48" s="44">
        <f t="shared" si="3"/>
        <v>-13.63998868</v>
      </c>
      <c r="G48" s="43" t="s">
        <v>109</v>
      </c>
    </row>
    <row r="49" spans="1:7">
      <c r="A49" s="43">
        <v>48</v>
      </c>
      <c r="B49" s="43" t="s">
        <v>61</v>
      </c>
      <c r="C49" s="44"/>
      <c r="D49" s="43"/>
      <c r="E49" s="43">
        <f t="shared" si="2"/>
        <v>-4.3E-3</v>
      </c>
      <c r="F49" s="44">
        <f t="shared" si="3"/>
        <v>-13.63998868</v>
      </c>
      <c r="G49" s="43" t="s">
        <v>110</v>
      </c>
    </row>
    <row r="50" spans="1:7">
      <c r="A50">
        <v>49</v>
      </c>
      <c r="B50" t="s">
        <v>61</v>
      </c>
      <c r="C50" s="39"/>
      <c r="D50" s="38"/>
      <c r="E50">
        <f t="shared" si="2"/>
        <v>-4.3E-3</v>
      </c>
      <c r="F50" s="37">
        <f t="shared" si="3"/>
        <v>-13.63998868</v>
      </c>
      <c r="G50" t="s">
        <v>111</v>
      </c>
    </row>
    <row r="51" spans="1:7">
      <c r="A51">
        <v>50</v>
      </c>
      <c r="B51" t="s">
        <v>61</v>
      </c>
      <c r="C51" s="39"/>
      <c r="D51" s="38"/>
      <c r="E51">
        <f t="shared" si="2"/>
        <v>-4.3E-3</v>
      </c>
      <c r="F51" s="37">
        <f t="shared" si="3"/>
        <v>-13.63998868</v>
      </c>
      <c r="G51" t="s">
        <v>112</v>
      </c>
    </row>
    <row r="52" spans="1:7">
      <c r="A52">
        <v>51</v>
      </c>
      <c r="B52" t="s">
        <v>61</v>
      </c>
      <c r="C52" s="39"/>
      <c r="D52" s="38"/>
      <c r="E52">
        <f t="shared" si="2"/>
        <v>-4.3E-3</v>
      </c>
      <c r="F52" s="37">
        <f t="shared" si="3"/>
        <v>-13.63998868</v>
      </c>
      <c r="G52" t="s">
        <v>113</v>
      </c>
    </row>
    <row r="53" spans="1:7">
      <c r="A53">
        <v>52</v>
      </c>
      <c r="B53" t="s">
        <v>61</v>
      </c>
      <c r="C53" s="39"/>
      <c r="D53" s="38"/>
      <c r="E53">
        <f t="shared" si="2"/>
        <v>-4.3E-3</v>
      </c>
      <c r="F53" s="37">
        <f t="shared" si="3"/>
        <v>-13.63998868</v>
      </c>
      <c r="G53" t="s">
        <v>114</v>
      </c>
    </row>
    <row r="54" spans="1:7">
      <c r="A54">
        <v>53</v>
      </c>
      <c r="B54" t="s">
        <v>61</v>
      </c>
      <c r="C54" s="39"/>
      <c r="D54" s="38"/>
      <c r="E54">
        <f t="shared" si="2"/>
        <v>-4.3E-3</v>
      </c>
      <c r="F54" s="37">
        <f t="shared" si="3"/>
        <v>-13.63998868</v>
      </c>
      <c r="G54" t="s">
        <v>115</v>
      </c>
    </row>
    <row r="55" spans="1:7">
      <c r="A55">
        <v>54</v>
      </c>
      <c r="B55" t="s">
        <v>61</v>
      </c>
      <c r="C55" s="39"/>
      <c r="D55" s="38"/>
      <c r="E55">
        <f t="shared" si="2"/>
        <v>-4.3E-3</v>
      </c>
      <c r="F55" s="37">
        <f t="shared" si="3"/>
        <v>-13.63998868</v>
      </c>
      <c r="G55" t="s">
        <v>116</v>
      </c>
    </row>
    <row r="56" spans="1:7">
      <c r="A56">
        <v>55</v>
      </c>
      <c r="B56" t="s">
        <v>61</v>
      </c>
      <c r="C56" s="39"/>
      <c r="D56" s="38"/>
      <c r="E56">
        <f t="shared" si="2"/>
        <v>-4.3E-3</v>
      </c>
      <c r="F56" s="37">
        <f t="shared" si="3"/>
        <v>-13.63998868</v>
      </c>
      <c r="G56" t="s">
        <v>117</v>
      </c>
    </row>
    <row r="57" spans="1:7">
      <c r="A57">
        <v>56</v>
      </c>
      <c r="B57" t="s">
        <v>61</v>
      </c>
      <c r="C57" s="39"/>
      <c r="D57" s="38"/>
      <c r="E57">
        <f t="shared" si="2"/>
        <v>-4.3E-3</v>
      </c>
      <c r="F57" s="37">
        <f t="shared" si="3"/>
        <v>-13.63998868</v>
      </c>
      <c r="G57" t="s">
        <v>118</v>
      </c>
    </row>
    <row r="58" spans="1:7">
      <c r="A58" s="43">
        <v>57</v>
      </c>
      <c r="B58" s="43" t="s">
        <v>61</v>
      </c>
      <c r="C58" s="44"/>
      <c r="D58" s="43"/>
      <c r="E58" s="43">
        <f t="shared" si="2"/>
        <v>-4.3E-3</v>
      </c>
      <c r="F58" s="44">
        <f t="shared" si="3"/>
        <v>-13.63998868</v>
      </c>
      <c r="G58" s="43" t="s">
        <v>119</v>
      </c>
    </row>
    <row r="59" spans="1:7">
      <c r="A59" s="43">
        <v>58</v>
      </c>
      <c r="B59" s="43" t="s">
        <v>61</v>
      </c>
      <c r="C59" s="44"/>
      <c r="D59" s="43"/>
      <c r="E59" s="43">
        <f t="shared" si="2"/>
        <v>-4.3E-3</v>
      </c>
      <c r="F59" s="44">
        <f t="shared" si="3"/>
        <v>-13.63998868</v>
      </c>
      <c r="G59" s="43" t="s">
        <v>120</v>
      </c>
    </row>
    <row r="60" spans="1:7">
      <c r="A60" s="43">
        <v>59</v>
      </c>
      <c r="B60" s="43" t="s">
        <v>61</v>
      </c>
      <c r="C60" s="44"/>
      <c r="D60" s="43"/>
      <c r="E60" s="43">
        <f t="shared" si="2"/>
        <v>-4.3E-3</v>
      </c>
      <c r="F60" s="44">
        <f t="shared" si="3"/>
        <v>-13.63998868</v>
      </c>
      <c r="G60" s="43" t="s">
        <v>121</v>
      </c>
    </row>
    <row r="61" spans="1:7">
      <c r="A61" s="43">
        <v>60</v>
      </c>
      <c r="B61" s="43" t="s">
        <v>61</v>
      </c>
      <c r="C61" s="44"/>
      <c r="D61" s="43"/>
      <c r="E61" s="43">
        <f t="shared" si="2"/>
        <v>-4.3E-3</v>
      </c>
      <c r="F61" s="44">
        <f t="shared" si="3"/>
        <v>-13.63998868</v>
      </c>
      <c r="G61" s="43" t="s">
        <v>122</v>
      </c>
    </row>
    <row r="62" spans="1:7">
      <c r="A62" s="43">
        <v>61</v>
      </c>
      <c r="B62" s="43" t="s">
        <v>61</v>
      </c>
      <c r="C62" s="44"/>
      <c r="D62" s="43"/>
      <c r="E62" s="43">
        <f t="shared" si="2"/>
        <v>-4.3E-3</v>
      </c>
      <c r="F62" s="44">
        <f t="shared" si="3"/>
        <v>-13.63998868</v>
      </c>
      <c r="G62" s="43" t="s">
        <v>123</v>
      </c>
    </row>
    <row r="63" spans="1:7">
      <c r="A63" s="43">
        <v>62</v>
      </c>
      <c r="B63" s="43" t="s">
        <v>61</v>
      </c>
      <c r="C63" s="44"/>
      <c r="D63" s="43"/>
      <c r="E63" s="43">
        <f t="shared" si="2"/>
        <v>-4.3E-3</v>
      </c>
      <c r="F63" s="44">
        <f t="shared" si="3"/>
        <v>-13.63998868</v>
      </c>
      <c r="G63" s="43" t="s">
        <v>124</v>
      </c>
    </row>
    <row r="64" spans="1:7">
      <c r="A64" s="43">
        <v>63</v>
      </c>
      <c r="B64" s="43" t="s">
        <v>61</v>
      </c>
      <c r="C64" s="44"/>
      <c r="D64" s="43"/>
      <c r="E64" s="43">
        <f t="shared" si="2"/>
        <v>-4.3E-3</v>
      </c>
      <c r="F64" s="44">
        <f t="shared" si="3"/>
        <v>-13.63998868</v>
      </c>
      <c r="G64" s="43" t="s">
        <v>125</v>
      </c>
    </row>
    <row r="65" spans="1:7">
      <c r="A65" s="43">
        <v>64</v>
      </c>
      <c r="B65" s="43" t="s">
        <v>61</v>
      </c>
      <c r="C65" s="44"/>
      <c r="D65" s="43"/>
      <c r="E65" s="43">
        <f t="shared" si="2"/>
        <v>-4.3E-3</v>
      </c>
      <c r="F65" s="44">
        <f t="shared" si="3"/>
        <v>-13.63998868</v>
      </c>
      <c r="G65" s="43" t="s">
        <v>126</v>
      </c>
    </row>
    <row r="66" spans="1:7">
      <c r="A66">
        <v>65</v>
      </c>
      <c r="B66" t="s">
        <v>61</v>
      </c>
      <c r="C66" s="39"/>
      <c r="D66" s="38"/>
      <c r="E66">
        <f t="shared" ref="E66:E81" si="4">((20-D66)*-0.000175+C66)-0.0008</f>
        <v>-4.3E-3</v>
      </c>
      <c r="F66" s="37">
        <f t="shared" ref="F66:F81" si="5">E66*10.9276-13.593</f>
        <v>-13.63998868</v>
      </c>
      <c r="G66" t="s">
        <v>127</v>
      </c>
    </row>
    <row r="67" spans="1:7">
      <c r="A67">
        <v>66</v>
      </c>
      <c r="B67" t="s">
        <v>61</v>
      </c>
      <c r="C67" s="39"/>
      <c r="D67" s="38"/>
      <c r="E67">
        <f t="shared" si="4"/>
        <v>-4.3E-3</v>
      </c>
      <c r="F67" s="37">
        <f t="shared" si="5"/>
        <v>-13.63998868</v>
      </c>
      <c r="G67" t="s">
        <v>128</v>
      </c>
    </row>
    <row r="68" spans="1:7">
      <c r="A68">
        <v>67</v>
      </c>
      <c r="B68" t="s">
        <v>61</v>
      </c>
      <c r="C68" s="39"/>
      <c r="D68" s="38"/>
      <c r="E68">
        <f t="shared" si="4"/>
        <v>-4.3E-3</v>
      </c>
      <c r="F68" s="37">
        <f t="shared" si="5"/>
        <v>-13.63998868</v>
      </c>
      <c r="G68" t="s">
        <v>129</v>
      </c>
    </row>
    <row r="69" spans="1:7">
      <c r="A69">
        <v>68</v>
      </c>
      <c r="B69" t="s">
        <v>61</v>
      </c>
      <c r="C69" s="39"/>
      <c r="D69" s="38"/>
      <c r="E69">
        <f t="shared" si="4"/>
        <v>-4.3E-3</v>
      </c>
      <c r="F69" s="37">
        <f t="shared" si="5"/>
        <v>-13.63998868</v>
      </c>
      <c r="G69" t="s">
        <v>130</v>
      </c>
    </row>
    <row r="70" spans="1:7">
      <c r="A70">
        <v>69</v>
      </c>
      <c r="B70" t="s">
        <v>61</v>
      </c>
      <c r="C70" s="39"/>
      <c r="D70" s="38"/>
      <c r="E70">
        <f t="shared" si="4"/>
        <v>-4.3E-3</v>
      </c>
      <c r="F70" s="37">
        <f t="shared" si="5"/>
        <v>-13.63998868</v>
      </c>
      <c r="G70" t="s">
        <v>131</v>
      </c>
    </row>
    <row r="71" spans="1:7">
      <c r="A71">
        <v>70</v>
      </c>
      <c r="B71" t="s">
        <v>61</v>
      </c>
      <c r="C71" s="39"/>
      <c r="D71" s="38"/>
      <c r="E71">
        <f t="shared" si="4"/>
        <v>-4.3E-3</v>
      </c>
      <c r="F71" s="37">
        <f t="shared" si="5"/>
        <v>-13.63998868</v>
      </c>
      <c r="G71" t="s">
        <v>132</v>
      </c>
    </row>
    <row r="72" spans="1:7">
      <c r="A72">
        <v>71</v>
      </c>
      <c r="B72" t="s">
        <v>61</v>
      </c>
      <c r="C72" s="39"/>
      <c r="D72" s="38"/>
      <c r="E72">
        <f t="shared" si="4"/>
        <v>-4.3E-3</v>
      </c>
      <c r="F72" s="37">
        <f t="shared" si="5"/>
        <v>-13.63998868</v>
      </c>
      <c r="G72" t="s">
        <v>133</v>
      </c>
    </row>
    <row r="73" spans="1:7">
      <c r="A73" s="43">
        <v>72</v>
      </c>
      <c r="B73" s="43" t="s">
        <v>61</v>
      </c>
      <c r="C73" s="44"/>
      <c r="D73" s="43"/>
      <c r="E73" s="43">
        <f t="shared" si="4"/>
        <v>-4.3E-3</v>
      </c>
      <c r="F73" s="44">
        <f t="shared" si="5"/>
        <v>-13.63998868</v>
      </c>
      <c r="G73" s="43" t="s">
        <v>134</v>
      </c>
    </row>
    <row r="74" spans="1:7">
      <c r="A74" s="43">
        <v>73</v>
      </c>
      <c r="B74" s="43" t="s">
        <v>61</v>
      </c>
      <c r="C74" s="44"/>
      <c r="D74" s="43"/>
      <c r="E74" s="43">
        <f t="shared" si="4"/>
        <v>-4.3E-3</v>
      </c>
      <c r="F74" s="44">
        <f t="shared" si="5"/>
        <v>-13.63998868</v>
      </c>
      <c r="G74" s="43" t="s">
        <v>135</v>
      </c>
    </row>
    <row r="75" spans="1:7">
      <c r="A75" s="43">
        <v>74</v>
      </c>
      <c r="B75" s="43" t="s">
        <v>61</v>
      </c>
      <c r="C75" s="44"/>
      <c r="D75" s="43"/>
      <c r="E75" s="43">
        <f t="shared" si="4"/>
        <v>-4.3E-3</v>
      </c>
      <c r="F75" s="44">
        <f t="shared" si="5"/>
        <v>-13.63998868</v>
      </c>
      <c r="G75" s="43" t="s">
        <v>136</v>
      </c>
    </row>
    <row r="76" spans="1:7">
      <c r="A76" s="43">
        <v>75</v>
      </c>
      <c r="B76" s="43" t="s">
        <v>61</v>
      </c>
      <c r="C76" s="44"/>
      <c r="D76" s="43"/>
      <c r="E76" s="43">
        <f t="shared" si="4"/>
        <v>-4.3E-3</v>
      </c>
      <c r="F76" s="44">
        <f t="shared" si="5"/>
        <v>-13.63998868</v>
      </c>
      <c r="G76" s="43" t="s">
        <v>137</v>
      </c>
    </row>
    <row r="77" spans="1:7">
      <c r="A77" s="43">
        <v>76</v>
      </c>
      <c r="B77" s="43" t="s">
        <v>61</v>
      </c>
      <c r="C77" s="44"/>
      <c r="D77" s="43"/>
      <c r="E77" s="43">
        <f t="shared" si="4"/>
        <v>-4.3E-3</v>
      </c>
      <c r="F77" s="44">
        <f t="shared" si="5"/>
        <v>-13.63998868</v>
      </c>
      <c r="G77" s="43" t="s">
        <v>158</v>
      </c>
    </row>
    <row r="78" spans="1:7">
      <c r="A78" s="43">
        <v>77</v>
      </c>
      <c r="B78" s="43" t="s">
        <v>61</v>
      </c>
      <c r="C78" s="44"/>
      <c r="D78" s="43"/>
      <c r="E78" s="43">
        <f t="shared" si="4"/>
        <v>-4.3E-3</v>
      </c>
      <c r="F78" s="44">
        <f t="shared" si="5"/>
        <v>-13.63998868</v>
      </c>
      <c r="G78" s="43" t="s">
        <v>159</v>
      </c>
    </row>
    <row r="79" spans="1:7">
      <c r="A79" s="43">
        <v>78</v>
      </c>
      <c r="B79" s="43" t="s">
        <v>61</v>
      </c>
      <c r="C79" s="44"/>
      <c r="D79" s="43"/>
      <c r="E79" s="43">
        <f t="shared" si="4"/>
        <v>-4.3E-3</v>
      </c>
      <c r="F79" s="44">
        <f t="shared" si="5"/>
        <v>-13.63998868</v>
      </c>
      <c r="G79" s="43" t="s">
        <v>160</v>
      </c>
    </row>
    <row r="80" spans="1:7">
      <c r="A80" s="43">
        <v>79</v>
      </c>
      <c r="B80" s="43" t="s">
        <v>61</v>
      </c>
      <c r="C80" s="44"/>
      <c r="D80" s="43"/>
      <c r="E80" s="43">
        <f t="shared" si="4"/>
        <v>-4.3E-3</v>
      </c>
      <c r="F80" s="44">
        <f t="shared" si="5"/>
        <v>-13.63998868</v>
      </c>
      <c r="G80" s="43" t="s">
        <v>161</v>
      </c>
    </row>
    <row r="81" spans="1:7">
      <c r="A81" s="43">
        <v>80</v>
      </c>
      <c r="B81" s="43" t="s">
        <v>61</v>
      </c>
      <c r="C81" s="44"/>
      <c r="D81" s="43"/>
      <c r="E81" s="43">
        <f t="shared" si="4"/>
        <v>-4.3E-3</v>
      </c>
      <c r="F81" s="44">
        <f t="shared" si="5"/>
        <v>-13.63998868</v>
      </c>
      <c r="G81" s="43" t="s">
        <v>162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4E3B1-5772-4D1F-AF5A-033072A123CA}">
  <dimension ref="A1:AE86"/>
  <sheetViews>
    <sheetView topLeftCell="L15" zoomScale="130" zoomScaleNormal="130" workbookViewId="0">
      <selection activeCell="Y42" sqref="Y42"/>
    </sheetView>
  </sheetViews>
  <sheetFormatPr defaultColWidth="10.921875" defaultRowHeight="12.45"/>
  <cols>
    <col min="1" max="1" width="9.53515625" style="56" bestFit="1" customWidth="1"/>
    <col min="2" max="2" width="11.3828125" style="56" bestFit="1" customWidth="1"/>
    <col min="3" max="3" width="11.69140625" style="56" bestFit="1" customWidth="1"/>
    <col min="4" max="7" width="10.921875" style="56"/>
    <col min="8" max="8" width="10.921875" style="56" customWidth="1"/>
    <col min="9" max="9" width="10.921875" style="56"/>
    <col min="10" max="11" width="11" style="56" customWidth="1"/>
    <col min="12" max="16384" width="10.921875" style="56"/>
  </cols>
  <sheetData>
    <row r="1" spans="1:31" ht="12.9" thickTop="1">
      <c r="A1" s="62" t="s">
        <v>184</v>
      </c>
      <c r="B1" s="98">
        <f>TubeLoading!F29</f>
        <v>1773</v>
      </c>
      <c r="C1" s="100" t="str">
        <f>_xlfn.TEXTJOIN("-",TRUE,TubeLoading!$F$29,"density")</f>
        <v>1773-density</v>
      </c>
      <c r="D1" s="100" t="str">
        <f>_xlfn.TEXTJOIN("-",TRUE,TubeLoading!$F$29,"conc")</f>
        <v>1773-conc</v>
      </c>
      <c r="E1" s="98">
        <f>TubeLoading!F30</f>
        <v>3942</v>
      </c>
      <c r="F1" s="100" t="str">
        <f>_xlfn.TEXTJOIN("-",TRUE,TubeLoading!$F$30,"density")</f>
        <v>3942-density</v>
      </c>
      <c r="G1" s="100" t="str">
        <f>_xlfn.TEXTJOIN("-",TRUE,TubeLoading!$F$30,"conc")</f>
        <v>3942-conc</v>
      </c>
      <c r="H1" s="98">
        <f>TubeLoading!F31</f>
        <v>3944</v>
      </c>
      <c r="I1" s="100" t="str">
        <f>_xlfn.TEXTJOIN("-",TRUE,TubeLoading!$F$31,"density")</f>
        <v>3944-density</v>
      </c>
      <c r="J1" s="100" t="str">
        <f>_xlfn.TEXTJOIN("-",TRUE,TubeLoading!$F$31,"conc")</f>
        <v>3944-conc</v>
      </c>
      <c r="K1" s="98">
        <f>TubeLoading!F32</f>
        <v>1515</v>
      </c>
      <c r="L1" s="100" t="str">
        <f>_xlfn.TEXTJOIN("-",TRUE,TubeLoading!$F$32,"density")</f>
        <v>1515-density</v>
      </c>
      <c r="M1" s="100" t="str">
        <f>_xlfn.TEXTJOIN("-",TRUE,TubeLoading!$F$32,"conc")</f>
        <v>1515-conc</v>
      </c>
      <c r="N1" s="99">
        <f>TubeLoading!F33</f>
        <v>3193</v>
      </c>
      <c r="O1" s="100" t="str">
        <f>_xlfn.TEXTJOIN("-",TRUE,TubeLoading!$F$33,"density")</f>
        <v>3193-density</v>
      </c>
      <c r="P1" s="100" t="str">
        <f>_xlfn.TEXTJOIN("-",TRUE,TubeLoading!$F$33,"conc")</f>
        <v>3193-conc</v>
      </c>
      <c r="Q1" s="99">
        <f>TubeLoading!F34</f>
        <v>2383</v>
      </c>
      <c r="R1" s="100" t="str">
        <f>_xlfn.TEXTJOIN("-",TRUE,TubeLoading!$F$34,"density")</f>
        <v>2383-density</v>
      </c>
      <c r="S1" s="100" t="str">
        <f>_xlfn.TEXTJOIN("-",TRUE,TubeLoading!$F$34,"conc")</f>
        <v>2383-conc</v>
      </c>
      <c r="T1" s="99">
        <f>TubeLoading!F41</f>
        <v>4016</v>
      </c>
      <c r="U1" s="100" t="str">
        <f>_xlfn.TEXTJOIN("-",TRUE,TubeLoading!$F$41,"density")</f>
        <v>4016-density</v>
      </c>
      <c r="V1" s="100" t="str">
        <f>_xlfn.TEXTJOIN("-",TRUE,TubeLoading!$F$41,"conc")</f>
        <v>4016-conc</v>
      </c>
      <c r="W1" s="99">
        <f>TubeLoading!F42</f>
        <v>2445</v>
      </c>
      <c r="X1" s="100" t="str">
        <f>_xlfn.TEXTJOIN("-",TRUE,TubeLoading!$F$42,"density")</f>
        <v>2445-density</v>
      </c>
      <c r="Y1" s="100" t="str">
        <f>_xlfn.TEXTJOIN("-",TRUE,TubeLoading!$F$42,"conc")</f>
        <v>2445-conc</v>
      </c>
      <c r="Z1" s="99">
        <f>TubeLoading!F43</f>
        <v>2021</v>
      </c>
      <c r="AA1" s="100" t="str">
        <f>_xlfn.TEXTJOIN("-",TRUE,TubeLoading!$F$43,"density")</f>
        <v>2021-density</v>
      </c>
      <c r="AB1" s="100" t="str">
        <f>_xlfn.TEXTJOIN("-",TRUE,TubeLoading!$F$43,"conc")</f>
        <v>2021-conc</v>
      </c>
      <c r="AC1" s="99">
        <f>TubeLoading!F44</f>
        <v>1502</v>
      </c>
      <c r="AD1" s="100" t="str">
        <f>_xlfn.TEXTJOIN("-",TRUE,TubeLoading!$F$44,"density")</f>
        <v>1502-density</v>
      </c>
      <c r="AE1" s="100" t="str">
        <f>_xlfn.TEXTJOIN("-",TRUE,TubeLoading!$F$44,"conc")</f>
        <v>1502-conc</v>
      </c>
    </row>
    <row r="2" spans="1:31">
      <c r="A2" s="62" t="s">
        <v>185</v>
      </c>
      <c r="B2" s="118" t="s">
        <v>169</v>
      </c>
      <c r="C2" s="119"/>
      <c r="D2" s="120"/>
      <c r="E2" s="118" t="s">
        <v>170</v>
      </c>
      <c r="F2" s="119"/>
      <c r="G2" s="120"/>
      <c r="H2" s="118" t="s">
        <v>171</v>
      </c>
      <c r="I2" s="119"/>
      <c r="J2" s="120"/>
      <c r="K2" s="118" t="s">
        <v>172</v>
      </c>
      <c r="L2" s="119"/>
      <c r="M2" s="120"/>
      <c r="N2" s="115" t="s">
        <v>174</v>
      </c>
      <c r="O2" s="116"/>
      <c r="P2" s="117"/>
      <c r="Q2" s="115" t="s">
        <v>175</v>
      </c>
      <c r="R2" s="116"/>
      <c r="S2" s="117"/>
      <c r="T2" s="115" t="s">
        <v>5</v>
      </c>
      <c r="U2" s="116"/>
      <c r="V2" s="117"/>
      <c r="W2" s="115" t="s">
        <v>23</v>
      </c>
      <c r="X2" s="116"/>
      <c r="Y2" s="117"/>
      <c r="Z2" s="115" t="s">
        <v>201</v>
      </c>
      <c r="AA2" s="116"/>
      <c r="AB2" s="117"/>
      <c r="AC2" s="115" t="s">
        <v>202</v>
      </c>
      <c r="AD2" s="116"/>
      <c r="AE2" s="117"/>
    </row>
    <row r="3" spans="1:31">
      <c r="A3" s="62" t="s">
        <v>168</v>
      </c>
      <c r="B3" s="63" t="s">
        <v>186</v>
      </c>
      <c r="C3" s="64" t="s">
        <v>187</v>
      </c>
      <c r="D3" s="65" t="s">
        <v>173</v>
      </c>
      <c r="E3" s="63" t="s">
        <v>186</v>
      </c>
      <c r="F3" s="64" t="s">
        <v>187</v>
      </c>
      <c r="G3" s="65" t="s">
        <v>173</v>
      </c>
      <c r="H3" s="63" t="s">
        <v>186</v>
      </c>
      <c r="I3" s="64" t="s">
        <v>187</v>
      </c>
      <c r="J3" s="65" t="s">
        <v>173</v>
      </c>
      <c r="K3" s="63" t="s">
        <v>186</v>
      </c>
      <c r="L3" s="64" t="s">
        <v>187</v>
      </c>
      <c r="M3" s="65" t="s">
        <v>173</v>
      </c>
      <c r="N3" s="84" t="s">
        <v>186</v>
      </c>
      <c r="O3" s="85" t="s">
        <v>187</v>
      </c>
      <c r="P3" s="86" t="s">
        <v>173</v>
      </c>
      <c r="Q3" s="84" t="s">
        <v>186</v>
      </c>
      <c r="R3" s="85" t="s">
        <v>187</v>
      </c>
      <c r="S3" s="86" t="s">
        <v>173</v>
      </c>
      <c r="T3" s="84" t="s">
        <v>186</v>
      </c>
      <c r="U3" s="85" t="s">
        <v>187</v>
      </c>
      <c r="V3" s="86" t="s">
        <v>173</v>
      </c>
      <c r="W3" s="84" t="s">
        <v>186</v>
      </c>
      <c r="X3" s="85" t="s">
        <v>187</v>
      </c>
      <c r="Y3" s="86" t="s">
        <v>173</v>
      </c>
      <c r="Z3" s="84" t="s">
        <v>186</v>
      </c>
      <c r="AA3" s="85" t="s">
        <v>187</v>
      </c>
      <c r="AB3" s="86" t="s">
        <v>173</v>
      </c>
      <c r="AC3" s="84" t="s">
        <v>186</v>
      </c>
      <c r="AD3" s="85" t="s">
        <v>187</v>
      </c>
      <c r="AE3" s="86" t="s">
        <v>173</v>
      </c>
    </row>
    <row r="4" spans="1:31">
      <c r="A4" s="56">
        <v>1</v>
      </c>
      <c r="B4" s="69" t="str">
        <f>'Tube A'!G2</f>
        <v>A1</v>
      </c>
      <c r="C4" s="70">
        <f>'Tube A'!F2</f>
        <v>1.7712329190000009</v>
      </c>
      <c r="D4" s="71">
        <v>-3.3473903111695825E-2</v>
      </c>
      <c r="E4" s="69" t="str">
        <f>'Tube B'!G2</f>
        <v>G3</v>
      </c>
      <c r="F4" s="70">
        <f>'Tube B'!F2</f>
        <v>1.7617805449999988</v>
      </c>
      <c r="G4" s="71">
        <v>-4.5877994500961354E-2</v>
      </c>
      <c r="H4" s="69" t="str">
        <f>'Tube C'!G2</f>
        <v>D6</v>
      </c>
      <c r="I4" s="70">
        <f>'Tube C'!F2</f>
        <v>1.7656325240000008</v>
      </c>
      <c r="J4" s="71">
        <v>1.2858153323035816E-2</v>
      </c>
      <c r="K4" s="69" t="str">
        <f>'Tube D'!G2</f>
        <v>C9</v>
      </c>
      <c r="L4" s="70">
        <f>'Tube D'!F2</f>
        <v>1.7583656699999999</v>
      </c>
      <c r="M4" s="71">
        <v>-2.5927305423049527E-2</v>
      </c>
      <c r="N4" s="69" t="str">
        <f>'Tube E'!G2</f>
        <v>A1</v>
      </c>
      <c r="O4" s="70">
        <f>'Tube E'!F2</f>
        <v>1.7626274340000005</v>
      </c>
      <c r="P4" s="71">
        <v>-2.0463783997860068E-2</v>
      </c>
      <c r="Q4" s="69" t="str">
        <f>'Tube F'!G2</f>
        <v>G3</v>
      </c>
      <c r="R4" s="70">
        <f>'Tube F'!F2</f>
        <v>1.7557430459999992</v>
      </c>
      <c r="S4" s="71">
        <v>-1.2482013580888102E-2</v>
      </c>
      <c r="T4" s="69" t="str">
        <f>'Tube M'!G2</f>
        <v>A1</v>
      </c>
      <c r="U4" s="70">
        <f>'Tube M'!F2</f>
        <v>1.778417816000001</v>
      </c>
      <c r="V4" s="71">
        <v>-1.9260806273593511E-2</v>
      </c>
      <c r="W4" s="69" t="str">
        <f>'Tube N'!G2</f>
        <v>G3</v>
      </c>
      <c r="X4" s="70">
        <f>'Tube N'!F2</f>
        <v>1.7665886890000024</v>
      </c>
      <c r="Y4" s="71">
        <v>-3.631424088795001E-2</v>
      </c>
      <c r="Z4" s="69" t="str">
        <f>'Tube O'!G2</f>
        <v>D6</v>
      </c>
      <c r="AA4" s="70">
        <f>'Tube O'!F2</f>
        <v>1.7584203079999998</v>
      </c>
      <c r="AB4" s="71">
        <v>-2.2378046971212845E-2</v>
      </c>
      <c r="AC4" s="69" t="str">
        <f>'Tube P'!G2</f>
        <v>C9</v>
      </c>
      <c r="AD4" s="70">
        <f>'Tube P'!F2</f>
        <v>1.756617254</v>
      </c>
      <c r="AE4" s="71">
        <v>-2.0268071547348245E-2</v>
      </c>
    </row>
    <row r="5" spans="1:31">
      <c r="A5" s="56">
        <v>2</v>
      </c>
      <c r="B5" s="72" t="str">
        <f>'Tube A'!G3</f>
        <v>B1</v>
      </c>
      <c r="C5" s="73">
        <f>'Tube A'!F3</f>
        <v>1.7657691190000016</v>
      </c>
      <c r="D5" s="74">
        <v>-2.9384802100135197E-2</v>
      </c>
      <c r="E5" s="72" t="str">
        <f>'Tube B'!G3</f>
        <v>H3</v>
      </c>
      <c r="F5" s="73">
        <f>'Tube B'!F3</f>
        <v>1.7628733050000012</v>
      </c>
      <c r="G5" s="74">
        <v>-4.508579354934656E-2</v>
      </c>
      <c r="H5" s="72" t="str">
        <f>'Tube C'!G3</f>
        <v>C6</v>
      </c>
      <c r="I5" s="73">
        <f>'Tube C'!F3</f>
        <v>1.7634470040000014</v>
      </c>
      <c r="J5" s="74">
        <v>-3.0006611105425945E-2</v>
      </c>
      <c r="K5" s="72" t="str">
        <f>'Tube D'!G3</f>
        <v>D9</v>
      </c>
      <c r="L5" s="73">
        <f>'Tube D'!F3</f>
        <v>1.7627367099999987</v>
      </c>
      <c r="M5" s="74">
        <v>-4.7293463991836454E-2</v>
      </c>
      <c r="N5" s="72" t="str">
        <f>'Tube E'!G3</f>
        <v>B1</v>
      </c>
      <c r="O5" s="73">
        <f>'Tube E'!F3</f>
        <v>1.7626274340000005</v>
      </c>
      <c r="P5" s="74">
        <v>-5.3538839960976458E-4</v>
      </c>
      <c r="Q5" s="72" t="str">
        <f>'Tube F'!G3</f>
        <v>H3</v>
      </c>
      <c r="R5" s="73">
        <f>'Tube F'!F3</f>
        <v>1.7581197989999993</v>
      </c>
      <c r="S5" s="74">
        <v>2.3851345744681399E-2</v>
      </c>
      <c r="T5" s="72" t="str">
        <f>'Tube M'!G3</f>
        <v>B1</v>
      </c>
      <c r="U5" s="73">
        <f>'Tube M'!F3</f>
        <v>1.7696757360000017</v>
      </c>
      <c r="V5" s="74">
        <v>-9.0888505915609711E-3</v>
      </c>
      <c r="W5" s="72" t="str">
        <f>'Tube N'!G3</f>
        <v>H3</v>
      </c>
      <c r="X5" s="73">
        <f>'Tube N'!F3</f>
        <v>1.7654959290000019</v>
      </c>
      <c r="Y5" s="74">
        <v>-3.0937932732867681E-2</v>
      </c>
      <c r="Z5" s="72" t="str">
        <f>'Tube O'!G3</f>
        <v>C6</v>
      </c>
      <c r="AA5" s="73">
        <f>'Tube O'!F3</f>
        <v>1.7627913480000004</v>
      </c>
      <c r="AB5" s="74">
        <v>-2.2975089825000589E-2</v>
      </c>
      <c r="AC5" s="72" t="str">
        <f>'Tube P'!G3</f>
        <v>D9</v>
      </c>
      <c r="AD5" s="73">
        <f>'Tube P'!F3</f>
        <v>1.763173814</v>
      </c>
      <c r="AE5" s="74">
        <v>-2.26125333696168E-2</v>
      </c>
    </row>
    <row r="6" spans="1:31">
      <c r="A6" s="56">
        <v>3</v>
      </c>
      <c r="B6" s="72" t="str">
        <f>'Tube A'!G4</f>
        <v>C1</v>
      </c>
      <c r="C6" s="73">
        <f>'Tube A'!F4</f>
        <v>1.7624908390000016</v>
      </c>
      <c r="D6" s="74">
        <v>-4.3045756982962514E-2</v>
      </c>
      <c r="E6" s="72" t="str">
        <f>'Tube B'!G4</f>
        <v>H4</v>
      </c>
      <c r="F6" s="73">
        <f>'Tube B'!F4</f>
        <v>1.7595950249999994</v>
      </c>
      <c r="G6" s="74">
        <v>-4.870064226203067E-2</v>
      </c>
      <c r="H6" s="72" t="str">
        <f>'Tube C'!G4</f>
        <v>B6</v>
      </c>
      <c r="I6" s="73">
        <f>'Tube C'!F4</f>
        <v>1.7601687239999997</v>
      </c>
      <c r="J6" s="74">
        <v>-3.6140051918465525E-2</v>
      </c>
      <c r="K6" s="72" t="str">
        <f>'Tube D'!G4</f>
        <v>E9</v>
      </c>
      <c r="L6" s="73">
        <f>'Tube D'!F4</f>
        <v>1.7583656699999999</v>
      </c>
      <c r="M6" s="74">
        <v>-4.6978705082012469E-2</v>
      </c>
      <c r="N6" s="72" t="str">
        <f>'Tube E'!G4</f>
        <v>C1</v>
      </c>
      <c r="O6" s="73">
        <f>'Tube E'!F4</f>
        <v>1.758256394</v>
      </c>
      <c r="P6" s="74">
        <v>1.0608585303546176E-2</v>
      </c>
      <c r="Q6" s="72" t="str">
        <f>'Tube F'!G4</f>
        <v>H4</v>
      </c>
      <c r="R6" s="73">
        <f>'Tube F'!F4</f>
        <v>1.7548415189999993</v>
      </c>
      <c r="S6" s="74">
        <v>9.6906363608471935E-2</v>
      </c>
      <c r="T6" s="72" t="str">
        <f>'Tube M'!G4</f>
        <v>C1</v>
      </c>
      <c r="U6" s="73">
        <f>'Tube M'!F4</f>
        <v>1.7653046960000012</v>
      </c>
      <c r="V6" s="74">
        <v>-1.07127253001656E-2</v>
      </c>
      <c r="W6" s="72" t="str">
        <f>'Tube N'!G4</f>
        <v>H4</v>
      </c>
      <c r="X6" s="73">
        <f>'Tube N'!F4</f>
        <v>1.762408881999999</v>
      </c>
      <c r="Y6" s="74">
        <v>-3.9780268731960007E-2</v>
      </c>
      <c r="Z6" s="72" t="str">
        <f>'Tube O'!G4</f>
        <v>B6</v>
      </c>
      <c r="AA6" s="73">
        <f>'Tube O'!F4</f>
        <v>1.7595130680000004</v>
      </c>
      <c r="AB6" s="74">
        <v>-1.28361843136513E-2</v>
      </c>
      <c r="AC6" s="72" t="str">
        <f>'Tube P'!G4</f>
        <v>E9</v>
      </c>
      <c r="AD6" s="73">
        <f>'Tube P'!F4</f>
        <v>1.7609882940000006</v>
      </c>
      <c r="AE6" s="74">
        <v>-2.4975540027317691E-2</v>
      </c>
    </row>
    <row r="7" spans="1:31">
      <c r="A7" s="56">
        <v>4</v>
      </c>
      <c r="B7" s="72" t="str">
        <f>'Tube A'!G5</f>
        <v>D1</v>
      </c>
      <c r="C7" s="73">
        <f>'Tube A'!F5</f>
        <v>1.7559342789999999</v>
      </c>
      <c r="D7" s="74">
        <v>-1.2567487132996919E-2</v>
      </c>
      <c r="E7" s="72" t="str">
        <f>'Tube B'!G5</f>
        <v>G4</v>
      </c>
      <c r="F7" s="73">
        <f>'Tube B'!F5</f>
        <v>1.7543224580000008</v>
      </c>
      <c r="G7" s="74">
        <v>-4.3831914226444342E-2</v>
      </c>
      <c r="H7" s="72" t="str">
        <f>'Tube C'!G5</f>
        <v>A6</v>
      </c>
      <c r="I7" s="73">
        <f>'Tube C'!F5</f>
        <v>1.7547049240000003</v>
      </c>
      <c r="J7" s="74">
        <v>-3.4103832075853192E-2</v>
      </c>
      <c r="K7" s="72" t="str">
        <f>'Tube D'!G5</f>
        <v>F9</v>
      </c>
      <c r="L7" s="73">
        <f>'Tube D'!F5</f>
        <v>1.7539946300000011</v>
      </c>
      <c r="M7" s="74">
        <v>-3.9753029952670667E-2</v>
      </c>
      <c r="N7" s="72" t="str">
        <f>'Tube E'!G5</f>
        <v>D1</v>
      </c>
      <c r="O7" s="73">
        <f>'Tube E'!F5</f>
        <v>1.7527925940000006</v>
      </c>
      <c r="P7" s="74">
        <v>0.10043130380465427</v>
      </c>
      <c r="Q7" s="72" t="str">
        <f>'Tube F'!G5</f>
        <v>G4</v>
      </c>
      <c r="R7" s="73">
        <f>'Tube F'!F5</f>
        <v>1.7493777189999999</v>
      </c>
      <c r="S7" s="74">
        <v>0.22550491251158367</v>
      </c>
      <c r="T7" s="72" t="str">
        <f>'Tube M'!G5</f>
        <v>D1</v>
      </c>
      <c r="U7" s="73">
        <f>'Tube M'!F5</f>
        <v>1.7609336559999988</v>
      </c>
      <c r="V7" s="74">
        <v>2.5181330286629337E-2</v>
      </c>
      <c r="W7" s="72" t="str">
        <f>'Tube N'!G5</f>
        <v>G4</v>
      </c>
      <c r="X7" s="73">
        <f>'Tube N'!F5</f>
        <v>1.7591306020000008</v>
      </c>
      <c r="Y7" s="74">
        <v>-1.3137761498474376E-2</v>
      </c>
      <c r="Z7" s="72" t="str">
        <f>'Tube O'!G5</f>
        <v>A6</v>
      </c>
      <c r="AA7" s="73">
        <f>'Tube O'!F5</f>
        <v>1.754049268000001</v>
      </c>
      <c r="AB7" s="74">
        <v>-4.2167280137465207E-3</v>
      </c>
      <c r="AC7" s="72" t="str">
        <f>'Tube P'!G5</f>
        <v>F9</v>
      </c>
      <c r="AD7" s="73">
        <f>'Tube P'!F5</f>
        <v>1.7555244940000012</v>
      </c>
      <c r="AE7" s="74">
        <v>-4.289607887565162E-3</v>
      </c>
    </row>
    <row r="8" spans="1:31">
      <c r="A8" s="56">
        <v>5</v>
      </c>
      <c r="B8" s="72" t="str">
        <f>'Tube A'!G6</f>
        <v>E1</v>
      </c>
      <c r="C8" s="73">
        <f>'Tube A'!F6</f>
        <v>1.7504704790000005</v>
      </c>
      <c r="D8" s="74">
        <v>-4.6814552151982741E-2</v>
      </c>
      <c r="E8" s="72" t="str">
        <f>'Tube B'!G6</f>
        <v>F4</v>
      </c>
      <c r="F8" s="73">
        <f>'Tube B'!F6</f>
        <v>1.7488586580000014</v>
      </c>
      <c r="G8" s="74">
        <v>-4.9328841017243309E-2</v>
      </c>
      <c r="H8" s="72" t="str">
        <f>'Tube C'!G6</f>
        <v>A7</v>
      </c>
      <c r="I8" s="73">
        <f>'Tube C'!F6</f>
        <v>1.7503338839999998</v>
      </c>
      <c r="J8" s="74">
        <v>-4.4466297159324202E-2</v>
      </c>
      <c r="K8" s="72" t="str">
        <f>'Tube D'!G6</f>
        <v>G9</v>
      </c>
      <c r="L8" s="73">
        <f>'Tube D'!F6</f>
        <v>1.7485308300000018</v>
      </c>
      <c r="M8" s="74">
        <v>-1.256568155723841E-2</v>
      </c>
      <c r="N8" s="72" t="str">
        <f>'Tube E'!G6</f>
        <v>E1</v>
      </c>
      <c r="O8" s="73">
        <f>'Tube E'!F6</f>
        <v>1.7464272670000014</v>
      </c>
      <c r="P8" s="74">
        <v>0.175360529597648</v>
      </c>
      <c r="Q8" s="72" t="str">
        <f>'Tube F'!G6</f>
        <v>F4</v>
      </c>
      <c r="R8" s="73">
        <f>'Tube F'!F6</f>
        <v>1.7439139190000006</v>
      </c>
      <c r="S8" s="74">
        <v>0.70629344241902603</v>
      </c>
      <c r="T8" s="72" t="str">
        <f>'Tube M'!G6</f>
        <v>E1</v>
      </c>
      <c r="U8" s="73">
        <f>'Tube M'!F6</f>
        <v>1.7543770960000007</v>
      </c>
      <c r="V8" s="74">
        <v>0.20306859261396207</v>
      </c>
      <c r="W8" s="72" t="str">
        <f>'Tube N'!G6</f>
        <v>F4</v>
      </c>
      <c r="X8" s="73">
        <f>'Tube N'!F6</f>
        <v>1.7514812820000003</v>
      </c>
      <c r="Y8" s="74">
        <v>-3.3201279753309033E-2</v>
      </c>
      <c r="Z8" s="72" t="str">
        <f>'Tube O'!G6</f>
        <v>A7</v>
      </c>
      <c r="AA8" s="73">
        <f>'Tube O'!F6</f>
        <v>1.7507709880000011</v>
      </c>
      <c r="AB8" s="74">
        <v>1.1170875569129692E-2</v>
      </c>
      <c r="AC8" s="72" t="str">
        <f>'Tube P'!G6</f>
        <v>G9</v>
      </c>
      <c r="AD8" s="73">
        <f>'Tube P'!F6</f>
        <v>1.7511534540000007</v>
      </c>
      <c r="AE8" s="74">
        <v>4.8797633538395085E-2</v>
      </c>
    </row>
    <row r="9" spans="1:31">
      <c r="A9" s="56">
        <v>6</v>
      </c>
      <c r="B9" s="72" t="str">
        <f>'Tube A'!G7</f>
        <v>F1</v>
      </c>
      <c r="C9" s="73">
        <f>'Tube A'!F7</f>
        <v>1.7439139190000006</v>
      </c>
      <c r="D9" s="74">
        <v>4.4032980432476337E-3</v>
      </c>
      <c r="E9" s="72" t="str">
        <f>'Tube B'!G7</f>
        <v>E4</v>
      </c>
      <c r="F9" s="73">
        <f>'Tube B'!F7</f>
        <v>1.7423020980000015</v>
      </c>
      <c r="G9" s="74">
        <v>-4.3671177139770277E-2</v>
      </c>
      <c r="H9" s="72" t="str">
        <f>'Tube C'!G7</f>
        <v>B7</v>
      </c>
      <c r="I9" s="73">
        <f>'Tube C'!F7</f>
        <v>1.7428757970000017</v>
      </c>
      <c r="J9" s="74">
        <v>-3.1573789804182573E-2</v>
      </c>
      <c r="K9" s="72" t="str">
        <f>'Tube D'!G7</f>
        <v>H9</v>
      </c>
      <c r="L9" s="73">
        <f>'Tube D'!F7</f>
        <v>1.7419742700000018</v>
      </c>
      <c r="M9" s="74">
        <v>-2.2468599358782759E-2</v>
      </c>
      <c r="N9" s="72" t="str">
        <f>'Tube E'!G7</f>
        <v>F1</v>
      </c>
      <c r="O9" s="73">
        <f>'Tube E'!F7</f>
        <v>1.7398707070000015</v>
      </c>
      <c r="P9" s="74">
        <v>0.51863065556540644</v>
      </c>
      <c r="Q9" s="72" t="str">
        <f>'Tube F'!G7</f>
        <v>E4</v>
      </c>
      <c r="R9" s="73">
        <f>'Tube F'!F7</f>
        <v>1.7373573589999989</v>
      </c>
      <c r="S9" s="74">
        <v>1.6691083790296721</v>
      </c>
      <c r="T9" s="72" t="str">
        <f>'Tube M'!G7</f>
        <v>F1</v>
      </c>
      <c r="U9" s="73">
        <f>'Tube M'!F7</f>
        <v>1.746727776000002</v>
      </c>
      <c r="V9" s="74">
        <v>0.48310675943885589</v>
      </c>
      <c r="W9" s="72" t="str">
        <f>'Tube N'!G7</f>
        <v>E4</v>
      </c>
      <c r="X9" s="73">
        <f>'Tube N'!F7</f>
        <v>1.7449247220000021</v>
      </c>
      <c r="Y9" s="74">
        <v>-3.6907362884874887E-3</v>
      </c>
      <c r="Z9" s="72" t="str">
        <f>'Tube O'!G7</f>
        <v>B7</v>
      </c>
      <c r="AA9" s="73">
        <f>'Tube O'!F7</f>
        <v>1.7442144280000011</v>
      </c>
      <c r="AB9" s="74">
        <v>9.1829408963584047E-2</v>
      </c>
      <c r="AC9" s="72" t="str">
        <f>'Tube P'!G7</f>
        <v>H9</v>
      </c>
      <c r="AD9" s="73">
        <f>'Tube P'!F7</f>
        <v>1.7445968940000025</v>
      </c>
      <c r="AE9" s="74">
        <v>0.13751671711228819</v>
      </c>
    </row>
    <row r="10" spans="1:31">
      <c r="A10" s="56">
        <v>7</v>
      </c>
      <c r="B10" s="72" t="str">
        <f>'Tube A'!G8</f>
        <v>G1</v>
      </c>
      <c r="C10" s="73">
        <f>'Tube A'!F8</f>
        <v>1.7373573589999989</v>
      </c>
      <c r="D10" s="74">
        <v>0.25767019597965241</v>
      </c>
      <c r="E10" s="72" t="str">
        <f>'Tube B'!G8</f>
        <v>D4</v>
      </c>
      <c r="F10" s="73">
        <f>'Tube B'!F8</f>
        <v>1.7357455379999998</v>
      </c>
      <c r="G10" s="74">
        <v>8.0759401396453656E-2</v>
      </c>
      <c r="H10" s="72" t="str">
        <f>'Tube C'!G8</f>
        <v>C7</v>
      </c>
      <c r="I10" s="73">
        <f>'Tube C'!F8</f>
        <v>1.7374119970000006</v>
      </c>
      <c r="J10" s="74">
        <v>6.6145011699920944E-2</v>
      </c>
      <c r="K10" s="72" t="str">
        <f>'Tube D'!G8</f>
        <v>H10</v>
      </c>
      <c r="L10" s="73">
        <f>'Tube D'!F8</f>
        <v>1.738887222999999</v>
      </c>
      <c r="M10" s="75">
        <v>5.6249391568224415E-2</v>
      </c>
      <c r="N10" s="72" t="str">
        <f>'Tube E'!G8</f>
        <v>G1</v>
      </c>
      <c r="O10" s="73">
        <f>'Tube E'!F8</f>
        <v>1.7354996669999991</v>
      </c>
      <c r="P10" s="74">
        <v>1.2204466196133288</v>
      </c>
      <c r="Q10" s="72" t="str">
        <f>'Tube F'!G8</f>
        <v>D4</v>
      </c>
      <c r="R10" s="73">
        <f>'Tube F'!F8</f>
        <v>1.7318935589999995</v>
      </c>
      <c r="S10" s="74">
        <v>3.6870802157983049</v>
      </c>
      <c r="T10" s="72" t="str">
        <f>'Tube M'!G8</f>
        <v>G1</v>
      </c>
      <c r="U10" s="73">
        <f>'Tube M'!F8</f>
        <v>1.7401712160000002</v>
      </c>
      <c r="V10" s="74">
        <v>1.0814671128458431</v>
      </c>
      <c r="W10" s="72" t="str">
        <f>'Tube N'!G8</f>
        <v>D4</v>
      </c>
      <c r="X10" s="73">
        <f>'Tube N'!F8</f>
        <v>1.7383681620000004</v>
      </c>
      <c r="Y10" s="74">
        <v>0.10572731620310376</v>
      </c>
      <c r="Z10" s="72" t="str">
        <f>'Tube O'!G8</f>
        <v>C7</v>
      </c>
      <c r="AA10" s="73">
        <f>'Tube O'!F8</f>
        <v>1.7376578679999994</v>
      </c>
      <c r="AB10" s="74">
        <v>0.3487931242006681</v>
      </c>
      <c r="AC10" s="72" t="str">
        <f>'Tube P'!G8</f>
        <v>H10</v>
      </c>
      <c r="AD10" s="73">
        <f>'Tube P'!F8</f>
        <v>1.7391330939999996</v>
      </c>
      <c r="AE10" s="75">
        <v>0.36713105098143145</v>
      </c>
    </row>
    <row r="11" spans="1:31">
      <c r="A11" s="56">
        <v>8</v>
      </c>
      <c r="B11" s="72" t="str">
        <f>'Tube A'!G9</f>
        <v>H1</v>
      </c>
      <c r="C11" s="73">
        <f>'Tube A'!F9</f>
        <v>1.7308007990000007</v>
      </c>
      <c r="D11" s="74">
        <v>3.6117348033150645</v>
      </c>
      <c r="E11" s="72" t="str">
        <f>'Tube B'!G9</f>
        <v>C4</v>
      </c>
      <c r="F11" s="73">
        <f>'Tube B'!F9</f>
        <v>1.7291889779999998</v>
      </c>
      <c r="G11" s="74">
        <v>2.1014230934248661</v>
      </c>
      <c r="H11" s="72" t="str">
        <f>'Tube C'!G9</f>
        <v>D7</v>
      </c>
      <c r="I11" s="73">
        <f>'Tube C'!F9</f>
        <v>1.7308554370000007</v>
      </c>
      <c r="J11" s="74">
        <v>1.2811640404185007</v>
      </c>
      <c r="K11" s="72" t="str">
        <f>'Tube D'!G9</f>
        <v>G10</v>
      </c>
      <c r="L11" s="73">
        <f>'Tube D'!F9</f>
        <v>1.7312379030000002</v>
      </c>
      <c r="M11" s="75">
        <v>1.3949642302538967</v>
      </c>
      <c r="N11" s="72" t="str">
        <f>'Tube E'!G9</f>
        <v>H1</v>
      </c>
      <c r="O11" s="73">
        <f>'Tube E'!F9</f>
        <v>1.7291343399999999</v>
      </c>
      <c r="P11" s="74">
        <v>2.9027148760908119</v>
      </c>
      <c r="Q11" s="72" t="str">
        <f>'Tube F'!G9</f>
        <v>C4</v>
      </c>
      <c r="R11" s="73">
        <f>'Tube F'!F9</f>
        <v>1.7255282320000003</v>
      </c>
      <c r="S11" s="74">
        <v>7.2523410638667016</v>
      </c>
      <c r="T11" s="72" t="str">
        <f>'Tube M'!G9</f>
        <v>H1</v>
      </c>
      <c r="U11" s="73">
        <f>'Tube M'!F9</f>
        <v>1.7336146560000003</v>
      </c>
      <c r="V11" s="74">
        <v>3.4931326444996196</v>
      </c>
      <c r="W11" s="72" t="str">
        <f>'Tube N'!G9</f>
        <v>C4</v>
      </c>
      <c r="X11" s="73">
        <f>'Tube N'!F9</f>
        <v>1.7329043620000011</v>
      </c>
      <c r="Y11" s="74">
        <v>1.3466151722515773</v>
      </c>
      <c r="Z11" s="72" t="str">
        <f>'Tube O'!G9</f>
        <v>D7</v>
      </c>
      <c r="AA11" s="73">
        <f>'Tube O'!F9</f>
        <v>1.7301997810000014</v>
      </c>
      <c r="AB11" s="74">
        <v>2.1376134445432378</v>
      </c>
      <c r="AC11" s="72" t="str">
        <f>'Tube P'!G9</f>
        <v>G10</v>
      </c>
      <c r="AD11" s="73">
        <f>'Tube P'!F9</f>
        <v>1.7325765340000014</v>
      </c>
      <c r="AE11" s="75">
        <v>1.3773724794825835</v>
      </c>
    </row>
    <row r="12" spans="1:31">
      <c r="A12" s="56">
        <v>9</v>
      </c>
      <c r="B12" s="72" t="str">
        <f>'Tube A'!G10</f>
        <v>H2</v>
      </c>
      <c r="C12" s="73">
        <f>'Tube A'!F10</f>
        <v>1.7255282320000003</v>
      </c>
      <c r="D12" s="74">
        <v>13.619015560885614</v>
      </c>
      <c r="E12" s="72" t="str">
        <f>'Tube B'!G10</f>
        <v>B4</v>
      </c>
      <c r="F12" s="73">
        <f>'Tube B'!F10</f>
        <v>1.7239164110000011</v>
      </c>
      <c r="G12" s="74">
        <v>14.49735382011527</v>
      </c>
      <c r="H12" s="72" t="str">
        <f>'Tube C'!G10</f>
        <v>E7</v>
      </c>
      <c r="I12" s="73">
        <f>'Tube C'!F10</f>
        <v>1.7242988770000007</v>
      </c>
      <c r="J12" s="74">
        <v>11.995829055822133</v>
      </c>
      <c r="K12" s="72" t="str">
        <f>'Tube D'!G10</f>
        <v>F10</v>
      </c>
      <c r="L12" s="73">
        <f>'Tube D'!F10</f>
        <v>1.7257741030000009</v>
      </c>
      <c r="M12" s="75">
        <v>14.277514778188879</v>
      </c>
      <c r="N12" s="72" t="str">
        <f>'Tube E'!G10</f>
        <v>H2</v>
      </c>
      <c r="O12" s="73">
        <f>'Tube E'!F10</f>
        <v>1.7225777799999999</v>
      </c>
      <c r="P12" s="74">
        <v>7.0237378781819473</v>
      </c>
      <c r="Q12" s="72" t="str">
        <f>'Tube F'!G10</f>
        <v>B4</v>
      </c>
      <c r="R12" s="73">
        <f>'Tube F'!F10</f>
        <v>1.7200644320000009</v>
      </c>
      <c r="S12" s="74">
        <v>16.462006311442085</v>
      </c>
      <c r="T12" s="72" t="str">
        <f>'Tube M'!G10</f>
        <v>H2</v>
      </c>
      <c r="U12" s="73">
        <f>'Tube M'!F10</f>
        <v>1.7292436160000015</v>
      </c>
      <c r="V12" s="74">
        <v>9.9684851382542998</v>
      </c>
      <c r="W12" s="72" t="str">
        <f>'Tube N'!G10</f>
        <v>B4</v>
      </c>
      <c r="X12" s="73">
        <f>'Tube N'!F10</f>
        <v>1.7274405620000017</v>
      </c>
      <c r="Y12" s="74">
        <v>11.944523832149699</v>
      </c>
      <c r="Z12" s="72" t="str">
        <f>'Tube O'!G10</f>
        <v>E7</v>
      </c>
      <c r="AA12" s="73">
        <f>'Tube O'!F10</f>
        <v>1.724735981000002</v>
      </c>
      <c r="AB12" s="74">
        <v>13.812288942181334</v>
      </c>
      <c r="AC12" s="72" t="str">
        <f>'Tube P'!G10</f>
        <v>F10</v>
      </c>
      <c r="AD12" s="73">
        <f>'Tube P'!F10</f>
        <v>1.7271127340000021</v>
      </c>
      <c r="AE12" s="75">
        <v>8.3925853727849447</v>
      </c>
    </row>
    <row r="13" spans="1:31">
      <c r="A13" s="56">
        <v>10</v>
      </c>
      <c r="B13" s="72" t="str">
        <f>'Tube A'!G11</f>
        <v>G2</v>
      </c>
      <c r="C13" s="73">
        <f>'Tube A'!F11</f>
        <v>1.7189716720000021</v>
      </c>
      <c r="D13" s="74">
        <v>19.25383599055829</v>
      </c>
      <c r="E13" s="72" t="str">
        <f>'Tube B'!G11</f>
        <v>A4</v>
      </c>
      <c r="F13" s="73">
        <f>'Tube B'!F11</f>
        <v>1.718452611</v>
      </c>
      <c r="G13" s="74">
        <v>19.189543785808489</v>
      </c>
      <c r="H13" s="72" t="str">
        <f>'Tube C'!G11</f>
        <v>F7</v>
      </c>
      <c r="I13" s="73">
        <f>'Tube C'!F11</f>
        <v>1.7188350769999996</v>
      </c>
      <c r="J13" s="74">
        <v>17.365845836996446</v>
      </c>
      <c r="K13" s="72" t="str">
        <f>'Tube D'!G11</f>
        <v>E10</v>
      </c>
      <c r="L13" s="73">
        <f>'Tube D'!F11</f>
        <v>1.7192175429999992</v>
      </c>
      <c r="M13" s="74">
        <v>18.110864252641065</v>
      </c>
      <c r="N13" s="72" t="str">
        <f>'Tube E'!G11</f>
        <v>G2</v>
      </c>
      <c r="O13" s="73">
        <f>'Tube E'!F11</f>
        <v>1.7171139799999988</v>
      </c>
      <c r="P13" s="75">
        <v>11.613331556357783</v>
      </c>
      <c r="Q13" s="72" t="str">
        <f>'Tube F'!G11</f>
        <v>A4</v>
      </c>
      <c r="R13" s="73">
        <f>'Tube F'!F11</f>
        <v>1.7146006319999998</v>
      </c>
      <c r="S13" s="74">
        <v>18.7283074693526</v>
      </c>
      <c r="T13" s="72" t="str">
        <f>'Tube M'!G11</f>
        <v>G2</v>
      </c>
      <c r="U13" s="73">
        <f>'Tube M'!F11</f>
        <v>1.7226870560000016</v>
      </c>
      <c r="V13" s="74">
        <v>21.450682597248576</v>
      </c>
      <c r="W13" s="72" t="str">
        <f>'Tube N'!G11</f>
        <v>A4</v>
      </c>
      <c r="X13" s="73">
        <f>'Tube N'!F11</f>
        <v>1.7210752350000025</v>
      </c>
      <c r="Y13" s="74">
        <v>22.29222163583761</v>
      </c>
      <c r="Z13" s="72" t="str">
        <f>'Tube O'!G11</f>
        <v>F7</v>
      </c>
      <c r="AA13" s="73">
        <f>'Tube O'!F11</f>
        <v>1.7181794210000003</v>
      </c>
      <c r="AB13" s="74">
        <v>18.234916730350577</v>
      </c>
      <c r="AC13" s="72" t="str">
        <f>'Tube P'!G11</f>
        <v>E10</v>
      </c>
      <c r="AD13" s="73">
        <f>'Tube P'!F11</f>
        <v>1.7205561740000004</v>
      </c>
      <c r="AE13" s="74">
        <v>16.185376531622445</v>
      </c>
    </row>
    <row r="14" spans="1:31">
      <c r="A14" s="56">
        <v>11</v>
      </c>
      <c r="B14" s="72" t="str">
        <f>'Tube A'!G12</f>
        <v>F2</v>
      </c>
      <c r="C14" s="73">
        <f>'Tube A'!F12</f>
        <v>1.7124151120000004</v>
      </c>
      <c r="D14" s="74">
        <v>9.1318049730737325</v>
      </c>
      <c r="E14" s="72" t="str">
        <f>'Tube B'!G12</f>
        <v>A5</v>
      </c>
      <c r="F14" s="73">
        <f>'Tube B'!F12</f>
        <v>1.7129888110000007</v>
      </c>
      <c r="G14" s="74">
        <v>10.859141433530835</v>
      </c>
      <c r="H14" s="72" t="str">
        <f>'Tube C'!G12</f>
        <v>G7</v>
      </c>
      <c r="I14" s="73">
        <f>'Tube C'!F12</f>
        <v>1.7122785169999997</v>
      </c>
      <c r="J14" s="76">
        <v>12.27736145039267</v>
      </c>
      <c r="K14" s="72" t="str">
        <f>'Tube D'!G12</f>
        <v>D10</v>
      </c>
      <c r="L14" s="77">
        <f>'Tube D'!F12</f>
        <v>1.7137537429999998</v>
      </c>
      <c r="M14" s="76">
        <v>12.059390896181178</v>
      </c>
      <c r="N14" s="72" t="str">
        <f>'Tube E'!G12</f>
        <v>F2</v>
      </c>
      <c r="O14" s="73">
        <f>'Tube E'!F12</f>
        <v>1.7105574199999989</v>
      </c>
      <c r="P14" s="75">
        <v>9.4605341772915512</v>
      </c>
      <c r="Q14" s="72" t="str">
        <f>'Tube F'!G12</f>
        <v>A5</v>
      </c>
      <c r="R14" s="73">
        <f>'Tube F'!F12</f>
        <v>1.7102295919999992</v>
      </c>
      <c r="S14" s="74">
        <v>11.907065732067259</v>
      </c>
      <c r="T14" s="72" t="str">
        <f>'Tube M'!G12</f>
        <v>F2</v>
      </c>
      <c r="U14" s="73">
        <f>'Tube M'!F12</f>
        <v>1.7161304959999999</v>
      </c>
      <c r="V14" s="74">
        <v>18.324604676134882</v>
      </c>
      <c r="W14" s="72" t="str">
        <f>'Tube N'!G12</f>
        <v>A5</v>
      </c>
      <c r="X14" s="73">
        <f>'Tube N'!F12</f>
        <v>1.7167041950000002</v>
      </c>
      <c r="Y14" s="74">
        <v>18.235797641953198</v>
      </c>
      <c r="Z14" s="72" t="str">
        <f>'Tube O'!G12</f>
        <v>G7</v>
      </c>
      <c r="AA14" s="73">
        <f>'Tube O'!F12</f>
        <v>1.712715621000001</v>
      </c>
      <c r="AB14" s="74">
        <v>15.82570681100089</v>
      </c>
      <c r="AC14" s="72" t="str">
        <f>'Tube P'!G12</f>
        <v>D10</v>
      </c>
      <c r="AD14" s="73">
        <f>'Tube P'!F12</f>
        <v>1.715092374000001</v>
      </c>
      <c r="AE14" s="76">
        <v>19.022443992235285</v>
      </c>
    </row>
    <row r="15" spans="1:31">
      <c r="A15" s="56">
        <v>12</v>
      </c>
      <c r="B15" s="72" t="str">
        <f>'Tube A'!G13</f>
        <v>E2</v>
      </c>
      <c r="C15" s="73">
        <f>'Tube A'!F13</f>
        <v>1.7080440719999999</v>
      </c>
      <c r="D15" s="74">
        <v>3.696958077077857</v>
      </c>
      <c r="E15" s="72" t="str">
        <f>'Tube B'!G13</f>
        <v>B5</v>
      </c>
      <c r="F15" s="73">
        <f>'Tube B'!F13</f>
        <v>1.7064322510000007</v>
      </c>
      <c r="G15" s="74">
        <v>4.1088518158196043</v>
      </c>
      <c r="H15" s="72" t="str">
        <f>'Tube C'!G13</f>
        <v>H7</v>
      </c>
      <c r="I15" s="73">
        <f>'Tube C'!F13</f>
        <v>1.7068147170000003</v>
      </c>
      <c r="J15" s="76">
        <v>5.7299949563268378</v>
      </c>
      <c r="K15" s="72" t="str">
        <f>'Tube D'!G13</f>
        <v>C10</v>
      </c>
      <c r="L15" s="77">
        <f>'Tube D'!F13</f>
        <v>1.7071971829999999</v>
      </c>
      <c r="M15" s="76">
        <v>6.1758795646432132</v>
      </c>
      <c r="N15" s="72" t="str">
        <f>'Tube E'!G13</f>
        <v>E2</v>
      </c>
      <c r="O15" s="73">
        <f>'Tube E'!F13</f>
        <v>1.7050936199999995</v>
      </c>
      <c r="P15" s="75">
        <v>5.3960084085803111</v>
      </c>
      <c r="Q15" s="72" t="str">
        <f>'Tube F'!G13</f>
        <v>B5</v>
      </c>
      <c r="R15" s="73">
        <f>'Tube F'!F13</f>
        <v>1.7047657919999999</v>
      </c>
      <c r="S15" s="74">
        <v>6.8807231378408487</v>
      </c>
      <c r="T15" s="72" t="str">
        <f>'Tube M'!G13</f>
        <v>E2</v>
      </c>
      <c r="U15" s="73">
        <f>'Tube M'!F13</f>
        <v>1.7117594560000011</v>
      </c>
      <c r="V15" s="74">
        <v>13.158090764632249</v>
      </c>
      <c r="W15" s="72" t="str">
        <f>'Tube N'!G13</f>
        <v>B5</v>
      </c>
      <c r="X15" s="73">
        <f>'Tube N'!F13</f>
        <v>1.7101476350000002</v>
      </c>
      <c r="Y15" s="74">
        <v>11.569216695762584</v>
      </c>
      <c r="Z15" s="72" t="str">
        <f>'Tube O'!G13</f>
        <v>H7</v>
      </c>
      <c r="AA15" s="73">
        <f>'Tube O'!F13</f>
        <v>1.7072518210000016</v>
      </c>
      <c r="AB15" s="74">
        <v>9.5022800744590743</v>
      </c>
      <c r="AC15" s="72" t="str">
        <f>'Tube P'!G13</f>
        <v>C10</v>
      </c>
      <c r="AD15" s="73">
        <f>'Tube P'!F13</f>
        <v>1.7096285740000017</v>
      </c>
      <c r="AE15" s="76">
        <v>13.873540936065636</v>
      </c>
    </row>
    <row r="16" spans="1:31">
      <c r="A16" s="56">
        <v>13</v>
      </c>
      <c r="B16" s="72" t="str">
        <f>'Tube A'!G14</f>
        <v>D2</v>
      </c>
      <c r="C16" s="73">
        <f>'Tube A'!F14</f>
        <v>1.7014875120000017</v>
      </c>
      <c r="D16" s="74">
        <v>1.6519746452987025</v>
      </c>
      <c r="E16" s="72" t="str">
        <f>'Tube B'!G14</f>
        <v>C5</v>
      </c>
      <c r="F16" s="73">
        <f>'Tube B'!F14</f>
        <v>1.7009684510000014</v>
      </c>
      <c r="G16" s="74">
        <v>1.4815295443178158</v>
      </c>
      <c r="H16" s="72" t="str">
        <f>'Tube C'!G14</f>
        <v>H8</v>
      </c>
      <c r="I16" s="73">
        <f>'Tube C'!F14</f>
        <v>1.701350917000001</v>
      </c>
      <c r="J16" s="76">
        <v>1.516677905035791</v>
      </c>
      <c r="K16" s="72" t="str">
        <f>'Tube D'!G14</f>
        <v>B10</v>
      </c>
      <c r="L16" s="77">
        <f>'Tube D'!F14</f>
        <v>1.7017333830000005</v>
      </c>
      <c r="M16" s="76">
        <v>2.062644497157772</v>
      </c>
      <c r="N16" s="72" t="str">
        <f>'Tube E'!G14</f>
        <v>D2</v>
      </c>
      <c r="O16" s="73">
        <f>'Tube E'!F14</f>
        <v>1.6996298200000002</v>
      </c>
      <c r="P16" s="75">
        <v>2.581010398673115</v>
      </c>
      <c r="Q16" s="72" t="str">
        <f>'Tube F'!G14</f>
        <v>C5</v>
      </c>
      <c r="R16" s="73">
        <f>'Tube F'!F14</f>
        <v>1.6982092320000017</v>
      </c>
      <c r="S16" s="74">
        <v>3.1848577497107544</v>
      </c>
      <c r="T16" s="72" t="str">
        <f>'Tube M'!G14</f>
        <v>D2</v>
      </c>
      <c r="U16" s="73">
        <f>'Tube M'!F14</f>
        <v>1.7052028960000012</v>
      </c>
      <c r="V16" s="74">
        <v>6.295960012504989</v>
      </c>
      <c r="W16" s="72" t="str">
        <f>'Tube N'!G14</f>
        <v>C5</v>
      </c>
      <c r="X16" s="73">
        <f>'Tube N'!F14</f>
        <v>1.7046838350000009</v>
      </c>
      <c r="Y16" s="74">
        <v>4.1424341088283043</v>
      </c>
      <c r="Z16" s="72" t="str">
        <f>'Tube O'!G14</f>
        <v>H8</v>
      </c>
      <c r="AA16" s="73">
        <f>'Tube O'!F14</f>
        <v>1.6974169809999999</v>
      </c>
      <c r="AB16" s="74">
        <v>4.1784099521668319</v>
      </c>
      <c r="AC16" s="72" t="str">
        <f>'Tube P'!G14</f>
        <v>B10</v>
      </c>
      <c r="AD16" s="73">
        <f>'Tube P'!F14</f>
        <v>1.7030720140000017</v>
      </c>
      <c r="AE16" s="76">
        <v>5.942441010764397</v>
      </c>
    </row>
    <row r="17" spans="1:31">
      <c r="A17" s="56">
        <v>14</v>
      </c>
      <c r="B17" s="72" t="str">
        <f>'Tube A'!G15</f>
        <v>C2</v>
      </c>
      <c r="C17" s="73">
        <f>'Tube A'!F15</f>
        <v>1.6960237119999988</v>
      </c>
      <c r="D17" s="74">
        <v>1.2563823348236767</v>
      </c>
      <c r="E17" s="72" t="str">
        <f>'Tube B'!G15</f>
        <v>D5</v>
      </c>
      <c r="F17" s="73">
        <f>'Tube B'!F15</f>
        <v>1.6955046509999985</v>
      </c>
      <c r="G17" s="74">
        <v>0.91720554920263808</v>
      </c>
      <c r="H17" s="72" t="str">
        <f>'Tube C'!G15</f>
        <v>G8</v>
      </c>
      <c r="I17" s="73">
        <f>'Tube C'!F15</f>
        <v>1.6958871169999998</v>
      </c>
      <c r="J17" s="74">
        <v>1.013965063974904</v>
      </c>
      <c r="K17" s="72" t="str">
        <f>'Tube D'!G15</f>
        <v>A10</v>
      </c>
      <c r="L17" s="73">
        <f>'Tube D'!F15</f>
        <v>1.6951768229999988</v>
      </c>
      <c r="M17" s="74">
        <v>1.2962606413750557</v>
      </c>
      <c r="N17" s="72" t="str">
        <f>'Tube E'!G15</f>
        <v>C2</v>
      </c>
      <c r="O17" s="73">
        <f>'Tube E'!F15</f>
        <v>1.6932644929999991</v>
      </c>
      <c r="P17" s="75">
        <v>1.3562277425787963</v>
      </c>
      <c r="Q17" s="72" t="str">
        <f>'Tube F'!G15</f>
        <v>D5</v>
      </c>
      <c r="R17" s="73">
        <f>'Tube F'!F15</f>
        <v>1.6918439049999989</v>
      </c>
      <c r="S17" s="74">
        <v>1.6301457107211246</v>
      </c>
      <c r="T17" s="72" t="str">
        <f>'Tube M'!G15</f>
        <v>C2</v>
      </c>
      <c r="U17" s="73">
        <f>'Tube M'!F15</f>
        <v>1.6986463360000013</v>
      </c>
      <c r="V17" s="74">
        <v>2.3498129555369558</v>
      </c>
      <c r="W17" s="72" t="str">
        <f>'Tube N'!G15</f>
        <v>D5</v>
      </c>
      <c r="X17" s="73">
        <f>'Tube N'!F15</f>
        <v>1.6981272749999992</v>
      </c>
      <c r="Y17" s="74">
        <v>1.5845553041505323</v>
      </c>
      <c r="Z17" s="110" t="str">
        <f>'Tube O'!G15</f>
        <v>G8</v>
      </c>
      <c r="AA17" s="111">
        <v>1.6876</v>
      </c>
      <c r="AB17" s="112">
        <v>0</v>
      </c>
      <c r="AC17" s="72" t="str">
        <f>'Tube P'!G15</f>
        <v>A10</v>
      </c>
      <c r="AD17" s="73">
        <f>'Tube P'!F15</f>
        <v>1.6976082140000006</v>
      </c>
      <c r="AE17" s="74">
        <v>2.4639658915061049</v>
      </c>
    </row>
    <row r="18" spans="1:31">
      <c r="A18" s="56">
        <v>15</v>
      </c>
      <c r="B18" s="72" t="str">
        <f>'Tube A'!G16</f>
        <v>B2</v>
      </c>
      <c r="C18" s="73">
        <f>'Tube A'!F16</f>
        <v>1.691652672</v>
      </c>
      <c r="D18" s="74">
        <v>0.76464185169709997</v>
      </c>
      <c r="E18" s="72" t="str">
        <f>'Tube B'!G16</f>
        <v>E5</v>
      </c>
      <c r="F18" s="73">
        <f>'Tube B'!F16</f>
        <v>1.6889480910000003</v>
      </c>
      <c r="G18" s="74">
        <v>0.5451686556754215</v>
      </c>
      <c r="H18" s="72" t="str">
        <f>'Tube C'!G16</f>
        <v>F8</v>
      </c>
      <c r="I18" s="73">
        <f>'Tube C'!F16</f>
        <v>1.6893305569999999</v>
      </c>
      <c r="J18" s="74">
        <v>0.59262431628790158</v>
      </c>
      <c r="K18" s="72" t="str">
        <f>'Tube D'!G16</f>
        <v>A11</v>
      </c>
      <c r="L18" s="73">
        <f>'Tube D'!F16</f>
        <v>1.6918985430000006</v>
      </c>
      <c r="M18" s="74">
        <v>0.85869842784610206</v>
      </c>
      <c r="N18" s="72" t="str">
        <f>'Tube E'!G16</f>
        <v>B2</v>
      </c>
      <c r="O18" s="73">
        <f>'Tube E'!F16</f>
        <v>1.6878006929999998</v>
      </c>
      <c r="P18" s="75">
        <v>0.83852948806109751</v>
      </c>
      <c r="Q18" s="72" t="str">
        <f>'Tube F'!G16</f>
        <v>E5</v>
      </c>
      <c r="R18" s="73">
        <f>'Tube F'!F16</f>
        <v>1.6863801049999996</v>
      </c>
      <c r="S18" s="74">
        <v>0.91438975316711246</v>
      </c>
      <c r="T18" s="72" t="str">
        <f>'Tube M'!G16</f>
        <v>B2</v>
      </c>
      <c r="U18" s="73">
        <f>'Tube M'!F16</f>
        <v>1.6933737690000008</v>
      </c>
      <c r="V18" s="74">
        <v>1.3798496749477529</v>
      </c>
      <c r="W18" s="72" t="str">
        <f>'Tube N'!G16</f>
        <v>E5</v>
      </c>
      <c r="X18" s="73">
        <f>'Tube N'!F16</f>
        <v>1.6926634749999998</v>
      </c>
      <c r="Y18" s="74">
        <v>0.98504193888390212</v>
      </c>
      <c r="Z18" s="72" t="str">
        <f>'Tube O'!G16</f>
        <v>F8</v>
      </c>
      <c r="AA18" s="73">
        <f>'Tube O'!F16</f>
        <v>1.6897676610000012</v>
      </c>
      <c r="AB18" s="74">
        <v>0.8176633527123518</v>
      </c>
      <c r="AC18" s="72" t="str">
        <f>'Tube P'!G16</f>
        <v>A11</v>
      </c>
      <c r="AD18" s="73">
        <f>'Tube P'!F16</f>
        <v>1.6923356470000002</v>
      </c>
      <c r="AE18" s="74">
        <v>1.4229340817683054</v>
      </c>
    </row>
    <row r="19" spans="1:31">
      <c r="A19" s="56">
        <v>16</v>
      </c>
      <c r="B19" s="72" t="str">
        <f>'Tube A'!G17</f>
        <v>A2</v>
      </c>
      <c r="C19" s="73">
        <f>'Tube A'!F17</f>
        <v>1.6850961120000001</v>
      </c>
      <c r="D19" s="74">
        <v>0.41599184358575436</v>
      </c>
      <c r="E19" s="72" t="str">
        <f>'Tube B'!G17</f>
        <v>F5</v>
      </c>
      <c r="F19" s="73">
        <f>'Tube B'!F17</f>
        <v>1.683484291000001</v>
      </c>
      <c r="G19" s="74">
        <v>0.38224383267903433</v>
      </c>
      <c r="H19" s="72" t="str">
        <f>'Tube C'!G17</f>
        <v>E8</v>
      </c>
      <c r="I19" s="73">
        <f>'Tube C'!F17</f>
        <v>1.6849595170000011</v>
      </c>
      <c r="J19" s="74">
        <v>0.35302322808346259</v>
      </c>
      <c r="K19" s="72" t="str">
        <f>'Tube D'!G17</f>
        <v>B11</v>
      </c>
      <c r="L19" s="73">
        <f>'Tube D'!F17</f>
        <v>1.6842492230000001</v>
      </c>
      <c r="M19" s="74">
        <v>0.43108788266417225</v>
      </c>
      <c r="N19" s="72" t="str">
        <f>'Tube E'!G17</f>
        <v>A2</v>
      </c>
      <c r="O19" s="73">
        <f>'Tube E'!F17</f>
        <v>1.683429653000001</v>
      </c>
      <c r="P19" s="75">
        <v>0.52749612099034315</v>
      </c>
      <c r="Q19" s="72" t="str">
        <f>'Tube F'!G17</f>
        <v>F5</v>
      </c>
      <c r="R19" s="73">
        <f>'Tube F'!F17</f>
        <v>1.6798235450000014</v>
      </c>
      <c r="S19" s="74">
        <v>0.63684669774874458</v>
      </c>
      <c r="T19" s="72" t="str">
        <f>'Tube M'!G17</f>
        <v>A2</v>
      </c>
      <c r="U19" s="73">
        <f>'Tube M'!F17</f>
        <v>1.6879099689999997</v>
      </c>
      <c r="V19" s="74">
        <v>0.76568008941625665</v>
      </c>
      <c r="W19" s="72" t="str">
        <f>'Tube N'!G17</f>
        <v>F5</v>
      </c>
      <c r="X19" s="73">
        <f>'Tube N'!F17</f>
        <v>1.6861069150000016</v>
      </c>
      <c r="Y19" s="74">
        <v>0.54133783878258568</v>
      </c>
      <c r="Z19" s="72" t="str">
        <f>'Tube O'!G17</f>
        <v>E8</v>
      </c>
      <c r="AA19" s="73">
        <f>'Tube O'!F17</f>
        <v>1.6832111010000013</v>
      </c>
      <c r="AB19" s="74">
        <v>0.471490957794509</v>
      </c>
      <c r="AC19" s="72" t="str">
        <f>'Tube P'!G17</f>
        <v>B11</v>
      </c>
      <c r="AD19" s="73">
        <f>'Tube P'!F17</f>
        <v>1.6868718470000008</v>
      </c>
      <c r="AE19" s="74">
        <v>0.6259825331673764</v>
      </c>
    </row>
    <row r="20" spans="1:31">
      <c r="A20" s="56">
        <v>17</v>
      </c>
      <c r="B20" s="72" t="str">
        <f>'Tube A'!G18</f>
        <v>A3</v>
      </c>
      <c r="C20" s="73">
        <f>'Tube A'!F18</f>
        <v>1.6785395520000002</v>
      </c>
      <c r="D20" s="74">
        <v>2.367750502680654</v>
      </c>
      <c r="E20" s="72" t="str">
        <f>'Tube B'!G18</f>
        <v>G5</v>
      </c>
      <c r="F20" s="73">
        <f>'Tube B'!F18</f>
        <v>1.676927731000001</v>
      </c>
      <c r="G20" s="74">
        <v>0.26362379555897264</v>
      </c>
      <c r="H20" s="72" t="str">
        <f>'Tube C'!G18</f>
        <v>D8</v>
      </c>
      <c r="I20" s="73">
        <f>'Tube C'!F18</f>
        <v>1.6773101970000006</v>
      </c>
      <c r="J20" s="74">
        <v>0.21774517407715388</v>
      </c>
      <c r="K20" s="72" t="str">
        <f>'Tube D'!G18</f>
        <v>C11</v>
      </c>
      <c r="L20" s="73">
        <f>'Tube D'!F18</f>
        <v>1.6787854230000008</v>
      </c>
      <c r="M20" s="74">
        <v>0.25607189082030507</v>
      </c>
      <c r="N20" s="72" t="str">
        <f>'Tube E'!G18</f>
        <v>A3</v>
      </c>
      <c r="O20" s="73">
        <f>'Tube E'!F18</f>
        <v>1.6779658530000017</v>
      </c>
      <c r="P20" s="74">
        <v>0.27668119896078913</v>
      </c>
      <c r="Q20" s="72" t="str">
        <f>'Tube F'!G18</f>
        <v>G5</v>
      </c>
      <c r="R20" s="73">
        <f>'Tube F'!F18</f>
        <v>1.6754525050000009</v>
      </c>
      <c r="S20" s="74">
        <v>0.38816203621431278</v>
      </c>
      <c r="T20" s="72" t="str">
        <f>'Tube M'!G18</f>
        <v>A3</v>
      </c>
      <c r="U20" s="73">
        <f>'Tube M'!F18</f>
        <v>1.6824461690000003</v>
      </c>
      <c r="V20" s="74">
        <v>0.40776082336894204</v>
      </c>
      <c r="W20" s="72" t="str">
        <f>'Tube N'!G18</f>
        <v>G5</v>
      </c>
      <c r="X20" s="73">
        <f>'Tube N'!F18</f>
        <v>1.6806431150000023</v>
      </c>
      <c r="Y20" s="74">
        <v>0.28401286038670026</v>
      </c>
      <c r="Z20" s="72" t="str">
        <f>'Tube O'!G18</f>
        <v>D8</v>
      </c>
      <c r="AA20" s="73">
        <f>'Tube O'!F18</f>
        <v>1.6777473010000019</v>
      </c>
      <c r="AB20" s="74">
        <v>0.31465127627054207</v>
      </c>
      <c r="AC20" s="72" t="str">
        <f>'Tube P'!G18</f>
        <v>C11</v>
      </c>
      <c r="AD20" s="73">
        <f>'Tube P'!F18</f>
        <v>1.6803152870000009</v>
      </c>
      <c r="AE20" s="74">
        <v>0.36225956363776451</v>
      </c>
    </row>
    <row r="21" spans="1:31">
      <c r="A21" s="56">
        <v>18</v>
      </c>
      <c r="B21" s="72" t="str">
        <f>'Tube A'!G19</f>
        <v>B3</v>
      </c>
      <c r="C21" s="73">
        <f>'Tube A'!F19</f>
        <v>1.6708902319999996</v>
      </c>
      <c r="D21" s="74">
        <v>0.19700762540808903</v>
      </c>
      <c r="E21" s="72" t="str">
        <f>'Tube B'!G19</f>
        <v>H5</v>
      </c>
      <c r="F21" s="73">
        <f>'Tube B'!F19</f>
        <v>1.6703711709999993</v>
      </c>
      <c r="G21" s="74">
        <v>0.19653596666354933</v>
      </c>
      <c r="H21" s="72" t="str">
        <f>'Tube C'!G19</f>
        <v>C8</v>
      </c>
      <c r="I21" s="73">
        <f>'Tube C'!F19</f>
        <v>1.6707536369999989</v>
      </c>
      <c r="J21" s="74">
        <v>0.17738257326908599</v>
      </c>
      <c r="K21" s="72" t="str">
        <f>'Tube D'!G19</f>
        <v>D11</v>
      </c>
      <c r="L21" s="73">
        <f>'Tube D'!F19</f>
        <v>1.6689505830000009</v>
      </c>
      <c r="M21" s="74">
        <v>0.24272103530632452</v>
      </c>
      <c r="N21" s="72" t="str">
        <f>'Tube E'!G19</f>
        <v>B3</v>
      </c>
      <c r="O21" s="73">
        <f>'Tube E'!F19</f>
        <v>1.671409293</v>
      </c>
      <c r="P21" s="74">
        <v>0.17970421821209173</v>
      </c>
      <c r="Q21" s="72" t="str">
        <f>'Tube F'!G19</f>
        <v>H5</v>
      </c>
      <c r="R21" s="73">
        <f>'Tube F'!F19</f>
        <v>1.6678031850000004</v>
      </c>
      <c r="S21" s="74">
        <v>0.30424702451426316</v>
      </c>
      <c r="T21" s="72" t="str">
        <f>'Tube M'!G19</f>
        <v>B3</v>
      </c>
      <c r="U21" s="73">
        <f>'Tube M'!F19</f>
        <v>1.6758896090000022</v>
      </c>
      <c r="V21" s="74">
        <v>0.29276000123877305</v>
      </c>
      <c r="W21" s="72" t="str">
        <f>'Tube N'!G19</f>
        <v>H5</v>
      </c>
      <c r="X21" s="73">
        <f>'Tube N'!F19</f>
        <v>1.672993795</v>
      </c>
      <c r="Y21" s="74">
        <v>0.22507097188323297</v>
      </c>
      <c r="Z21" s="72" t="str">
        <f>'Tube O'!G19</f>
        <v>C8</v>
      </c>
      <c r="AA21" s="73">
        <f>'Tube O'!F19</f>
        <v>1.6679124610000002</v>
      </c>
      <c r="AB21" s="74">
        <v>0.30853803725471635</v>
      </c>
      <c r="AC21" s="72" t="str">
        <f>'Tube P'!G19</f>
        <v>D11</v>
      </c>
      <c r="AD21" s="73">
        <f>'Tube P'!F19</f>
        <v>1.6737587269999992</v>
      </c>
      <c r="AE21" s="74">
        <v>0.30441268479843542</v>
      </c>
    </row>
    <row r="22" spans="1:31">
      <c r="A22" s="56">
        <v>19</v>
      </c>
      <c r="B22" s="72" t="str">
        <f>'Tube A'!G20</f>
        <v>C3</v>
      </c>
      <c r="C22" s="73">
        <f>'Tube A'!F20</f>
        <v>1.6557828250000011</v>
      </c>
      <c r="D22" s="74">
        <v>0.40203188319951305</v>
      </c>
      <c r="E22" s="72" t="str">
        <f>'Tube B'!G20</f>
        <v>H6</v>
      </c>
      <c r="F22" s="73">
        <f>'Tube B'!F20</f>
        <v>1.6552637640000007</v>
      </c>
      <c r="G22" s="74">
        <v>0.25828215481713185</v>
      </c>
      <c r="H22" s="72" t="str">
        <f>'Tube C'!G20</f>
        <v>B8</v>
      </c>
      <c r="I22" s="73">
        <f>'Tube C'!F20</f>
        <v>1.6490896700000004</v>
      </c>
      <c r="J22" s="74">
        <v>0.30430842215443238</v>
      </c>
      <c r="K22" s="72" t="str">
        <f>'Tube D'!G20</f>
        <v>E11</v>
      </c>
      <c r="L22" s="73">
        <f>'Tube D'!F20</f>
        <v>1.6307039830000001</v>
      </c>
      <c r="M22" s="74">
        <v>0.27509207621942178</v>
      </c>
      <c r="N22" s="72" t="str">
        <f>'Tube E'!G20</f>
        <v>C3</v>
      </c>
      <c r="O22" s="73">
        <f>'Tube E'!F20</f>
        <v>1.6473685729999996</v>
      </c>
      <c r="P22" s="74">
        <v>0.17085276786947276</v>
      </c>
      <c r="Q22" s="72" t="str">
        <f>'Tube F'!G20</f>
        <v>H6</v>
      </c>
      <c r="R22" s="73">
        <f>'Tube F'!F20</f>
        <v>1.6483247379999995</v>
      </c>
      <c r="S22" s="74">
        <v>0.33403759007293782</v>
      </c>
      <c r="T22" s="72" t="str">
        <f>'Tube M'!G20</f>
        <v>C3</v>
      </c>
      <c r="U22" s="73">
        <f>'Tube M'!F20</f>
        <v>1.6594982090000006</v>
      </c>
      <c r="V22" s="74">
        <v>0.28464394883330324</v>
      </c>
      <c r="W22" s="72" t="str">
        <f>'Tube N'!G20</f>
        <v>H6</v>
      </c>
      <c r="X22" s="73">
        <f>'Tube N'!F20</f>
        <v>1.6489530749999997</v>
      </c>
      <c r="Y22" s="74">
        <v>0.30684574816920362</v>
      </c>
      <c r="Z22" s="72" t="str">
        <f>'Tube O'!G20</f>
        <v>B8</v>
      </c>
      <c r="AA22" s="73">
        <f>'Tube O'!F20</f>
        <v>1.6220165410000007</v>
      </c>
      <c r="AB22" s="74">
        <v>0.33503877461376219</v>
      </c>
      <c r="AC22" s="72" t="str">
        <f>'Tube P'!G20</f>
        <v>E11</v>
      </c>
      <c r="AD22" s="73">
        <f>'Tube P'!F20</f>
        <v>1.6529962870000006</v>
      </c>
      <c r="AE22" s="74">
        <v>0.37039832998299582</v>
      </c>
    </row>
    <row r="23" spans="1:31">
      <c r="A23" s="56">
        <v>20</v>
      </c>
      <c r="B23" s="72" t="str">
        <f>'Tube A'!G21</f>
        <v>D3</v>
      </c>
      <c r="C23" s="73">
        <f>'Tube A'!F21</f>
        <v>1.5738258250000001</v>
      </c>
      <c r="D23" s="74">
        <v>0.18050506935077473</v>
      </c>
      <c r="E23" s="72" t="str">
        <f>'Tube B'!G21</f>
        <v>G6</v>
      </c>
      <c r="F23" s="73">
        <f>'Tube B'!F21</f>
        <v>1.5798633239999997</v>
      </c>
      <c r="G23" s="74">
        <v>0.21335223324122746</v>
      </c>
      <c r="H23" s="72" t="str">
        <f>'Tube C'!G21</f>
        <v>A8</v>
      </c>
      <c r="I23" s="73">
        <f>'Tube C'!F21</f>
        <v>1.5594833500000007</v>
      </c>
      <c r="J23" s="74">
        <v>0.19841398138926444</v>
      </c>
      <c r="K23" s="72" t="str">
        <f>'Tube D'!G21</f>
        <v>F11</v>
      </c>
      <c r="L23" s="73">
        <f>'Tube D'!F21</f>
        <v>1.5161554160000001</v>
      </c>
      <c r="M23" s="74">
        <v>0.14689832481370788</v>
      </c>
      <c r="N23" s="72" t="str">
        <f>'Tube E'!G21</f>
        <v>D3</v>
      </c>
      <c r="O23" s="73">
        <f>'Tube E'!F21</f>
        <v>1.5503041660000001</v>
      </c>
      <c r="P23" s="74">
        <v>0.11322053679330339</v>
      </c>
      <c r="Q23" s="72" t="str">
        <f>'Tube F'!G21</f>
        <v>G6</v>
      </c>
      <c r="R23" s="73">
        <f>'Tube F'!F21</f>
        <v>1.5456052980000017</v>
      </c>
      <c r="S23" s="74">
        <v>0.24513757490331053</v>
      </c>
      <c r="T23" s="72" t="str">
        <f>'Tube M'!G21</f>
        <v>D3</v>
      </c>
      <c r="U23" s="73">
        <f>'Tube M'!F21</f>
        <v>1.5808194889999996</v>
      </c>
      <c r="V23" s="74">
        <v>0.31159665368443235</v>
      </c>
      <c r="W23" s="72" t="str">
        <f>'Tube N'!G21</f>
        <v>G6</v>
      </c>
      <c r="X23" s="73">
        <f>'Tube N'!F21</f>
        <v>1.543146587999999</v>
      </c>
      <c r="Y23" s="74">
        <v>0.23634801406445116</v>
      </c>
      <c r="Z23" s="72" t="str">
        <f>'Tube O'!G21</f>
        <v>A8</v>
      </c>
      <c r="AA23" s="73">
        <f>'Tube O'!F21</f>
        <v>1.4734011809999998</v>
      </c>
      <c r="AB23" s="74">
        <v>0.20737937141537097</v>
      </c>
      <c r="AC23" s="72" t="str">
        <f>'Tube P'!G21</f>
        <v>F11</v>
      </c>
      <c r="AD23" s="73">
        <f>'Tube P'!F21</f>
        <v>1.5590189270000003</v>
      </c>
      <c r="AE23" s="74">
        <v>0.24272611441916739</v>
      </c>
    </row>
    <row r="24" spans="1:31">
      <c r="A24" s="56">
        <v>21</v>
      </c>
      <c r="B24" s="69" t="str">
        <f>'Tube A'!G22</f>
        <v>E3</v>
      </c>
      <c r="C24" s="70">
        <f>'Tube A'!F22</f>
        <v>1.3727579850000016</v>
      </c>
      <c r="D24" s="71">
        <v>8.4211015363127306E-2</v>
      </c>
      <c r="E24" s="69" t="str">
        <f>'Tube B'!G22</f>
        <v>F6</v>
      </c>
      <c r="F24" s="70">
        <f>'Tube B'!F22</f>
        <v>1.379888244</v>
      </c>
      <c r="G24" s="71">
        <v>0.17093487032163893</v>
      </c>
      <c r="H24" s="69" t="str">
        <f>'Tube C'!G22</f>
        <v>A9</v>
      </c>
      <c r="I24" s="70">
        <f>'Tube C'!F22</f>
        <v>1.356229990000001</v>
      </c>
      <c r="J24" s="71">
        <v>0.12394083324181919</v>
      </c>
      <c r="K24" s="69" t="str">
        <f>'Tube D'!G22</f>
        <v>G11</v>
      </c>
      <c r="L24" s="70">
        <f>'Tube D'!F22</f>
        <v>1.3314789760000014</v>
      </c>
      <c r="M24" s="71">
        <v>9.5493150670842339E-2</v>
      </c>
      <c r="N24" s="69" t="str">
        <f>'Tube E'!G22</f>
        <v>E3</v>
      </c>
      <c r="O24" s="70">
        <f>'Tube E'!F22</f>
        <v>1.3339376860000005</v>
      </c>
      <c r="P24" s="71">
        <v>6.6394910224652201E-2</v>
      </c>
      <c r="Q24" s="69" t="str">
        <f>'Tube F'!G22</f>
        <v>F6</v>
      </c>
      <c r="R24" s="70">
        <f>'Tube F'!F22</f>
        <v>1.3270532980000009</v>
      </c>
      <c r="S24" s="71">
        <v>0.13722067463848683</v>
      </c>
      <c r="T24" s="69" t="str">
        <f>'Tube M'!G22</f>
        <v>E3</v>
      </c>
      <c r="U24" s="70">
        <f>'Tube M'!F22</f>
        <v>1.383029929000001</v>
      </c>
      <c r="V24" s="71">
        <v>0.14171468903984297</v>
      </c>
      <c r="W24" s="69" t="str">
        <f>'Tube N'!G22</f>
        <v>F6</v>
      </c>
      <c r="X24" s="70">
        <f>'Tube N'!F22</f>
        <v>1.3235018279999995</v>
      </c>
      <c r="Y24" s="71">
        <v>0.12257788451101033</v>
      </c>
      <c r="Z24" s="69" t="str">
        <f>'Tube O'!G22</f>
        <v>A9</v>
      </c>
      <c r="AA24" s="70">
        <f>'Tube O'!F22</f>
        <v>1.2331852140000006</v>
      </c>
      <c r="AB24" s="71">
        <v>8.2658623408786866E-2</v>
      </c>
      <c r="AC24" s="69" t="str">
        <f>'Tube P'!G22</f>
        <v>G11</v>
      </c>
      <c r="AD24" s="70">
        <f>'Tube P'!F22</f>
        <v>1.3481162470000019</v>
      </c>
      <c r="AE24" s="71">
        <v>0.14465994850337924</v>
      </c>
    </row>
    <row r="25" spans="1:31" ht="12.9" thickBot="1">
      <c r="A25" s="56">
        <v>22</v>
      </c>
      <c r="B25" s="78" t="str">
        <f>'Tube A'!G23</f>
        <v>F3</v>
      </c>
      <c r="C25" s="79">
        <f>'Tube A'!F23</f>
        <v>1.1389073449999998</v>
      </c>
      <c r="D25" s="80">
        <v>1.2410189936025587E-2</v>
      </c>
      <c r="E25" s="78" t="str">
        <f>'Tube B'!G23</f>
        <v>E6</v>
      </c>
      <c r="F25" s="79">
        <f>'Tube B'!F23</f>
        <v>1.158057964000001</v>
      </c>
      <c r="G25" s="80">
        <v>6.2220550129713226E-2</v>
      </c>
      <c r="H25" s="78" t="str">
        <f>'Tube C'!G23</f>
        <v>B9</v>
      </c>
      <c r="I25" s="79">
        <f>'Tube C'!F23</f>
        <v>1.1354924700000009</v>
      </c>
      <c r="J25" s="80">
        <v>1.7904879478369967E-2</v>
      </c>
      <c r="K25" s="78" t="str">
        <f>'Tube D'!G23</f>
        <v>H11</v>
      </c>
      <c r="L25" s="79">
        <f>'Tube D'!F23</f>
        <v>1.1478952960000015</v>
      </c>
      <c r="M25" s="80">
        <v>5.1375171438548778E-2</v>
      </c>
      <c r="N25" s="78" t="str">
        <f>'Tube E'!G23</f>
        <v>F3</v>
      </c>
      <c r="O25" s="79">
        <f>'Tube E'!F23</f>
        <v>1.1066436060000004</v>
      </c>
      <c r="P25" s="80">
        <v>1.2021890825825386E-2</v>
      </c>
      <c r="Q25" s="78" t="str">
        <f>'Tube F'!G23</f>
        <v>E6</v>
      </c>
      <c r="R25" s="79">
        <f>'Tube F'!F23</f>
        <v>1.1106868180000014</v>
      </c>
      <c r="S25" s="80">
        <v>0.17936213691288194</v>
      </c>
      <c r="T25" s="69" t="str">
        <f>'Tube M'!G23</f>
        <v>F3</v>
      </c>
      <c r="U25" s="70">
        <f>'Tube M'!F23</f>
        <v>1.1404372089999999</v>
      </c>
      <c r="V25" s="71">
        <v>5.3174064862824409E-2</v>
      </c>
      <c r="W25" s="88" t="str">
        <f>'Tube N'!G23</f>
        <v>E6</v>
      </c>
      <c r="X25" s="70">
        <f>'Tube N'!F23</f>
        <v>1.1224339879999992</v>
      </c>
      <c r="Y25" s="87">
        <v>3.3613356235393188E-2</v>
      </c>
      <c r="Z25" s="69" t="str">
        <f>'Tube O'!G23</f>
        <v>B9</v>
      </c>
      <c r="AA25" s="70">
        <f>'Tube O'!F23</f>
        <v>1.0954974540000002</v>
      </c>
      <c r="AB25" s="87">
        <v>2.7534671937592476E-2</v>
      </c>
      <c r="AC25" s="69" t="str">
        <f>'Tube P'!G23</f>
        <v>H11</v>
      </c>
      <c r="AD25" s="70">
        <f>'Tube P'!F23</f>
        <v>1.1350280470000005</v>
      </c>
      <c r="AE25" s="80">
        <v>8.0676371015666395E-2</v>
      </c>
    </row>
    <row r="26" spans="1:31" ht="12.9" thickTop="1">
      <c r="B26" s="73"/>
      <c r="C26" s="81" t="s">
        <v>188</v>
      </c>
      <c r="D26" s="82">
        <f>SUM(D5:D25)*40/TubeLoading!J29*100</f>
        <v>56.776517261908808</v>
      </c>
      <c r="E26" s="73"/>
      <c r="F26" s="81" t="s">
        <v>188</v>
      </c>
      <c r="G26" s="82">
        <f>SUM(G5:G25)*40/TubeLoading!J30*100</f>
        <v>55.097552134507829</v>
      </c>
      <c r="H26" s="73"/>
      <c r="I26" s="81" t="s">
        <v>188</v>
      </c>
      <c r="J26" s="82">
        <f>SUM(J5:J25)*40/TubeLoading!J31*100</f>
        <v>53.056036146585427</v>
      </c>
      <c r="K26" s="83"/>
      <c r="L26" s="81" t="s">
        <v>188</v>
      </c>
      <c r="M26" s="82">
        <f>SUM(M5:M25)*40/TubeLoading!J32*100</f>
        <v>57.622146731846172</v>
      </c>
      <c r="N26" s="73"/>
      <c r="O26" s="81" t="s">
        <v>188</v>
      </c>
      <c r="P26" s="82">
        <f>SUM(P5:P25)*40/TubeLoading!J33*100</f>
        <v>44.543408475176868</v>
      </c>
      <c r="Q26" s="73"/>
      <c r="R26" s="81" t="s">
        <v>188</v>
      </c>
      <c r="S26" s="82">
        <f>SUM(S5:S25)*40/TubeLoading!J34*100</f>
        <v>75.593595322285182</v>
      </c>
      <c r="T26" s="89"/>
      <c r="U26" s="90" t="s">
        <v>188</v>
      </c>
      <c r="V26" s="91">
        <f>SUM(V5:V25)*40/TubeLoading!J41*100</f>
        <v>80.45097095349729</v>
      </c>
      <c r="W26" s="73"/>
      <c r="X26" s="90" t="s">
        <v>188</v>
      </c>
      <c r="Y26" s="82">
        <f>SUM(Y5:Y25)*40/TubeLoading!J42*100</f>
        <v>73.835192341047971</v>
      </c>
      <c r="Z26" s="89"/>
      <c r="AA26" s="90" t="s">
        <v>188</v>
      </c>
      <c r="AB26" s="82">
        <f>SUM(AB5:AB25)*40/TubeLoading!J43*100</f>
        <v>66.667936426690574</v>
      </c>
      <c r="AC26" s="83"/>
      <c r="AD26" s="81" t="s">
        <v>188</v>
      </c>
      <c r="AE26" s="82">
        <f>SUM(AE5:AE25)*40/TubeLoading!J44*100</f>
        <v>71.313343562102091</v>
      </c>
    </row>
    <row r="27" spans="1:31">
      <c r="B27" s="73"/>
      <c r="C27" s="73"/>
      <c r="D27" s="73"/>
      <c r="E27" s="73"/>
      <c r="F27" s="73"/>
      <c r="G27" s="73"/>
      <c r="H27" s="73"/>
      <c r="I27" s="73"/>
      <c r="J27" s="73"/>
      <c r="K27" s="73"/>
      <c r="L27" s="73"/>
      <c r="M27" s="73"/>
    </row>
    <row r="28" spans="1:31">
      <c r="B28" s="73"/>
      <c r="C28" s="73"/>
      <c r="D28" s="73"/>
      <c r="E28" s="73"/>
      <c r="F28" s="73"/>
      <c r="G28" s="73"/>
      <c r="H28" s="73"/>
      <c r="I28" s="73"/>
      <c r="J28" s="73"/>
      <c r="K28" s="73"/>
      <c r="L28" s="73"/>
      <c r="M28" s="73"/>
    </row>
    <row r="29" spans="1:31">
      <c r="A29" s="62"/>
    </row>
    <row r="30" spans="1:31">
      <c r="A30" s="62"/>
    </row>
    <row r="31" spans="1:31">
      <c r="A31" s="62"/>
    </row>
    <row r="55" spans="1:13">
      <c r="B55" s="73"/>
      <c r="C55" s="73"/>
      <c r="D55" s="73"/>
      <c r="E55" s="73"/>
      <c r="F55" s="73"/>
      <c r="G55" s="73"/>
      <c r="H55" s="73"/>
      <c r="I55" s="73"/>
      <c r="J55" s="73"/>
      <c r="K55" s="73"/>
      <c r="L55" s="73"/>
      <c r="M55" s="73"/>
    </row>
    <row r="56" spans="1:13">
      <c r="A56" s="62"/>
    </row>
    <row r="57" spans="1:13">
      <c r="A57" s="62"/>
    </row>
    <row r="58" spans="1:13">
      <c r="A58" s="62"/>
    </row>
    <row r="82" spans="1:13">
      <c r="B82" s="73"/>
      <c r="C82" s="73"/>
      <c r="D82" s="73"/>
      <c r="E82" s="73"/>
      <c r="F82" s="73"/>
      <c r="G82" s="73"/>
      <c r="H82" s="73"/>
      <c r="I82" s="73"/>
      <c r="J82" s="73"/>
      <c r="K82" s="73"/>
      <c r="L82" s="73"/>
      <c r="M82" s="73"/>
    </row>
    <row r="83" spans="1:13">
      <c r="B83" s="73"/>
      <c r="C83" s="73"/>
      <c r="D83" s="73"/>
      <c r="E83" s="73"/>
      <c r="F83" s="73"/>
      <c r="G83" s="73"/>
      <c r="H83" s="73"/>
      <c r="I83" s="73"/>
      <c r="J83" s="73"/>
      <c r="K83" s="73"/>
      <c r="L83" s="73"/>
      <c r="M83" s="73"/>
    </row>
    <row r="84" spans="1:13">
      <c r="A84" s="62"/>
    </row>
    <row r="85" spans="1:13">
      <c r="A85" s="62"/>
    </row>
    <row r="86" spans="1:13">
      <c r="A86" s="62"/>
    </row>
  </sheetData>
  <mergeCells count="10">
    <mergeCell ref="B2:D2"/>
    <mergeCell ref="E2:G2"/>
    <mergeCell ref="H2:J2"/>
    <mergeCell ref="K2:M2"/>
    <mergeCell ref="W2:Y2"/>
    <mergeCell ref="Z2:AB2"/>
    <mergeCell ref="AC2:AE2"/>
    <mergeCell ref="T2:V2"/>
    <mergeCell ref="N2:P2"/>
    <mergeCell ref="Q2:S2"/>
  </mergeCells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57"/>
  <sheetViews>
    <sheetView topLeftCell="A43" workbookViewId="0">
      <selection activeCell="H17" sqref="H17"/>
    </sheetView>
  </sheetViews>
  <sheetFormatPr defaultColWidth="8.921875" defaultRowHeight="12.45"/>
  <cols>
    <col min="1" max="1" width="17.921875" customWidth="1"/>
    <col min="2" max="2" width="8.921875" customWidth="1"/>
    <col min="3" max="3" width="87.07421875" customWidth="1"/>
  </cols>
  <sheetData>
    <row r="1" spans="1:6">
      <c r="A1" s="1" t="s">
        <v>41</v>
      </c>
    </row>
    <row r="2" spans="1:6" ht="49.75">
      <c r="E2" s="2" t="s">
        <v>32</v>
      </c>
      <c r="F2" s="2" t="s">
        <v>9</v>
      </c>
    </row>
    <row r="3" spans="1:6" ht="15.9">
      <c r="A3" s="3" t="s">
        <v>10</v>
      </c>
      <c r="B3">
        <v>8.7899999999999991</v>
      </c>
      <c r="C3" s="4" t="s">
        <v>25</v>
      </c>
      <c r="E3" s="5">
        <v>1.2</v>
      </c>
      <c r="F3" s="6">
        <v>2040000000</v>
      </c>
    </row>
    <row r="4" spans="1:6" ht="15.9">
      <c r="A4" s="3" t="s">
        <v>11</v>
      </c>
      <c r="B4">
        <v>7.47</v>
      </c>
      <c r="C4" s="4" t="s">
        <v>26</v>
      </c>
      <c r="E4" s="5">
        <v>1.3</v>
      </c>
      <c r="F4" s="6">
        <v>1550000000</v>
      </c>
    </row>
    <row r="5" spans="1:6" ht="15.45">
      <c r="A5" s="3" t="s">
        <v>22</v>
      </c>
      <c r="B5" s="7">
        <f>F8</f>
        <v>1140000000</v>
      </c>
      <c r="C5" s="4" t="s">
        <v>27</v>
      </c>
      <c r="E5" s="5">
        <v>1.4</v>
      </c>
      <c r="F5" s="6">
        <v>1330000000</v>
      </c>
    </row>
    <row r="6" spans="1:6" ht="15.45">
      <c r="A6" s="3" t="s">
        <v>23</v>
      </c>
      <c r="B6">
        <v>44000</v>
      </c>
      <c r="C6" s="4" t="s">
        <v>28</v>
      </c>
      <c r="E6" s="5">
        <v>1.5</v>
      </c>
      <c r="F6" s="6">
        <v>1220000000</v>
      </c>
    </row>
    <row r="7" spans="1:6" ht="15.45">
      <c r="A7" s="3" t="s">
        <v>24</v>
      </c>
      <c r="B7">
        <f>36000*(PI())/30</f>
        <v>3769.9111843077521</v>
      </c>
      <c r="C7" s="4" t="s">
        <v>29</v>
      </c>
      <c r="E7" s="5">
        <v>1.6</v>
      </c>
      <c r="F7" s="6">
        <v>1170000000</v>
      </c>
    </row>
    <row r="8" spans="1:6" ht="15.45">
      <c r="A8" s="3" t="s">
        <v>8</v>
      </c>
      <c r="B8">
        <v>25</v>
      </c>
      <c r="C8" s="4" t="s">
        <v>7</v>
      </c>
      <c r="E8" s="5">
        <v>1.7</v>
      </c>
      <c r="F8" s="6">
        <v>1140000000</v>
      </c>
    </row>
    <row r="9" spans="1:6" ht="15.45">
      <c r="A9" s="3" t="s">
        <v>5</v>
      </c>
      <c r="B9">
        <f>649*B8</f>
        <v>16225</v>
      </c>
      <c r="C9" s="4" t="s">
        <v>6</v>
      </c>
      <c r="E9" s="5">
        <v>1.8</v>
      </c>
      <c r="F9" s="6">
        <v>1120000000</v>
      </c>
    </row>
    <row r="10" spans="1:6" ht="15.9">
      <c r="A10" s="3" t="s">
        <v>12</v>
      </c>
      <c r="B10">
        <f>2.8+(0.00834*(B9)^0.479)</f>
        <v>3.6666515629149536</v>
      </c>
      <c r="C10" s="4" t="s">
        <v>30</v>
      </c>
      <c r="E10" s="8">
        <v>1.9</v>
      </c>
      <c r="F10" s="9">
        <v>1120000000</v>
      </c>
    </row>
    <row r="11" spans="1:6" ht="15.45">
      <c r="A11" s="3" t="s">
        <v>37</v>
      </c>
      <c r="B11" s="10">
        <v>11</v>
      </c>
      <c r="C11" s="4" t="s">
        <v>31</v>
      </c>
    </row>
    <row r="12" spans="1:6" ht="15.9">
      <c r="A12" s="3" t="s">
        <v>13</v>
      </c>
      <c r="B12">
        <v>1.7</v>
      </c>
      <c r="C12" s="4" t="s">
        <v>36</v>
      </c>
    </row>
    <row r="13" spans="1:6" ht="15.9">
      <c r="A13" s="3" t="s">
        <v>14</v>
      </c>
      <c r="B13">
        <v>1.65</v>
      </c>
      <c r="C13" s="4" t="s">
        <v>34</v>
      </c>
    </row>
    <row r="14" spans="1:6" ht="15.9">
      <c r="A14" s="3" t="s">
        <v>15</v>
      </c>
      <c r="B14">
        <v>7.5</v>
      </c>
      <c r="C14" s="4" t="s">
        <v>21</v>
      </c>
    </row>
    <row r="15" spans="1:6" ht="15.9">
      <c r="A15" s="3" t="s">
        <v>16</v>
      </c>
      <c r="B15">
        <f>(1/3*(B4^2+B3*B4+B3^2))^(1/2)</f>
        <v>8.1389249904394614</v>
      </c>
      <c r="C15" s="4" t="s">
        <v>35</v>
      </c>
    </row>
    <row r="16" spans="1:6" ht="15.9">
      <c r="A16" s="3" t="s">
        <v>17</v>
      </c>
      <c r="B16">
        <v>5.0999999999999996</v>
      </c>
      <c r="C16" s="4" t="s">
        <v>4</v>
      </c>
    </row>
    <row r="17" spans="1:4" ht="15.45">
      <c r="A17" s="3"/>
      <c r="C17" s="4"/>
    </row>
    <row r="18" spans="1:4" ht="15.45">
      <c r="C18" s="11" t="s">
        <v>38</v>
      </c>
      <c r="D18" s="12">
        <f>B11*(B3-B4)^2</f>
        <v>19.166399999999982</v>
      </c>
    </row>
    <row r="19" spans="1:4" ht="15.45">
      <c r="C19" s="11" t="s">
        <v>2</v>
      </c>
      <c r="D19" s="12">
        <f>B11*((B3-B4)/3)^2</f>
        <v>2.1295999999999977</v>
      </c>
    </row>
    <row r="20" spans="1:4" ht="15.45">
      <c r="C20" s="11" t="s">
        <v>3</v>
      </c>
      <c r="D20" s="14">
        <f>(113000000000000*B5*(B13-1))/(B6^4*B14^2*B10)</f>
        <v>108.31629022640612</v>
      </c>
    </row>
    <row r="22" spans="1:4" ht="15.45">
      <c r="C22" s="11"/>
      <c r="D22" s="12"/>
    </row>
    <row r="23" spans="1:4" ht="15.45">
      <c r="C23" s="11"/>
      <c r="D23" s="12"/>
    </row>
    <row r="27" spans="1:4">
      <c r="A27" s="1"/>
    </row>
    <row r="28" spans="1:4" ht="15.45">
      <c r="C28" s="4"/>
    </row>
    <row r="29" spans="1:4" ht="15.45">
      <c r="A29" s="3"/>
      <c r="C29" s="4"/>
    </row>
    <row r="30" spans="1:4" ht="15.45">
      <c r="A30" s="3"/>
      <c r="C30" s="4"/>
    </row>
    <row r="31" spans="1:4" ht="15.45">
      <c r="A31" s="3"/>
      <c r="B31" s="7"/>
      <c r="C31" s="4"/>
    </row>
    <row r="32" spans="1:4" ht="15.45">
      <c r="A32" s="3"/>
      <c r="C32" s="4"/>
    </row>
    <row r="33" spans="1:12" ht="15.45">
      <c r="A33" s="3"/>
      <c r="C33" s="4"/>
    </row>
    <row r="34" spans="1:12" ht="15.45">
      <c r="A34" s="3"/>
      <c r="C34" s="4"/>
    </row>
    <row r="35" spans="1:12" ht="15.45">
      <c r="A35" s="3"/>
      <c r="C35" s="4"/>
    </row>
    <row r="36" spans="1:12" ht="15.45">
      <c r="A36" s="3"/>
      <c r="C36" s="4"/>
    </row>
    <row r="37" spans="1:12" ht="15.45">
      <c r="A37" s="3"/>
      <c r="B37" s="10"/>
      <c r="C37" s="4"/>
    </row>
    <row r="38" spans="1:12" ht="15.45">
      <c r="A38" s="3"/>
      <c r="C38" s="4"/>
    </row>
    <row r="39" spans="1:12" ht="15.45">
      <c r="A39" s="3"/>
      <c r="C39" s="4"/>
    </row>
    <row r="40" spans="1:12" s="18" customFormat="1" ht="15.45">
      <c r="A40" s="17"/>
      <c r="C40" s="19"/>
    </row>
    <row r="41" spans="1:12" ht="15.45">
      <c r="A41" s="3"/>
      <c r="C41" s="4"/>
    </row>
    <row r="42" spans="1:12" ht="15.45">
      <c r="A42" s="3"/>
      <c r="C42" s="4"/>
    </row>
    <row r="43" spans="1:12" ht="15.45">
      <c r="A43" s="3"/>
      <c r="C43" s="4"/>
    </row>
    <row r="44" spans="1:12" ht="15.45">
      <c r="A44" s="3"/>
      <c r="C44" s="4"/>
    </row>
    <row r="45" spans="1:12" ht="15.45">
      <c r="A45" s="3"/>
      <c r="C45" s="4"/>
    </row>
    <row r="46" spans="1:12" ht="15.45">
      <c r="A46" s="3"/>
      <c r="C46" s="11"/>
    </row>
    <row r="47" spans="1:12" ht="15.45">
      <c r="C47" s="11"/>
      <c r="K47" s="20"/>
      <c r="L47" s="20"/>
    </row>
    <row r="48" spans="1:12" ht="15.45">
      <c r="C48" s="11"/>
    </row>
    <row r="49" spans="3:12" s="20" customFormat="1" ht="15.45">
      <c r="C49" s="21"/>
      <c r="K49"/>
      <c r="L49"/>
    </row>
    <row r="50" spans="3:12" ht="15.45">
      <c r="C50" s="11"/>
    </row>
    <row r="51" spans="3:12">
      <c r="D51" s="13"/>
    </row>
    <row r="52" spans="3:12" ht="15.45">
      <c r="C52" s="11"/>
      <c r="D52" s="14"/>
    </row>
    <row r="53" spans="3:12" ht="15.45">
      <c r="C53" s="11"/>
      <c r="D53" s="14"/>
    </row>
    <row r="54" spans="3:12" ht="15.45">
      <c r="C54" s="11"/>
      <c r="D54" s="14"/>
    </row>
    <row r="55" spans="3:12" ht="15.45">
      <c r="C55" s="11"/>
    </row>
    <row r="56" spans="3:12">
      <c r="D56" s="12"/>
    </row>
    <row r="57" spans="3:12">
      <c r="D57" s="12"/>
    </row>
  </sheetData>
  <phoneticPr fontId="9" type="noConversion"/>
  <pageMargins left="0.75" right="0.75" top="1" bottom="1" header="0.5" footer="0.5"/>
  <pageSetup scale="57" orientation="portrait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52"/>
  <sheetViews>
    <sheetView topLeftCell="A27" zoomScaleNormal="100" workbookViewId="0">
      <selection activeCell="B42" sqref="B42"/>
    </sheetView>
  </sheetViews>
  <sheetFormatPr defaultColWidth="11.3828125" defaultRowHeight="12.45"/>
  <cols>
    <col min="1" max="1" width="11.3828125" customWidth="1"/>
    <col min="2" max="2" width="16" customWidth="1"/>
    <col min="3" max="12" width="11.3828125" customWidth="1"/>
    <col min="13" max="13" width="12.23046875" bestFit="1" customWidth="1"/>
  </cols>
  <sheetData>
    <row r="1" spans="1:10">
      <c r="A1" s="3" t="s">
        <v>54</v>
      </c>
      <c r="B1" s="24"/>
      <c r="C1" s="24"/>
      <c r="D1" s="24"/>
      <c r="E1" s="24"/>
      <c r="J1" s="3"/>
    </row>
    <row r="2" spans="1:10">
      <c r="A2" t="s">
        <v>51</v>
      </c>
      <c r="B2" s="24"/>
      <c r="C2" s="29"/>
      <c r="D2" s="25"/>
      <c r="E2" s="27"/>
    </row>
    <row r="3" spans="1:10">
      <c r="A3" t="s">
        <v>48</v>
      </c>
      <c r="B3" s="24"/>
      <c r="C3" s="29"/>
      <c r="D3" s="25"/>
      <c r="E3" s="27"/>
    </row>
    <row r="4" spans="1:10">
      <c r="A4" t="s">
        <v>49</v>
      </c>
      <c r="B4" s="24"/>
      <c r="C4" s="29"/>
      <c r="D4" s="25"/>
      <c r="E4" s="27"/>
    </row>
    <row r="5" spans="1:10">
      <c r="A5" t="s">
        <v>50</v>
      </c>
      <c r="B5" s="24"/>
      <c r="C5" s="29"/>
      <c r="D5" s="25"/>
      <c r="E5" s="27"/>
    </row>
    <row r="6" spans="1:10">
      <c r="A6" t="s">
        <v>52</v>
      </c>
      <c r="B6" s="24"/>
      <c r="C6" s="29"/>
      <c r="D6" s="25"/>
      <c r="E6" s="27"/>
    </row>
    <row r="7" spans="1:10">
      <c r="A7" t="s">
        <v>53</v>
      </c>
      <c r="B7" s="24"/>
      <c r="C7" s="29"/>
      <c r="D7" s="25"/>
      <c r="E7" s="27"/>
    </row>
    <row r="10" spans="1:10">
      <c r="A10" t="s">
        <v>44</v>
      </c>
    </row>
    <row r="12" spans="1:10">
      <c r="A12" s="3" t="s">
        <v>18</v>
      </c>
      <c r="B12" s="3" t="s">
        <v>19</v>
      </c>
      <c r="C12" s="3" t="s">
        <v>20</v>
      </c>
      <c r="D12" s="3"/>
      <c r="E12" s="3" t="s">
        <v>1</v>
      </c>
    </row>
    <row r="13" spans="1:10">
      <c r="A13" s="31">
        <v>4</v>
      </c>
      <c r="B13" s="31">
        <f t="shared" ref="B13:B26" si="0">($E$45-1.73)*A13*1.52</f>
        <v>0.95877840128000336</v>
      </c>
      <c r="C13" s="31">
        <f t="shared" ref="C13:C26" si="1">B13+A13</f>
        <v>4.9587784012800036</v>
      </c>
    </row>
    <row r="14" spans="1:10">
      <c r="A14" s="31">
        <v>4.05</v>
      </c>
      <c r="B14" s="31">
        <f t="shared" si="0"/>
        <v>0.97076313129600333</v>
      </c>
      <c r="C14" s="31">
        <f t="shared" si="1"/>
        <v>5.020763131296003</v>
      </c>
    </row>
    <row r="15" spans="1:10">
      <c r="A15" s="31">
        <v>4.0999999999999996</v>
      </c>
      <c r="B15" s="31">
        <f t="shared" si="0"/>
        <v>0.9827478613120032</v>
      </c>
      <c r="C15" s="31">
        <f t="shared" si="1"/>
        <v>5.0827478613120025</v>
      </c>
    </row>
    <row r="16" spans="1:10">
      <c r="A16" s="31">
        <v>4.1500000000000004</v>
      </c>
      <c r="B16" s="31">
        <f t="shared" si="0"/>
        <v>0.99473259132800351</v>
      </c>
      <c r="C16" s="15">
        <f t="shared" si="1"/>
        <v>5.1447325913280038</v>
      </c>
    </row>
    <row r="17" spans="1:12">
      <c r="A17" s="31">
        <v>4.2</v>
      </c>
      <c r="B17" s="31">
        <f t="shared" si="0"/>
        <v>1.0067173213440035</v>
      </c>
      <c r="C17" s="31">
        <f t="shared" si="1"/>
        <v>5.2067173213440032</v>
      </c>
    </row>
    <row r="18" spans="1:12">
      <c r="A18" s="31">
        <v>4.25</v>
      </c>
      <c r="B18" s="31">
        <f t="shared" si="0"/>
        <v>1.0187020513600036</v>
      </c>
      <c r="C18" s="31">
        <f t="shared" si="1"/>
        <v>5.2687020513600036</v>
      </c>
    </row>
    <row r="19" spans="1:12">
      <c r="A19" s="31">
        <v>4.3</v>
      </c>
      <c r="B19" s="31">
        <f t="shared" si="0"/>
        <v>1.0306867813760034</v>
      </c>
      <c r="C19" s="31">
        <f t="shared" si="1"/>
        <v>5.330686781376003</v>
      </c>
      <c r="E19" s="40" t="s">
        <v>45</v>
      </c>
      <c r="F19" s="40" t="s">
        <v>47</v>
      </c>
      <c r="G19" s="40" t="s">
        <v>46</v>
      </c>
      <c r="H19" s="52" t="s">
        <v>167</v>
      </c>
    </row>
    <row r="20" spans="1:12">
      <c r="A20" s="31">
        <v>4.3499999999999996</v>
      </c>
      <c r="B20" s="31">
        <f t="shared" si="0"/>
        <v>1.0426715113920035</v>
      </c>
      <c r="C20" s="31">
        <f t="shared" si="1"/>
        <v>5.3926715113920034</v>
      </c>
      <c r="E20">
        <f t="shared" ref="E20:E26" si="2">A20</f>
        <v>4.3499999999999996</v>
      </c>
      <c r="F20" s="38">
        <v>0.15</v>
      </c>
      <c r="G20" s="28">
        <f t="shared" ref="G20:G26" si="3">B20-F20</f>
        <v>0.89267151139200351</v>
      </c>
      <c r="H20">
        <v>5.0000000000000001E-3</v>
      </c>
    </row>
    <row r="21" spans="1:12">
      <c r="A21" s="31">
        <v>4.4000000000000004</v>
      </c>
      <c r="B21" s="31">
        <f t="shared" si="0"/>
        <v>1.0546562414080038</v>
      </c>
      <c r="C21" s="31">
        <f t="shared" si="1"/>
        <v>5.4546562414080046</v>
      </c>
      <c r="E21">
        <f t="shared" si="2"/>
        <v>4.4000000000000004</v>
      </c>
      <c r="F21">
        <f t="shared" ref="F21:F26" si="4">$F$20</f>
        <v>0.15</v>
      </c>
      <c r="G21" s="28">
        <f t="shared" si="3"/>
        <v>0.90465624140800383</v>
      </c>
      <c r="H21">
        <v>5.0000000000000001E-3</v>
      </c>
      <c r="I21" s="16"/>
      <c r="J21" s="16"/>
      <c r="K21" s="16"/>
    </row>
    <row r="22" spans="1:12">
      <c r="A22" s="31">
        <v>4.45</v>
      </c>
      <c r="B22" s="31">
        <f t="shared" si="0"/>
        <v>1.0666409714240037</v>
      </c>
      <c r="C22" s="31">
        <f t="shared" si="1"/>
        <v>5.5166409714240041</v>
      </c>
      <c r="E22">
        <f t="shared" si="2"/>
        <v>4.45</v>
      </c>
      <c r="F22">
        <f t="shared" si="4"/>
        <v>0.15</v>
      </c>
      <c r="G22" s="28">
        <f t="shared" si="3"/>
        <v>0.91664097142400369</v>
      </c>
      <c r="H22">
        <v>5.0000000000000001E-3</v>
      </c>
      <c r="I22" s="16"/>
      <c r="J22" s="16"/>
    </row>
    <row r="23" spans="1:12">
      <c r="A23" s="54">
        <v>4.5</v>
      </c>
      <c r="B23" s="53">
        <f t="shared" si="0"/>
        <v>1.0786257014400038</v>
      </c>
      <c r="C23" s="54">
        <f t="shared" si="1"/>
        <v>5.5786257014400036</v>
      </c>
      <c r="D23" s="54"/>
      <c r="E23" s="54">
        <f t="shared" si="2"/>
        <v>4.5</v>
      </c>
      <c r="F23" s="54">
        <f t="shared" si="4"/>
        <v>0.15</v>
      </c>
      <c r="G23" s="55">
        <f t="shared" si="3"/>
        <v>0.92862570144000378</v>
      </c>
      <c r="H23" s="54">
        <v>5.0000000000000001E-3</v>
      </c>
      <c r="I23" s="16"/>
      <c r="J23" s="16"/>
    </row>
    <row r="24" spans="1:12">
      <c r="A24" s="30">
        <v>4.55</v>
      </c>
      <c r="B24" s="30">
        <f t="shared" si="0"/>
        <v>1.0906104314560037</v>
      </c>
      <c r="C24" s="30">
        <f t="shared" si="1"/>
        <v>5.6406104314560039</v>
      </c>
      <c r="D24" s="30"/>
      <c r="E24" s="30">
        <f>A24</f>
        <v>4.55</v>
      </c>
      <c r="F24" s="30">
        <f t="shared" si="4"/>
        <v>0.15</v>
      </c>
      <c r="G24" s="51">
        <f>B24-F24</f>
        <v>0.94061043145600365</v>
      </c>
      <c r="H24">
        <v>5.0000000000000001E-3</v>
      </c>
      <c r="I24" s="16"/>
      <c r="J24" s="16"/>
    </row>
    <row r="25" spans="1:12">
      <c r="A25">
        <v>4.57</v>
      </c>
      <c r="B25" s="31">
        <f t="shared" si="0"/>
        <v>1.0954043234624038</v>
      </c>
      <c r="C25">
        <f t="shared" si="1"/>
        <v>5.6654043234624041</v>
      </c>
      <c r="E25">
        <f t="shared" si="2"/>
        <v>4.57</v>
      </c>
      <c r="F25">
        <f t="shared" si="4"/>
        <v>0.15</v>
      </c>
      <c r="G25" s="28">
        <f t="shared" si="3"/>
        <v>0.94540432346240377</v>
      </c>
      <c r="H25">
        <v>5.0000000000000001E-3</v>
      </c>
      <c r="I25" s="16"/>
      <c r="J25" s="16"/>
      <c r="K25" s="15"/>
    </row>
    <row r="26" spans="1:12">
      <c r="A26" s="30">
        <v>4.5999999999999996</v>
      </c>
      <c r="B26" s="31">
        <f t="shared" si="0"/>
        <v>1.1025951614720038</v>
      </c>
      <c r="C26" s="30">
        <f t="shared" si="1"/>
        <v>5.7025951614720034</v>
      </c>
      <c r="E26">
        <f t="shared" si="2"/>
        <v>4.5999999999999996</v>
      </c>
      <c r="F26">
        <f t="shared" si="4"/>
        <v>0.15</v>
      </c>
      <c r="G26" s="28">
        <f t="shared" si="3"/>
        <v>0.95259516147200374</v>
      </c>
      <c r="H26">
        <v>5.0000000000000001E-3</v>
      </c>
      <c r="I26" s="16"/>
      <c r="J26" s="16"/>
      <c r="K26" s="16"/>
    </row>
    <row r="27" spans="1:12">
      <c r="A27" s="30"/>
      <c r="B27" s="16"/>
      <c r="C27" s="30"/>
    </row>
    <row r="28" spans="1:12" ht="37.299999999999997">
      <c r="A28" s="107" t="s">
        <v>43</v>
      </c>
      <c r="B28" s="108" t="s">
        <v>39</v>
      </c>
      <c r="C28" s="108" t="s">
        <v>40</v>
      </c>
      <c r="D28" s="108" t="s">
        <v>42</v>
      </c>
      <c r="E28" s="108" t="s">
        <v>0</v>
      </c>
      <c r="F28" s="108" t="s">
        <v>153</v>
      </c>
      <c r="G28" s="109" t="s">
        <v>146</v>
      </c>
      <c r="H28" s="109" t="s">
        <v>147</v>
      </c>
      <c r="I28" s="109" t="s">
        <v>148</v>
      </c>
      <c r="J28" s="107" t="s">
        <v>196</v>
      </c>
      <c r="K28" s="108" t="s">
        <v>207</v>
      </c>
      <c r="L28" s="108" t="s">
        <v>206</v>
      </c>
    </row>
    <row r="29" spans="1:12" ht="14.15">
      <c r="A29" s="38" t="s">
        <v>138</v>
      </c>
      <c r="B29" s="93">
        <v>1.4018999999999999</v>
      </c>
      <c r="C29" s="93">
        <v>19.7</v>
      </c>
      <c r="D29" s="94">
        <f t="shared" ref="D29:D40" si="5">(20-C29)*-0.000175+B29</f>
        <v>1.4018474999999999</v>
      </c>
      <c r="E29" s="94">
        <f t="shared" ref="E29:E40" si="6">D29*10.9276-13.593</f>
        <v>1.7258287409999991</v>
      </c>
      <c r="F29" s="101">
        <v>1773</v>
      </c>
      <c r="G29" s="38">
        <v>139</v>
      </c>
      <c r="H29" s="95">
        <f>4000/G29</f>
        <v>28.776978417266186</v>
      </c>
      <c r="I29" s="95">
        <f>150-H29</f>
        <v>121.22302158273382</v>
      </c>
      <c r="J29" s="38">
        <f>G29*H29</f>
        <v>4000</v>
      </c>
      <c r="K29" s="96">
        <f>G$23+0.025</f>
        <v>0.9536257014400038</v>
      </c>
      <c r="L29" s="38">
        <f>H$23</f>
        <v>5.0000000000000001E-3</v>
      </c>
    </row>
    <row r="30" spans="1:12" ht="14.15">
      <c r="A30" t="s">
        <v>139</v>
      </c>
      <c r="B30" s="57">
        <v>1.4017999999999999</v>
      </c>
      <c r="C30" s="57">
        <v>20</v>
      </c>
      <c r="D30" s="42">
        <f t="shared" si="5"/>
        <v>1.4017999999999999</v>
      </c>
      <c r="E30" s="42">
        <f t="shared" si="6"/>
        <v>1.7253096799999987</v>
      </c>
      <c r="F30" s="102">
        <v>3942</v>
      </c>
      <c r="G30">
        <v>98</v>
      </c>
      <c r="H30" s="50">
        <f t="shared" ref="H30:H44" si="7">4000/G30</f>
        <v>40.816326530612244</v>
      </c>
      <c r="I30" s="50">
        <f>150-H30</f>
        <v>109.18367346938776</v>
      </c>
      <c r="J30">
        <f>G30*H30</f>
        <v>4000</v>
      </c>
      <c r="K30" s="96">
        <f t="shared" ref="K30:K44" si="8">G$23+0.025</f>
        <v>0.9536257014400038</v>
      </c>
      <c r="L30">
        <f t="shared" ref="L30:L44" si="9">H$23</f>
        <v>5.0000000000000001E-3</v>
      </c>
    </row>
    <row r="31" spans="1:12" ht="14.15">
      <c r="A31" s="38" t="s">
        <v>140</v>
      </c>
      <c r="B31" s="93">
        <v>1.4018999999999999</v>
      </c>
      <c r="C31" s="93">
        <v>19.8</v>
      </c>
      <c r="D31" s="94">
        <f t="shared" si="5"/>
        <v>1.4018649999999999</v>
      </c>
      <c r="E31" s="94">
        <f t="shared" si="6"/>
        <v>1.7260199739999997</v>
      </c>
      <c r="F31" s="101">
        <v>3944</v>
      </c>
      <c r="G31" s="38">
        <v>106</v>
      </c>
      <c r="H31" s="95">
        <f t="shared" si="7"/>
        <v>37.735849056603776</v>
      </c>
      <c r="I31" s="95">
        <f t="shared" ref="I31" si="10">150-H31</f>
        <v>112.26415094339623</v>
      </c>
      <c r="J31" s="38">
        <f t="shared" ref="J31" si="11">G31*H31</f>
        <v>4000.0000000000005</v>
      </c>
      <c r="K31" s="96">
        <f t="shared" si="8"/>
        <v>0.9536257014400038</v>
      </c>
      <c r="L31" s="38">
        <f t="shared" si="9"/>
        <v>5.0000000000000001E-3</v>
      </c>
    </row>
    <row r="32" spans="1:12" ht="14.15">
      <c r="A32" t="s">
        <v>141</v>
      </c>
      <c r="B32" s="57">
        <v>1.4019999999999999</v>
      </c>
      <c r="C32" s="57">
        <v>19.8</v>
      </c>
      <c r="D32" s="42">
        <f t="shared" si="5"/>
        <v>1.4019649999999999</v>
      </c>
      <c r="E32" s="42">
        <f t="shared" si="6"/>
        <v>1.7271127339999985</v>
      </c>
      <c r="F32" s="102">
        <v>1515</v>
      </c>
      <c r="G32">
        <v>115</v>
      </c>
      <c r="H32" s="50">
        <f t="shared" si="7"/>
        <v>34.782608695652172</v>
      </c>
      <c r="I32" s="50">
        <f t="shared" ref="I32:I42" si="12">150-H32</f>
        <v>115.21739130434783</v>
      </c>
      <c r="J32">
        <f>G32*H32</f>
        <v>4000</v>
      </c>
      <c r="K32" s="96">
        <f t="shared" si="8"/>
        <v>0.9536257014400038</v>
      </c>
      <c r="L32">
        <f t="shared" si="9"/>
        <v>5.0000000000000001E-3</v>
      </c>
    </row>
    <row r="33" spans="1:12" ht="14.15">
      <c r="A33" s="38" t="s">
        <v>142</v>
      </c>
      <c r="B33" s="93">
        <v>1.4020999999999999</v>
      </c>
      <c r="C33" s="93">
        <v>20</v>
      </c>
      <c r="D33" s="94">
        <f t="shared" si="5"/>
        <v>1.4020999999999999</v>
      </c>
      <c r="E33" s="94">
        <f t="shared" si="6"/>
        <v>1.7285879599999987</v>
      </c>
      <c r="F33" s="101">
        <v>3193</v>
      </c>
      <c r="G33" s="38">
        <v>113.4</v>
      </c>
      <c r="H33" s="95">
        <f t="shared" si="7"/>
        <v>35.273368606701936</v>
      </c>
      <c r="I33" s="95">
        <f t="shared" si="12"/>
        <v>114.72663139329806</v>
      </c>
      <c r="J33" s="38">
        <f>G33*H33</f>
        <v>4000</v>
      </c>
      <c r="K33" s="96">
        <f t="shared" si="8"/>
        <v>0.9536257014400038</v>
      </c>
      <c r="L33" s="38">
        <f t="shared" si="9"/>
        <v>5.0000000000000001E-3</v>
      </c>
    </row>
    <row r="34" spans="1:12">
      <c r="A34" t="s">
        <v>143</v>
      </c>
      <c r="B34" s="57">
        <v>1.4019999999999999</v>
      </c>
      <c r="C34" s="57">
        <v>19.899999999999999</v>
      </c>
      <c r="D34" s="42">
        <f t="shared" si="5"/>
        <v>1.4019824999999999</v>
      </c>
      <c r="E34" s="42">
        <f t="shared" si="6"/>
        <v>1.7273039669999992</v>
      </c>
      <c r="F34" s="103">
        <v>2383</v>
      </c>
      <c r="G34">
        <v>126</v>
      </c>
      <c r="H34" s="50">
        <f t="shared" si="7"/>
        <v>31.746031746031747</v>
      </c>
      <c r="I34" s="50">
        <f t="shared" si="12"/>
        <v>118.25396825396825</v>
      </c>
      <c r="J34">
        <f>G34*H34</f>
        <v>4000</v>
      </c>
      <c r="K34" s="96">
        <f t="shared" si="8"/>
        <v>0.9536257014400038</v>
      </c>
      <c r="L34">
        <f t="shared" si="9"/>
        <v>5.0000000000000001E-3</v>
      </c>
    </row>
    <row r="35" spans="1:12" ht="14.15">
      <c r="A35" s="38" t="s">
        <v>144</v>
      </c>
      <c r="B35" s="93">
        <v>1.4020999999999999</v>
      </c>
      <c r="C35" s="93">
        <v>19.899999999999999</v>
      </c>
      <c r="D35" s="94">
        <f t="shared" si="5"/>
        <v>1.4020824999999999</v>
      </c>
      <c r="E35" s="94">
        <f t="shared" si="6"/>
        <v>1.728396726999998</v>
      </c>
      <c r="F35" s="101">
        <v>3654</v>
      </c>
      <c r="G35" s="38">
        <v>151</v>
      </c>
      <c r="H35" s="95">
        <f t="shared" si="7"/>
        <v>26.490066225165563</v>
      </c>
      <c r="I35" s="95">
        <f t="shared" si="12"/>
        <v>123.50993377483444</v>
      </c>
      <c r="J35" s="38">
        <f>G35*H35</f>
        <v>4000</v>
      </c>
      <c r="K35" s="96">
        <f t="shared" si="8"/>
        <v>0.9536257014400038</v>
      </c>
      <c r="L35" s="38">
        <f t="shared" si="9"/>
        <v>5.0000000000000001E-3</v>
      </c>
    </row>
    <row r="36" spans="1:12" ht="14.15">
      <c r="A36" t="s">
        <v>145</v>
      </c>
      <c r="B36" s="57">
        <v>1.4019999999999999</v>
      </c>
      <c r="C36" s="57">
        <v>19.899999999999999</v>
      </c>
      <c r="D36" s="42">
        <f t="shared" si="5"/>
        <v>1.4019824999999999</v>
      </c>
      <c r="E36" s="42">
        <f t="shared" si="6"/>
        <v>1.7273039669999992</v>
      </c>
      <c r="F36" s="102">
        <v>1794</v>
      </c>
      <c r="G36">
        <v>143</v>
      </c>
      <c r="H36" s="50">
        <f t="shared" si="7"/>
        <v>27.972027972027973</v>
      </c>
      <c r="I36" s="50">
        <f t="shared" si="12"/>
        <v>122.02797202797203</v>
      </c>
      <c r="J36">
        <f t="shared" ref="J36:J44" si="13">G36*H36</f>
        <v>4000</v>
      </c>
      <c r="K36" s="96">
        <f t="shared" si="8"/>
        <v>0.9536257014400038</v>
      </c>
      <c r="L36">
        <f t="shared" si="9"/>
        <v>5.0000000000000001E-3</v>
      </c>
    </row>
    <row r="37" spans="1:12" ht="14.15">
      <c r="A37" s="38" t="s">
        <v>149</v>
      </c>
      <c r="B37" s="94">
        <v>1.4021999999999999</v>
      </c>
      <c r="C37" s="97">
        <v>19.5</v>
      </c>
      <c r="D37" s="94">
        <f t="shared" si="5"/>
        <v>1.4021124999999999</v>
      </c>
      <c r="E37" s="94">
        <f t="shared" si="6"/>
        <v>1.7287245549999994</v>
      </c>
      <c r="F37" s="101">
        <v>3971</v>
      </c>
      <c r="G37" s="38">
        <v>47.1</v>
      </c>
      <c r="H37" s="95">
        <f t="shared" si="7"/>
        <v>84.925690021231418</v>
      </c>
      <c r="I37" s="95">
        <f t="shared" si="12"/>
        <v>65.074309978768582</v>
      </c>
      <c r="J37" s="38">
        <f>G37*H37</f>
        <v>4000</v>
      </c>
      <c r="K37" s="96">
        <f t="shared" si="8"/>
        <v>0.9536257014400038</v>
      </c>
      <c r="L37" s="38">
        <f t="shared" si="9"/>
        <v>5.0000000000000001E-3</v>
      </c>
    </row>
    <row r="38" spans="1:12" ht="14.15">
      <c r="A38" t="s">
        <v>150</v>
      </c>
      <c r="B38" s="42">
        <v>1.4018999999999999</v>
      </c>
      <c r="C38" s="41">
        <v>19.5</v>
      </c>
      <c r="D38" s="42">
        <f t="shared" si="5"/>
        <v>1.4018124999999999</v>
      </c>
      <c r="E38" s="42">
        <f t="shared" si="6"/>
        <v>1.7254462749999995</v>
      </c>
      <c r="F38" s="102">
        <v>2393</v>
      </c>
      <c r="G38">
        <v>121.5</v>
      </c>
      <c r="H38" s="50">
        <f t="shared" si="7"/>
        <v>32.921810699588477</v>
      </c>
      <c r="I38" s="50">
        <f t="shared" si="12"/>
        <v>117.07818930041152</v>
      </c>
      <c r="J38">
        <f t="shared" si="13"/>
        <v>4000</v>
      </c>
      <c r="K38" s="96">
        <f t="shared" si="8"/>
        <v>0.9536257014400038</v>
      </c>
      <c r="L38">
        <f t="shared" si="9"/>
        <v>5.0000000000000001E-3</v>
      </c>
    </row>
    <row r="39" spans="1:12" ht="14.6">
      <c r="A39" s="38" t="s">
        <v>151</v>
      </c>
      <c r="B39" s="94">
        <v>1.4021999999999999</v>
      </c>
      <c r="C39" s="97">
        <v>19.5</v>
      </c>
      <c r="D39" s="94">
        <f t="shared" si="5"/>
        <v>1.4021124999999999</v>
      </c>
      <c r="E39" s="94">
        <f t="shared" si="6"/>
        <v>1.7287245549999994</v>
      </c>
      <c r="F39" s="101">
        <v>4011</v>
      </c>
      <c r="G39" s="106">
        <v>75.599999999999994</v>
      </c>
      <c r="H39" s="95">
        <f t="shared" si="7"/>
        <v>52.910052910052912</v>
      </c>
      <c r="I39" s="95">
        <f t="shared" si="12"/>
        <v>97.089947089947088</v>
      </c>
      <c r="J39" s="38">
        <f t="shared" si="13"/>
        <v>4000</v>
      </c>
      <c r="K39" s="96">
        <f t="shared" si="8"/>
        <v>0.9536257014400038</v>
      </c>
      <c r="L39" s="38">
        <f t="shared" si="9"/>
        <v>5.0000000000000001E-3</v>
      </c>
    </row>
    <row r="40" spans="1:12" ht="14.15">
      <c r="A40" t="s">
        <v>152</v>
      </c>
      <c r="B40" s="42">
        <v>1.4020999999999999</v>
      </c>
      <c r="C40" s="41">
        <v>19.5</v>
      </c>
      <c r="D40" s="42">
        <f t="shared" si="5"/>
        <v>1.4020124999999999</v>
      </c>
      <c r="E40" s="42">
        <f t="shared" si="6"/>
        <v>1.7276317949999989</v>
      </c>
      <c r="F40" s="104">
        <v>3961</v>
      </c>
      <c r="G40">
        <v>96</v>
      </c>
      <c r="H40" s="50">
        <f t="shared" si="7"/>
        <v>41.666666666666664</v>
      </c>
      <c r="I40" s="50">
        <f t="shared" si="12"/>
        <v>108.33333333333334</v>
      </c>
      <c r="J40">
        <f t="shared" si="13"/>
        <v>4000</v>
      </c>
      <c r="K40" s="96">
        <f t="shared" si="8"/>
        <v>0.9536257014400038</v>
      </c>
      <c r="L40">
        <f t="shared" si="9"/>
        <v>5.0000000000000001E-3</v>
      </c>
    </row>
    <row r="41" spans="1:12" ht="14.15">
      <c r="A41" s="38" t="s">
        <v>163</v>
      </c>
      <c r="B41" s="94">
        <v>1.4021999999999999</v>
      </c>
      <c r="C41" s="97">
        <v>19.600000000000001</v>
      </c>
      <c r="D41" s="94">
        <f t="shared" ref="D41:D44" si="14">(20-C41)*-0.000175+B41</f>
        <v>1.4021299999999999</v>
      </c>
      <c r="E41" s="94">
        <f t="shared" ref="E41:E44" si="15">D41*10.9276-13.593</f>
        <v>1.7289157879999983</v>
      </c>
      <c r="F41" s="105">
        <v>4016</v>
      </c>
      <c r="G41" s="38">
        <v>206</v>
      </c>
      <c r="H41" s="95">
        <f t="shared" si="7"/>
        <v>19.417475728155338</v>
      </c>
      <c r="I41" s="95">
        <f t="shared" si="12"/>
        <v>130.58252427184465</v>
      </c>
      <c r="J41" s="38">
        <f t="shared" si="13"/>
        <v>3999.9999999999995</v>
      </c>
      <c r="K41" s="96">
        <f t="shared" si="8"/>
        <v>0.9536257014400038</v>
      </c>
      <c r="L41" s="38">
        <f t="shared" si="9"/>
        <v>5.0000000000000001E-3</v>
      </c>
    </row>
    <row r="42" spans="1:12" ht="14.15">
      <c r="A42" t="s">
        <v>164</v>
      </c>
      <c r="B42" s="42">
        <v>1.4021999999999999</v>
      </c>
      <c r="C42" s="41">
        <v>19.5</v>
      </c>
      <c r="D42" s="42">
        <f t="shared" si="14"/>
        <v>1.4021124999999999</v>
      </c>
      <c r="E42" s="42">
        <f t="shared" si="15"/>
        <v>1.7287245549999994</v>
      </c>
      <c r="F42" s="104">
        <v>2445</v>
      </c>
      <c r="G42">
        <v>105</v>
      </c>
      <c r="H42" s="50">
        <f t="shared" si="7"/>
        <v>38.095238095238095</v>
      </c>
      <c r="I42" s="50">
        <f t="shared" si="12"/>
        <v>111.9047619047619</v>
      </c>
      <c r="J42">
        <f t="shared" si="13"/>
        <v>4000</v>
      </c>
      <c r="K42" s="96">
        <f t="shared" si="8"/>
        <v>0.9536257014400038</v>
      </c>
      <c r="L42">
        <f t="shared" si="9"/>
        <v>5.0000000000000001E-3</v>
      </c>
    </row>
    <row r="43" spans="1:12" ht="14.15">
      <c r="A43" s="38" t="s">
        <v>165</v>
      </c>
      <c r="B43" s="94">
        <v>1.4021999999999999</v>
      </c>
      <c r="C43" s="97">
        <v>19.5</v>
      </c>
      <c r="D43" s="94">
        <f t="shared" si="14"/>
        <v>1.4021124999999999</v>
      </c>
      <c r="E43" s="94">
        <f t="shared" si="15"/>
        <v>1.7287245549999994</v>
      </c>
      <c r="F43" s="105">
        <v>2021</v>
      </c>
      <c r="G43" s="38">
        <v>101.9</v>
      </c>
      <c r="H43" s="95">
        <f t="shared" si="7"/>
        <v>39.254170755642782</v>
      </c>
      <c r="I43" s="95">
        <f t="shared" ref="I43:I44" si="16">150-H43</f>
        <v>110.74582924435722</v>
      </c>
      <c r="J43" s="38">
        <f t="shared" si="13"/>
        <v>3999.9999999999995</v>
      </c>
      <c r="K43" s="96">
        <f t="shared" si="8"/>
        <v>0.9536257014400038</v>
      </c>
      <c r="L43" s="38">
        <f t="shared" si="9"/>
        <v>5.0000000000000001E-3</v>
      </c>
    </row>
    <row r="44" spans="1:12" ht="14.15">
      <c r="A44" t="s">
        <v>166</v>
      </c>
      <c r="B44" s="42">
        <v>1.4021999999999999</v>
      </c>
      <c r="C44" s="41">
        <v>19.600000000000001</v>
      </c>
      <c r="D44" s="42">
        <f t="shared" si="14"/>
        <v>1.4021299999999999</v>
      </c>
      <c r="E44" s="42">
        <f t="shared" si="15"/>
        <v>1.7289157879999983</v>
      </c>
      <c r="F44" s="104">
        <v>1502</v>
      </c>
      <c r="G44">
        <v>78.900000000000006</v>
      </c>
      <c r="H44" s="50">
        <f t="shared" si="7"/>
        <v>50.697084917617232</v>
      </c>
      <c r="I44" s="50">
        <f t="shared" si="16"/>
        <v>99.302915082382768</v>
      </c>
      <c r="J44">
        <f t="shared" si="13"/>
        <v>4000</v>
      </c>
      <c r="K44" s="96">
        <f t="shared" si="8"/>
        <v>0.9536257014400038</v>
      </c>
      <c r="L44">
        <f t="shared" si="9"/>
        <v>5.0000000000000001E-3</v>
      </c>
    </row>
    <row r="45" spans="1:12" ht="14.15">
      <c r="A45" s="45" t="s">
        <v>33</v>
      </c>
      <c r="B45" s="46">
        <v>1.4168000000000001</v>
      </c>
      <c r="C45" s="47">
        <v>19.2</v>
      </c>
      <c r="D45" s="48">
        <f>(20-C45)*-0.000175+B45</f>
        <v>1.41666</v>
      </c>
      <c r="E45" s="49">
        <f>D45*10.9276-13.593</f>
        <v>1.8876938160000005</v>
      </c>
      <c r="F45" s="92"/>
      <c r="H45" s="50"/>
      <c r="I45" s="50"/>
    </row>
    <row r="46" spans="1:12">
      <c r="B46" s="26"/>
      <c r="C46" s="23"/>
      <c r="F46" t="s">
        <v>208</v>
      </c>
    </row>
    <row r="47" spans="1:12">
      <c r="D47" s="22"/>
      <c r="E47" s="28"/>
    </row>
    <row r="48" spans="1:12">
      <c r="E48" s="28"/>
      <c r="F48" s="20"/>
    </row>
    <row r="49" spans="1:6">
      <c r="E49" s="28"/>
    </row>
    <row r="50" spans="1:6">
      <c r="A50" s="16"/>
      <c r="B50" s="16"/>
      <c r="C50" s="15"/>
    </row>
    <row r="52" spans="1:6">
      <c r="F52" s="22"/>
    </row>
  </sheetData>
  <sortState xmlns:xlrd2="http://schemas.microsoft.com/office/spreadsheetml/2017/richdata2" ref="F31:F40">
    <sortCondition ref="F31"/>
  </sortState>
  <phoneticPr fontId="12"/>
  <pageMargins left="0.75" right="0.75" top="1" bottom="1" header="0.5" footer="0.5"/>
  <pageSetup orientation="portrait" horizontalDpi="4294967292" verticalDpi="4294967292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3"/>
  <sheetViews>
    <sheetView topLeftCell="A3" workbookViewId="0">
      <selection activeCell="C24" sqref="C24"/>
    </sheetView>
  </sheetViews>
  <sheetFormatPr defaultColWidth="11.3828125" defaultRowHeight="12.45"/>
  <sheetData>
    <row r="1" spans="1:13" ht="24.9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8">
        <v>1</v>
      </c>
      <c r="B2" s="58" t="s">
        <v>61</v>
      </c>
      <c r="C2" s="59">
        <v>1.4071</v>
      </c>
      <c r="D2" s="58">
        <v>18.3</v>
      </c>
      <c r="E2" s="58">
        <f t="shared" ref="E2:E23" si="0">((20-D2)*-0.000175+C2)-0.0008</f>
        <v>1.4060025</v>
      </c>
      <c r="F2" s="59">
        <f t="shared" ref="F2:F23" si="1">E2*10.9276-13.593</f>
        <v>1.7712329190000009</v>
      </c>
      <c r="G2" s="58" t="s">
        <v>63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8">
        <v>2</v>
      </c>
      <c r="B3" s="58" t="s">
        <v>61</v>
      </c>
      <c r="C3" s="59">
        <v>1.4066000000000001</v>
      </c>
      <c r="D3" s="58">
        <v>18.3</v>
      </c>
      <c r="E3" s="58">
        <f t="shared" si="0"/>
        <v>1.4055025000000001</v>
      </c>
      <c r="F3" s="59">
        <f t="shared" si="1"/>
        <v>1.7657691190000016</v>
      </c>
      <c r="G3" s="58" t="s">
        <v>64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8">
        <v>3</v>
      </c>
      <c r="B4" s="58" t="s">
        <v>61</v>
      </c>
      <c r="C4" s="59">
        <v>1.4063000000000001</v>
      </c>
      <c r="D4" s="58">
        <v>18.3</v>
      </c>
      <c r="E4" s="58">
        <f t="shared" si="0"/>
        <v>1.4052025000000001</v>
      </c>
      <c r="F4" s="59">
        <f t="shared" si="1"/>
        <v>1.7624908390000016</v>
      </c>
      <c r="G4" s="58" t="s">
        <v>65</v>
      </c>
      <c r="I4" t="s">
        <v>156</v>
      </c>
    </row>
    <row r="5" spans="1:13">
      <c r="A5" s="58">
        <v>4</v>
      </c>
      <c r="B5" s="58" t="s">
        <v>61</v>
      </c>
      <c r="C5" s="59">
        <v>1.4056999999999999</v>
      </c>
      <c r="D5" s="58">
        <v>18.3</v>
      </c>
      <c r="E5" s="58">
        <f t="shared" si="0"/>
        <v>1.4046025</v>
      </c>
      <c r="F5" s="59">
        <f t="shared" si="1"/>
        <v>1.7559342789999999</v>
      </c>
      <c r="G5" s="58" t="s">
        <v>66</v>
      </c>
      <c r="I5" t="s">
        <v>157</v>
      </c>
    </row>
    <row r="6" spans="1:13">
      <c r="A6" s="58">
        <v>5</v>
      </c>
      <c r="B6" s="58" t="s">
        <v>61</v>
      </c>
      <c r="C6" s="59">
        <v>1.4052</v>
      </c>
      <c r="D6" s="58">
        <v>18.3</v>
      </c>
      <c r="E6" s="58">
        <f t="shared" si="0"/>
        <v>1.4041025</v>
      </c>
      <c r="F6" s="59">
        <f t="shared" si="1"/>
        <v>1.7504704790000005</v>
      </c>
      <c r="G6" s="58" t="s">
        <v>67</v>
      </c>
    </row>
    <row r="7" spans="1:13">
      <c r="A7" s="58">
        <v>6</v>
      </c>
      <c r="B7" s="58" t="s">
        <v>61</v>
      </c>
      <c r="C7" s="59">
        <v>1.4046000000000001</v>
      </c>
      <c r="D7" s="58">
        <v>18.3</v>
      </c>
      <c r="E7" s="58">
        <f t="shared" si="0"/>
        <v>1.4035025000000001</v>
      </c>
      <c r="F7" s="59">
        <f t="shared" si="1"/>
        <v>1.7439139190000006</v>
      </c>
      <c r="G7" s="58" t="s">
        <v>68</v>
      </c>
    </row>
    <row r="8" spans="1:13">
      <c r="A8" s="58">
        <v>7</v>
      </c>
      <c r="B8" s="58" t="s">
        <v>61</v>
      </c>
      <c r="C8" s="59">
        <v>1.4039999999999999</v>
      </c>
      <c r="D8" s="58">
        <v>18.3</v>
      </c>
      <c r="E8" s="58">
        <f t="shared" si="0"/>
        <v>1.4029024999999999</v>
      </c>
      <c r="F8" s="59">
        <f t="shared" si="1"/>
        <v>1.7373573589999989</v>
      </c>
      <c r="G8" s="58" t="s">
        <v>69</v>
      </c>
    </row>
    <row r="9" spans="1:13">
      <c r="A9" s="58">
        <v>8</v>
      </c>
      <c r="B9" s="58" t="s">
        <v>61</v>
      </c>
      <c r="C9" s="59">
        <v>1.4034</v>
      </c>
      <c r="D9" s="58">
        <v>18.3</v>
      </c>
      <c r="E9" s="58">
        <f t="shared" si="0"/>
        <v>1.4023025</v>
      </c>
      <c r="F9" s="59">
        <f t="shared" si="1"/>
        <v>1.7308007990000007</v>
      </c>
      <c r="G9" s="58" t="s">
        <v>70</v>
      </c>
    </row>
    <row r="10" spans="1:13">
      <c r="A10" s="43">
        <v>9</v>
      </c>
      <c r="B10" s="43" t="s">
        <v>61</v>
      </c>
      <c r="C10" s="44">
        <v>1.4029</v>
      </c>
      <c r="D10" s="43">
        <v>18.399999999999999</v>
      </c>
      <c r="E10" s="43">
        <f t="shared" si="0"/>
        <v>1.4018200000000001</v>
      </c>
      <c r="F10" s="44">
        <f t="shared" si="1"/>
        <v>1.7255282320000003</v>
      </c>
      <c r="G10" s="43" t="s">
        <v>71</v>
      </c>
    </row>
    <row r="11" spans="1:13">
      <c r="A11" s="43">
        <v>10</v>
      </c>
      <c r="B11" s="43" t="s">
        <v>61</v>
      </c>
      <c r="C11" s="44">
        <v>1.4023000000000001</v>
      </c>
      <c r="D11" s="43">
        <v>18.399999999999999</v>
      </c>
      <c r="E11" s="43">
        <f t="shared" si="0"/>
        <v>1.4012200000000001</v>
      </c>
      <c r="F11" s="44">
        <f t="shared" si="1"/>
        <v>1.7189716720000021</v>
      </c>
      <c r="G11" s="43" t="s">
        <v>72</v>
      </c>
    </row>
    <row r="12" spans="1:13">
      <c r="A12" s="43">
        <v>11</v>
      </c>
      <c r="B12" s="43" t="s">
        <v>61</v>
      </c>
      <c r="C12" s="44">
        <v>1.4016999999999999</v>
      </c>
      <c r="D12" s="43">
        <v>18.399999999999999</v>
      </c>
      <c r="E12" s="43">
        <f t="shared" si="0"/>
        <v>1.40062</v>
      </c>
      <c r="F12" s="44">
        <f t="shared" si="1"/>
        <v>1.7124151120000004</v>
      </c>
      <c r="G12" s="43" t="s">
        <v>73</v>
      </c>
    </row>
    <row r="13" spans="1:13">
      <c r="A13" s="43">
        <v>12</v>
      </c>
      <c r="B13" s="43" t="s">
        <v>61</v>
      </c>
      <c r="C13" s="44">
        <v>1.4013</v>
      </c>
      <c r="D13" s="43">
        <v>18.399999999999999</v>
      </c>
      <c r="E13" s="43">
        <f t="shared" si="0"/>
        <v>1.40022</v>
      </c>
      <c r="F13" s="44">
        <f t="shared" si="1"/>
        <v>1.7080440719999999</v>
      </c>
      <c r="G13" s="43" t="s">
        <v>74</v>
      </c>
    </row>
    <row r="14" spans="1:13">
      <c r="A14" s="43">
        <v>13</v>
      </c>
      <c r="B14" s="43" t="s">
        <v>61</v>
      </c>
      <c r="C14" s="44">
        <v>1.4007000000000001</v>
      </c>
      <c r="D14" s="43">
        <v>18.399999999999999</v>
      </c>
      <c r="E14" s="43">
        <f t="shared" si="0"/>
        <v>1.3996200000000001</v>
      </c>
      <c r="F14" s="44">
        <f t="shared" si="1"/>
        <v>1.7014875120000017</v>
      </c>
      <c r="G14" s="43" t="s">
        <v>75</v>
      </c>
    </row>
    <row r="15" spans="1:13">
      <c r="A15" s="43">
        <v>14</v>
      </c>
      <c r="B15" s="43" t="s">
        <v>61</v>
      </c>
      <c r="C15" s="44">
        <v>1.4001999999999999</v>
      </c>
      <c r="D15" s="43">
        <v>18.399999999999999</v>
      </c>
      <c r="E15" s="43">
        <f t="shared" si="0"/>
        <v>1.3991199999999999</v>
      </c>
      <c r="F15" s="44">
        <f t="shared" si="1"/>
        <v>1.6960237119999988</v>
      </c>
      <c r="G15" s="43" t="s">
        <v>76</v>
      </c>
    </row>
    <row r="16" spans="1:13">
      <c r="A16" s="43">
        <v>15</v>
      </c>
      <c r="B16" s="43" t="s">
        <v>61</v>
      </c>
      <c r="C16" s="44">
        <v>1.3997999999999999</v>
      </c>
      <c r="D16" s="43">
        <v>18.399999999999999</v>
      </c>
      <c r="E16" s="43">
        <f t="shared" si="0"/>
        <v>1.39872</v>
      </c>
      <c r="F16" s="44">
        <f t="shared" si="1"/>
        <v>1.691652672</v>
      </c>
      <c r="G16" s="43" t="s">
        <v>77</v>
      </c>
    </row>
    <row r="17" spans="1:7">
      <c r="A17" s="43">
        <v>16</v>
      </c>
      <c r="B17" s="43" t="s">
        <v>61</v>
      </c>
      <c r="C17" s="44">
        <v>1.3992</v>
      </c>
      <c r="D17" s="43">
        <v>18.399999999999999</v>
      </c>
      <c r="E17" s="43">
        <f t="shared" si="0"/>
        <v>1.39812</v>
      </c>
      <c r="F17" s="44">
        <f t="shared" si="1"/>
        <v>1.6850961120000001</v>
      </c>
      <c r="G17" s="43" t="s">
        <v>78</v>
      </c>
    </row>
    <row r="18" spans="1:7">
      <c r="A18" s="58">
        <v>17</v>
      </c>
      <c r="B18" s="58" t="s">
        <v>61</v>
      </c>
      <c r="C18" s="59">
        <v>1.3986000000000001</v>
      </c>
      <c r="D18" s="58">
        <v>18.399999999999999</v>
      </c>
      <c r="E18" s="58">
        <f t="shared" si="0"/>
        <v>1.3975200000000001</v>
      </c>
      <c r="F18" s="59">
        <f t="shared" si="1"/>
        <v>1.6785395520000002</v>
      </c>
      <c r="G18" s="58" t="s">
        <v>79</v>
      </c>
    </row>
    <row r="19" spans="1:7">
      <c r="A19" s="58">
        <v>18</v>
      </c>
      <c r="B19" s="58" t="s">
        <v>61</v>
      </c>
      <c r="C19" s="59">
        <v>1.3978999999999999</v>
      </c>
      <c r="D19" s="58">
        <v>18.399999999999999</v>
      </c>
      <c r="E19" s="58">
        <f t="shared" si="0"/>
        <v>1.39682</v>
      </c>
      <c r="F19" s="59">
        <f t="shared" si="1"/>
        <v>1.6708902319999996</v>
      </c>
      <c r="G19" s="58" t="s">
        <v>80</v>
      </c>
    </row>
    <row r="20" spans="1:7">
      <c r="A20" s="58">
        <v>19</v>
      </c>
      <c r="B20" s="58" t="s">
        <v>61</v>
      </c>
      <c r="C20" s="59">
        <v>1.3965000000000001</v>
      </c>
      <c r="D20" s="58">
        <v>18.5</v>
      </c>
      <c r="E20" s="58">
        <f t="shared" si="0"/>
        <v>1.3954375000000001</v>
      </c>
      <c r="F20" s="59">
        <f t="shared" si="1"/>
        <v>1.6557828250000011</v>
      </c>
      <c r="G20" s="58" t="s">
        <v>81</v>
      </c>
    </row>
    <row r="21" spans="1:7">
      <c r="A21" s="58">
        <v>20</v>
      </c>
      <c r="B21" s="58" t="s">
        <v>61</v>
      </c>
      <c r="C21" s="59">
        <v>1.389</v>
      </c>
      <c r="D21" s="58">
        <v>18.5</v>
      </c>
      <c r="E21" s="58">
        <f t="shared" si="0"/>
        <v>1.3879375</v>
      </c>
      <c r="F21" s="59">
        <f t="shared" si="1"/>
        <v>1.5738258250000001</v>
      </c>
      <c r="G21" s="58" t="s">
        <v>82</v>
      </c>
    </row>
    <row r="22" spans="1:7">
      <c r="A22" s="58">
        <v>21</v>
      </c>
      <c r="B22" s="58" t="s">
        <v>61</v>
      </c>
      <c r="C22" s="59">
        <v>1.3706</v>
      </c>
      <c r="D22" s="58">
        <v>18.5</v>
      </c>
      <c r="E22" s="58">
        <f t="shared" si="0"/>
        <v>1.3695375000000001</v>
      </c>
      <c r="F22" s="59">
        <f t="shared" si="1"/>
        <v>1.3727579850000016</v>
      </c>
      <c r="G22" s="58" t="s">
        <v>83</v>
      </c>
    </row>
    <row r="23" spans="1:7">
      <c r="A23" s="58">
        <v>22</v>
      </c>
      <c r="B23" s="58" t="s">
        <v>61</v>
      </c>
      <c r="C23" s="59">
        <v>1.3492</v>
      </c>
      <c r="D23" s="58">
        <v>18.5</v>
      </c>
      <c r="E23" s="58">
        <f t="shared" si="0"/>
        <v>1.3481375</v>
      </c>
      <c r="F23" s="59">
        <f t="shared" si="1"/>
        <v>1.1389073449999998</v>
      </c>
      <c r="G23" s="58" t="s">
        <v>84</v>
      </c>
    </row>
  </sheetData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23"/>
  <sheetViews>
    <sheetView topLeftCell="A3" workbookViewId="0">
      <selection activeCell="C24" sqref="C24"/>
    </sheetView>
  </sheetViews>
  <sheetFormatPr defaultColWidth="11.3828125" defaultRowHeight="12.45"/>
  <sheetData>
    <row r="1" spans="1:13" ht="24.9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8">
        <v>1</v>
      </c>
      <c r="B2" s="58" t="s">
        <v>61</v>
      </c>
      <c r="C2" s="59">
        <v>1.4061999999999999</v>
      </c>
      <c r="D2" s="58">
        <v>18.5</v>
      </c>
      <c r="E2" s="58">
        <f t="shared" ref="E2:E23" si="0">((20-D2)*-0.000175+C2)-0.0008</f>
        <v>1.4051374999999999</v>
      </c>
      <c r="F2" s="59">
        <f t="shared" ref="F2:F23" si="1">E2*10.9276-13.593</f>
        <v>1.7617805449999988</v>
      </c>
      <c r="G2" s="58" t="s">
        <v>85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8">
        <v>2</v>
      </c>
      <c r="B3" s="58" t="s">
        <v>61</v>
      </c>
      <c r="C3" s="59">
        <v>1.4063000000000001</v>
      </c>
      <c r="D3" s="58">
        <v>18.5</v>
      </c>
      <c r="E3" s="58">
        <f t="shared" si="0"/>
        <v>1.4052375000000001</v>
      </c>
      <c r="F3" s="59">
        <f t="shared" si="1"/>
        <v>1.7628733050000012</v>
      </c>
      <c r="G3" s="58" t="s">
        <v>86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60">
        <v>3</v>
      </c>
      <c r="B4" s="60" t="s">
        <v>61</v>
      </c>
      <c r="C4" s="61">
        <v>1.4059999999999999</v>
      </c>
      <c r="D4" s="60">
        <v>18.5</v>
      </c>
      <c r="E4" s="60">
        <f t="shared" si="0"/>
        <v>1.4049375</v>
      </c>
      <c r="F4" s="61">
        <f t="shared" si="1"/>
        <v>1.7595950249999994</v>
      </c>
      <c r="G4" s="60" t="s">
        <v>87</v>
      </c>
      <c r="I4" t="s">
        <v>156</v>
      </c>
    </row>
    <row r="5" spans="1:13">
      <c r="A5" s="60">
        <v>4</v>
      </c>
      <c r="B5" s="60" t="s">
        <v>61</v>
      </c>
      <c r="C5" s="61">
        <v>1.4055</v>
      </c>
      <c r="D5" s="60">
        <v>18.600000000000001</v>
      </c>
      <c r="E5" s="60">
        <f t="shared" si="0"/>
        <v>1.404455</v>
      </c>
      <c r="F5" s="61">
        <f t="shared" si="1"/>
        <v>1.7543224580000008</v>
      </c>
      <c r="G5" s="60" t="s">
        <v>88</v>
      </c>
      <c r="I5" t="s">
        <v>157</v>
      </c>
    </row>
    <row r="6" spans="1:13">
      <c r="A6" s="60">
        <v>5</v>
      </c>
      <c r="B6" s="60" t="s">
        <v>61</v>
      </c>
      <c r="C6" s="61">
        <v>1.405</v>
      </c>
      <c r="D6" s="60">
        <v>18.600000000000001</v>
      </c>
      <c r="E6" s="60">
        <f t="shared" si="0"/>
        <v>1.4039550000000001</v>
      </c>
      <c r="F6" s="61">
        <f t="shared" si="1"/>
        <v>1.7488586580000014</v>
      </c>
      <c r="G6" s="60" t="s">
        <v>89</v>
      </c>
    </row>
    <row r="7" spans="1:13">
      <c r="A7" s="60">
        <v>6</v>
      </c>
      <c r="B7" s="60" t="s">
        <v>61</v>
      </c>
      <c r="C7" s="61">
        <v>1.4044000000000001</v>
      </c>
      <c r="D7" s="60">
        <v>18.600000000000001</v>
      </c>
      <c r="E7" s="60">
        <f t="shared" si="0"/>
        <v>1.4033550000000001</v>
      </c>
      <c r="F7" s="61">
        <f t="shared" si="1"/>
        <v>1.7423020980000015</v>
      </c>
      <c r="G7" s="60" t="s">
        <v>90</v>
      </c>
    </row>
    <row r="8" spans="1:13">
      <c r="A8" s="60">
        <v>7</v>
      </c>
      <c r="B8" s="60" t="s">
        <v>61</v>
      </c>
      <c r="C8" s="61">
        <v>1.4037999999999999</v>
      </c>
      <c r="D8" s="60">
        <v>18.600000000000001</v>
      </c>
      <c r="E8" s="60">
        <f t="shared" si="0"/>
        <v>1.402755</v>
      </c>
      <c r="F8" s="61">
        <f t="shared" si="1"/>
        <v>1.7357455379999998</v>
      </c>
      <c r="G8" s="60" t="s">
        <v>91</v>
      </c>
    </row>
    <row r="9" spans="1:13">
      <c r="A9" s="60">
        <v>8</v>
      </c>
      <c r="B9" s="60" t="s">
        <v>61</v>
      </c>
      <c r="C9" s="61">
        <v>1.4032</v>
      </c>
      <c r="D9" s="60">
        <v>18.600000000000001</v>
      </c>
      <c r="E9" s="60">
        <f t="shared" si="0"/>
        <v>1.402155</v>
      </c>
      <c r="F9" s="61">
        <f t="shared" si="1"/>
        <v>1.7291889779999998</v>
      </c>
      <c r="G9" s="60" t="s">
        <v>92</v>
      </c>
    </row>
    <row r="10" spans="1:13">
      <c r="A10" s="60">
        <v>9</v>
      </c>
      <c r="B10" s="60" t="s">
        <v>61</v>
      </c>
      <c r="C10" s="61">
        <v>1.4027000000000001</v>
      </c>
      <c r="D10" s="60">
        <v>18.7</v>
      </c>
      <c r="E10" s="60">
        <f t="shared" si="0"/>
        <v>1.4016725000000001</v>
      </c>
      <c r="F10" s="61">
        <f t="shared" si="1"/>
        <v>1.7239164110000011</v>
      </c>
      <c r="G10" s="60" t="s">
        <v>93</v>
      </c>
    </row>
    <row r="11" spans="1:13">
      <c r="A11" s="60">
        <v>10</v>
      </c>
      <c r="B11" s="60" t="s">
        <v>61</v>
      </c>
      <c r="C11" s="61">
        <v>1.4021999999999999</v>
      </c>
      <c r="D11" s="60">
        <v>18.7</v>
      </c>
      <c r="E11" s="60">
        <f t="shared" si="0"/>
        <v>1.4011724999999999</v>
      </c>
      <c r="F11" s="61">
        <f t="shared" si="1"/>
        <v>1.718452611</v>
      </c>
      <c r="G11" s="60" t="s">
        <v>94</v>
      </c>
    </row>
    <row r="12" spans="1:13">
      <c r="A12" s="58">
        <v>11</v>
      </c>
      <c r="B12" s="58" t="s">
        <v>61</v>
      </c>
      <c r="C12" s="59">
        <v>1.4016999999999999</v>
      </c>
      <c r="D12" s="58">
        <v>18.7</v>
      </c>
      <c r="E12" s="58">
        <f t="shared" si="0"/>
        <v>1.4006725</v>
      </c>
      <c r="F12" s="59">
        <f t="shared" si="1"/>
        <v>1.7129888110000007</v>
      </c>
      <c r="G12" s="58" t="s">
        <v>95</v>
      </c>
    </row>
    <row r="13" spans="1:13">
      <c r="A13" s="58">
        <v>12</v>
      </c>
      <c r="B13" s="58" t="s">
        <v>61</v>
      </c>
      <c r="C13" s="59">
        <v>1.4011</v>
      </c>
      <c r="D13" s="58">
        <v>18.7</v>
      </c>
      <c r="E13" s="58">
        <f t="shared" si="0"/>
        <v>1.4000725000000001</v>
      </c>
      <c r="F13" s="59">
        <f t="shared" si="1"/>
        <v>1.7064322510000007</v>
      </c>
      <c r="G13" s="58" t="s">
        <v>96</v>
      </c>
    </row>
    <row r="14" spans="1:13">
      <c r="A14" s="58">
        <v>13</v>
      </c>
      <c r="B14" s="58" t="s">
        <v>61</v>
      </c>
      <c r="C14" s="59">
        <v>1.4006000000000001</v>
      </c>
      <c r="D14" s="58">
        <v>18.7</v>
      </c>
      <c r="E14" s="58">
        <f t="shared" si="0"/>
        <v>1.3995725000000001</v>
      </c>
      <c r="F14" s="59">
        <f t="shared" si="1"/>
        <v>1.7009684510000014</v>
      </c>
      <c r="G14" s="58" t="s">
        <v>97</v>
      </c>
    </row>
    <row r="15" spans="1:13">
      <c r="A15" s="58">
        <v>14</v>
      </c>
      <c r="B15" s="58" t="s">
        <v>61</v>
      </c>
      <c r="C15" s="59">
        <v>1.4000999999999999</v>
      </c>
      <c r="D15" s="58">
        <v>18.7</v>
      </c>
      <c r="E15" s="58">
        <f t="shared" si="0"/>
        <v>1.3990724999999999</v>
      </c>
      <c r="F15" s="59">
        <f t="shared" si="1"/>
        <v>1.6955046509999985</v>
      </c>
      <c r="G15" s="58" t="s">
        <v>98</v>
      </c>
    </row>
    <row r="16" spans="1:13">
      <c r="A16" s="58">
        <v>15</v>
      </c>
      <c r="B16" s="58" t="s">
        <v>61</v>
      </c>
      <c r="C16" s="59">
        <v>1.3995</v>
      </c>
      <c r="D16" s="58">
        <v>18.7</v>
      </c>
      <c r="E16" s="58">
        <f t="shared" si="0"/>
        <v>1.3984725</v>
      </c>
      <c r="F16" s="59">
        <f t="shared" si="1"/>
        <v>1.6889480910000003</v>
      </c>
      <c r="G16" s="58" t="s">
        <v>99</v>
      </c>
    </row>
    <row r="17" spans="1:7">
      <c r="A17" s="58">
        <v>16</v>
      </c>
      <c r="B17" s="58" t="s">
        <v>61</v>
      </c>
      <c r="C17" s="59">
        <v>1.399</v>
      </c>
      <c r="D17" s="58">
        <v>18.7</v>
      </c>
      <c r="E17" s="58">
        <f t="shared" si="0"/>
        <v>1.3979725000000001</v>
      </c>
      <c r="F17" s="59">
        <f t="shared" si="1"/>
        <v>1.683484291000001</v>
      </c>
      <c r="G17" s="58" t="s">
        <v>100</v>
      </c>
    </row>
    <row r="18" spans="1:7">
      <c r="A18" s="58">
        <v>17</v>
      </c>
      <c r="B18" s="58" t="s">
        <v>61</v>
      </c>
      <c r="C18" s="59">
        <v>1.3984000000000001</v>
      </c>
      <c r="D18" s="58">
        <v>18.7</v>
      </c>
      <c r="E18" s="58">
        <f t="shared" si="0"/>
        <v>1.3973725000000001</v>
      </c>
      <c r="F18" s="59">
        <f t="shared" si="1"/>
        <v>1.676927731000001</v>
      </c>
      <c r="G18" s="58" t="s">
        <v>101</v>
      </c>
    </row>
    <row r="19" spans="1:7">
      <c r="A19" s="58">
        <v>18</v>
      </c>
      <c r="B19" s="58" t="s">
        <v>61</v>
      </c>
      <c r="C19" s="59">
        <v>1.3977999999999999</v>
      </c>
      <c r="D19" s="58">
        <v>18.7</v>
      </c>
      <c r="E19" s="58">
        <f t="shared" si="0"/>
        <v>1.3967725</v>
      </c>
      <c r="F19" s="59">
        <f t="shared" si="1"/>
        <v>1.6703711709999993</v>
      </c>
      <c r="G19" s="58" t="s">
        <v>102</v>
      </c>
    </row>
    <row r="20" spans="1:7">
      <c r="A20" s="60">
        <v>19</v>
      </c>
      <c r="B20" s="60" t="s">
        <v>61</v>
      </c>
      <c r="C20" s="61">
        <v>1.3964000000000001</v>
      </c>
      <c r="D20" s="60">
        <v>18.8</v>
      </c>
      <c r="E20" s="60">
        <f t="shared" si="0"/>
        <v>1.3953900000000001</v>
      </c>
      <c r="F20" s="61">
        <f t="shared" si="1"/>
        <v>1.6552637640000007</v>
      </c>
      <c r="G20" s="60" t="s">
        <v>103</v>
      </c>
    </row>
    <row r="21" spans="1:7">
      <c r="A21" s="60">
        <v>20</v>
      </c>
      <c r="B21" s="60" t="s">
        <v>61</v>
      </c>
      <c r="C21" s="61">
        <v>1.3895</v>
      </c>
      <c r="D21" s="60">
        <v>18.8</v>
      </c>
      <c r="E21" s="60">
        <f t="shared" si="0"/>
        <v>1.38849</v>
      </c>
      <c r="F21" s="61">
        <f t="shared" si="1"/>
        <v>1.5798633239999997</v>
      </c>
      <c r="G21" s="60" t="s">
        <v>104</v>
      </c>
    </row>
    <row r="22" spans="1:7">
      <c r="A22" s="60">
        <v>21</v>
      </c>
      <c r="B22" s="60" t="s">
        <v>61</v>
      </c>
      <c r="C22" s="61">
        <v>1.3712</v>
      </c>
      <c r="D22" s="60">
        <v>18.8</v>
      </c>
      <c r="E22" s="60">
        <f t="shared" si="0"/>
        <v>1.37019</v>
      </c>
      <c r="F22" s="61">
        <f t="shared" si="1"/>
        <v>1.379888244</v>
      </c>
      <c r="G22" s="60" t="s">
        <v>105</v>
      </c>
    </row>
    <row r="23" spans="1:7">
      <c r="A23" s="60">
        <v>22</v>
      </c>
      <c r="B23" s="60" t="s">
        <v>61</v>
      </c>
      <c r="C23" s="61">
        <v>1.3509</v>
      </c>
      <c r="D23" s="60">
        <v>18.8</v>
      </c>
      <c r="E23" s="60">
        <f t="shared" si="0"/>
        <v>1.34989</v>
      </c>
      <c r="F23" s="61">
        <f t="shared" si="1"/>
        <v>1.158057964000001</v>
      </c>
      <c r="G23" s="60" t="s">
        <v>106</v>
      </c>
    </row>
  </sheetData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3"/>
  <sheetViews>
    <sheetView topLeftCell="A3" workbookViewId="0">
      <selection activeCell="C24" sqref="C24"/>
    </sheetView>
  </sheetViews>
  <sheetFormatPr defaultColWidth="11.3828125" defaultRowHeight="12.45"/>
  <sheetData>
    <row r="1" spans="1:13" ht="24.9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60">
        <v>1</v>
      </c>
      <c r="B2" s="60" t="s">
        <v>61</v>
      </c>
      <c r="C2" s="61">
        <v>1.4065000000000001</v>
      </c>
      <c r="D2" s="60">
        <v>18.8</v>
      </c>
      <c r="E2" s="60">
        <f t="shared" ref="E2:E23" si="0">((20-D2)*-0.000175+C2)-0.0008</f>
        <v>1.4054900000000001</v>
      </c>
      <c r="F2" s="61">
        <f t="shared" ref="F2:F23" si="1">E2*10.9276-13.593</f>
        <v>1.7656325240000008</v>
      </c>
      <c r="G2" s="60" t="s">
        <v>107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60">
        <v>2</v>
      </c>
      <c r="B3" s="60" t="s">
        <v>61</v>
      </c>
      <c r="C3" s="61">
        <v>1.4063000000000001</v>
      </c>
      <c r="D3" s="60">
        <v>18.8</v>
      </c>
      <c r="E3" s="60">
        <f t="shared" si="0"/>
        <v>1.4052900000000002</v>
      </c>
      <c r="F3" s="61">
        <f t="shared" si="1"/>
        <v>1.7634470040000014</v>
      </c>
      <c r="G3" s="60" t="s">
        <v>108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60">
        <v>3</v>
      </c>
      <c r="B4" s="60" t="s">
        <v>61</v>
      </c>
      <c r="C4" s="61">
        <v>1.4059999999999999</v>
      </c>
      <c r="D4" s="60">
        <v>18.8</v>
      </c>
      <c r="E4" s="60">
        <f t="shared" si="0"/>
        <v>1.40499</v>
      </c>
      <c r="F4" s="61">
        <f t="shared" si="1"/>
        <v>1.7601687239999997</v>
      </c>
      <c r="G4" s="60" t="s">
        <v>109</v>
      </c>
      <c r="I4" t="s">
        <v>156</v>
      </c>
    </row>
    <row r="5" spans="1:13">
      <c r="A5" s="60">
        <v>4</v>
      </c>
      <c r="B5" s="60" t="s">
        <v>61</v>
      </c>
      <c r="C5" s="61">
        <v>1.4055</v>
      </c>
      <c r="D5" s="60">
        <v>18.8</v>
      </c>
      <c r="E5" s="60">
        <f t="shared" si="0"/>
        <v>1.40449</v>
      </c>
      <c r="F5" s="61">
        <f t="shared" si="1"/>
        <v>1.7547049240000003</v>
      </c>
      <c r="G5" s="60" t="s">
        <v>110</v>
      </c>
      <c r="I5" t="s">
        <v>157</v>
      </c>
    </row>
    <row r="6" spans="1:13">
      <c r="A6" s="58">
        <v>5</v>
      </c>
      <c r="B6" s="58" t="s">
        <v>61</v>
      </c>
      <c r="C6" s="59">
        <v>1.4051</v>
      </c>
      <c r="D6" s="58">
        <v>18.8</v>
      </c>
      <c r="E6" s="58">
        <f t="shared" si="0"/>
        <v>1.4040900000000001</v>
      </c>
      <c r="F6" s="59">
        <f t="shared" si="1"/>
        <v>1.7503338839999998</v>
      </c>
      <c r="G6" s="58" t="s">
        <v>111</v>
      </c>
    </row>
    <row r="7" spans="1:13">
      <c r="A7" s="58">
        <v>6</v>
      </c>
      <c r="B7" s="58" t="s">
        <v>61</v>
      </c>
      <c r="C7" s="59">
        <v>1.4044000000000001</v>
      </c>
      <c r="D7" s="58">
        <v>18.899999999999999</v>
      </c>
      <c r="E7" s="58">
        <f t="shared" si="0"/>
        <v>1.4034075000000001</v>
      </c>
      <c r="F7" s="59">
        <f t="shared" si="1"/>
        <v>1.7428757970000017</v>
      </c>
      <c r="G7" s="58" t="s">
        <v>112</v>
      </c>
    </row>
    <row r="8" spans="1:13">
      <c r="A8" s="58">
        <v>7</v>
      </c>
      <c r="B8" s="58" t="s">
        <v>61</v>
      </c>
      <c r="C8" s="59">
        <v>1.4038999999999999</v>
      </c>
      <c r="D8" s="58">
        <v>18.899999999999999</v>
      </c>
      <c r="E8" s="58">
        <f t="shared" si="0"/>
        <v>1.4029075</v>
      </c>
      <c r="F8" s="59">
        <f t="shared" si="1"/>
        <v>1.7374119970000006</v>
      </c>
      <c r="G8" s="58" t="s">
        <v>113</v>
      </c>
    </row>
    <row r="9" spans="1:13">
      <c r="A9" s="58">
        <v>8</v>
      </c>
      <c r="B9" s="58" t="s">
        <v>61</v>
      </c>
      <c r="C9" s="59">
        <v>1.4033</v>
      </c>
      <c r="D9" s="58">
        <v>18.899999999999999</v>
      </c>
      <c r="E9" s="58">
        <f t="shared" si="0"/>
        <v>1.4023075</v>
      </c>
      <c r="F9" s="59">
        <f t="shared" si="1"/>
        <v>1.7308554370000007</v>
      </c>
      <c r="G9" s="58" t="s">
        <v>114</v>
      </c>
    </row>
    <row r="10" spans="1:13">
      <c r="A10" s="58">
        <v>9</v>
      </c>
      <c r="B10" s="58" t="s">
        <v>61</v>
      </c>
      <c r="C10" s="59">
        <v>1.4027000000000001</v>
      </c>
      <c r="D10" s="58">
        <v>18.899999999999999</v>
      </c>
      <c r="E10" s="58">
        <f t="shared" si="0"/>
        <v>1.4017075000000001</v>
      </c>
      <c r="F10" s="59">
        <f t="shared" si="1"/>
        <v>1.7242988770000007</v>
      </c>
      <c r="G10" s="58" t="s">
        <v>115</v>
      </c>
    </row>
    <row r="11" spans="1:13">
      <c r="A11" s="58">
        <v>10</v>
      </c>
      <c r="B11" s="58" t="s">
        <v>61</v>
      </c>
      <c r="C11" s="59">
        <v>1.4021999999999999</v>
      </c>
      <c r="D11" s="58">
        <v>18.899999999999999</v>
      </c>
      <c r="E11" s="58">
        <f t="shared" si="0"/>
        <v>1.4012074999999999</v>
      </c>
      <c r="F11" s="59">
        <f t="shared" si="1"/>
        <v>1.7188350769999996</v>
      </c>
      <c r="G11" s="58" t="s">
        <v>116</v>
      </c>
    </row>
    <row r="12" spans="1:13">
      <c r="A12" s="58">
        <v>11</v>
      </c>
      <c r="B12" s="58" t="s">
        <v>61</v>
      </c>
      <c r="C12" s="59">
        <v>1.4016</v>
      </c>
      <c r="D12" s="58">
        <v>18.899999999999999</v>
      </c>
      <c r="E12" s="58">
        <f t="shared" si="0"/>
        <v>1.4006075</v>
      </c>
      <c r="F12" s="59">
        <f t="shared" si="1"/>
        <v>1.7122785169999997</v>
      </c>
      <c r="G12" s="58" t="s">
        <v>117</v>
      </c>
    </row>
    <row r="13" spans="1:13">
      <c r="A13" s="58">
        <v>12</v>
      </c>
      <c r="B13" s="58" t="s">
        <v>61</v>
      </c>
      <c r="C13" s="59">
        <v>1.4011</v>
      </c>
      <c r="D13" s="58">
        <v>18.899999999999999</v>
      </c>
      <c r="E13" s="58">
        <f t="shared" si="0"/>
        <v>1.4001075000000001</v>
      </c>
      <c r="F13" s="59">
        <f t="shared" si="1"/>
        <v>1.7068147170000003</v>
      </c>
      <c r="G13" s="58" t="s">
        <v>118</v>
      </c>
    </row>
    <row r="14" spans="1:13">
      <c r="A14" s="60">
        <v>13</v>
      </c>
      <c r="B14" s="60" t="s">
        <v>61</v>
      </c>
      <c r="C14" s="61">
        <v>1.4006000000000001</v>
      </c>
      <c r="D14" s="60">
        <v>18.899999999999999</v>
      </c>
      <c r="E14" s="60">
        <f t="shared" si="0"/>
        <v>1.3996075000000001</v>
      </c>
      <c r="F14" s="61">
        <f t="shared" si="1"/>
        <v>1.701350917000001</v>
      </c>
      <c r="G14" s="60" t="s">
        <v>119</v>
      </c>
    </row>
    <row r="15" spans="1:13">
      <c r="A15" s="60">
        <v>14</v>
      </c>
      <c r="B15" s="60" t="s">
        <v>61</v>
      </c>
      <c r="C15" s="61">
        <v>1.4000999999999999</v>
      </c>
      <c r="D15" s="60">
        <v>18.899999999999999</v>
      </c>
      <c r="E15" s="60">
        <f t="shared" si="0"/>
        <v>1.3991074999999999</v>
      </c>
      <c r="F15" s="61">
        <f t="shared" si="1"/>
        <v>1.6958871169999998</v>
      </c>
      <c r="G15" s="60" t="s">
        <v>120</v>
      </c>
    </row>
    <row r="16" spans="1:13">
      <c r="A16" s="60">
        <v>15</v>
      </c>
      <c r="B16" s="60" t="s">
        <v>61</v>
      </c>
      <c r="C16" s="61">
        <v>1.3995</v>
      </c>
      <c r="D16" s="60">
        <v>18.899999999999999</v>
      </c>
      <c r="E16" s="60">
        <f t="shared" si="0"/>
        <v>1.3985075</v>
      </c>
      <c r="F16" s="61">
        <f t="shared" si="1"/>
        <v>1.6893305569999999</v>
      </c>
      <c r="G16" s="60" t="s">
        <v>121</v>
      </c>
    </row>
    <row r="17" spans="1:7">
      <c r="A17" s="60">
        <v>16</v>
      </c>
      <c r="B17" s="60" t="s">
        <v>61</v>
      </c>
      <c r="C17" s="61">
        <v>1.3991</v>
      </c>
      <c r="D17" s="60">
        <v>18.899999999999999</v>
      </c>
      <c r="E17" s="60">
        <f t="shared" si="0"/>
        <v>1.3981075000000001</v>
      </c>
      <c r="F17" s="61">
        <f t="shared" si="1"/>
        <v>1.6849595170000011</v>
      </c>
      <c r="G17" s="60" t="s">
        <v>122</v>
      </c>
    </row>
    <row r="18" spans="1:7">
      <c r="A18" s="60">
        <v>17</v>
      </c>
      <c r="B18" s="60" t="s">
        <v>61</v>
      </c>
      <c r="C18" s="61">
        <v>1.3984000000000001</v>
      </c>
      <c r="D18" s="60">
        <v>18.899999999999999</v>
      </c>
      <c r="E18" s="60">
        <f t="shared" si="0"/>
        <v>1.3974075000000001</v>
      </c>
      <c r="F18" s="61">
        <f t="shared" si="1"/>
        <v>1.6773101970000006</v>
      </c>
      <c r="G18" s="60" t="s">
        <v>123</v>
      </c>
    </row>
    <row r="19" spans="1:7">
      <c r="A19" s="60">
        <v>18</v>
      </c>
      <c r="B19" s="60" t="s">
        <v>61</v>
      </c>
      <c r="C19" s="61">
        <v>1.3977999999999999</v>
      </c>
      <c r="D19" s="60">
        <v>18.899999999999999</v>
      </c>
      <c r="E19" s="60">
        <f t="shared" si="0"/>
        <v>1.3968075</v>
      </c>
      <c r="F19" s="61">
        <f t="shared" si="1"/>
        <v>1.6707536369999989</v>
      </c>
      <c r="G19" s="60" t="s">
        <v>124</v>
      </c>
    </row>
    <row r="20" spans="1:7">
      <c r="A20" s="60">
        <v>19</v>
      </c>
      <c r="B20" s="60" t="s">
        <v>61</v>
      </c>
      <c r="C20" s="61">
        <v>1.3957999999999999</v>
      </c>
      <c r="D20" s="60">
        <v>19</v>
      </c>
      <c r="E20" s="60">
        <f t="shared" si="0"/>
        <v>1.394825</v>
      </c>
      <c r="F20" s="61">
        <f t="shared" si="1"/>
        <v>1.6490896700000004</v>
      </c>
      <c r="G20" s="60" t="s">
        <v>125</v>
      </c>
    </row>
    <row r="21" spans="1:7">
      <c r="A21" s="60">
        <v>20</v>
      </c>
      <c r="B21" s="60" t="s">
        <v>61</v>
      </c>
      <c r="C21" s="61">
        <v>1.3875999999999999</v>
      </c>
      <c r="D21" s="60">
        <v>19</v>
      </c>
      <c r="E21" s="60">
        <f t="shared" si="0"/>
        <v>1.386625</v>
      </c>
      <c r="F21" s="61">
        <f t="shared" si="1"/>
        <v>1.5594833500000007</v>
      </c>
      <c r="G21" s="60" t="s">
        <v>126</v>
      </c>
    </row>
    <row r="22" spans="1:7">
      <c r="A22" s="58">
        <v>21</v>
      </c>
      <c r="B22" s="58" t="s">
        <v>61</v>
      </c>
      <c r="C22" s="59">
        <v>1.369</v>
      </c>
      <c r="D22" s="58">
        <v>19</v>
      </c>
      <c r="E22" s="58">
        <f t="shared" si="0"/>
        <v>1.368025</v>
      </c>
      <c r="F22" s="59">
        <f t="shared" si="1"/>
        <v>1.356229990000001</v>
      </c>
      <c r="G22" s="58" t="s">
        <v>127</v>
      </c>
    </row>
    <row r="23" spans="1:7">
      <c r="A23" s="58">
        <v>22</v>
      </c>
      <c r="B23" s="58" t="s">
        <v>61</v>
      </c>
      <c r="C23" s="59">
        <v>1.3488</v>
      </c>
      <c r="D23" s="58">
        <v>19</v>
      </c>
      <c r="E23" s="58">
        <f t="shared" si="0"/>
        <v>1.3478250000000001</v>
      </c>
      <c r="F23" s="59">
        <f t="shared" si="1"/>
        <v>1.1354924700000009</v>
      </c>
      <c r="G23" s="58" t="s">
        <v>128</v>
      </c>
    </row>
  </sheetData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23"/>
  <sheetViews>
    <sheetView topLeftCell="A3" workbookViewId="0">
      <selection activeCell="C24" sqref="C24"/>
    </sheetView>
  </sheetViews>
  <sheetFormatPr defaultColWidth="11.3828125" defaultRowHeight="12.45"/>
  <sheetData>
    <row r="1" spans="1:13" ht="24.9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8">
        <v>1</v>
      </c>
      <c r="B2" s="58" t="s">
        <v>61</v>
      </c>
      <c r="C2" s="59">
        <v>1.4057999999999999</v>
      </c>
      <c r="D2" s="58">
        <v>19</v>
      </c>
      <c r="E2" s="58">
        <f t="shared" ref="E2:E23" si="0">((20-D2)*-0.000175+C2)-0.0008</f>
        <v>1.404825</v>
      </c>
      <c r="F2" s="59">
        <f t="shared" ref="F2:F23" si="1">E2*10.9276-13.593</f>
        <v>1.7583656699999999</v>
      </c>
      <c r="G2" s="58" t="s">
        <v>129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8">
        <v>2</v>
      </c>
      <c r="B3" s="58" t="s">
        <v>61</v>
      </c>
      <c r="C3" s="59">
        <v>1.4061999999999999</v>
      </c>
      <c r="D3" s="58">
        <v>19</v>
      </c>
      <c r="E3" s="58">
        <f t="shared" si="0"/>
        <v>1.4052249999999999</v>
      </c>
      <c r="F3" s="59">
        <f t="shared" si="1"/>
        <v>1.7627367099999987</v>
      </c>
      <c r="G3" s="58" t="s">
        <v>130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8">
        <v>3</v>
      </c>
      <c r="B4" s="58" t="s">
        <v>61</v>
      </c>
      <c r="C4" s="59">
        <v>1.4057999999999999</v>
      </c>
      <c r="D4" s="58">
        <v>19</v>
      </c>
      <c r="E4" s="58">
        <f t="shared" si="0"/>
        <v>1.404825</v>
      </c>
      <c r="F4" s="59">
        <f t="shared" si="1"/>
        <v>1.7583656699999999</v>
      </c>
      <c r="G4" s="58" t="s">
        <v>131</v>
      </c>
      <c r="I4" t="s">
        <v>156</v>
      </c>
    </row>
    <row r="5" spans="1:13">
      <c r="A5" s="58">
        <v>4</v>
      </c>
      <c r="B5" s="58" t="s">
        <v>61</v>
      </c>
      <c r="C5" s="59">
        <v>1.4054</v>
      </c>
      <c r="D5" s="58">
        <v>19</v>
      </c>
      <c r="E5" s="58">
        <f t="shared" si="0"/>
        <v>1.404425</v>
      </c>
      <c r="F5" s="59">
        <f t="shared" si="1"/>
        <v>1.7539946300000011</v>
      </c>
      <c r="G5" s="58" t="s">
        <v>132</v>
      </c>
      <c r="I5" t="s">
        <v>157</v>
      </c>
    </row>
    <row r="6" spans="1:13">
      <c r="A6" s="58">
        <v>5</v>
      </c>
      <c r="B6" s="58" t="s">
        <v>61</v>
      </c>
      <c r="C6" s="59">
        <v>1.4049</v>
      </c>
      <c r="D6" s="58">
        <v>19</v>
      </c>
      <c r="E6" s="58">
        <f t="shared" si="0"/>
        <v>1.4039250000000001</v>
      </c>
      <c r="F6" s="59">
        <f t="shared" si="1"/>
        <v>1.7485308300000018</v>
      </c>
      <c r="G6" s="58" t="s">
        <v>133</v>
      </c>
    </row>
    <row r="7" spans="1:13">
      <c r="A7" s="58">
        <v>6</v>
      </c>
      <c r="B7" s="58" t="s">
        <v>61</v>
      </c>
      <c r="C7" s="59">
        <v>1.4043000000000001</v>
      </c>
      <c r="D7" s="58">
        <v>19</v>
      </c>
      <c r="E7" s="58">
        <f t="shared" si="0"/>
        <v>1.4033250000000002</v>
      </c>
      <c r="F7" s="59">
        <f t="shared" si="1"/>
        <v>1.7419742700000018</v>
      </c>
      <c r="G7" s="58" t="s">
        <v>134</v>
      </c>
    </row>
    <row r="8" spans="1:13">
      <c r="A8" s="60">
        <v>7</v>
      </c>
      <c r="B8" s="60" t="s">
        <v>61</v>
      </c>
      <c r="C8" s="61">
        <v>1.4039999999999999</v>
      </c>
      <c r="D8" s="60">
        <v>19.100000000000001</v>
      </c>
      <c r="E8" s="60">
        <f t="shared" si="0"/>
        <v>1.4030425</v>
      </c>
      <c r="F8" s="61">
        <f t="shared" si="1"/>
        <v>1.738887222999999</v>
      </c>
      <c r="G8" s="60" t="s">
        <v>135</v>
      </c>
    </row>
    <row r="9" spans="1:13">
      <c r="A9" s="60">
        <v>8</v>
      </c>
      <c r="B9" s="60" t="s">
        <v>61</v>
      </c>
      <c r="C9" s="61">
        <v>1.4033</v>
      </c>
      <c r="D9" s="60">
        <v>19.100000000000001</v>
      </c>
      <c r="E9" s="60">
        <f t="shared" si="0"/>
        <v>1.4023425</v>
      </c>
      <c r="F9" s="61">
        <f t="shared" si="1"/>
        <v>1.7312379030000002</v>
      </c>
      <c r="G9" s="60" t="s">
        <v>136</v>
      </c>
    </row>
    <row r="10" spans="1:13">
      <c r="A10" s="60">
        <v>9</v>
      </c>
      <c r="B10" s="60" t="s">
        <v>61</v>
      </c>
      <c r="C10" s="61">
        <v>1.4028</v>
      </c>
      <c r="D10" s="60">
        <v>19.100000000000001</v>
      </c>
      <c r="E10" s="60">
        <f t="shared" si="0"/>
        <v>1.4018425000000001</v>
      </c>
      <c r="F10" s="61">
        <f t="shared" si="1"/>
        <v>1.7257741030000009</v>
      </c>
      <c r="G10" s="60" t="s">
        <v>137</v>
      </c>
    </row>
    <row r="11" spans="1:13">
      <c r="A11" s="60">
        <v>10</v>
      </c>
      <c r="B11" s="60" t="s">
        <v>61</v>
      </c>
      <c r="C11" s="61">
        <v>1.4021999999999999</v>
      </c>
      <c r="D11" s="60">
        <v>19.100000000000001</v>
      </c>
      <c r="E11" s="60">
        <f t="shared" si="0"/>
        <v>1.4012424999999999</v>
      </c>
      <c r="F11" s="61">
        <f t="shared" si="1"/>
        <v>1.7192175429999992</v>
      </c>
      <c r="G11" s="60" t="s">
        <v>158</v>
      </c>
    </row>
    <row r="12" spans="1:13">
      <c r="A12" s="60">
        <v>11</v>
      </c>
      <c r="B12" s="60" t="s">
        <v>61</v>
      </c>
      <c r="C12" s="61">
        <v>1.4016999999999999</v>
      </c>
      <c r="D12" s="60">
        <v>19.100000000000001</v>
      </c>
      <c r="E12" s="60">
        <f t="shared" si="0"/>
        <v>1.4007425</v>
      </c>
      <c r="F12" s="61">
        <f t="shared" si="1"/>
        <v>1.7137537429999998</v>
      </c>
      <c r="G12" s="60" t="s">
        <v>159</v>
      </c>
    </row>
    <row r="13" spans="1:13">
      <c r="A13" s="60">
        <v>12</v>
      </c>
      <c r="B13" s="60" t="s">
        <v>61</v>
      </c>
      <c r="C13" s="61">
        <v>1.4011</v>
      </c>
      <c r="D13" s="60">
        <v>19.100000000000001</v>
      </c>
      <c r="E13" s="60">
        <f t="shared" si="0"/>
        <v>1.4001425000000001</v>
      </c>
      <c r="F13" s="61">
        <f t="shared" si="1"/>
        <v>1.7071971829999999</v>
      </c>
      <c r="G13" s="60" t="s">
        <v>160</v>
      </c>
    </row>
    <row r="14" spans="1:13">
      <c r="A14" s="60">
        <v>13</v>
      </c>
      <c r="B14" s="60" t="s">
        <v>61</v>
      </c>
      <c r="C14" s="61">
        <v>1.4006000000000001</v>
      </c>
      <c r="D14" s="60">
        <v>19.100000000000001</v>
      </c>
      <c r="E14" s="60">
        <f t="shared" si="0"/>
        <v>1.3996425000000001</v>
      </c>
      <c r="F14" s="61">
        <f t="shared" si="1"/>
        <v>1.7017333830000005</v>
      </c>
      <c r="G14" s="60" t="s">
        <v>161</v>
      </c>
    </row>
    <row r="15" spans="1:13">
      <c r="A15" s="60">
        <v>14</v>
      </c>
      <c r="B15" s="60" t="s">
        <v>61</v>
      </c>
      <c r="C15" s="61">
        <v>1.4</v>
      </c>
      <c r="D15" s="60">
        <v>19.100000000000001</v>
      </c>
      <c r="E15" s="60">
        <f t="shared" si="0"/>
        <v>1.3990425</v>
      </c>
      <c r="F15" s="61">
        <f t="shared" si="1"/>
        <v>1.6951768229999988</v>
      </c>
      <c r="G15" s="60" t="s">
        <v>162</v>
      </c>
    </row>
    <row r="16" spans="1:13">
      <c r="A16" s="58">
        <v>15</v>
      </c>
      <c r="B16" s="58" t="s">
        <v>61</v>
      </c>
      <c r="C16" s="59">
        <v>1.3996999999999999</v>
      </c>
      <c r="D16" s="58">
        <v>19.100000000000001</v>
      </c>
      <c r="E16" s="58">
        <f t="shared" si="0"/>
        <v>1.3987425</v>
      </c>
      <c r="F16" s="59">
        <f t="shared" si="1"/>
        <v>1.6918985430000006</v>
      </c>
      <c r="G16" s="58" t="s">
        <v>176</v>
      </c>
    </row>
    <row r="17" spans="1:7">
      <c r="A17" s="58">
        <v>16</v>
      </c>
      <c r="B17" s="58" t="s">
        <v>61</v>
      </c>
      <c r="C17" s="59">
        <v>1.399</v>
      </c>
      <c r="D17" s="58">
        <v>19.100000000000001</v>
      </c>
      <c r="E17" s="58">
        <f t="shared" si="0"/>
        <v>1.3980425000000001</v>
      </c>
      <c r="F17" s="59">
        <f t="shared" si="1"/>
        <v>1.6842492230000001</v>
      </c>
      <c r="G17" s="58" t="s">
        <v>177</v>
      </c>
    </row>
    <row r="18" spans="1:7">
      <c r="A18" s="58">
        <v>17</v>
      </c>
      <c r="B18" s="58" t="s">
        <v>61</v>
      </c>
      <c r="C18" s="59">
        <v>1.3985000000000001</v>
      </c>
      <c r="D18" s="58">
        <v>19.100000000000001</v>
      </c>
      <c r="E18" s="58">
        <f t="shared" si="0"/>
        <v>1.3975425000000001</v>
      </c>
      <c r="F18" s="59">
        <f t="shared" si="1"/>
        <v>1.6787854230000008</v>
      </c>
      <c r="G18" s="58" t="s">
        <v>178</v>
      </c>
    </row>
    <row r="19" spans="1:7">
      <c r="A19" s="58">
        <v>18</v>
      </c>
      <c r="B19" s="58" t="s">
        <v>61</v>
      </c>
      <c r="C19" s="59">
        <v>1.3976</v>
      </c>
      <c r="D19" s="58">
        <v>19.100000000000001</v>
      </c>
      <c r="E19" s="58">
        <f t="shared" si="0"/>
        <v>1.3966425</v>
      </c>
      <c r="F19" s="59">
        <f t="shared" si="1"/>
        <v>1.6689505830000009</v>
      </c>
      <c r="G19" s="58" t="s">
        <v>179</v>
      </c>
    </row>
    <row r="20" spans="1:7">
      <c r="A20" s="58">
        <v>19</v>
      </c>
      <c r="B20" s="58" t="s">
        <v>61</v>
      </c>
      <c r="C20" s="59">
        <v>1.3940999999999999</v>
      </c>
      <c r="D20" s="58">
        <v>19.100000000000001</v>
      </c>
      <c r="E20" s="58">
        <f t="shared" si="0"/>
        <v>1.3931425</v>
      </c>
      <c r="F20" s="59">
        <f t="shared" si="1"/>
        <v>1.6307039830000001</v>
      </c>
      <c r="G20" s="58" t="s">
        <v>180</v>
      </c>
    </row>
    <row r="21" spans="1:7">
      <c r="A21" s="58">
        <v>20</v>
      </c>
      <c r="B21" s="58" t="s">
        <v>61</v>
      </c>
      <c r="C21" s="59">
        <v>1.3835999999999999</v>
      </c>
      <c r="D21" s="58">
        <v>19.2</v>
      </c>
      <c r="E21" s="58">
        <f t="shared" si="0"/>
        <v>1.38266</v>
      </c>
      <c r="F21" s="59">
        <f t="shared" si="1"/>
        <v>1.5161554160000001</v>
      </c>
      <c r="G21" s="58" t="s">
        <v>181</v>
      </c>
    </row>
    <row r="22" spans="1:7">
      <c r="A22" s="58">
        <v>21</v>
      </c>
      <c r="B22" s="58" t="s">
        <v>61</v>
      </c>
      <c r="C22" s="59">
        <v>1.3667</v>
      </c>
      <c r="D22" s="58">
        <v>19.2</v>
      </c>
      <c r="E22" s="58">
        <f t="shared" si="0"/>
        <v>1.3657600000000001</v>
      </c>
      <c r="F22" s="59">
        <f t="shared" si="1"/>
        <v>1.3314789760000014</v>
      </c>
      <c r="G22" s="58" t="s">
        <v>182</v>
      </c>
    </row>
    <row r="23" spans="1:7">
      <c r="A23" s="58">
        <v>22</v>
      </c>
      <c r="B23" s="58" t="s">
        <v>61</v>
      </c>
      <c r="C23" s="59">
        <v>1.3499000000000001</v>
      </c>
      <c r="D23" s="58">
        <v>19.2</v>
      </c>
      <c r="E23" s="58">
        <f t="shared" si="0"/>
        <v>1.3489600000000002</v>
      </c>
      <c r="F23" s="59">
        <f t="shared" si="1"/>
        <v>1.1478952960000015</v>
      </c>
      <c r="G23" s="58" t="s">
        <v>183</v>
      </c>
    </row>
  </sheetData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23"/>
  <sheetViews>
    <sheetView workbookViewId="0">
      <selection activeCell="C1" sqref="C1"/>
    </sheetView>
  </sheetViews>
  <sheetFormatPr defaultColWidth="11.3828125" defaultRowHeight="12.45"/>
  <sheetData>
    <row r="1" spans="1:13" ht="24.9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8">
        <v>1</v>
      </c>
      <c r="B2" s="58" t="s">
        <v>61</v>
      </c>
      <c r="C2" s="59">
        <v>1.4064000000000001</v>
      </c>
      <c r="D2" s="58">
        <v>17.8</v>
      </c>
      <c r="E2" s="58">
        <f t="shared" ref="E2:E23" si="0">((20-D2)*-0.000175+C2)-0.0008</f>
        <v>1.4052150000000001</v>
      </c>
      <c r="F2" s="59">
        <f t="shared" ref="F2:F23" si="1">E2*10.9276-13.593</f>
        <v>1.7626274340000005</v>
      </c>
      <c r="G2" s="58" t="s">
        <v>63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8">
        <v>2</v>
      </c>
      <c r="B3" s="58" t="s">
        <v>61</v>
      </c>
      <c r="C3" s="59">
        <v>1.4064000000000001</v>
      </c>
      <c r="D3" s="58">
        <v>17.8</v>
      </c>
      <c r="E3" s="58">
        <f t="shared" si="0"/>
        <v>1.4052150000000001</v>
      </c>
      <c r="F3" s="59">
        <f t="shared" si="1"/>
        <v>1.7626274340000005</v>
      </c>
      <c r="G3" s="58" t="s">
        <v>64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8">
        <v>3</v>
      </c>
      <c r="B4" s="58" t="s">
        <v>61</v>
      </c>
      <c r="C4" s="59">
        <v>1.4059999999999999</v>
      </c>
      <c r="D4" s="58">
        <v>17.8</v>
      </c>
      <c r="E4" s="58">
        <f t="shared" si="0"/>
        <v>1.4048149999999999</v>
      </c>
      <c r="F4" s="59">
        <f t="shared" si="1"/>
        <v>1.758256394</v>
      </c>
      <c r="G4" s="58" t="s">
        <v>65</v>
      </c>
      <c r="I4" t="s">
        <v>156</v>
      </c>
    </row>
    <row r="5" spans="1:13">
      <c r="A5" s="58">
        <v>4</v>
      </c>
      <c r="B5" s="58" t="s">
        <v>61</v>
      </c>
      <c r="C5" s="59">
        <v>1.4055</v>
      </c>
      <c r="D5" s="58">
        <v>17.8</v>
      </c>
      <c r="E5" s="58">
        <f t="shared" si="0"/>
        <v>1.404315</v>
      </c>
      <c r="F5" s="59">
        <f t="shared" si="1"/>
        <v>1.7527925940000006</v>
      </c>
      <c r="G5" s="58" t="s">
        <v>66</v>
      </c>
      <c r="I5" t="s">
        <v>157</v>
      </c>
    </row>
    <row r="6" spans="1:13">
      <c r="A6" s="58">
        <v>5</v>
      </c>
      <c r="B6" s="58" t="s">
        <v>61</v>
      </c>
      <c r="C6" s="59">
        <v>1.4049</v>
      </c>
      <c r="D6" s="58">
        <v>17.899999999999999</v>
      </c>
      <c r="E6" s="58">
        <f t="shared" si="0"/>
        <v>1.4037325</v>
      </c>
      <c r="F6" s="59">
        <f t="shared" si="1"/>
        <v>1.7464272670000014</v>
      </c>
      <c r="G6" s="58" t="s">
        <v>67</v>
      </c>
    </row>
    <row r="7" spans="1:13">
      <c r="A7" s="58">
        <v>6</v>
      </c>
      <c r="B7" s="58" t="s">
        <v>61</v>
      </c>
      <c r="C7" s="59">
        <v>1.4043000000000001</v>
      </c>
      <c r="D7" s="58">
        <v>17.899999999999999</v>
      </c>
      <c r="E7" s="58">
        <f t="shared" si="0"/>
        <v>1.4031325000000001</v>
      </c>
      <c r="F7" s="59">
        <f t="shared" si="1"/>
        <v>1.7398707070000015</v>
      </c>
      <c r="G7" s="58" t="s">
        <v>68</v>
      </c>
    </row>
    <row r="8" spans="1:13">
      <c r="A8" s="58">
        <v>7</v>
      </c>
      <c r="B8" s="58" t="s">
        <v>61</v>
      </c>
      <c r="C8" s="59">
        <v>1.4038999999999999</v>
      </c>
      <c r="D8" s="58">
        <v>17.899999999999999</v>
      </c>
      <c r="E8" s="58">
        <f t="shared" si="0"/>
        <v>1.4027324999999999</v>
      </c>
      <c r="F8" s="59">
        <f t="shared" si="1"/>
        <v>1.7354996669999991</v>
      </c>
      <c r="G8" s="58" t="s">
        <v>69</v>
      </c>
    </row>
    <row r="9" spans="1:13">
      <c r="A9" s="58">
        <v>8</v>
      </c>
      <c r="B9" s="58" t="s">
        <v>61</v>
      </c>
      <c r="C9" s="59">
        <v>1.4033</v>
      </c>
      <c r="D9" s="58">
        <v>18</v>
      </c>
      <c r="E9" s="58">
        <f t="shared" si="0"/>
        <v>1.40215</v>
      </c>
      <c r="F9" s="59">
        <f t="shared" si="1"/>
        <v>1.7291343399999999</v>
      </c>
      <c r="G9" s="58" t="s">
        <v>70</v>
      </c>
    </row>
    <row r="10" spans="1:13">
      <c r="A10" s="43">
        <v>9</v>
      </c>
      <c r="B10" s="43" t="s">
        <v>61</v>
      </c>
      <c r="C10" s="44">
        <v>1.4027000000000001</v>
      </c>
      <c r="D10" s="43">
        <v>18</v>
      </c>
      <c r="E10" s="43">
        <f t="shared" si="0"/>
        <v>1.4015500000000001</v>
      </c>
      <c r="F10" s="44">
        <f t="shared" si="1"/>
        <v>1.7225777799999999</v>
      </c>
      <c r="G10" s="43" t="s">
        <v>71</v>
      </c>
    </row>
    <row r="11" spans="1:13">
      <c r="A11" s="43">
        <v>10</v>
      </c>
      <c r="B11" s="43" t="s">
        <v>61</v>
      </c>
      <c r="C11" s="44">
        <v>1.4021999999999999</v>
      </c>
      <c r="D11" s="43">
        <v>18</v>
      </c>
      <c r="E11" s="43">
        <f t="shared" si="0"/>
        <v>1.4010499999999999</v>
      </c>
      <c r="F11" s="44">
        <f t="shared" si="1"/>
        <v>1.7171139799999988</v>
      </c>
      <c r="G11" s="43" t="s">
        <v>72</v>
      </c>
    </row>
    <row r="12" spans="1:13">
      <c r="A12" s="43">
        <v>11</v>
      </c>
      <c r="B12" s="43" t="s">
        <v>61</v>
      </c>
      <c r="C12" s="44">
        <v>1.4016</v>
      </c>
      <c r="D12" s="43">
        <v>18</v>
      </c>
      <c r="E12" s="43">
        <f t="shared" si="0"/>
        <v>1.40045</v>
      </c>
      <c r="F12" s="44">
        <f t="shared" si="1"/>
        <v>1.7105574199999989</v>
      </c>
      <c r="G12" s="43" t="s">
        <v>73</v>
      </c>
    </row>
    <row r="13" spans="1:13">
      <c r="A13" s="43">
        <v>12</v>
      </c>
      <c r="B13" s="43" t="s">
        <v>61</v>
      </c>
      <c r="C13" s="44">
        <v>1.4011</v>
      </c>
      <c r="D13" s="43">
        <v>18</v>
      </c>
      <c r="E13" s="43">
        <f t="shared" si="0"/>
        <v>1.39995</v>
      </c>
      <c r="F13" s="44">
        <f t="shared" si="1"/>
        <v>1.7050936199999995</v>
      </c>
      <c r="G13" s="43" t="s">
        <v>74</v>
      </c>
    </row>
    <row r="14" spans="1:13">
      <c r="A14" s="43">
        <v>13</v>
      </c>
      <c r="B14" s="43" t="s">
        <v>61</v>
      </c>
      <c r="C14" s="44">
        <v>1.4006000000000001</v>
      </c>
      <c r="D14" s="43">
        <v>18</v>
      </c>
      <c r="E14" s="43">
        <f t="shared" si="0"/>
        <v>1.3994500000000001</v>
      </c>
      <c r="F14" s="44">
        <f t="shared" si="1"/>
        <v>1.6996298200000002</v>
      </c>
      <c r="G14" s="43" t="s">
        <v>75</v>
      </c>
    </row>
    <row r="15" spans="1:13">
      <c r="A15" s="43">
        <v>14</v>
      </c>
      <c r="B15" s="43" t="s">
        <v>61</v>
      </c>
      <c r="C15" s="44">
        <v>1.4</v>
      </c>
      <c r="D15" s="43">
        <v>18.100000000000001</v>
      </c>
      <c r="E15" s="43">
        <f t="shared" si="0"/>
        <v>1.3988674999999999</v>
      </c>
      <c r="F15" s="44">
        <f t="shared" si="1"/>
        <v>1.6932644929999991</v>
      </c>
      <c r="G15" s="43" t="s">
        <v>76</v>
      </c>
    </row>
    <row r="16" spans="1:13">
      <c r="A16" s="43">
        <v>15</v>
      </c>
      <c r="B16" s="43" t="s">
        <v>61</v>
      </c>
      <c r="C16" s="44">
        <v>1.3995</v>
      </c>
      <c r="D16" s="43">
        <v>18.100000000000001</v>
      </c>
      <c r="E16" s="43">
        <f t="shared" si="0"/>
        <v>1.3983675</v>
      </c>
      <c r="F16" s="44">
        <f t="shared" si="1"/>
        <v>1.6878006929999998</v>
      </c>
      <c r="G16" s="43" t="s">
        <v>77</v>
      </c>
    </row>
    <row r="17" spans="1:7">
      <c r="A17" s="43">
        <v>16</v>
      </c>
      <c r="B17" s="43" t="s">
        <v>61</v>
      </c>
      <c r="C17" s="44">
        <v>1.3991</v>
      </c>
      <c r="D17" s="43">
        <v>18.100000000000001</v>
      </c>
      <c r="E17" s="43">
        <f t="shared" si="0"/>
        <v>1.3979675</v>
      </c>
      <c r="F17" s="44">
        <f t="shared" si="1"/>
        <v>1.683429653000001</v>
      </c>
      <c r="G17" s="43" t="s">
        <v>78</v>
      </c>
    </row>
    <row r="18" spans="1:7">
      <c r="A18" s="58">
        <v>17</v>
      </c>
      <c r="B18" s="58" t="s">
        <v>61</v>
      </c>
      <c r="C18" s="59">
        <v>1.3986000000000001</v>
      </c>
      <c r="D18" s="58">
        <v>18.100000000000001</v>
      </c>
      <c r="E18" s="58">
        <f t="shared" si="0"/>
        <v>1.3974675000000001</v>
      </c>
      <c r="F18" s="59">
        <f t="shared" si="1"/>
        <v>1.6779658530000017</v>
      </c>
      <c r="G18" s="58" t="s">
        <v>79</v>
      </c>
    </row>
    <row r="19" spans="1:7">
      <c r="A19" s="58">
        <v>18</v>
      </c>
      <c r="B19" s="58" t="s">
        <v>61</v>
      </c>
      <c r="C19" s="59">
        <v>1.3979999999999999</v>
      </c>
      <c r="D19" s="58">
        <v>18.100000000000001</v>
      </c>
      <c r="E19" s="58">
        <f t="shared" si="0"/>
        <v>1.3968674999999999</v>
      </c>
      <c r="F19" s="59">
        <f t="shared" si="1"/>
        <v>1.671409293</v>
      </c>
      <c r="G19" s="58" t="s">
        <v>80</v>
      </c>
    </row>
    <row r="20" spans="1:7">
      <c r="A20" s="58">
        <v>19</v>
      </c>
      <c r="B20" s="58" t="s">
        <v>61</v>
      </c>
      <c r="C20" s="59">
        <v>1.3957999999999999</v>
      </c>
      <c r="D20" s="58">
        <v>18.100000000000001</v>
      </c>
      <c r="E20" s="58">
        <f t="shared" si="0"/>
        <v>1.3946674999999999</v>
      </c>
      <c r="F20" s="59">
        <f t="shared" si="1"/>
        <v>1.6473685729999996</v>
      </c>
      <c r="G20" s="58" t="s">
        <v>81</v>
      </c>
    </row>
    <row r="21" spans="1:7">
      <c r="A21" s="58">
        <v>20</v>
      </c>
      <c r="B21" s="58" t="s">
        <v>61</v>
      </c>
      <c r="C21" s="59">
        <v>1.3869</v>
      </c>
      <c r="D21" s="58">
        <v>18.2</v>
      </c>
      <c r="E21" s="58">
        <f t="shared" si="0"/>
        <v>1.385785</v>
      </c>
      <c r="F21" s="59">
        <f t="shared" si="1"/>
        <v>1.5503041660000001</v>
      </c>
      <c r="G21" s="58" t="s">
        <v>82</v>
      </c>
    </row>
    <row r="22" spans="1:7">
      <c r="A22" s="58">
        <v>21</v>
      </c>
      <c r="B22" s="58" t="s">
        <v>61</v>
      </c>
      <c r="C22" s="59">
        <v>1.3671</v>
      </c>
      <c r="D22" s="58">
        <v>18.2</v>
      </c>
      <c r="E22" s="58">
        <f t="shared" si="0"/>
        <v>1.365985</v>
      </c>
      <c r="F22" s="59">
        <f t="shared" si="1"/>
        <v>1.3339376860000005</v>
      </c>
      <c r="G22" s="58" t="s">
        <v>83</v>
      </c>
    </row>
    <row r="23" spans="1:7">
      <c r="A23" s="58">
        <v>22</v>
      </c>
      <c r="B23" s="58" t="s">
        <v>61</v>
      </c>
      <c r="C23" s="59">
        <v>1.3463000000000001</v>
      </c>
      <c r="D23" s="58">
        <v>18.2</v>
      </c>
      <c r="E23" s="58">
        <f t="shared" si="0"/>
        <v>1.3451850000000001</v>
      </c>
      <c r="F23" s="59">
        <f t="shared" si="1"/>
        <v>1.1066436060000004</v>
      </c>
      <c r="G23" s="58" t="s">
        <v>84</v>
      </c>
    </row>
  </sheetData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23"/>
  <sheetViews>
    <sheetView topLeftCell="A3" workbookViewId="0">
      <selection activeCell="C24" sqref="C24"/>
    </sheetView>
  </sheetViews>
  <sheetFormatPr defaultColWidth="11.3828125" defaultRowHeight="12.45"/>
  <sheetData>
    <row r="1" spans="1:13" ht="24.9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8">
        <v>1</v>
      </c>
      <c r="B2" s="58" t="s">
        <v>61</v>
      </c>
      <c r="C2" s="59">
        <v>1.4056999999999999</v>
      </c>
      <c r="D2" s="58">
        <v>18.2</v>
      </c>
      <c r="E2" s="58">
        <f t="shared" ref="E2:E23" si="0">((20-D2)*-0.000175+C2)-0.0008</f>
        <v>1.404585</v>
      </c>
      <c r="F2" s="59">
        <f t="shared" ref="F2:F23" si="1">E2*10.9276-13.593</f>
        <v>1.7557430459999992</v>
      </c>
      <c r="G2" s="58" t="s">
        <v>85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8">
        <v>2</v>
      </c>
      <c r="B3" s="58" t="s">
        <v>61</v>
      </c>
      <c r="C3" s="59">
        <v>1.4058999999999999</v>
      </c>
      <c r="D3" s="58">
        <v>18.3</v>
      </c>
      <c r="E3" s="58">
        <f t="shared" si="0"/>
        <v>1.4048025</v>
      </c>
      <c r="F3" s="59">
        <f t="shared" si="1"/>
        <v>1.7581197989999993</v>
      </c>
      <c r="G3" s="58" t="s">
        <v>86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60">
        <v>3</v>
      </c>
      <c r="B4" s="60" t="s">
        <v>61</v>
      </c>
      <c r="C4" s="61">
        <v>1.4056</v>
      </c>
      <c r="D4" s="60">
        <v>18.3</v>
      </c>
      <c r="E4" s="60">
        <f t="shared" si="0"/>
        <v>1.4045025</v>
      </c>
      <c r="F4" s="61">
        <f t="shared" si="1"/>
        <v>1.7548415189999993</v>
      </c>
      <c r="G4" s="60" t="s">
        <v>87</v>
      </c>
      <c r="I4" t="s">
        <v>156</v>
      </c>
    </row>
    <row r="5" spans="1:13">
      <c r="A5" s="60">
        <v>4</v>
      </c>
      <c r="B5" s="60" t="s">
        <v>61</v>
      </c>
      <c r="C5" s="61">
        <v>1.4051</v>
      </c>
      <c r="D5" s="60">
        <v>18.3</v>
      </c>
      <c r="E5" s="60">
        <f t="shared" si="0"/>
        <v>1.4040025</v>
      </c>
      <c r="F5" s="61">
        <f t="shared" si="1"/>
        <v>1.7493777189999999</v>
      </c>
      <c r="G5" s="60" t="s">
        <v>88</v>
      </c>
      <c r="I5" t="s">
        <v>157</v>
      </c>
    </row>
    <row r="6" spans="1:13">
      <c r="A6" s="60">
        <v>5</v>
      </c>
      <c r="B6" s="60" t="s">
        <v>61</v>
      </c>
      <c r="C6" s="61">
        <v>1.4046000000000001</v>
      </c>
      <c r="D6" s="60">
        <v>18.3</v>
      </c>
      <c r="E6" s="60">
        <f t="shared" si="0"/>
        <v>1.4035025000000001</v>
      </c>
      <c r="F6" s="61">
        <f t="shared" si="1"/>
        <v>1.7439139190000006</v>
      </c>
      <c r="G6" s="60" t="s">
        <v>89</v>
      </c>
    </row>
    <row r="7" spans="1:13">
      <c r="A7" s="60">
        <v>6</v>
      </c>
      <c r="B7" s="60" t="s">
        <v>61</v>
      </c>
      <c r="C7" s="61">
        <v>1.4039999999999999</v>
      </c>
      <c r="D7" s="60">
        <v>18.3</v>
      </c>
      <c r="E7" s="60">
        <f t="shared" si="0"/>
        <v>1.4029024999999999</v>
      </c>
      <c r="F7" s="61">
        <f t="shared" si="1"/>
        <v>1.7373573589999989</v>
      </c>
      <c r="G7" s="60" t="s">
        <v>90</v>
      </c>
    </row>
    <row r="8" spans="1:13">
      <c r="A8" s="60">
        <v>7</v>
      </c>
      <c r="B8" s="60" t="s">
        <v>61</v>
      </c>
      <c r="C8" s="61">
        <v>1.4035</v>
      </c>
      <c r="D8" s="60">
        <v>18.3</v>
      </c>
      <c r="E8" s="60">
        <f t="shared" si="0"/>
        <v>1.4024025</v>
      </c>
      <c r="F8" s="61">
        <f t="shared" si="1"/>
        <v>1.7318935589999995</v>
      </c>
      <c r="G8" s="60" t="s">
        <v>91</v>
      </c>
    </row>
    <row r="9" spans="1:13">
      <c r="A9" s="60">
        <v>8</v>
      </c>
      <c r="B9" s="60" t="s">
        <v>61</v>
      </c>
      <c r="C9" s="61">
        <v>1.4029</v>
      </c>
      <c r="D9" s="60">
        <v>18.399999999999999</v>
      </c>
      <c r="E9" s="60">
        <f t="shared" si="0"/>
        <v>1.4018200000000001</v>
      </c>
      <c r="F9" s="61">
        <f t="shared" si="1"/>
        <v>1.7255282320000003</v>
      </c>
      <c r="G9" s="60" t="s">
        <v>92</v>
      </c>
    </row>
    <row r="10" spans="1:13">
      <c r="A10" s="60">
        <v>9</v>
      </c>
      <c r="B10" s="60" t="s">
        <v>61</v>
      </c>
      <c r="C10" s="61">
        <v>1.4024000000000001</v>
      </c>
      <c r="D10" s="60">
        <v>18.399999999999999</v>
      </c>
      <c r="E10" s="60">
        <f t="shared" si="0"/>
        <v>1.4013200000000001</v>
      </c>
      <c r="F10" s="61">
        <f t="shared" si="1"/>
        <v>1.7200644320000009</v>
      </c>
      <c r="G10" s="60" t="s">
        <v>93</v>
      </c>
    </row>
    <row r="11" spans="1:13">
      <c r="A11" s="60">
        <v>10</v>
      </c>
      <c r="B11" s="60" t="s">
        <v>61</v>
      </c>
      <c r="C11" s="61">
        <v>1.4018999999999999</v>
      </c>
      <c r="D11" s="60">
        <v>18.399999999999999</v>
      </c>
      <c r="E11" s="60">
        <f t="shared" si="0"/>
        <v>1.40082</v>
      </c>
      <c r="F11" s="61">
        <f t="shared" si="1"/>
        <v>1.7146006319999998</v>
      </c>
      <c r="G11" s="60" t="s">
        <v>94</v>
      </c>
    </row>
    <row r="12" spans="1:13">
      <c r="A12" s="58">
        <v>11</v>
      </c>
      <c r="B12" s="58" t="s">
        <v>61</v>
      </c>
      <c r="C12" s="59">
        <v>1.4015</v>
      </c>
      <c r="D12" s="58">
        <v>18.399999999999999</v>
      </c>
      <c r="E12" s="58">
        <f t="shared" si="0"/>
        <v>1.40042</v>
      </c>
      <c r="F12" s="59">
        <f t="shared" si="1"/>
        <v>1.7102295919999992</v>
      </c>
      <c r="G12" s="58" t="s">
        <v>95</v>
      </c>
    </row>
    <row r="13" spans="1:13">
      <c r="A13" s="58">
        <v>12</v>
      </c>
      <c r="B13" s="58" t="s">
        <v>61</v>
      </c>
      <c r="C13" s="59">
        <v>1.401</v>
      </c>
      <c r="D13" s="58">
        <v>18.399999999999999</v>
      </c>
      <c r="E13" s="58">
        <f t="shared" si="0"/>
        <v>1.3999200000000001</v>
      </c>
      <c r="F13" s="59">
        <f t="shared" si="1"/>
        <v>1.7047657919999999</v>
      </c>
      <c r="G13" s="58" t="s">
        <v>96</v>
      </c>
    </row>
    <row r="14" spans="1:13">
      <c r="A14" s="58">
        <v>13</v>
      </c>
      <c r="B14" s="58" t="s">
        <v>61</v>
      </c>
      <c r="C14" s="59">
        <v>1.4004000000000001</v>
      </c>
      <c r="D14" s="58">
        <v>18.399999999999999</v>
      </c>
      <c r="E14" s="58">
        <f t="shared" si="0"/>
        <v>1.3993200000000001</v>
      </c>
      <c r="F14" s="59">
        <f t="shared" si="1"/>
        <v>1.6982092320000017</v>
      </c>
      <c r="G14" s="58" t="s">
        <v>97</v>
      </c>
    </row>
    <row r="15" spans="1:13">
      <c r="A15" s="58">
        <v>14</v>
      </c>
      <c r="B15" s="58" t="s">
        <v>61</v>
      </c>
      <c r="C15" s="59">
        <v>1.3997999999999999</v>
      </c>
      <c r="D15" s="58">
        <v>18.5</v>
      </c>
      <c r="E15" s="58">
        <f t="shared" si="0"/>
        <v>1.3987375</v>
      </c>
      <c r="F15" s="59">
        <f t="shared" si="1"/>
        <v>1.6918439049999989</v>
      </c>
      <c r="G15" s="58" t="s">
        <v>98</v>
      </c>
    </row>
    <row r="16" spans="1:13">
      <c r="A16" s="58">
        <v>15</v>
      </c>
      <c r="B16" s="58" t="s">
        <v>61</v>
      </c>
      <c r="C16" s="59">
        <v>1.3993</v>
      </c>
      <c r="D16" s="58">
        <v>18.5</v>
      </c>
      <c r="E16" s="58">
        <f t="shared" si="0"/>
        <v>1.3982375</v>
      </c>
      <c r="F16" s="59">
        <f t="shared" si="1"/>
        <v>1.6863801049999996</v>
      </c>
      <c r="G16" s="58" t="s">
        <v>99</v>
      </c>
    </row>
    <row r="17" spans="1:7">
      <c r="A17" s="58">
        <v>16</v>
      </c>
      <c r="B17" s="58" t="s">
        <v>61</v>
      </c>
      <c r="C17" s="59">
        <v>1.3987000000000001</v>
      </c>
      <c r="D17" s="58">
        <v>18.5</v>
      </c>
      <c r="E17" s="58">
        <f t="shared" si="0"/>
        <v>1.3976375000000001</v>
      </c>
      <c r="F17" s="59">
        <f t="shared" si="1"/>
        <v>1.6798235450000014</v>
      </c>
      <c r="G17" s="58" t="s">
        <v>100</v>
      </c>
    </row>
    <row r="18" spans="1:7">
      <c r="A18" s="58">
        <v>17</v>
      </c>
      <c r="B18" s="58" t="s">
        <v>61</v>
      </c>
      <c r="C18" s="59">
        <v>1.3983000000000001</v>
      </c>
      <c r="D18" s="58">
        <v>18.5</v>
      </c>
      <c r="E18" s="58">
        <f t="shared" si="0"/>
        <v>1.3972375000000001</v>
      </c>
      <c r="F18" s="59">
        <f t="shared" si="1"/>
        <v>1.6754525050000009</v>
      </c>
      <c r="G18" s="58" t="s">
        <v>101</v>
      </c>
    </row>
    <row r="19" spans="1:7">
      <c r="A19" s="58">
        <v>18</v>
      </c>
      <c r="B19" s="58" t="s">
        <v>61</v>
      </c>
      <c r="C19" s="59">
        <v>1.3976</v>
      </c>
      <c r="D19" s="58">
        <v>18.5</v>
      </c>
      <c r="E19" s="58">
        <f t="shared" si="0"/>
        <v>1.3965375</v>
      </c>
      <c r="F19" s="59">
        <f t="shared" si="1"/>
        <v>1.6678031850000004</v>
      </c>
      <c r="G19" s="58" t="s">
        <v>102</v>
      </c>
    </row>
    <row r="20" spans="1:7">
      <c r="A20" s="60">
        <v>19</v>
      </c>
      <c r="B20" s="60" t="s">
        <v>61</v>
      </c>
      <c r="C20" s="61">
        <v>1.3957999999999999</v>
      </c>
      <c r="D20" s="60">
        <v>18.600000000000001</v>
      </c>
      <c r="E20" s="60">
        <f t="shared" si="0"/>
        <v>1.394755</v>
      </c>
      <c r="F20" s="61">
        <f t="shared" si="1"/>
        <v>1.6483247379999995</v>
      </c>
      <c r="G20" s="60" t="s">
        <v>103</v>
      </c>
    </row>
    <row r="21" spans="1:7">
      <c r="A21" s="60">
        <v>20</v>
      </c>
      <c r="B21" s="60" t="s">
        <v>61</v>
      </c>
      <c r="C21" s="61">
        <v>1.3864000000000001</v>
      </c>
      <c r="D21" s="60">
        <v>18.600000000000001</v>
      </c>
      <c r="E21" s="60">
        <f t="shared" si="0"/>
        <v>1.3853550000000001</v>
      </c>
      <c r="F21" s="61">
        <f t="shared" si="1"/>
        <v>1.5456052980000017</v>
      </c>
      <c r="G21" s="60" t="s">
        <v>104</v>
      </c>
    </row>
    <row r="22" spans="1:7">
      <c r="A22" s="60">
        <v>21</v>
      </c>
      <c r="B22" s="60" t="s">
        <v>61</v>
      </c>
      <c r="C22" s="61">
        <v>1.3664000000000001</v>
      </c>
      <c r="D22" s="60">
        <v>18.600000000000001</v>
      </c>
      <c r="E22" s="60">
        <f t="shared" si="0"/>
        <v>1.3653550000000001</v>
      </c>
      <c r="F22" s="61">
        <f t="shared" si="1"/>
        <v>1.3270532980000009</v>
      </c>
      <c r="G22" s="60" t="s">
        <v>105</v>
      </c>
    </row>
    <row r="23" spans="1:7">
      <c r="A23" s="60">
        <v>22</v>
      </c>
      <c r="B23" s="60" t="s">
        <v>61</v>
      </c>
      <c r="C23" s="61">
        <v>1.3466</v>
      </c>
      <c r="D23" s="60">
        <v>18.600000000000001</v>
      </c>
      <c r="E23" s="60">
        <f t="shared" si="0"/>
        <v>1.3455550000000001</v>
      </c>
      <c r="F23" s="61">
        <f t="shared" si="1"/>
        <v>1.1106868180000014</v>
      </c>
      <c r="G23" s="60" t="s">
        <v>106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Table of Contents</vt:lpstr>
      <vt:lpstr>Summary</vt:lpstr>
      <vt:lpstr>TubeLoading</vt:lpstr>
      <vt:lpstr>Tube A</vt:lpstr>
      <vt:lpstr>Tube B</vt:lpstr>
      <vt:lpstr>Tube C</vt:lpstr>
      <vt:lpstr>Tube D</vt:lpstr>
      <vt:lpstr>Tube E</vt:lpstr>
      <vt:lpstr>Tube F</vt:lpstr>
      <vt:lpstr>Tube G</vt:lpstr>
      <vt:lpstr>Tube H</vt:lpstr>
      <vt:lpstr>Tube I</vt:lpstr>
      <vt:lpstr>Tube J</vt:lpstr>
      <vt:lpstr>Tube K</vt:lpstr>
      <vt:lpstr>Tube L</vt:lpstr>
      <vt:lpstr>Tube M</vt:lpstr>
      <vt:lpstr>Tube N</vt:lpstr>
      <vt:lpstr>Tube O</vt:lpstr>
      <vt:lpstr>Tube P</vt:lpstr>
      <vt:lpstr>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Lafler, Marissa Renee</dc:creator>
  <cp:lastModifiedBy>Petar Penev</cp:lastModifiedBy>
  <cp:lastPrinted>2021-07-08T20:26:59Z</cp:lastPrinted>
  <dcterms:created xsi:type="dcterms:W3CDTF">2008-04-25T16:16:04Z</dcterms:created>
  <dcterms:modified xsi:type="dcterms:W3CDTF">2023-05-03T13:33:58Z</dcterms:modified>
</cp:coreProperties>
</file>