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"/>
    </mc:Choice>
  </mc:AlternateContent>
  <xr:revisionPtr revIDLastSave="0" documentId="13_ncr:1_{75F8D2DA-5FCF-412B-A52F-E3D65A188FE2}" xr6:coauthVersionLast="47" xr6:coauthVersionMax="47" xr10:uidLastSave="{00000000-0000-0000-0000-000000000000}"/>
  <bookViews>
    <workbookView xWindow="38290" yWindow="-9270" windowWidth="38620" windowHeight="21100" tabRatio="622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5" i="21" l="1"/>
  <c r="AA24" i="21"/>
  <c r="AA23" i="21"/>
  <c r="AA22" i="21"/>
  <c r="AA21" i="21"/>
  <c r="AA20" i="21"/>
  <c r="AA19" i="21"/>
  <c r="AA18" i="21"/>
  <c r="AA17" i="21"/>
  <c r="AA16" i="21"/>
  <c r="AA15" i="21"/>
  <c r="AA14" i="21"/>
  <c r="AA13" i="21"/>
  <c r="AA12" i="21"/>
  <c r="AA11" i="21"/>
  <c r="AA10" i="21"/>
  <c r="AA9" i="21"/>
  <c r="AA8" i="21"/>
  <c r="AA7" i="21"/>
  <c r="AA6" i="21"/>
  <c r="AA5" i="21"/>
  <c r="AA4" i="21"/>
  <c r="E12" i="15"/>
  <c r="E4" i="15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0" i="3"/>
  <c r="I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H37" i="3"/>
  <c r="H38" i="3"/>
  <c r="H39" i="3"/>
  <c r="H40" i="3"/>
  <c r="H41" i="3"/>
  <c r="H42" i="3"/>
  <c r="H43" i="3"/>
  <c r="H44" i="3"/>
  <c r="H29" i="3"/>
  <c r="C1" i="21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J1" i="21"/>
  <c r="I1" i="21"/>
  <c r="H1" i="21"/>
  <c r="G1" i="21"/>
  <c r="F1" i="21"/>
  <c r="E1" i="21"/>
  <c r="D1" i="21"/>
  <c r="AF1" i="21"/>
  <c r="AC1" i="21"/>
  <c r="Z1" i="21"/>
  <c r="W1" i="21"/>
  <c r="T1" i="21"/>
  <c r="Q1" i="21"/>
  <c r="N1" i="21"/>
  <c r="K1" i="21"/>
  <c r="B1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C5" i="21"/>
  <c r="AF5" i="21"/>
  <c r="AC6" i="21"/>
  <c r="AF6" i="21"/>
  <c r="AC7" i="21"/>
  <c r="AF7" i="21"/>
  <c r="AC8" i="21"/>
  <c r="AF8" i="21"/>
  <c r="AC9" i="21"/>
  <c r="AF9" i="21"/>
  <c r="AC10" i="21"/>
  <c r="AF10" i="21"/>
  <c r="AC11" i="21"/>
  <c r="AF11" i="21"/>
  <c r="AC12" i="21"/>
  <c r="AF12" i="21"/>
  <c r="AC13" i="21"/>
  <c r="AF13" i="21"/>
  <c r="AC14" i="21"/>
  <c r="AF14" i="21"/>
  <c r="AC15" i="21"/>
  <c r="AF15" i="21"/>
  <c r="AC16" i="21"/>
  <c r="AF16" i="21"/>
  <c r="AC17" i="21"/>
  <c r="AF17" i="21"/>
  <c r="AC18" i="21"/>
  <c r="AF18" i="21"/>
  <c r="AC19" i="21"/>
  <c r="AF19" i="21"/>
  <c r="AC20" i="21"/>
  <c r="AF20" i="21"/>
  <c r="AC21" i="21"/>
  <c r="AF21" i="21"/>
  <c r="AC22" i="21"/>
  <c r="AF22" i="21"/>
  <c r="AC23" i="21"/>
  <c r="AF23" i="21"/>
  <c r="AC24" i="21"/>
  <c r="AF24" i="21"/>
  <c r="AC25" i="21"/>
  <c r="AF25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AF4" i="21"/>
  <c r="AC4" i="21"/>
  <c r="Z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4" i="21"/>
  <c r="I31" i="3" l="1"/>
  <c r="J30" i="3"/>
  <c r="B6" i="22"/>
  <c r="B7" i="22"/>
  <c r="B8" i="22"/>
  <c r="B9" i="22"/>
  <c r="B10" i="22"/>
  <c r="B11" i="22"/>
  <c r="B12" i="22"/>
  <c r="B13" i="22"/>
  <c r="B14" i="22"/>
  <c r="B15" i="22"/>
  <c r="B5" i="22"/>
  <c r="A6" i="22"/>
  <c r="A7" i="22"/>
  <c r="A8" i="22"/>
  <c r="A9" i="22"/>
  <c r="A10" i="22"/>
  <c r="A11" i="22"/>
  <c r="A12" i="22"/>
  <c r="A13" i="22"/>
  <c r="A14" i="22"/>
  <c r="A15" i="22"/>
  <c r="A5" i="22"/>
  <c r="E23" i="17"/>
  <c r="F23" i="17" s="1"/>
  <c r="AG25" i="21" s="1"/>
  <c r="E22" i="17"/>
  <c r="F22" i="17" s="1"/>
  <c r="AG24" i="21" s="1"/>
  <c r="E21" i="17"/>
  <c r="F21" i="17" s="1"/>
  <c r="AG23" i="21" s="1"/>
  <c r="E20" i="17"/>
  <c r="F20" i="17" s="1"/>
  <c r="AG22" i="21" s="1"/>
  <c r="E19" i="17"/>
  <c r="F19" i="17" s="1"/>
  <c r="AG21" i="21" s="1"/>
  <c r="E18" i="17"/>
  <c r="F18" i="17" s="1"/>
  <c r="AG20" i="21" s="1"/>
  <c r="E17" i="17"/>
  <c r="F17" i="17" s="1"/>
  <c r="AG19" i="21" s="1"/>
  <c r="E16" i="17"/>
  <c r="F16" i="17" s="1"/>
  <c r="AG18" i="21" s="1"/>
  <c r="E15" i="17"/>
  <c r="F15" i="17" s="1"/>
  <c r="AG17" i="21" s="1"/>
  <c r="E14" i="17"/>
  <c r="F14" i="17" s="1"/>
  <c r="AG16" i="21" s="1"/>
  <c r="E13" i="17"/>
  <c r="F13" i="17" s="1"/>
  <c r="AG15" i="21" s="1"/>
  <c r="E12" i="17"/>
  <c r="F12" i="17" s="1"/>
  <c r="AG14" i="21" s="1"/>
  <c r="E11" i="17"/>
  <c r="F11" i="17" s="1"/>
  <c r="AG13" i="21" s="1"/>
  <c r="E10" i="17"/>
  <c r="F10" i="17" s="1"/>
  <c r="AG12" i="21" s="1"/>
  <c r="E9" i="17"/>
  <c r="F9" i="17" s="1"/>
  <c r="AG11" i="21" s="1"/>
  <c r="E8" i="17"/>
  <c r="F8" i="17" s="1"/>
  <c r="AG10" i="21" s="1"/>
  <c r="E7" i="17"/>
  <c r="F7" i="17" s="1"/>
  <c r="AG9" i="21" s="1"/>
  <c r="E6" i="17"/>
  <c r="F6" i="17" s="1"/>
  <c r="AG8" i="21" s="1"/>
  <c r="E5" i="17"/>
  <c r="F5" i="17" s="1"/>
  <c r="AG7" i="21" s="1"/>
  <c r="E4" i="17"/>
  <c r="F4" i="17" s="1"/>
  <c r="AG6" i="21" s="1"/>
  <c r="E3" i="17"/>
  <c r="F3" i="17" s="1"/>
  <c r="AG5" i="21" s="1"/>
  <c r="E2" i="17"/>
  <c r="F2" i="17" s="1"/>
  <c r="AG4" i="21" s="1"/>
  <c r="E23" i="16"/>
  <c r="F23" i="16" s="1"/>
  <c r="AD25" i="21" s="1"/>
  <c r="E22" i="16"/>
  <c r="F22" i="16" s="1"/>
  <c r="AD24" i="21" s="1"/>
  <c r="E21" i="16"/>
  <c r="F21" i="16" s="1"/>
  <c r="AD23" i="21" s="1"/>
  <c r="E20" i="16"/>
  <c r="F20" i="16" s="1"/>
  <c r="AD22" i="21" s="1"/>
  <c r="E19" i="16"/>
  <c r="F19" i="16" s="1"/>
  <c r="AD21" i="21" s="1"/>
  <c r="E18" i="16"/>
  <c r="F18" i="16" s="1"/>
  <c r="AD20" i="21" s="1"/>
  <c r="E17" i="16"/>
  <c r="F17" i="16" s="1"/>
  <c r="AD19" i="21" s="1"/>
  <c r="E16" i="16"/>
  <c r="F16" i="16" s="1"/>
  <c r="AD18" i="21" s="1"/>
  <c r="E15" i="16"/>
  <c r="F15" i="16" s="1"/>
  <c r="AD17" i="21" s="1"/>
  <c r="E14" i="16"/>
  <c r="F14" i="16" s="1"/>
  <c r="AD16" i="21" s="1"/>
  <c r="E13" i="16"/>
  <c r="F13" i="16" s="1"/>
  <c r="AD15" i="21" s="1"/>
  <c r="E12" i="16"/>
  <c r="F12" i="16" s="1"/>
  <c r="AD14" i="21" s="1"/>
  <c r="E11" i="16"/>
  <c r="F11" i="16" s="1"/>
  <c r="AD13" i="21" s="1"/>
  <c r="E10" i="16"/>
  <c r="F10" i="16" s="1"/>
  <c r="AD12" i="21" s="1"/>
  <c r="E9" i="16"/>
  <c r="F9" i="16" s="1"/>
  <c r="AD11" i="21" s="1"/>
  <c r="E8" i="16"/>
  <c r="F8" i="16" s="1"/>
  <c r="AD10" i="21" s="1"/>
  <c r="E7" i="16"/>
  <c r="F7" i="16" s="1"/>
  <c r="AD9" i="21" s="1"/>
  <c r="E6" i="16"/>
  <c r="F6" i="16" s="1"/>
  <c r="AD8" i="21" s="1"/>
  <c r="E5" i="16"/>
  <c r="F5" i="16" s="1"/>
  <c r="AD7" i="21" s="1"/>
  <c r="E4" i="16"/>
  <c r="F4" i="16" s="1"/>
  <c r="AD6" i="21" s="1"/>
  <c r="E3" i="16"/>
  <c r="F3" i="16" s="1"/>
  <c r="AD5" i="21" s="1"/>
  <c r="E2" i="16"/>
  <c r="F2" i="16" s="1"/>
  <c r="AD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F12" i="15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F4" i="15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X25" i="21" l="1"/>
  <c r="X24" i="21"/>
  <c r="X23" i="21"/>
  <c r="X22" i="21"/>
  <c r="X21" i="21"/>
  <c r="X20" i="21"/>
  <c r="X19" i="21"/>
  <c r="X18" i="21"/>
  <c r="X17" i="21"/>
  <c r="X16" i="21"/>
  <c r="X15" i="21"/>
  <c r="X14" i="21"/>
  <c r="X13" i="21"/>
  <c r="X12" i="21"/>
  <c r="X11" i="21"/>
  <c r="X10" i="21"/>
  <c r="X9" i="21"/>
  <c r="X8" i="21"/>
  <c r="X7" i="21"/>
  <c r="X6" i="21"/>
  <c r="X5" i="21"/>
  <c r="X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T4" i="21"/>
  <c r="Q4" i="21"/>
  <c r="N4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U5" i="21" s="1"/>
  <c r="J37" i="3"/>
  <c r="E23" i="13"/>
  <c r="F23" i="13" s="1"/>
  <c r="U25" i="21" s="1"/>
  <c r="E22" i="13"/>
  <c r="F22" i="13" s="1"/>
  <c r="U24" i="21" s="1"/>
  <c r="E21" i="13"/>
  <c r="F21" i="13" s="1"/>
  <c r="U23" i="21" s="1"/>
  <c r="E20" i="13"/>
  <c r="F20" i="13" s="1"/>
  <c r="U22" i="21" s="1"/>
  <c r="E19" i="13"/>
  <c r="F19" i="13" s="1"/>
  <c r="U21" i="21" s="1"/>
  <c r="E18" i="13"/>
  <c r="F18" i="13" s="1"/>
  <c r="U20" i="21" s="1"/>
  <c r="E17" i="13"/>
  <c r="F17" i="13" s="1"/>
  <c r="U19" i="21" s="1"/>
  <c r="E16" i="13"/>
  <c r="F16" i="13" s="1"/>
  <c r="U18" i="21" s="1"/>
  <c r="E15" i="13"/>
  <c r="F15" i="13" s="1"/>
  <c r="U17" i="21" s="1"/>
  <c r="E14" i="13"/>
  <c r="F14" i="13" s="1"/>
  <c r="U16" i="21" s="1"/>
  <c r="E13" i="13"/>
  <c r="F13" i="13" s="1"/>
  <c r="U15" i="21" s="1"/>
  <c r="E12" i="13"/>
  <c r="F12" i="13" s="1"/>
  <c r="U14" i="21" s="1"/>
  <c r="E11" i="13"/>
  <c r="F11" i="13" s="1"/>
  <c r="U13" i="21" s="1"/>
  <c r="E10" i="13"/>
  <c r="F10" i="13" s="1"/>
  <c r="U12" i="21" s="1"/>
  <c r="E9" i="13"/>
  <c r="F9" i="13" s="1"/>
  <c r="U11" i="21" s="1"/>
  <c r="E8" i="13"/>
  <c r="F8" i="13" s="1"/>
  <c r="U10" i="21" s="1"/>
  <c r="E7" i="13"/>
  <c r="F7" i="13" s="1"/>
  <c r="U9" i="21" s="1"/>
  <c r="E6" i="13"/>
  <c r="F6" i="13" s="1"/>
  <c r="U8" i="21" s="1"/>
  <c r="E5" i="13"/>
  <c r="F5" i="13" s="1"/>
  <c r="U7" i="21" s="1"/>
  <c r="E4" i="13"/>
  <c r="F4" i="13" s="1"/>
  <c r="U6" i="21" s="1"/>
  <c r="E2" i="13"/>
  <c r="F2" i="13" s="1"/>
  <c r="U4" i="21" s="1"/>
  <c r="E23" i="10"/>
  <c r="F23" i="10" s="1"/>
  <c r="R25" i="21" s="1"/>
  <c r="E22" i="10"/>
  <c r="F22" i="10" s="1"/>
  <c r="R24" i="21" s="1"/>
  <c r="E21" i="10"/>
  <c r="F21" i="10" s="1"/>
  <c r="R23" i="21" s="1"/>
  <c r="E20" i="10"/>
  <c r="F20" i="10" s="1"/>
  <c r="R22" i="21" s="1"/>
  <c r="E19" i="10"/>
  <c r="F19" i="10" s="1"/>
  <c r="R21" i="21" s="1"/>
  <c r="E18" i="10"/>
  <c r="F18" i="10" s="1"/>
  <c r="R20" i="21" s="1"/>
  <c r="E17" i="10"/>
  <c r="F17" i="10" s="1"/>
  <c r="R19" i="21" s="1"/>
  <c r="E16" i="10"/>
  <c r="F16" i="10" s="1"/>
  <c r="R18" i="21" s="1"/>
  <c r="E15" i="10"/>
  <c r="F15" i="10" s="1"/>
  <c r="R17" i="21" s="1"/>
  <c r="E14" i="10"/>
  <c r="F14" i="10" s="1"/>
  <c r="R16" i="21" s="1"/>
  <c r="E13" i="10"/>
  <c r="F13" i="10" s="1"/>
  <c r="R15" i="21" s="1"/>
  <c r="E12" i="10"/>
  <c r="F12" i="10" s="1"/>
  <c r="R14" i="21" s="1"/>
  <c r="E11" i="10"/>
  <c r="F11" i="10" s="1"/>
  <c r="R13" i="21" s="1"/>
  <c r="E10" i="10"/>
  <c r="F10" i="10" s="1"/>
  <c r="R12" i="21" s="1"/>
  <c r="E9" i="10"/>
  <c r="F9" i="10" s="1"/>
  <c r="R11" i="21" s="1"/>
  <c r="E8" i="10"/>
  <c r="F8" i="10" s="1"/>
  <c r="R10" i="21" s="1"/>
  <c r="E7" i="10"/>
  <c r="F7" i="10" s="1"/>
  <c r="R9" i="21" s="1"/>
  <c r="E6" i="10"/>
  <c r="F6" i="10" s="1"/>
  <c r="R8" i="21" s="1"/>
  <c r="E5" i="10"/>
  <c r="F5" i="10" s="1"/>
  <c r="R7" i="21" s="1"/>
  <c r="E4" i="10"/>
  <c r="F4" i="10" s="1"/>
  <c r="R6" i="21" s="1"/>
  <c r="E3" i="10"/>
  <c r="F3" i="10" s="1"/>
  <c r="R5" i="21" s="1"/>
  <c r="E2" i="10"/>
  <c r="F2" i="10" s="1"/>
  <c r="R4" i="21" s="1"/>
  <c r="E23" i="11"/>
  <c r="F23" i="11" s="1"/>
  <c r="O25" i="21" s="1"/>
  <c r="E22" i="11"/>
  <c r="F22" i="11" s="1"/>
  <c r="O24" i="21" s="1"/>
  <c r="E21" i="11"/>
  <c r="F21" i="11" s="1"/>
  <c r="O23" i="21" s="1"/>
  <c r="E20" i="11"/>
  <c r="F20" i="11" s="1"/>
  <c r="O22" i="21" s="1"/>
  <c r="E19" i="11"/>
  <c r="F19" i="11" s="1"/>
  <c r="O21" i="21" s="1"/>
  <c r="E18" i="11"/>
  <c r="F18" i="11" s="1"/>
  <c r="O20" i="21" s="1"/>
  <c r="E17" i="11"/>
  <c r="F17" i="11" s="1"/>
  <c r="O19" i="21" s="1"/>
  <c r="E16" i="11"/>
  <c r="F16" i="11" s="1"/>
  <c r="O18" i="21" s="1"/>
  <c r="E15" i="11"/>
  <c r="F15" i="11" s="1"/>
  <c r="O17" i="21" s="1"/>
  <c r="E14" i="11"/>
  <c r="F14" i="11" s="1"/>
  <c r="O16" i="21" s="1"/>
  <c r="E13" i="11"/>
  <c r="F13" i="11" s="1"/>
  <c r="O15" i="21" s="1"/>
  <c r="E12" i="11"/>
  <c r="F12" i="11" s="1"/>
  <c r="O14" i="21" s="1"/>
  <c r="E11" i="11"/>
  <c r="F11" i="11" s="1"/>
  <c r="O13" i="21" s="1"/>
  <c r="E10" i="11"/>
  <c r="F10" i="11" s="1"/>
  <c r="O12" i="21" s="1"/>
  <c r="E9" i="11"/>
  <c r="F9" i="11" s="1"/>
  <c r="O11" i="21" s="1"/>
  <c r="E8" i="11"/>
  <c r="F8" i="11" s="1"/>
  <c r="O10" i="21" s="1"/>
  <c r="E7" i="11"/>
  <c r="F7" i="11" s="1"/>
  <c r="O9" i="21" s="1"/>
  <c r="E6" i="11"/>
  <c r="F6" i="11" s="1"/>
  <c r="O8" i="21" s="1"/>
  <c r="E5" i="11"/>
  <c r="F5" i="11" s="1"/>
  <c r="O7" i="21" s="1"/>
  <c r="E4" i="11"/>
  <c r="F4" i="11" s="1"/>
  <c r="O6" i="21" s="1"/>
  <c r="E3" i="11"/>
  <c r="F3" i="11" s="1"/>
  <c r="O5" i="21" s="1"/>
  <c r="E2" i="11"/>
  <c r="F2" i="11" s="1"/>
  <c r="O4" i="21" s="1"/>
  <c r="E23" i="8"/>
  <c r="F23" i="8" s="1"/>
  <c r="L25" i="21" s="1"/>
  <c r="E22" i="8"/>
  <c r="F22" i="8" s="1"/>
  <c r="L24" i="21" s="1"/>
  <c r="E21" i="8"/>
  <c r="F21" i="8" s="1"/>
  <c r="L23" i="21" s="1"/>
  <c r="E20" i="8"/>
  <c r="F20" i="8" s="1"/>
  <c r="L22" i="21" s="1"/>
  <c r="E19" i="8"/>
  <c r="F19" i="8" s="1"/>
  <c r="L21" i="21" s="1"/>
  <c r="E18" i="8"/>
  <c r="F18" i="8" s="1"/>
  <c r="L20" i="21" s="1"/>
  <c r="E17" i="8"/>
  <c r="F17" i="8" s="1"/>
  <c r="L19" i="21" s="1"/>
  <c r="E16" i="8"/>
  <c r="F16" i="8" s="1"/>
  <c r="L18" i="21" s="1"/>
  <c r="E15" i="8"/>
  <c r="F15" i="8" s="1"/>
  <c r="L17" i="21" s="1"/>
  <c r="E14" i="8"/>
  <c r="F14" i="8" s="1"/>
  <c r="L16" i="21" s="1"/>
  <c r="E13" i="8"/>
  <c r="F13" i="8" s="1"/>
  <c r="L15" i="21" s="1"/>
  <c r="E12" i="8"/>
  <c r="F12" i="8" s="1"/>
  <c r="L14" i="21" s="1"/>
  <c r="E11" i="8"/>
  <c r="F11" i="8" s="1"/>
  <c r="L13" i="21" s="1"/>
  <c r="E10" i="8"/>
  <c r="F10" i="8" s="1"/>
  <c r="L12" i="21" s="1"/>
  <c r="E9" i="8"/>
  <c r="F9" i="8" s="1"/>
  <c r="L11" i="21" s="1"/>
  <c r="E8" i="8"/>
  <c r="F8" i="8" s="1"/>
  <c r="L10" i="21" s="1"/>
  <c r="E7" i="8"/>
  <c r="F7" i="8" s="1"/>
  <c r="L9" i="21" s="1"/>
  <c r="E6" i="8"/>
  <c r="F6" i="8" s="1"/>
  <c r="L8" i="21" s="1"/>
  <c r="E5" i="8"/>
  <c r="F5" i="8" s="1"/>
  <c r="L7" i="21" s="1"/>
  <c r="E4" i="8"/>
  <c r="F4" i="8" s="1"/>
  <c r="L6" i="21" s="1"/>
  <c r="E3" i="8"/>
  <c r="F3" i="8" s="1"/>
  <c r="L5" i="21" s="1"/>
  <c r="E2" i="8"/>
  <c r="F2" i="8" s="1"/>
  <c r="L4" i="21" s="1"/>
  <c r="G12" i="22" l="1"/>
  <c r="Y26" i="21"/>
  <c r="H12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I8" i="21" s="1"/>
  <c r="E5" i="7"/>
  <c r="F5" i="7" s="1"/>
  <c r="I7" i="21" s="1"/>
  <c r="E4" i="7"/>
  <c r="F4" i="7" s="1"/>
  <c r="I6" i="21" s="1"/>
  <c r="E3" i="7"/>
  <c r="F3" i="7" s="1"/>
  <c r="I5" i="21" s="1"/>
  <c r="E2" i="7"/>
  <c r="F2" i="7" s="1"/>
  <c r="I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4" i="22" l="1"/>
  <c r="AE26" i="21"/>
  <c r="H14" i="22" s="1"/>
  <c r="G11" i="22"/>
  <c r="V26" i="21"/>
  <c r="H11" i="22" s="1"/>
  <c r="G13" i="22"/>
  <c r="AB26" i="21"/>
  <c r="H13" i="22" s="1"/>
  <c r="G15" i="22"/>
  <c r="AH26" i="21"/>
  <c r="H15" i="22" s="1"/>
  <c r="G8" i="22"/>
  <c r="M26" i="21"/>
  <c r="H8" i="22" s="1"/>
  <c r="G6" i="22"/>
  <c r="G26" i="21"/>
  <c r="H6" i="22" s="1"/>
  <c r="G7" i="22"/>
  <c r="J26" i="21"/>
  <c r="H7" i="22" s="1"/>
  <c r="G10" i="22"/>
  <c r="S26" i="21"/>
  <c r="H10" i="22" s="1"/>
  <c r="G9" i="22"/>
  <c r="P26" i="21"/>
  <c r="H9" i="22" s="1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<sst xmlns="http://schemas.openxmlformats.org/spreadsheetml/2006/main" count="1286" uniqueCount="214">
  <si>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</si>
  <si>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</si>
  <si>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</si>
  <si>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</si>
  <si>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</si>
  <si>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</si>
  <si>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</si>
  <si>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</si>
  <si>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</si>
  <si>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</si>
  <si>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</si>
  <si>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</si>
  <si>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</si>
  <si>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</si>
  <si>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</si>
  <si>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</si>
  <si>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</si>
  <si>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</si>
  <si>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</si>
  <si>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</si>
  <si>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</si>
  <si>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</si>
  <si>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</si>
  <si>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</si>
  <si>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</si>
  <si>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</si>
  <si>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</si>
  <si>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</si>
  <si>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</si>
  <si>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</si>
  <si>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</si>
  <si>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</si>
  <si>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</si>
  <si>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</si>
  <si>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</si>
  <si>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</si>
  <si>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</si>
  <si>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</si>
  <si>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</si>
  <si>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</si>
  <si>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</si>
  <si>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</si>
  <si>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</si>
  <si>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</si>
  <si>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</si>
  <si>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</si>
  <si>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</si>
  <si>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</si>
  <si>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</si>
  <si>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</si>
  <si>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</si>
  <si>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</si>
  <si>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</si>
  <si>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</si>
  <si>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</si>
  <si>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</si>
  <si>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</si>
  <si>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</si>
  <si>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</si>
  <si>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</si>
  <si>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</si>
  <si>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</si>
  <si>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</si>
  <si>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</si>
  <si>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</si>
  <si>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</si>
  <si>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</si>
  <si>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</si>
  <si>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</si>
  <si>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</si>
  <si>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</si>
  <si>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</si>
  <si>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</si>
  <si>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</si>
  <si>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</si>
  <si>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</si>
  <si>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</si>
  <si>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</si>
  <si>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</si>
  <si>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</si>
  <si>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</si>
  <si>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</si>
  <si>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</si>
  <si>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</si>
  <si>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</si>
  <si>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</si>
  <si>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</si>
  <si>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</si>
  <si>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</si>
  <si>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</si>
  <si>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</si>
  <si>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</si>
  <si>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</si>
  <si>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</si>
  <si>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</si>
  <si>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</si>
  <si>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</si>
  <si>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</si>
  <si>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</si>
  <si>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</si>
  <si>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</si>
  <si>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</si>
  <si>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</si>
  <si>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</si>
  <si>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</si>
  <si>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</si>
  <si>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</si>
  <si>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</si>
  <si>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</si>
  <si>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</si>
  <si>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</si>
  <si>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</si>
  <si>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</si>
  <si>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</si>
  <si>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</si>
  <si>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</si>
  <si>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</si>
  <si>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</si>
  <si>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</si>
  <si>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</si>
  <si>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</si>
  <si>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</si>
  <si>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</si>
  <si>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</si>
  <si>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</si>
  <si>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</si>
  <si>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</si>
  <si>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</si>
  <si>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</si>
  <si>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</si>
  <si>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</si>
  <si>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</si>
  <si>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</si>
  <si>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</si>
  <si>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</si>
  <si>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</si>
  <si>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</si>
  <si>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</si>
  <si>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</si>
  <si>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</si>
  <si>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</si>
  <si>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</si>
  <si>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</si>
  <si>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</si>
  <si>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</si>
  <si>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</si>
  <si>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</si>
  <si>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</si>
  <si>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</si>
  <si>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</si>
  <si>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</si>
  <si>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</si>
  <si>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</si>
  <si>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</si>
  <si>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</si>
  <si>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</si>
  <si>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</si>
  <si>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</si>
  <si>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</si>
  <si>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</si>
  <si>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</si>
  <si>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</si>
  <si>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</si>
  <si>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</si>
  <si>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</si>
  <si>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</si>
  <si>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</si>
  <si>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</si>
  <si>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</si>
  <si>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</si>
  <si>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</si>
  <si>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</si>
  <si>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</si>
  <si>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</si>
  <si>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</si>
  <si>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</si>
  <si>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</si>
  <si>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</si>
  <si>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</si>
  <si>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</si>
  <si>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</si>
  <si>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</si>
  <si>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</si>
  <si>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</si>
  <si>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</si>
  <si>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</si>
  <si>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</si>
  <si>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</si>
  <si>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</si>
  <si>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</si>
  <si>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</si>
  <si>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</si>
  <si>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</si>
  <si>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</si>
  <si>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</si>
  <si>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</si>
  <si>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</si>
  <si>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</si>
  <si>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</si>
  <si>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</si>
  <si>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</si>
  <si>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</si>
  <si>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</si>
  <si>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</si>
  <si>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</si>
  <si>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Isotope</t>
  </si>
  <si>
    <t>DNA Loaded (ng)</t>
  </si>
  <si>
    <t>Notes:</t>
  </si>
  <si>
    <t>GB+Tween</t>
  </si>
  <si>
    <t>GB*</t>
  </si>
  <si>
    <t>18O</t>
  </si>
  <si>
    <t>Quantified IJKL twice</t>
  </si>
  <si>
    <t>*Add ~25 ul extra GB to bring into 1.725-1.73 g/ml density range</t>
  </si>
  <si>
    <t>Final Volume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</si>
</sst>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1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  <font>
      <sz val="11"/>
      <color rgb="FFFF0000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19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5" borderId="0" xfId="0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2" borderId="14" xfId="1" applyNumberFormat="1" applyFill="1" applyBorder="1"/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9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20" fillId="2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14" fillId="5" borderId="0" xfId="0" applyFont="1" applyFill="1"/>
    <xf numFmtId="167" fontId="14" fillId="5" borderId="0" xfId="0" applyNumberFormat="1" applyFont="1" applyFill="1"/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1.767189707</c:v>
                </c:pt>
                <c:pt idx="1">
                  <c:v>1.7628186670000012</c:v>
                </c:pt>
                <c:pt idx="2">
                  <c:v>1.7573548670000001</c:v>
                </c:pt>
                <c:pt idx="3">
                  <c:v>1.7509895400000008</c:v>
                </c:pt>
                <c:pt idx="4">
                  <c:v>1.7444329800000009</c:v>
                </c:pt>
                <c:pt idx="5">
                  <c:v>1.7389691799999998</c:v>
                </c:pt>
                <c:pt idx="6">
                  <c:v>1.7324126199999998</c:v>
                </c:pt>
                <c:pt idx="7">
                  <c:v>1.7269488200000005</c:v>
                </c:pt>
                <c:pt idx="8">
                  <c:v>1.7205834930000012</c:v>
                </c:pt>
                <c:pt idx="9">
                  <c:v>1.7140269329999995</c:v>
                </c:pt>
                <c:pt idx="10">
                  <c:v>1.7074703729999996</c:v>
                </c:pt>
                <c:pt idx="11">
                  <c:v>1.7020065730000002</c:v>
                </c:pt>
                <c:pt idx="12">
                  <c:v>1.6967340060000016</c:v>
                </c:pt>
                <c:pt idx="13">
                  <c:v>1.6923629659999992</c:v>
                </c:pt>
                <c:pt idx="14">
                  <c:v>1.6858064059999993</c:v>
                </c:pt>
                <c:pt idx="15">
                  <c:v>1.6816265990000012</c:v>
                </c:pt>
                <c:pt idx="16">
                  <c:v>1.6739772790000007</c:v>
                </c:pt>
                <c:pt idx="17">
                  <c:v>1.6575858790000009</c:v>
                </c:pt>
                <c:pt idx="18">
                  <c:v>1.5843709589999992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-1.8079559538178702E-2</c:v>
                </c:pt>
                <c:pt idx="1">
                  <c:v>-1.3273108200323985E-2</c:v>
                </c:pt>
                <c:pt idx="2">
                  <c:v>7.2660297265900814E-2</c:v>
                </c:pt>
                <c:pt idx="3">
                  <c:v>0.11443152649231252</c:v>
                </c:pt>
                <c:pt idx="4">
                  <c:v>0.17513729765416394</c:v>
                </c:pt>
                <c:pt idx="5">
                  <c:v>0.60117198054861587</c:v>
                </c:pt>
                <c:pt idx="6">
                  <c:v>1.4218637041600131</c:v>
                </c:pt>
                <c:pt idx="7">
                  <c:v>5.1466181680154124</c:v>
                </c:pt>
                <c:pt idx="8">
                  <c:v>8.8576741299264281</c:v>
                </c:pt>
                <c:pt idx="9">
                  <c:v>6.0677736655908179</c:v>
                </c:pt>
                <c:pt idx="10">
                  <c:v>4.5785858109472954</c:v>
                </c:pt>
                <c:pt idx="11">
                  <c:v>1.7289842798222337</c:v>
                </c:pt>
                <c:pt idx="12">
                  <c:v>0.84883431330183934</c:v>
                </c:pt>
                <c:pt idx="13">
                  <c:v>0.51888425693860729</c:v>
                </c:pt>
                <c:pt idx="14">
                  <c:v>0.25290053176650956</c:v>
                </c:pt>
                <c:pt idx="15">
                  <c:v>0.14052285590916308</c:v>
                </c:pt>
                <c:pt idx="16">
                  <c:v>8.5520945655257807E-2</c:v>
                </c:pt>
                <c:pt idx="17">
                  <c:v>8.8342634780534016E-2</c:v>
                </c:pt>
                <c:pt idx="18">
                  <c:v>7.7619546865808367E-2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Summary!#REF!</c:f>
              <c:extLst xmlns:c15="http://schemas.microsoft.com/office/drawing/2012/chart"/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1.7651134630000023</c:v>
                </c:pt>
                <c:pt idx="1">
                  <c:v>1.7618351829999988</c:v>
                </c:pt>
                <c:pt idx="2">
                  <c:v>1.7576553760000007</c:v>
                </c:pt>
                <c:pt idx="3">
                  <c:v>1.7543770960000007</c:v>
                </c:pt>
                <c:pt idx="4">
                  <c:v>1.7478205360000008</c:v>
                </c:pt>
                <c:pt idx="5">
                  <c:v>1.741263975999999</c:v>
                </c:pt>
                <c:pt idx="6">
                  <c:v>1.7347074160000009</c:v>
                </c:pt>
                <c:pt idx="7">
                  <c:v>1.7294348490000004</c:v>
                </c:pt>
                <c:pt idx="8">
                  <c:v>1.7228782890000023</c:v>
                </c:pt>
                <c:pt idx="9">
                  <c:v>1.7163217290000006</c:v>
                </c:pt>
                <c:pt idx="10">
                  <c:v>1.7108579290000012</c:v>
                </c:pt>
                <c:pt idx="11">
                  <c:v>1.7055853620000008</c:v>
                </c:pt>
                <c:pt idx="12">
                  <c:v>1.7001215620000014</c:v>
                </c:pt>
                <c:pt idx="13">
                  <c:v>1.6948489949999992</c:v>
                </c:pt>
                <c:pt idx="14">
                  <c:v>1.688292435000001</c:v>
                </c:pt>
                <c:pt idx="15">
                  <c:v>1.6828286350000017</c:v>
                </c:pt>
                <c:pt idx="16">
                  <c:v>1.672993795</c:v>
                </c:pt>
                <c:pt idx="17">
                  <c:v>1.6423965150000015</c:v>
                </c:pt>
                <c:pt idx="18">
                  <c:v>1.5486103880000019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-1.0333364174338432E-2</c:v>
                </c:pt>
                <c:pt idx="1">
                  <c:v>0.11456274239112407</c:v>
                </c:pt>
                <c:pt idx="2">
                  <c:v>0.25663610566114275</c:v>
                </c:pt>
                <c:pt idx="3">
                  <c:v>0.34459079181071495</c:v>
                </c:pt>
                <c:pt idx="4">
                  <c:v>0.91931010888072995</c:v>
                </c:pt>
                <c:pt idx="5">
                  <c:v>1.5982515985518353</c:v>
                </c:pt>
                <c:pt idx="6">
                  <c:v>2.2262484626414114</c:v>
                </c:pt>
                <c:pt idx="7">
                  <c:v>5.414453524775781</c:v>
                </c:pt>
                <c:pt idx="8">
                  <c:v>10.248029867965711</c:v>
                </c:pt>
                <c:pt idx="9">
                  <c:v>9.8750715797998527</c:v>
                </c:pt>
                <c:pt idx="10">
                  <c:v>5.7761061314182589</c:v>
                </c:pt>
                <c:pt idx="11">
                  <c:v>2.2237597163756839</c:v>
                </c:pt>
                <c:pt idx="12">
                  <c:v>1.1636075162927579</c:v>
                </c:pt>
                <c:pt idx="13">
                  <c:v>0.75245650503892003</c:v>
                </c:pt>
                <c:pt idx="14">
                  <c:v>0.38042511808696489</c:v>
                </c:pt>
                <c:pt idx="15">
                  <c:v>0.17902425180816425</c:v>
                </c:pt>
                <c:pt idx="16">
                  <c:v>0.10101839192908142</c:v>
                </c:pt>
                <c:pt idx="17">
                  <c:v>0.115840320254741</c:v>
                </c:pt>
                <c:pt idx="18">
                  <c:v>7.1169290339055308E-2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1.7671623880000009</c:v>
                </c:pt>
                <c:pt idx="1">
                  <c:v>1.7629825809999993</c:v>
                </c:pt>
                <c:pt idx="2">
                  <c:v>1.7586115410000005</c:v>
                </c:pt>
                <c:pt idx="3">
                  <c:v>1.7531477410000011</c:v>
                </c:pt>
                <c:pt idx="4">
                  <c:v>1.7476839410000018</c:v>
                </c:pt>
                <c:pt idx="5">
                  <c:v>1.7422201409999989</c:v>
                </c:pt>
                <c:pt idx="6">
                  <c:v>1.7358548139999996</c:v>
                </c:pt>
                <c:pt idx="7">
                  <c:v>1.7292982540000015</c:v>
                </c:pt>
                <c:pt idx="8">
                  <c:v>1.7249272140000009</c:v>
                </c:pt>
                <c:pt idx="9">
                  <c:v>1.7172778940000004</c:v>
                </c:pt>
                <c:pt idx="10">
                  <c:v>1.7107213340000005</c:v>
                </c:pt>
                <c:pt idx="11">
                  <c:v>1.7052575340000011</c:v>
                </c:pt>
                <c:pt idx="12">
                  <c:v>1.6999849670000025</c:v>
                </c:pt>
                <c:pt idx="13">
                  <c:v>1.6956139270000001</c:v>
                </c:pt>
                <c:pt idx="14">
                  <c:v>1.6890573670000002</c:v>
                </c:pt>
                <c:pt idx="15">
                  <c:v>1.6835935670000008</c:v>
                </c:pt>
                <c:pt idx="16">
                  <c:v>1.6759442470000003</c:v>
                </c:pt>
                <c:pt idx="17">
                  <c:v>1.6564658000000012</c:v>
                </c:pt>
                <c:pt idx="18">
                  <c:v>1.5734160400000015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0.24119402836771639</c:v>
                </c:pt>
                <c:pt idx="1">
                  <c:v>4.7115308080245407E-3</c:v>
                </c:pt>
                <c:pt idx="2">
                  <c:v>0.11538158676452866</c:v>
                </c:pt>
                <c:pt idx="3">
                  <c:v>0.52117127441939826</c:v>
                </c:pt>
                <c:pt idx="4">
                  <c:v>0.97167042451258678</c:v>
                </c:pt>
                <c:pt idx="5">
                  <c:v>1.8904632356857636</c:v>
                </c:pt>
                <c:pt idx="6">
                  <c:v>3.2777996049536902</c:v>
                </c:pt>
                <c:pt idx="7">
                  <c:v>4.6410878365561024</c:v>
                </c:pt>
                <c:pt idx="8">
                  <c:v>7.8071254363598017</c:v>
                </c:pt>
                <c:pt idx="9">
                  <c:v>6.5264272952746545</c:v>
                </c:pt>
                <c:pt idx="10">
                  <c:v>4.3741264027013615</c:v>
                </c:pt>
                <c:pt idx="11">
                  <c:v>2.1790475529112108</c:v>
                </c:pt>
                <c:pt idx="12">
                  <c:v>0.76124516909102802</c:v>
                </c:pt>
                <c:pt idx="13">
                  <c:v>0.43922683858791961</c:v>
                </c:pt>
                <c:pt idx="14">
                  <c:v>0.25672476038217179</c:v>
                </c:pt>
                <c:pt idx="15">
                  <c:v>0.17256238629094686</c:v>
                </c:pt>
                <c:pt idx="16">
                  <c:v>0.12985195957708717</c:v>
                </c:pt>
                <c:pt idx="17">
                  <c:v>0.13913242312020491</c:v>
                </c:pt>
                <c:pt idx="18">
                  <c:v>0.15436066598778367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1.7645124449999994</c:v>
                </c:pt>
                <c:pt idx="1">
                  <c:v>1.7614253980000001</c:v>
                </c:pt>
                <c:pt idx="2">
                  <c:v>1.7570543580000013</c:v>
                </c:pt>
                <c:pt idx="3">
                  <c:v>1.7537760780000013</c:v>
                </c:pt>
                <c:pt idx="4">
                  <c:v>1.748312278000002</c:v>
                </c:pt>
                <c:pt idx="5">
                  <c:v>1.7406629579999997</c:v>
                </c:pt>
                <c:pt idx="6">
                  <c:v>1.7351991580000004</c:v>
                </c:pt>
                <c:pt idx="7">
                  <c:v>1.729735358000001</c:v>
                </c:pt>
                <c:pt idx="8">
                  <c:v>1.7242715580000016</c:v>
                </c:pt>
                <c:pt idx="9">
                  <c:v>1.7188077580000005</c:v>
                </c:pt>
                <c:pt idx="10">
                  <c:v>1.7124424310000013</c:v>
                </c:pt>
                <c:pt idx="11">
                  <c:v>1.7058858710000013</c:v>
                </c:pt>
                <c:pt idx="12">
                  <c:v>1.7004220710000002</c:v>
                </c:pt>
                <c:pt idx="13">
                  <c:v>1.6938655110000003</c:v>
                </c:pt>
                <c:pt idx="14">
                  <c:v>1.6894944710000015</c:v>
                </c:pt>
                <c:pt idx="15">
                  <c:v>1.6844131370000017</c:v>
                </c:pt>
                <c:pt idx="16">
                  <c:v>1.677856577</c:v>
                </c:pt>
                <c:pt idx="17">
                  <c:v>1.6603724170000014</c:v>
                </c:pt>
                <c:pt idx="18">
                  <c:v>1.5775138900000023</c:v>
                </c:pt>
              </c:numCache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-4.678157648791763E-3</c:v>
                </c:pt>
                <c:pt idx="1">
                  <c:v>9.1062391632365531E-3</c:v>
                </c:pt>
                <c:pt idx="2">
                  <c:v>2.0192921107566094E-2</c:v>
                </c:pt>
                <c:pt idx="3">
                  <c:v>0.11426642160834592</c:v>
                </c:pt>
                <c:pt idx="4">
                  <c:v>0.62985547241891815</c:v>
                </c:pt>
                <c:pt idx="5">
                  <c:v>1.0487686046953948</c:v>
                </c:pt>
                <c:pt idx="6">
                  <c:v>2.0346041768170005</c:v>
                </c:pt>
                <c:pt idx="7">
                  <c:v>4.8797001326867573</c:v>
                </c:pt>
                <c:pt idx="8">
                  <c:v>10.448404763008121</c:v>
                </c:pt>
                <c:pt idx="9">
                  <c:v>7.7680836684905925</c:v>
                </c:pt>
                <c:pt idx="10">
                  <c:v>5.1851770612240697</c:v>
                </c:pt>
                <c:pt idx="11">
                  <c:v>2.5916236367787597</c:v>
                </c:pt>
                <c:pt idx="12">
                  <c:v>1.1598910385586081</c:v>
                </c:pt>
                <c:pt idx="13">
                  <c:v>0.62307613938433937</c:v>
                </c:pt>
                <c:pt idx="14">
                  <c:v>0.29798387737571147</c:v>
                </c:pt>
                <c:pt idx="15">
                  <c:v>0.17266357115181977</c:v>
                </c:pt>
                <c:pt idx="16">
                  <c:v>0.11246005068713684</c:v>
                </c:pt>
                <c:pt idx="17">
                  <c:v>0.12226305355454326</c:v>
                </c:pt>
                <c:pt idx="18">
                  <c:v>9.5843778828487269E-2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1.765468610000001</c:v>
                </c:pt>
                <c:pt idx="1">
                  <c:v>1.7623815629999999</c:v>
                </c:pt>
                <c:pt idx="2">
                  <c:v>1.7580105230000012</c:v>
                </c:pt>
                <c:pt idx="3">
                  <c:v>1.7525467230000018</c:v>
                </c:pt>
                <c:pt idx="4">
                  <c:v>1.7459901630000019</c:v>
                </c:pt>
                <c:pt idx="5">
                  <c:v>1.7394336030000002</c:v>
                </c:pt>
                <c:pt idx="6">
                  <c:v>1.7339698030000008</c:v>
                </c:pt>
                <c:pt idx="7">
                  <c:v>1.7276044760000016</c:v>
                </c:pt>
                <c:pt idx="8">
                  <c:v>1.723233436000001</c:v>
                </c:pt>
                <c:pt idx="9">
                  <c:v>1.7166768760000011</c:v>
                </c:pt>
                <c:pt idx="10">
                  <c:v>1.7101203160000011</c:v>
                </c:pt>
                <c:pt idx="11">
                  <c:v>1.7046565160000018</c:v>
                </c:pt>
                <c:pt idx="12">
                  <c:v>1.6991927160000007</c:v>
                </c:pt>
                <c:pt idx="13">
                  <c:v>1.6928273890000014</c:v>
                </c:pt>
                <c:pt idx="14">
                  <c:v>1.6873635890000021</c:v>
                </c:pt>
                <c:pt idx="15">
                  <c:v>1.6818997890000027</c:v>
                </c:pt>
                <c:pt idx="16">
                  <c:v>1.6742504690000004</c:v>
                </c:pt>
                <c:pt idx="17">
                  <c:v>1.656766309</c:v>
                </c:pt>
                <c:pt idx="18">
                  <c:v>1.5682527490000009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-1.0111096139332421E-2</c:v>
                </c:pt>
                <c:pt idx="1">
                  <c:v>3.5114271254800516E-2</c:v>
                </c:pt>
                <c:pt idx="2">
                  <c:v>0.12837373911484209</c:v>
                </c:pt>
                <c:pt idx="3">
                  <c:v>0.32524628612832013</c:v>
                </c:pt>
                <c:pt idx="4">
                  <c:v>0.73471349044922896</c:v>
                </c:pt>
                <c:pt idx="5">
                  <c:v>1.6513559717794204</c:v>
                </c:pt>
                <c:pt idx="6">
                  <c:v>2.6344990199408254</c:v>
                </c:pt>
                <c:pt idx="7">
                  <c:v>6.0654210856304367</c:v>
                </c:pt>
                <c:pt idx="8">
                  <c:v>9.2960645386640177</c:v>
                </c:pt>
                <c:pt idx="9">
                  <c:v>6.9517318203743299</c:v>
                </c:pt>
                <c:pt idx="10">
                  <c:v>4.6609421496875596</c:v>
                </c:pt>
                <c:pt idx="11">
                  <c:v>1.9565401720778517</c:v>
                </c:pt>
                <c:pt idx="12">
                  <c:v>0.9050870781416086</c:v>
                </c:pt>
                <c:pt idx="13">
                  <c:v>0.54054706498184002</c:v>
                </c:pt>
                <c:pt idx="14">
                  <c:v>0.37091718753294373</c:v>
                </c:pt>
                <c:pt idx="15">
                  <c:v>0.22116071259302597</c:v>
                </c:pt>
                <c:pt idx="16">
                  <c:v>0.10713016874213722</c:v>
                </c:pt>
                <c:pt idx="17">
                  <c:v>0.12272209072564515</c:v>
                </c:pt>
                <c:pt idx="18">
                  <c:v>0.11439628643517441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1.762244968000001</c:v>
                </c:pt>
                <c:pt idx="1">
                  <c:v>1.7600594480000016</c:v>
                </c:pt>
                <c:pt idx="2">
                  <c:v>1.755688408000001</c:v>
                </c:pt>
                <c:pt idx="3">
                  <c:v>1.7502246080000017</c:v>
                </c:pt>
                <c:pt idx="4">
                  <c:v>1.7447608080000006</c:v>
                </c:pt>
                <c:pt idx="5">
                  <c:v>1.7383954810000013</c:v>
                </c:pt>
                <c:pt idx="6">
                  <c:v>1.7318389210000014</c:v>
                </c:pt>
                <c:pt idx="7">
                  <c:v>1.726375121000002</c:v>
                </c:pt>
                <c:pt idx="8">
                  <c:v>1.7209113210000009</c:v>
                </c:pt>
                <c:pt idx="9">
                  <c:v>1.7145459940000016</c:v>
                </c:pt>
                <c:pt idx="10">
                  <c:v>1.7090821940000023</c:v>
                </c:pt>
                <c:pt idx="11">
                  <c:v>1.7038096270000036</c:v>
                </c:pt>
                <c:pt idx="12">
                  <c:v>1.6983458270000007</c:v>
                </c:pt>
                <c:pt idx="13">
                  <c:v>1.6928820270000013</c:v>
                </c:pt>
                <c:pt idx="14">
                  <c:v>1.687418227000002</c:v>
                </c:pt>
                <c:pt idx="15">
                  <c:v>1.6808616670000021</c:v>
                </c:pt>
                <c:pt idx="16">
                  <c:v>1.6732123470000015</c:v>
                </c:pt>
                <c:pt idx="17">
                  <c:v>1.6546354270000005</c:v>
                </c:pt>
                <c:pt idx="18">
                  <c:v>1.5715856670000026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-1.5009856803994406E-2</c:v>
                </c:pt>
                <c:pt idx="1">
                  <c:v>2.5816699555854226E-2</c:v>
                </c:pt>
                <c:pt idx="2">
                  <c:v>0.13293972430928641</c:v>
                </c:pt>
                <c:pt idx="3">
                  <c:v>0.22112345012686399</c:v>
                </c:pt>
                <c:pt idx="4">
                  <c:v>0.63059049936756428</c:v>
                </c:pt>
                <c:pt idx="5">
                  <c:v>1.1906483963943246</c:v>
                </c:pt>
                <c:pt idx="6">
                  <c:v>2.8089950445250218</c:v>
                </c:pt>
                <c:pt idx="7">
                  <c:v>6.5436872570270843</c:v>
                </c:pt>
                <c:pt idx="8">
                  <c:v>8.484199816636302</c:v>
                </c:pt>
                <c:pt idx="9">
                  <c:v>5.7960035129187952</c:v>
                </c:pt>
                <c:pt idx="10">
                  <c:v>3.8532910201850341</c:v>
                </c:pt>
                <c:pt idx="11">
                  <c:v>1.644160667453348</c:v>
                </c:pt>
                <c:pt idx="12">
                  <c:v>0.7873204749648065</c:v>
                </c:pt>
                <c:pt idx="13">
                  <c:v>0.43390423435743047</c:v>
                </c:pt>
                <c:pt idx="14">
                  <c:v>0.21076648268744422</c:v>
                </c:pt>
                <c:pt idx="15">
                  <c:v>0.11837743339987694</c:v>
                </c:pt>
                <c:pt idx="16">
                  <c:v>9.9890859330387508E-2</c:v>
                </c:pt>
                <c:pt idx="17">
                  <c:v>0.12251856366886488</c:v>
                </c:pt>
                <c:pt idx="18">
                  <c:v>9.1260733297342814E-2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1.7695664600000036</c:v>
                </c:pt>
                <c:pt idx="1">
                  <c:v>1.7619171400000013</c:v>
                </c:pt>
                <c:pt idx="2">
                  <c:v>1.756453340000002</c:v>
                </c:pt>
                <c:pt idx="3">
                  <c:v>1.7522735330000021</c:v>
                </c:pt>
                <c:pt idx="4">
                  <c:v>1.7457169730000004</c:v>
                </c:pt>
                <c:pt idx="5">
                  <c:v>1.7393516460000011</c:v>
                </c:pt>
                <c:pt idx="6">
                  <c:v>1.7338878460000018</c:v>
                </c:pt>
                <c:pt idx="7">
                  <c:v>1.7284240460000024</c:v>
                </c:pt>
                <c:pt idx="8">
                  <c:v>1.7220587190000014</c:v>
                </c:pt>
                <c:pt idx="9">
                  <c:v>1.7165949190000021</c:v>
                </c:pt>
                <c:pt idx="10">
                  <c:v>1.7100383590000021</c:v>
                </c:pt>
                <c:pt idx="11">
                  <c:v>1.7045745590000028</c:v>
                </c:pt>
                <c:pt idx="12">
                  <c:v>1.6936469590000023</c:v>
                </c:pt>
                <c:pt idx="13">
                  <c:v>1.6892759190000017</c:v>
                </c:pt>
                <c:pt idx="14">
                  <c:v>1.684904879000003</c:v>
                </c:pt>
                <c:pt idx="15">
                  <c:v>1.6772555590000007</c:v>
                </c:pt>
                <c:pt idx="16">
                  <c:v>1.6741685120000014</c:v>
                </c:pt>
                <c:pt idx="17">
                  <c:v>1.6554003590000015</c:v>
                </c:pt>
                <c:pt idx="18">
                  <c:v>1.5692635520000007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3.9512295173095395E-3</c:v>
                </c:pt>
                <c:pt idx="1">
                  <c:v>2.0251247714623864E-2</c:v>
                </c:pt>
                <c:pt idx="2">
                  <c:v>0.11718281512992131</c:v>
                </c:pt>
                <c:pt idx="3">
                  <c:v>0.32122481209932907</c:v>
                </c:pt>
                <c:pt idx="4">
                  <c:v>0.51553135554835705</c:v>
                </c:pt>
                <c:pt idx="5">
                  <c:v>0.94818749522201395</c:v>
                </c:pt>
                <c:pt idx="6">
                  <c:v>2.178049227812457</c:v>
                </c:pt>
                <c:pt idx="7">
                  <c:v>7.6831056931296189</c:v>
                </c:pt>
                <c:pt idx="8">
                  <c:v>12.959152567073986</c:v>
                </c:pt>
                <c:pt idx="9">
                  <c:v>11.848731390811642</c:v>
                </c:pt>
                <c:pt idx="10">
                  <c:v>6.2419060531820802</c:v>
                </c:pt>
                <c:pt idx="11">
                  <c:v>2.9373699231850581</c:v>
                </c:pt>
                <c:pt idx="12">
                  <c:v>1.37197803178342</c:v>
                </c:pt>
                <c:pt idx="13">
                  <c:v>0.65114046345125087</c:v>
                </c:pt>
                <c:pt idx="14">
                  <c:v>0.40251433795426378</c:v>
                </c:pt>
                <c:pt idx="15">
                  <c:v>0.26819225056924229</c:v>
                </c:pt>
                <c:pt idx="16">
                  <c:v>0.2478609807618222</c:v>
                </c:pt>
                <c:pt idx="17">
                  <c:v>0.28253572405789473</c:v>
                </c:pt>
                <c:pt idx="18">
                  <c:v>0.20943202236135797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1.7691839940000005</c:v>
                </c:pt>
                <c:pt idx="1">
                  <c:v>1.767189707</c:v>
                </c:pt>
                <c:pt idx="2">
                  <c:v>1.7628186670000012</c:v>
                </c:pt>
                <c:pt idx="3">
                  <c:v>1.7573548670000001</c:v>
                </c:pt>
                <c:pt idx="4">
                  <c:v>1.7509895400000008</c:v>
                </c:pt>
                <c:pt idx="5">
                  <c:v>1.7444329800000009</c:v>
                </c:pt>
                <c:pt idx="6">
                  <c:v>1.7389691799999998</c:v>
                </c:pt>
                <c:pt idx="7">
                  <c:v>1.7324126199999998</c:v>
                </c:pt>
                <c:pt idx="8">
                  <c:v>1.7269488200000005</c:v>
                </c:pt>
                <c:pt idx="9">
                  <c:v>1.7205834930000012</c:v>
                </c:pt>
                <c:pt idx="10">
                  <c:v>1.7140269329999995</c:v>
                </c:pt>
                <c:pt idx="11">
                  <c:v>1.7074703729999996</c:v>
                </c:pt>
                <c:pt idx="12">
                  <c:v>1.7020065730000002</c:v>
                </c:pt>
                <c:pt idx="13">
                  <c:v>1.6967340060000016</c:v>
                </c:pt>
                <c:pt idx="14">
                  <c:v>1.6923629659999992</c:v>
                </c:pt>
                <c:pt idx="15">
                  <c:v>1.6858064059999993</c:v>
                </c:pt>
                <c:pt idx="16">
                  <c:v>1.6816265990000012</c:v>
                </c:pt>
                <c:pt idx="17">
                  <c:v>1.6739772790000007</c:v>
                </c:pt>
                <c:pt idx="18">
                  <c:v>1.6575858790000009</c:v>
                </c:pt>
                <c:pt idx="19">
                  <c:v>1.5843709589999992</c:v>
                </c:pt>
                <c:pt idx="20">
                  <c:v>1.4031640319999994</c:v>
                </c:pt>
                <c:pt idx="21">
                  <c:v>1.1999106719999997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1.7618351829999988</c:v>
                </c:pt>
                <c:pt idx="1">
                  <c:v>1.7651134630000023</c:v>
                </c:pt>
                <c:pt idx="2">
                  <c:v>1.7618351829999988</c:v>
                </c:pt>
                <c:pt idx="3">
                  <c:v>1.7576553760000007</c:v>
                </c:pt>
                <c:pt idx="4">
                  <c:v>1.7543770960000007</c:v>
                </c:pt>
                <c:pt idx="5">
                  <c:v>1.7478205360000008</c:v>
                </c:pt>
                <c:pt idx="6">
                  <c:v>1.741263975999999</c:v>
                </c:pt>
                <c:pt idx="7">
                  <c:v>1.7347074160000009</c:v>
                </c:pt>
                <c:pt idx="8">
                  <c:v>1.7294348490000004</c:v>
                </c:pt>
                <c:pt idx="9">
                  <c:v>1.7228782890000023</c:v>
                </c:pt>
                <c:pt idx="10">
                  <c:v>1.7163217290000006</c:v>
                </c:pt>
                <c:pt idx="11">
                  <c:v>1.7108579290000012</c:v>
                </c:pt>
                <c:pt idx="12">
                  <c:v>1.7055853620000008</c:v>
                </c:pt>
                <c:pt idx="13">
                  <c:v>1.7001215620000014</c:v>
                </c:pt>
                <c:pt idx="14">
                  <c:v>1.6948489949999992</c:v>
                </c:pt>
                <c:pt idx="15">
                  <c:v>1.688292435000001</c:v>
                </c:pt>
                <c:pt idx="16">
                  <c:v>1.6828286350000017</c:v>
                </c:pt>
                <c:pt idx="17">
                  <c:v>1.672993795</c:v>
                </c:pt>
                <c:pt idx="18">
                  <c:v>1.6423965150000015</c:v>
                </c:pt>
                <c:pt idx="19">
                  <c:v>1.5486103880000019</c:v>
                </c:pt>
                <c:pt idx="20">
                  <c:v>1.3781398280000001</c:v>
                </c:pt>
                <c:pt idx="21">
                  <c:v>1.1869068279999997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1.7660696280000021</c:v>
                </c:pt>
                <c:pt idx="1">
                  <c:v>1.7671623880000009</c:v>
                </c:pt>
                <c:pt idx="2">
                  <c:v>1.7629825809999993</c:v>
                </c:pt>
                <c:pt idx="3">
                  <c:v>1.7586115410000005</c:v>
                </c:pt>
                <c:pt idx="4">
                  <c:v>1.7531477410000011</c:v>
                </c:pt>
                <c:pt idx="5">
                  <c:v>1.7476839410000018</c:v>
                </c:pt>
                <c:pt idx="6">
                  <c:v>1.7422201409999989</c:v>
                </c:pt>
                <c:pt idx="7">
                  <c:v>1.7358548139999996</c:v>
                </c:pt>
                <c:pt idx="8">
                  <c:v>1.7292982540000015</c:v>
                </c:pt>
                <c:pt idx="9">
                  <c:v>1.7249272140000009</c:v>
                </c:pt>
                <c:pt idx="10">
                  <c:v>1.7172778940000004</c:v>
                </c:pt>
                <c:pt idx="11">
                  <c:v>1.7107213340000005</c:v>
                </c:pt>
                <c:pt idx="12">
                  <c:v>1.7052575340000011</c:v>
                </c:pt>
                <c:pt idx="13">
                  <c:v>1.6999849670000025</c:v>
                </c:pt>
                <c:pt idx="14">
                  <c:v>1.6956139270000001</c:v>
                </c:pt>
                <c:pt idx="15">
                  <c:v>1.6890573670000002</c:v>
                </c:pt>
                <c:pt idx="16">
                  <c:v>1.6835935670000008</c:v>
                </c:pt>
                <c:pt idx="17">
                  <c:v>1.6759442470000003</c:v>
                </c:pt>
                <c:pt idx="18">
                  <c:v>1.6564658000000012</c:v>
                </c:pt>
                <c:pt idx="19">
                  <c:v>1.5734160400000015</c:v>
                </c:pt>
                <c:pt idx="20">
                  <c:v>1.3931106400000015</c:v>
                </c:pt>
                <c:pt idx="21">
                  <c:v>1.1614455200000009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1.765605205</c:v>
                </c:pt>
                <c:pt idx="1">
                  <c:v>1.7645124449999994</c:v>
                </c:pt>
                <c:pt idx="2">
                  <c:v>1.7614253980000001</c:v>
                </c:pt>
                <c:pt idx="3">
                  <c:v>1.7570543580000013</c:v>
                </c:pt>
                <c:pt idx="4">
                  <c:v>1.7537760780000013</c:v>
                </c:pt>
                <c:pt idx="5">
                  <c:v>1.748312278000002</c:v>
                </c:pt>
                <c:pt idx="6">
                  <c:v>1.7406629579999997</c:v>
                </c:pt>
                <c:pt idx="7">
                  <c:v>1.7351991580000004</c:v>
                </c:pt>
                <c:pt idx="8">
                  <c:v>1.729735358000001</c:v>
                </c:pt>
                <c:pt idx="9">
                  <c:v>1.7242715580000016</c:v>
                </c:pt>
                <c:pt idx="10">
                  <c:v>1.7188077580000005</c:v>
                </c:pt>
                <c:pt idx="11">
                  <c:v>1.7124424310000013</c:v>
                </c:pt>
                <c:pt idx="12">
                  <c:v>1.7058858710000013</c:v>
                </c:pt>
                <c:pt idx="13">
                  <c:v>1.7004220710000002</c:v>
                </c:pt>
                <c:pt idx="14">
                  <c:v>1.6938655110000003</c:v>
                </c:pt>
                <c:pt idx="15">
                  <c:v>1.6894944710000015</c:v>
                </c:pt>
                <c:pt idx="16">
                  <c:v>1.6844131370000017</c:v>
                </c:pt>
                <c:pt idx="17">
                  <c:v>1.677856577</c:v>
                </c:pt>
                <c:pt idx="18">
                  <c:v>1.6603724170000014</c:v>
                </c:pt>
                <c:pt idx="19">
                  <c:v>1.5775138900000023</c:v>
                </c:pt>
                <c:pt idx="20">
                  <c:v>1.3819098500000013</c:v>
                </c:pt>
                <c:pt idx="21">
                  <c:v>1.1830275300000022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1.7665613699999998</c:v>
                </c:pt>
                <c:pt idx="1">
                  <c:v>1.765468610000001</c:v>
                </c:pt>
                <c:pt idx="2">
                  <c:v>1.7623815629999999</c:v>
                </c:pt>
                <c:pt idx="3">
                  <c:v>1.7580105230000012</c:v>
                </c:pt>
                <c:pt idx="4">
                  <c:v>1.7525467230000018</c:v>
                </c:pt>
                <c:pt idx="5">
                  <c:v>1.7459901630000019</c:v>
                </c:pt>
                <c:pt idx="6">
                  <c:v>1.7394336030000002</c:v>
                </c:pt>
                <c:pt idx="7">
                  <c:v>1.7339698030000008</c:v>
                </c:pt>
                <c:pt idx="8">
                  <c:v>1.7276044760000016</c:v>
                </c:pt>
                <c:pt idx="9">
                  <c:v>1.723233436000001</c:v>
                </c:pt>
                <c:pt idx="10">
                  <c:v>1.7166768760000011</c:v>
                </c:pt>
                <c:pt idx="11">
                  <c:v>1.7101203160000011</c:v>
                </c:pt>
                <c:pt idx="12">
                  <c:v>1.7046565160000018</c:v>
                </c:pt>
                <c:pt idx="13">
                  <c:v>1.6991927160000007</c:v>
                </c:pt>
                <c:pt idx="14">
                  <c:v>1.6928273890000014</c:v>
                </c:pt>
                <c:pt idx="15">
                  <c:v>1.6873635890000021</c:v>
                </c:pt>
                <c:pt idx="16">
                  <c:v>1.6818997890000027</c:v>
                </c:pt>
                <c:pt idx="17">
                  <c:v>1.6742504690000004</c:v>
                </c:pt>
                <c:pt idx="18">
                  <c:v>1.656766309</c:v>
                </c:pt>
                <c:pt idx="19">
                  <c:v>1.5682527490000009</c:v>
                </c:pt>
                <c:pt idx="20">
                  <c:v>1.3726487090000017</c:v>
                </c:pt>
                <c:pt idx="21">
                  <c:v>1.1728648620000008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1.7607697420000008</c:v>
                </c:pt>
                <c:pt idx="1">
                  <c:v>1.762244968000001</c:v>
                </c:pt>
                <c:pt idx="2">
                  <c:v>1.7600594480000016</c:v>
                </c:pt>
                <c:pt idx="3">
                  <c:v>1.755688408000001</c:v>
                </c:pt>
                <c:pt idx="4">
                  <c:v>1.7502246080000017</c:v>
                </c:pt>
                <c:pt idx="5">
                  <c:v>1.7447608080000006</c:v>
                </c:pt>
                <c:pt idx="6">
                  <c:v>1.7383954810000013</c:v>
                </c:pt>
                <c:pt idx="7">
                  <c:v>1.7318389210000014</c:v>
                </c:pt>
                <c:pt idx="8">
                  <c:v>1.726375121000002</c:v>
                </c:pt>
                <c:pt idx="9">
                  <c:v>1.7209113210000009</c:v>
                </c:pt>
                <c:pt idx="10">
                  <c:v>1.7145459940000016</c:v>
                </c:pt>
                <c:pt idx="11">
                  <c:v>1.7090821940000023</c:v>
                </c:pt>
                <c:pt idx="12">
                  <c:v>1.7038096270000036</c:v>
                </c:pt>
                <c:pt idx="13">
                  <c:v>1.6983458270000007</c:v>
                </c:pt>
                <c:pt idx="14">
                  <c:v>1.6928820270000013</c:v>
                </c:pt>
                <c:pt idx="15">
                  <c:v>1.687418227000002</c:v>
                </c:pt>
                <c:pt idx="16">
                  <c:v>1.6808616670000021</c:v>
                </c:pt>
                <c:pt idx="17">
                  <c:v>1.6732123470000015</c:v>
                </c:pt>
                <c:pt idx="18">
                  <c:v>1.6546354270000005</c:v>
                </c:pt>
                <c:pt idx="19">
                  <c:v>1.5715856670000026</c:v>
                </c:pt>
                <c:pt idx="20">
                  <c:v>1.3781671470000028</c:v>
                </c:pt>
                <c:pt idx="21">
                  <c:v>1.1672644670000007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1.7641026600000007</c:v>
                </c:pt>
                <c:pt idx="1">
                  <c:v>1.7695664600000036</c:v>
                </c:pt>
                <c:pt idx="2">
                  <c:v>1.7619171400000013</c:v>
                </c:pt>
                <c:pt idx="3">
                  <c:v>1.756453340000002</c:v>
                </c:pt>
                <c:pt idx="4">
                  <c:v>1.7522735330000021</c:v>
                </c:pt>
                <c:pt idx="5">
                  <c:v>1.7457169730000004</c:v>
                </c:pt>
                <c:pt idx="6">
                  <c:v>1.7393516460000011</c:v>
                </c:pt>
                <c:pt idx="7">
                  <c:v>1.7338878460000018</c:v>
                </c:pt>
                <c:pt idx="8">
                  <c:v>1.7284240460000024</c:v>
                </c:pt>
                <c:pt idx="9">
                  <c:v>1.7220587190000014</c:v>
                </c:pt>
                <c:pt idx="10">
                  <c:v>1.7165949190000021</c:v>
                </c:pt>
                <c:pt idx="11">
                  <c:v>1.7100383590000021</c:v>
                </c:pt>
                <c:pt idx="12">
                  <c:v>1.7045745590000028</c:v>
                </c:pt>
                <c:pt idx="13">
                  <c:v>1.6936469590000023</c:v>
                </c:pt>
                <c:pt idx="14">
                  <c:v>1.6892759190000017</c:v>
                </c:pt>
                <c:pt idx="15">
                  <c:v>1.684904879000003</c:v>
                </c:pt>
                <c:pt idx="16">
                  <c:v>1.6772555590000007</c:v>
                </c:pt>
                <c:pt idx="17">
                  <c:v>1.6741685120000014</c:v>
                </c:pt>
                <c:pt idx="18">
                  <c:v>1.6554003590000015</c:v>
                </c:pt>
                <c:pt idx="19">
                  <c:v>1.5692635520000007</c:v>
                </c:pt>
                <c:pt idx="20">
                  <c:v>1.3747522720000038</c:v>
                </c:pt>
                <c:pt idx="21">
                  <c:v>1.1682206320000006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1.7738009050000034</c:v>
                </c:pt>
                <c:pt idx="1">
                  <c:v>1.7705226250000035</c:v>
                </c:pt>
                <c:pt idx="2">
                  <c:v>1.7650588250000006</c:v>
                </c:pt>
                <c:pt idx="3">
                  <c:v>1.7606877850000018</c:v>
                </c:pt>
                <c:pt idx="4">
                  <c:v>1.7541312250000018</c:v>
                </c:pt>
                <c:pt idx="5">
                  <c:v>1.7475746650000001</c:v>
                </c:pt>
                <c:pt idx="6">
                  <c:v>1.7421108650000008</c:v>
                </c:pt>
                <c:pt idx="7">
                  <c:v>1.7355543050000026</c:v>
                </c:pt>
                <c:pt idx="8">
                  <c:v>1.7300905050000033</c:v>
                </c:pt>
                <c:pt idx="9">
                  <c:v>1.7246267050000004</c:v>
                </c:pt>
                <c:pt idx="10">
                  <c:v>1.7180701450000022</c:v>
                </c:pt>
                <c:pt idx="11">
                  <c:v>1.7126063450000029</c:v>
                </c:pt>
                <c:pt idx="12">
                  <c:v>1.7060497850000029</c:v>
                </c:pt>
                <c:pt idx="13">
                  <c:v>1.7007772180000007</c:v>
                </c:pt>
                <c:pt idx="14">
                  <c:v>1.6953134180000013</c:v>
                </c:pt>
                <c:pt idx="15">
                  <c:v>1.689849618000002</c:v>
                </c:pt>
                <c:pt idx="16">
                  <c:v>1.6843858180000026</c:v>
                </c:pt>
                <c:pt idx="17">
                  <c:v>1.6756437380000015</c:v>
                </c:pt>
                <c:pt idx="18">
                  <c:v>1.6559740580000017</c:v>
                </c:pt>
                <c:pt idx="19">
                  <c:v>1.5816663780000013</c:v>
                </c:pt>
                <c:pt idx="20">
                  <c:v>1.4172333170000009</c:v>
                </c:pt>
                <c:pt idx="21">
                  <c:v>1.2079424580000016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1.7687195710000019</c:v>
                </c:pt>
                <c:pt idx="1">
                  <c:v>1.7665340510000007</c:v>
                </c:pt>
                <c:pt idx="2">
                  <c:v>1.7632557710000007</c:v>
                </c:pt>
                <c:pt idx="3">
                  <c:v>1.758884731000002</c:v>
                </c:pt>
                <c:pt idx="4">
                  <c:v>1.7534209310000026</c:v>
                </c:pt>
                <c:pt idx="5">
                  <c:v>1.7468643710000009</c:v>
                </c:pt>
                <c:pt idx="6">
                  <c:v>1.740307811000001</c:v>
                </c:pt>
                <c:pt idx="7">
                  <c:v>1.7348440110000016</c:v>
                </c:pt>
                <c:pt idx="8">
                  <c:v>1.7293802110000023</c:v>
                </c:pt>
                <c:pt idx="9">
                  <c:v>1.7239164110000011</c:v>
                </c:pt>
                <c:pt idx="10">
                  <c:v>1.7197366040000013</c:v>
                </c:pt>
                <c:pt idx="11">
                  <c:v>1.7120872840000025</c:v>
                </c:pt>
                <c:pt idx="12">
                  <c:v>1.7066234840000032</c:v>
                </c:pt>
                <c:pt idx="13">
                  <c:v>1.7011596840000021</c:v>
                </c:pt>
                <c:pt idx="14">
                  <c:v>1.6956958840000027</c:v>
                </c:pt>
                <c:pt idx="15">
                  <c:v>1.6891393240000028</c:v>
                </c:pt>
                <c:pt idx="16">
                  <c:v>1.6836755240000034</c:v>
                </c:pt>
                <c:pt idx="17">
                  <c:v>1.6771189640000017</c:v>
                </c:pt>
                <c:pt idx="18">
                  <c:v>1.6585420440000007</c:v>
                </c:pt>
                <c:pt idx="19">
                  <c:v>1.5809560840000021</c:v>
                </c:pt>
                <c:pt idx="20">
                  <c:v>1.3995579240000033</c:v>
                </c:pt>
                <c:pt idx="21">
                  <c:v>1.1722638440000015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1.7603599570000021</c:v>
                </c:pt>
                <c:pt idx="1">
                  <c:v>1.7647309970000009</c:v>
                </c:pt>
                <c:pt idx="2">
                  <c:v>1.7614527170000027</c:v>
                </c:pt>
                <c:pt idx="3">
                  <c:v>1.7570816770000022</c:v>
                </c:pt>
                <c:pt idx="4">
                  <c:v>1.7539946300000029</c:v>
                </c:pt>
                <c:pt idx="5">
                  <c:v>1.7485308300000018</c:v>
                </c:pt>
                <c:pt idx="6">
                  <c:v>1.7430670300000024</c:v>
                </c:pt>
                <c:pt idx="7">
                  <c:v>1.7365104700000025</c:v>
                </c:pt>
                <c:pt idx="8">
                  <c:v>1.7299539100000025</c:v>
                </c:pt>
                <c:pt idx="9">
                  <c:v>1.7244901100000014</c:v>
                </c:pt>
                <c:pt idx="10">
                  <c:v>1.7201190700000009</c:v>
                </c:pt>
                <c:pt idx="11">
                  <c:v>1.7157480300000021</c:v>
                </c:pt>
                <c:pt idx="12">
                  <c:v>1.7102842300000027</c:v>
                </c:pt>
                <c:pt idx="13">
                  <c:v>1.7048204300000016</c:v>
                </c:pt>
                <c:pt idx="14">
                  <c:v>1.7015421500000016</c:v>
                </c:pt>
                <c:pt idx="15">
                  <c:v>1.6982638700000017</c:v>
                </c:pt>
                <c:pt idx="16">
                  <c:v>1.6962695829999994</c:v>
                </c:pt>
                <c:pt idx="17">
                  <c:v>1.6918985430000006</c:v>
                </c:pt>
                <c:pt idx="18">
                  <c:v>1.6875275030000001</c:v>
                </c:pt>
                <c:pt idx="19">
                  <c:v>1.6798781829999996</c:v>
                </c:pt>
                <c:pt idx="20">
                  <c:v>1.6700433429999997</c:v>
                </c:pt>
                <c:pt idx="21">
                  <c:v>1.6296112229999995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1.7694845029999993</c:v>
                </c:pt>
                <c:pt idx="1">
                  <c:v>1.7683917429999987</c:v>
                </c:pt>
                <c:pt idx="2">
                  <c:v>1.7629279429999993</c:v>
                </c:pt>
                <c:pt idx="3">
                  <c:v>1.7585569030000006</c:v>
                </c:pt>
                <c:pt idx="4">
                  <c:v>1.7530931030000012</c:v>
                </c:pt>
                <c:pt idx="5">
                  <c:v>1.7476293029999983</c:v>
                </c:pt>
                <c:pt idx="6">
                  <c:v>1.7421655029999989</c:v>
                </c:pt>
                <c:pt idx="7">
                  <c:v>1.7345161830000002</c:v>
                </c:pt>
                <c:pt idx="8">
                  <c:v>1.7290523830000009</c:v>
                </c:pt>
                <c:pt idx="9">
                  <c:v>1.7224958229999991</c:v>
                </c:pt>
                <c:pt idx="10">
                  <c:v>1.7159392629999992</c:v>
                </c:pt>
                <c:pt idx="11">
                  <c:v>1.7104754629999999</c:v>
                </c:pt>
                <c:pt idx="12">
                  <c:v>1.7050116629999987</c:v>
                </c:pt>
                <c:pt idx="13">
                  <c:v>1.6995478629999994</c:v>
                </c:pt>
                <c:pt idx="14">
                  <c:v>1.694084063</c:v>
                </c:pt>
                <c:pt idx="15">
                  <c:v>1.6875275030000001</c:v>
                </c:pt>
                <c:pt idx="16">
                  <c:v>1.682063702999999</c:v>
                </c:pt>
                <c:pt idx="17">
                  <c:v>1.675507142999999</c:v>
                </c:pt>
                <c:pt idx="18">
                  <c:v>1.6547447029999987</c:v>
                </c:pt>
                <c:pt idx="19">
                  <c:v>1.5695094229999995</c:v>
                </c:pt>
                <c:pt idx="20">
                  <c:v>1.3749981430000009</c:v>
                </c:pt>
                <c:pt idx="21">
                  <c:v>1.1673737429999989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Summary!$X$4:$X$25</c:f>
              <c:numCache>
                <c:formatCode>0.0000</c:formatCode>
                <c:ptCount val="22"/>
                <c:pt idx="0">
                  <c:v>1.7738009050000034</c:v>
                </c:pt>
                <c:pt idx="1">
                  <c:v>1.7705226250000035</c:v>
                </c:pt>
                <c:pt idx="2">
                  <c:v>1.7650588250000006</c:v>
                </c:pt>
                <c:pt idx="3">
                  <c:v>1.7606877850000018</c:v>
                </c:pt>
                <c:pt idx="4">
                  <c:v>1.7541312250000018</c:v>
                </c:pt>
                <c:pt idx="5">
                  <c:v>1.7475746650000001</c:v>
                </c:pt>
                <c:pt idx="6">
                  <c:v>1.7421108650000008</c:v>
                </c:pt>
                <c:pt idx="7">
                  <c:v>1.7355543050000026</c:v>
                </c:pt>
                <c:pt idx="8">
                  <c:v>1.7300905050000033</c:v>
                </c:pt>
                <c:pt idx="9">
                  <c:v>1.7246267050000004</c:v>
                </c:pt>
                <c:pt idx="10">
                  <c:v>1.7180701450000022</c:v>
                </c:pt>
                <c:pt idx="11">
                  <c:v>1.7126063450000029</c:v>
                </c:pt>
                <c:pt idx="12">
                  <c:v>1.7060497850000029</c:v>
                </c:pt>
                <c:pt idx="13">
                  <c:v>1.7007772180000007</c:v>
                </c:pt>
                <c:pt idx="14">
                  <c:v>1.6953134180000013</c:v>
                </c:pt>
                <c:pt idx="15">
                  <c:v>1.689849618000002</c:v>
                </c:pt>
                <c:pt idx="16">
                  <c:v>1.6843858180000026</c:v>
                </c:pt>
                <c:pt idx="17">
                  <c:v>1.6756437380000015</c:v>
                </c:pt>
                <c:pt idx="18">
                  <c:v>1.6559740580000017</c:v>
                </c:pt>
                <c:pt idx="19">
                  <c:v>1.5816663780000013</c:v>
                </c:pt>
                <c:pt idx="20">
                  <c:v>1.4172333170000009</c:v>
                </c:pt>
                <c:pt idx="21">
                  <c:v>1.2079424580000016</c:v>
                </c:pt>
              </c:numCache>
            </c:numRef>
          </c:xVal>
          <c:yVal>
            <c:numRef>
              <c:f>Summary!$Y$4:$Y$25</c:f>
              <c:numCache>
                <c:formatCode>0.0000</c:formatCode>
                <c:ptCount val="22"/>
                <c:pt idx="0">
                  <c:v>-1.8690065199955835E-2</c:v>
                </c:pt>
                <c:pt idx="1">
                  <c:v>-1.2051889180915655E-2</c:v>
                </c:pt>
                <c:pt idx="2">
                  <c:v>-1.3324536885763204E-2</c:v>
                </c:pt>
                <c:pt idx="3">
                  <c:v>1.2460152460451271E-2</c:v>
                </c:pt>
                <c:pt idx="4">
                  <c:v>0.14061874647991901</c:v>
                </c:pt>
                <c:pt idx="5">
                  <c:v>1.1027853623099544</c:v>
                </c:pt>
                <c:pt idx="6">
                  <c:v>1.1157263823029078</c:v>
                </c:pt>
                <c:pt idx="7">
                  <c:v>1.0867206095497497</c:v>
                </c:pt>
                <c:pt idx="8">
                  <c:v>2.0545351039658697</c:v>
                </c:pt>
                <c:pt idx="9">
                  <c:v>7.4948680118927529</c:v>
                </c:pt>
                <c:pt idx="10">
                  <c:v>8.4287381100564627</c:v>
                </c:pt>
                <c:pt idx="11">
                  <c:v>7.2434117191931096</c:v>
                </c:pt>
                <c:pt idx="12">
                  <c:v>3.7517923936901405</c:v>
                </c:pt>
                <c:pt idx="13">
                  <c:v>1.489009535698713</c:v>
                </c:pt>
                <c:pt idx="14">
                  <c:v>0.85296822757977353</c:v>
                </c:pt>
                <c:pt idx="15">
                  <c:v>0.32259069581277194</c:v>
                </c:pt>
                <c:pt idx="16">
                  <c:v>0.17902482247638526</c:v>
                </c:pt>
                <c:pt idx="17">
                  <c:v>0.10242852135369913</c:v>
                </c:pt>
                <c:pt idx="18">
                  <c:v>0.1066360862123726</c:v>
                </c:pt>
                <c:pt idx="19">
                  <c:v>7.1584746389025358E-2</c:v>
                </c:pt>
                <c:pt idx="20">
                  <c:v>3.5687336694328865E-2</c:v>
                </c:pt>
                <c:pt idx="21">
                  <c:v>-3.4575377012477353E-3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1.7687195710000019</c:v>
                </c:pt>
                <c:pt idx="1">
                  <c:v>1.7665340510000007</c:v>
                </c:pt>
                <c:pt idx="2">
                  <c:v>1.7632557710000007</c:v>
                </c:pt>
                <c:pt idx="3">
                  <c:v>1.758884731000002</c:v>
                </c:pt>
                <c:pt idx="4">
                  <c:v>1.7534209310000026</c:v>
                </c:pt>
                <c:pt idx="5">
                  <c:v>1.7468643710000009</c:v>
                </c:pt>
                <c:pt idx="6">
                  <c:v>1.740307811000001</c:v>
                </c:pt>
                <c:pt idx="7">
                  <c:v>1.7348440110000016</c:v>
                </c:pt>
                <c:pt idx="8">
                  <c:v>1.7293802110000023</c:v>
                </c:pt>
                <c:pt idx="9">
                  <c:v>1.7239164110000011</c:v>
                </c:pt>
                <c:pt idx="10">
                  <c:v>1.7197366040000013</c:v>
                </c:pt>
                <c:pt idx="11">
                  <c:v>1.7120872840000025</c:v>
                </c:pt>
                <c:pt idx="12">
                  <c:v>1.7066234840000032</c:v>
                </c:pt>
                <c:pt idx="13">
                  <c:v>1.7011596840000021</c:v>
                </c:pt>
                <c:pt idx="14">
                  <c:v>1.6956958840000027</c:v>
                </c:pt>
                <c:pt idx="15">
                  <c:v>1.6891393240000028</c:v>
                </c:pt>
                <c:pt idx="16">
                  <c:v>1.6836755240000034</c:v>
                </c:pt>
                <c:pt idx="17">
                  <c:v>1.6771189640000017</c:v>
                </c:pt>
                <c:pt idx="18">
                  <c:v>1.6585420440000007</c:v>
                </c:pt>
                <c:pt idx="19">
                  <c:v>1.5809560840000021</c:v>
                </c:pt>
                <c:pt idx="20">
                  <c:v>1.3995579240000033</c:v>
                </c:pt>
                <c:pt idx="21">
                  <c:v>1.1722638440000015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-2.7452736665071573E-2</c:v>
                </c:pt>
                <c:pt idx="1">
                  <c:v>-2.5430061802798314E-2</c:v>
                </c:pt>
                <c:pt idx="2">
                  <c:v>-3.1023650689879102E-2</c:v>
                </c:pt>
                <c:pt idx="3">
                  <c:v>-2.2428972228769037E-2</c:v>
                </c:pt>
                <c:pt idx="4">
                  <c:v>4.6148579734906159E-2</c:v>
                </c:pt>
                <c:pt idx="5">
                  <c:v>0.32458927825120382</c:v>
                </c:pt>
                <c:pt idx="6">
                  <c:v>0.78925734882526866</c:v>
                </c:pt>
                <c:pt idx="7">
                  <c:v>1.7486699041710096</c:v>
                </c:pt>
                <c:pt idx="8">
                  <c:v>4.0955750621904334</c:v>
                </c:pt>
                <c:pt idx="9">
                  <c:v>9.4129539972036849</c:v>
                </c:pt>
                <c:pt idx="10">
                  <c:v>8.5864739361870779</c:v>
                </c:pt>
                <c:pt idx="11">
                  <c:v>5.1241726040028794</c:v>
                </c:pt>
                <c:pt idx="12">
                  <c:v>2.373434423634627</c:v>
                </c:pt>
                <c:pt idx="13">
                  <c:v>1.1403036154201516</c:v>
                </c:pt>
                <c:pt idx="14">
                  <c:v>0.60687746319432201</c:v>
                </c:pt>
                <c:pt idx="15">
                  <c:v>0.37481950983713969</c:v>
                </c:pt>
                <c:pt idx="16">
                  <c:v>0.25209261655206794</c:v>
                </c:pt>
                <c:pt idx="17">
                  <c:v>0.12556642168785836</c:v>
                </c:pt>
                <c:pt idx="18">
                  <c:v>0.15041477631867881</c:v>
                </c:pt>
                <c:pt idx="19">
                  <c:v>0.12011706036238397</c:v>
                </c:pt>
                <c:pt idx="20">
                  <c:v>8.028124543393772E-2</c:v>
                </c:pt>
                <c:pt idx="21">
                  <c:v>1.8353752210502346E-2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Summary!$AD$5:$AD$23</c:f>
              <c:numCache>
                <c:formatCode>0.0000</c:formatCode>
                <c:ptCount val="19"/>
                <c:pt idx="0">
                  <c:v>1.7647309970000009</c:v>
                </c:pt>
                <c:pt idx="1">
                  <c:v>1.7614527170000027</c:v>
                </c:pt>
                <c:pt idx="2">
                  <c:v>1.7570816770000022</c:v>
                </c:pt>
                <c:pt idx="3">
                  <c:v>1.7539946300000029</c:v>
                </c:pt>
                <c:pt idx="4">
                  <c:v>1.7485308300000018</c:v>
                </c:pt>
                <c:pt idx="5">
                  <c:v>1.7430670300000024</c:v>
                </c:pt>
                <c:pt idx="6">
                  <c:v>1.7365104700000025</c:v>
                </c:pt>
                <c:pt idx="7">
                  <c:v>1.7299539100000025</c:v>
                </c:pt>
                <c:pt idx="8">
                  <c:v>1.7244901100000014</c:v>
                </c:pt>
                <c:pt idx="9">
                  <c:v>1.7201190700000009</c:v>
                </c:pt>
                <c:pt idx="10">
                  <c:v>1.7157480300000021</c:v>
                </c:pt>
                <c:pt idx="11">
                  <c:v>1.7102842300000027</c:v>
                </c:pt>
                <c:pt idx="12">
                  <c:v>1.7048204300000016</c:v>
                </c:pt>
                <c:pt idx="13">
                  <c:v>1.7015421500000016</c:v>
                </c:pt>
                <c:pt idx="14">
                  <c:v>1.6982638700000017</c:v>
                </c:pt>
                <c:pt idx="15">
                  <c:v>1.6962695829999994</c:v>
                </c:pt>
                <c:pt idx="16">
                  <c:v>1.6918985430000006</c:v>
                </c:pt>
                <c:pt idx="17">
                  <c:v>1.6875275030000001</c:v>
                </c:pt>
                <c:pt idx="18">
                  <c:v>1.6798781829999996</c:v>
                </c:pt>
              </c:numCache>
            </c:numRef>
          </c:xVal>
          <c:yVal>
            <c:numRef>
              <c:f>Summary!$AE$5:$AE$23</c:f>
              <c:numCache>
                <c:formatCode>0.0000</c:formatCode>
                <c:ptCount val="19"/>
                <c:pt idx="0">
                  <c:v>-1.2622040613136052E-2</c:v>
                </c:pt>
                <c:pt idx="1">
                  <c:v>-1.6866888542619134E-3</c:v>
                </c:pt>
                <c:pt idx="2">
                  <c:v>0.10169037691747307</c:v>
                </c:pt>
                <c:pt idx="3">
                  <c:v>0.47841242647912113</c:v>
                </c:pt>
                <c:pt idx="4">
                  <c:v>1.4439479500735699</c:v>
                </c:pt>
                <c:pt idx="5">
                  <c:v>1.7666574730983386</c:v>
                </c:pt>
                <c:pt idx="6">
                  <c:v>2.8633022065685068</c:v>
                </c:pt>
                <c:pt idx="7">
                  <c:v>5.3204983056324719</c:v>
                </c:pt>
                <c:pt idx="8">
                  <c:v>9.4743514571026068</c:v>
                </c:pt>
                <c:pt idx="9">
                  <c:v>10.538205641665931</c:v>
                </c:pt>
                <c:pt idx="10">
                  <c:v>9.4165850865934537</c:v>
                </c:pt>
                <c:pt idx="11">
                  <c:v>5.0832505567236339</c:v>
                </c:pt>
                <c:pt idx="12">
                  <c:v>2.2913582369298617</c:v>
                </c:pt>
                <c:pt idx="13">
                  <c:v>0.7010839212028479</c:v>
                </c:pt>
                <c:pt idx="14">
                  <c:v>0.64512230500098777</c:v>
                </c:pt>
                <c:pt idx="15">
                  <c:v>0.44648874320033105</c:v>
                </c:pt>
                <c:pt idx="16">
                  <c:v>0.34980348918375576</c:v>
                </c:pt>
                <c:pt idx="17">
                  <c:v>0.30825852788441682</c:v>
                </c:pt>
                <c:pt idx="18">
                  <c:v>0.16204553855453274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1.7683917429999987</c:v>
                </c:pt>
                <c:pt idx="1">
                  <c:v>1.7629279429999993</c:v>
                </c:pt>
                <c:pt idx="2">
                  <c:v>1.7585569030000006</c:v>
                </c:pt>
                <c:pt idx="3">
                  <c:v>1.7530931030000012</c:v>
                </c:pt>
                <c:pt idx="4">
                  <c:v>1.7476293029999983</c:v>
                </c:pt>
                <c:pt idx="5">
                  <c:v>1.7421655029999989</c:v>
                </c:pt>
                <c:pt idx="6">
                  <c:v>1.7345161830000002</c:v>
                </c:pt>
                <c:pt idx="7">
                  <c:v>1.7290523830000009</c:v>
                </c:pt>
                <c:pt idx="8">
                  <c:v>1.7224958229999991</c:v>
                </c:pt>
                <c:pt idx="9">
                  <c:v>1.7159392629999992</c:v>
                </c:pt>
                <c:pt idx="10">
                  <c:v>1.7104754629999999</c:v>
                </c:pt>
                <c:pt idx="11">
                  <c:v>1.7050116629999987</c:v>
                </c:pt>
                <c:pt idx="12">
                  <c:v>1.6995478629999994</c:v>
                </c:pt>
                <c:pt idx="13">
                  <c:v>1.694084063</c:v>
                </c:pt>
                <c:pt idx="14">
                  <c:v>1.6875275030000001</c:v>
                </c:pt>
                <c:pt idx="15">
                  <c:v>1.682063702999999</c:v>
                </c:pt>
                <c:pt idx="16">
                  <c:v>1.675507142999999</c:v>
                </c:pt>
                <c:pt idx="17">
                  <c:v>1.6547447029999987</c:v>
                </c:pt>
                <c:pt idx="18">
                  <c:v>1.5695094229999995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-1.6931753037053941E-2</c:v>
                </c:pt>
                <c:pt idx="1">
                  <c:v>-2.0910603359954941E-2</c:v>
                </c:pt>
                <c:pt idx="2">
                  <c:v>-1.0449687300819794E-2</c:v>
                </c:pt>
                <c:pt idx="3">
                  <c:v>2.4733997362934194E-2</c:v>
                </c:pt>
                <c:pt idx="4">
                  <c:v>0.12350744469910191</c:v>
                </c:pt>
                <c:pt idx="5">
                  <c:v>0.39474657457834422</c:v>
                </c:pt>
                <c:pt idx="6">
                  <c:v>1.0992751698169136</c:v>
                </c:pt>
                <c:pt idx="7">
                  <c:v>3.2587188990703004</c:v>
                </c:pt>
                <c:pt idx="8">
                  <c:v>7.209387305910643</c:v>
                </c:pt>
                <c:pt idx="9">
                  <c:v>8.3126496119757949</c:v>
                </c:pt>
                <c:pt idx="10">
                  <c:v>5.9065524874779038</c:v>
                </c:pt>
                <c:pt idx="11">
                  <c:v>2.2809503026439621</c:v>
                </c:pt>
                <c:pt idx="12">
                  <c:v>0.8051991314108089</c:v>
                </c:pt>
                <c:pt idx="13">
                  <c:v>0.51455653828211056</c:v>
                </c:pt>
                <c:pt idx="14">
                  <c:v>0.22687197378675297</c:v>
                </c:pt>
                <c:pt idx="15">
                  <c:v>0.16419412642444972</c:v>
                </c:pt>
                <c:pt idx="16">
                  <c:v>0.15978193945384525</c:v>
                </c:pt>
                <c:pt idx="17">
                  <c:v>0.1779201677755434</c:v>
                </c:pt>
                <c:pt idx="18">
                  <c:v>0.1252117941444422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4"/>
                <c:tx>
                  <c:v>M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3492-40D8-82C4-426C9371F0E1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v>N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492-40D8-82C4-426C9371F0E1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v>O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492-40D8-82C4-426C9371F0E1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v>P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492-40D8-82C4-426C9371F0E1}"/>
                  </c:ext>
                </c:extLst>
              </c15:ser>
            </c15:filteredScatterSeries>
          </c:ext>
        </c:extLst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5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551391</xdr:colOff>
      <xdr:row>28</xdr:row>
      <xdr:rowOff>61079</xdr:rowOff>
    </xdr:from>
    <xdr:to>
      <xdr:col>13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541866</xdr:colOff>
      <xdr:row>28</xdr:row>
      <xdr:rowOff>38101</xdr:rowOff>
    </xdr:from>
    <xdr:to>
      <xdr:col>21</xdr:col>
      <xdr:colOff>260349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19"/>
  <sheetViews>
    <sheetView tabSelected="1" workbookViewId="0">
      <selection activeCell="E25" sqref="E25"/>
    </sheetView>
  </sheetViews>
  <sheetFormatPr defaultRowHeight="12.45"/>
  <cols>
    <col min="1" max="1" width="11.23046875" bestFit="1" customWidth="1"/>
    <col min="2" max="2" width="9.69140625" bestFit="1" customWidth="1"/>
    <col min="3" max="3" width="9.69140625" customWidth="1"/>
    <col min="4" max="4" width="17.23046875" bestFit="1" customWidth="1"/>
    <col min="5" max="5" width="18.69140625" bestFit="1" customWidth="1"/>
    <col min="6" max="6" width="12.53515625" customWidth="1"/>
    <col min="7" max="7" width="18.69140625" customWidth="1"/>
    <col min="8" max="8" width="20" bestFit="1" customWidth="1"/>
    <col min="9" max="9" width="23.921875" bestFit="1" customWidth="1"/>
  </cols>
  <sheetData>
    <row r="1" spans="1:10">
      <c r="A1" t="s">
        <v>190</v>
      </c>
    </row>
    <row r="2" spans="1:10">
      <c r="A2" t="s">
        <v>191</v>
      </c>
    </row>
    <row r="4" spans="1:10">
      <c r="A4" s="27" t="s">
        <v>185</v>
      </c>
      <c r="B4" s="27" t="s">
        <v>192</v>
      </c>
      <c r="C4" s="27" t="s">
        <v>194</v>
      </c>
      <c r="D4" s="27" t="s">
        <v>193</v>
      </c>
      <c r="E4" s="27" t="s">
        <v>199</v>
      </c>
      <c r="F4" s="27" t="s">
        <v>205</v>
      </c>
      <c r="G4" s="27" t="s">
        <v>206</v>
      </c>
      <c r="H4" s="27" t="s">
        <v>200</v>
      </c>
      <c r="I4" s="27" t="s">
        <v>213</v>
      </c>
      <c r="J4" s="27" t="s">
        <v>196</v>
      </c>
    </row>
    <row r="5" spans="1:10">
      <c r="A5" s="63">
        <f>TubeLoading!F29</f>
        <v>2448</v>
      </c>
      <c r="B5" s="63" t="str">
        <f>TubeLoading!A29</f>
        <v>Tube A</v>
      </c>
      <c r="C5" s="63" t="s">
        <v>195</v>
      </c>
      <c r="D5" s="64">
        <v>44986</v>
      </c>
      <c r="E5" s="63">
        <v>112</v>
      </c>
      <c r="F5" s="63" t="s">
        <v>210</v>
      </c>
      <c r="G5" s="63">
        <f>TubeLoading!J29</f>
        <v>4000</v>
      </c>
      <c r="H5" s="65">
        <f>Summary!D26</f>
        <v>30.788553031391764</v>
      </c>
      <c r="I5" s="65">
        <v>37</v>
      </c>
    </row>
    <row r="6" spans="1:10">
      <c r="A6" s="63">
        <f>TubeLoading!F31</f>
        <v>2446</v>
      </c>
      <c r="B6" s="63" t="str">
        <f>TubeLoading!A31</f>
        <v>Tube C</v>
      </c>
      <c r="C6" s="63" t="s">
        <v>195</v>
      </c>
      <c r="D6" s="64">
        <v>44986</v>
      </c>
      <c r="E6" s="63">
        <v>112</v>
      </c>
      <c r="F6" s="63" t="s">
        <v>210</v>
      </c>
      <c r="G6" s="63">
        <f>TubeLoading!J31</f>
        <v>4000</v>
      </c>
      <c r="H6" s="50">
        <f>Summary!G26</f>
        <v>41.816098179342355</v>
      </c>
      <c r="I6" s="50">
        <v>37</v>
      </c>
    </row>
    <row r="7" spans="1:10">
      <c r="A7" s="63">
        <f>TubeLoading!F32</f>
        <v>2458</v>
      </c>
      <c r="B7" s="63" t="str">
        <f>TubeLoading!A32</f>
        <v>Tube D</v>
      </c>
      <c r="C7" s="63" t="s">
        <v>195</v>
      </c>
      <c r="D7" s="64">
        <v>44986</v>
      </c>
      <c r="E7">
        <v>112</v>
      </c>
      <c r="F7" s="63" t="s">
        <v>210</v>
      </c>
      <c r="G7" s="63">
        <f>TubeLoading!J32</f>
        <v>4000</v>
      </c>
      <c r="H7" s="50">
        <f>Summary!J26</f>
        <v>34.707307323797586</v>
      </c>
      <c r="I7" s="50">
        <v>37</v>
      </c>
    </row>
    <row r="8" spans="1:10">
      <c r="A8" s="63">
        <f>TubeLoading!F33</f>
        <v>1796</v>
      </c>
      <c r="B8" s="63" t="str">
        <f>TubeLoading!A33</f>
        <v>Tube E</v>
      </c>
      <c r="C8" s="63" t="s">
        <v>198</v>
      </c>
      <c r="D8" s="64">
        <v>44986</v>
      </c>
      <c r="E8">
        <v>116</v>
      </c>
      <c r="F8" s="63" t="s">
        <v>210</v>
      </c>
      <c r="G8" s="63">
        <f>TubeLoading!J33</f>
        <v>3999.9999999999995</v>
      </c>
      <c r="H8" s="50">
        <f>Summary!M26</f>
        <v>37.385409201893339</v>
      </c>
      <c r="I8" s="50">
        <v>37</v>
      </c>
    </row>
    <row r="9" spans="1:10">
      <c r="A9" s="63">
        <f>TubeLoading!F34</f>
        <v>2453</v>
      </c>
      <c r="B9" s="63" t="str">
        <f>TubeLoading!A34</f>
        <v>Tube F</v>
      </c>
      <c r="C9" s="63" t="s">
        <v>198</v>
      </c>
      <c r="D9" s="64">
        <v>44986</v>
      </c>
      <c r="E9">
        <v>116</v>
      </c>
      <c r="F9" s="63" t="s">
        <v>210</v>
      </c>
      <c r="G9" s="63">
        <f>TubeLoading!J34</f>
        <v>4000</v>
      </c>
      <c r="H9" s="50">
        <f>Summary!P26</f>
        <v>36.917147874094979</v>
      </c>
      <c r="I9" s="50">
        <v>37</v>
      </c>
    </row>
    <row r="10" spans="1:10">
      <c r="A10" s="63">
        <f>TubeLoading!F35</f>
        <v>4006</v>
      </c>
      <c r="B10" s="63" t="str">
        <f>TubeLoading!A35</f>
        <v>Tube G</v>
      </c>
      <c r="C10" s="63" t="s">
        <v>198</v>
      </c>
      <c r="D10" s="64">
        <v>44986</v>
      </c>
      <c r="E10">
        <v>116</v>
      </c>
      <c r="F10" s="63" t="s">
        <v>210</v>
      </c>
      <c r="G10" s="63">
        <f>TubeLoading!J35</f>
        <v>4000</v>
      </c>
      <c r="H10" s="50">
        <f>Summary!S26</f>
        <v>33.254518276339276</v>
      </c>
      <c r="I10" s="50">
        <v>37</v>
      </c>
    </row>
    <row r="11" spans="1:10">
      <c r="A11" s="63">
        <f>TubeLoading!F36</f>
        <v>2450</v>
      </c>
      <c r="B11" s="63" t="str">
        <f>TubeLoading!A36</f>
        <v>Tube H</v>
      </c>
      <c r="C11" s="63" t="s">
        <v>198</v>
      </c>
      <c r="D11" s="64">
        <v>44986</v>
      </c>
      <c r="E11">
        <v>116</v>
      </c>
      <c r="F11" s="63" t="s">
        <v>210</v>
      </c>
      <c r="G11" s="63">
        <f>TubeLoading!J36</f>
        <v>4000</v>
      </c>
      <c r="H11" s="50">
        <f>Summary!V26</f>
        <v>49.389282824600336</v>
      </c>
      <c r="I11" s="50">
        <v>37</v>
      </c>
    </row>
    <row r="12" spans="1:10">
      <c r="A12" s="63">
        <f>TubeLoading!F37</f>
        <v>1429</v>
      </c>
      <c r="B12" s="63" t="str">
        <f>TubeLoading!A37</f>
        <v>Tube I</v>
      </c>
      <c r="C12" s="63" t="s">
        <v>201</v>
      </c>
      <c r="D12" s="64">
        <v>44986</v>
      </c>
      <c r="E12">
        <v>135</v>
      </c>
      <c r="F12" s="63" t="s">
        <v>210</v>
      </c>
      <c r="G12" s="63">
        <f>TubeLoading!J37</f>
        <v>4000</v>
      </c>
      <c r="H12" s="50">
        <f>Summary!Y26</f>
        <v>35.562752600350471</v>
      </c>
      <c r="I12" s="50">
        <v>34</v>
      </c>
      <c r="J12" t="s">
        <v>211</v>
      </c>
    </row>
    <row r="13" spans="1:10">
      <c r="A13" s="63">
        <f>TubeLoading!F38</f>
        <v>2388</v>
      </c>
      <c r="B13" s="63" t="str">
        <f>TubeLoading!A38</f>
        <v>Tube J</v>
      </c>
      <c r="C13" s="63" t="s">
        <v>201</v>
      </c>
      <c r="D13" s="64">
        <v>44986</v>
      </c>
      <c r="E13">
        <v>135</v>
      </c>
      <c r="F13" s="63" t="s">
        <v>210</v>
      </c>
      <c r="G13" s="63">
        <f>TubeLoading!J38</f>
        <v>3999.9999999999995</v>
      </c>
      <c r="H13" s="50">
        <f>Summary!AB26</f>
        <v>35.291218910496688</v>
      </c>
      <c r="I13" s="50">
        <v>34</v>
      </c>
    </row>
    <row r="14" spans="1:10">
      <c r="A14" s="63">
        <f>TubeLoading!F39</f>
        <v>1437</v>
      </c>
      <c r="B14" s="63" t="str">
        <f>TubeLoading!A39</f>
        <v>Tube K</v>
      </c>
      <c r="C14" s="63" t="s">
        <v>201</v>
      </c>
      <c r="D14" s="64">
        <v>44986</v>
      </c>
      <c r="E14">
        <v>135</v>
      </c>
      <c r="F14" s="63" t="s">
        <v>210</v>
      </c>
      <c r="G14" s="63">
        <f>TubeLoading!J39</f>
        <v>4000</v>
      </c>
      <c r="H14" s="50">
        <f>Summary!AE26</f>
        <v>51.80878929951578</v>
      </c>
      <c r="I14" s="50">
        <v>34</v>
      </c>
    </row>
    <row r="15" spans="1:10">
      <c r="A15" s="63">
        <f>TubeLoading!F40</f>
        <v>2395</v>
      </c>
      <c r="B15" s="63" t="str">
        <f>TubeLoading!A40</f>
        <v>Tube L</v>
      </c>
      <c r="C15" s="63" t="s">
        <v>201</v>
      </c>
      <c r="D15" s="64">
        <v>44986</v>
      </c>
      <c r="E15">
        <v>135</v>
      </c>
      <c r="F15" s="63" t="s">
        <v>210</v>
      </c>
      <c r="G15" s="63">
        <f>TubeLoading!J40</f>
        <v>4000</v>
      </c>
      <c r="H15" s="50">
        <f>Summary!AH26</f>
        <v>30.81260990708639</v>
      </c>
      <c r="I15" s="50">
        <v>34</v>
      </c>
    </row>
    <row r="19" spans="1:1">
      <c r="A19" t="s">
        <v>207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D24" sqref="D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1.4056</v>
      </c>
      <c r="D2" s="57">
        <v>21.4</v>
      </c>
      <c r="E2" s="57">
        <f t="shared" ref="E2:E23" si="0">((20-D2)*-0.000175+C2)-0.0008</f>
        <v>1.4050450000000001</v>
      </c>
      <c r="F2" s="58">
        <f t="shared" ref="F2:F23" si="1">E2*10.9276-13.593</f>
        <v>1.7607697420000008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1.4056999999999999</v>
      </c>
      <c r="D3" s="57">
        <v>21.6</v>
      </c>
      <c r="E3" s="57">
        <f t="shared" si="0"/>
        <v>1.4051800000000001</v>
      </c>
      <c r="F3" s="58">
        <f t="shared" si="1"/>
        <v>1.762244968000001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1.4055</v>
      </c>
      <c r="D4" s="57">
        <v>21.6</v>
      </c>
      <c r="E4" s="57">
        <f t="shared" si="0"/>
        <v>1.4049800000000001</v>
      </c>
      <c r="F4" s="58">
        <f t="shared" si="1"/>
        <v>1.7600594480000016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1.4051</v>
      </c>
      <c r="D5" s="57">
        <v>21.6</v>
      </c>
      <c r="E5" s="57">
        <f t="shared" si="0"/>
        <v>1.4045800000000002</v>
      </c>
      <c r="F5" s="58">
        <f t="shared" si="1"/>
        <v>1.755688408000001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1.4046000000000001</v>
      </c>
      <c r="D6" s="55">
        <v>21.6</v>
      </c>
      <c r="E6" s="55">
        <f t="shared" si="0"/>
        <v>1.4040800000000002</v>
      </c>
      <c r="F6" s="56">
        <f t="shared" si="1"/>
        <v>1.7502246080000017</v>
      </c>
      <c r="G6" s="55" t="s">
        <v>111</v>
      </c>
    </row>
    <row r="7" spans="1:13">
      <c r="A7" s="55">
        <v>6</v>
      </c>
      <c r="B7" s="55" t="s">
        <v>61</v>
      </c>
      <c r="C7" s="56">
        <v>1.4040999999999999</v>
      </c>
      <c r="D7" s="55">
        <v>21.6</v>
      </c>
      <c r="E7" s="55">
        <f t="shared" si="0"/>
        <v>1.40358</v>
      </c>
      <c r="F7" s="56">
        <f t="shared" si="1"/>
        <v>1.7447608080000006</v>
      </c>
      <c r="G7" s="55" t="s">
        <v>112</v>
      </c>
    </row>
    <row r="8" spans="1:13">
      <c r="A8" s="55">
        <v>7</v>
      </c>
      <c r="B8" s="55" t="s">
        <v>61</v>
      </c>
      <c r="C8" s="56">
        <v>1.4035</v>
      </c>
      <c r="D8" s="55">
        <v>21.7</v>
      </c>
      <c r="E8" s="55">
        <f t="shared" si="0"/>
        <v>1.4029975000000001</v>
      </c>
      <c r="F8" s="56">
        <f t="shared" si="1"/>
        <v>1.7383954810000013</v>
      </c>
      <c r="G8" s="55" t="s">
        <v>113</v>
      </c>
    </row>
    <row r="9" spans="1:13">
      <c r="A9" s="55">
        <v>8</v>
      </c>
      <c r="B9" s="55" t="s">
        <v>61</v>
      </c>
      <c r="C9" s="56">
        <v>1.4029</v>
      </c>
      <c r="D9" s="55">
        <v>21.7</v>
      </c>
      <c r="E9" s="55">
        <f t="shared" si="0"/>
        <v>1.4023975000000002</v>
      </c>
      <c r="F9" s="56">
        <f t="shared" si="1"/>
        <v>1.7318389210000014</v>
      </c>
      <c r="G9" s="55" t="s">
        <v>114</v>
      </c>
    </row>
    <row r="10" spans="1:13">
      <c r="A10" s="55">
        <v>9</v>
      </c>
      <c r="B10" s="55" t="s">
        <v>61</v>
      </c>
      <c r="C10" s="56">
        <v>1.4024000000000001</v>
      </c>
      <c r="D10" s="55">
        <v>21.7</v>
      </c>
      <c r="E10" s="55">
        <f t="shared" si="0"/>
        <v>1.4018975000000002</v>
      </c>
      <c r="F10" s="56">
        <f t="shared" si="1"/>
        <v>1.726375121000002</v>
      </c>
      <c r="G10" s="55" t="s">
        <v>115</v>
      </c>
    </row>
    <row r="11" spans="1:13">
      <c r="A11" s="55">
        <v>10</v>
      </c>
      <c r="B11" s="55" t="s">
        <v>61</v>
      </c>
      <c r="C11" s="56">
        <v>1.4018999999999999</v>
      </c>
      <c r="D11" s="55">
        <v>21.7</v>
      </c>
      <c r="E11" s="55">
        <f t="shared" si="0"/>
        <v>1.4013975000000001</v>
      </c>
      <c r="F11" s="56">
        <f t="shared" si="1"/>
        <v>1.7209113210000009</v>
      </c>
      <c r="G11" s="55" t="s">
        <v>116</v>
      </c>
    </row>
    <row r="12" spans="1:13">
      <c r="A12" s="55">
        <v>11</v>
      </c>
      <c r="B12" s="55" t="s">
        <v>61</v>
      </c>
      <c r="C12" s="56">
        <v>1.4013</v>
      </c>
      <c r="D12" s="55">
        <v>21.8</v>
      </c>
      <c r="E12" s="55">
        <f t="shared" si="0"/>
        <v>1.4008150000000001</v>
      </c>
      <c r="F12" s="56">
        <f t="shared" si="1"/>
        <v>1.7145459940000016</v>
      </c>
      <c r="G12" s="55" t="s">
        <v>117</v>
      </c>
    </row>
    <row r="13" spans="1:13">
      <c r="A13" s="55">
        <v>12</v>
      </c>
      <c r="B13" s="55" t="s">
        <v>61</v>
      </c>
      <c r="C13" s="56">
        <v>1.4008</v>
      </c>
      <c r="D13" s="55">
        <v>21.8</v>
      </c>
      <c r="E13" s="55">
        <f t="shared" si="0"/>
        <v>1.4003150000000002</v>
      </c>
      <c r="F13" s="56">
        <f t="shared" si="1"/>
        <v>1.7090821940000023</v>
      </c>
      <c r="G13" s="55" t="s">
        <v>118</v>
      </c>
    </row>
    <row r="14" spans="1:13">
      <c r="A14" s="57">
        <v>13</v>
      </c>
      <c r="B14" s="57" t="s">
        <v>61</v>
      </c>
      <c r="C14" s="58">
        <v>1.4003000000000001</v>
      </c>
      <c r="D14" s="57">
        <v>21.9</v>
      </c>
      <c r="E14" s="57">
        <f t="shared" si="0"/>
        <v>1.3998325000000003</v>
      </c>
      <c r="F14" s="58">
        <f t="shared" si="1"/>
        <v>1.7038096270000036</v>
      </c>
      <c r="G14" s="57" t="s">
        <v>119</v>
      </c>
    </row>
    <row r="15" spans="1:13">
      <c r="A15" s="57">
        <v>14</v>
      </c>
      <c r="B15" s="57" t="s">
        <v>61</v>
      </c>
      <c r="C15" s="58">
        <v>1.3997999999999999</v>
      </c>
      <c r="D15" s="57">
        <v>21.9</v>
      </c>
      <c r="E15" s="57">
        <f t="shared" si="0"/>
        <v>1.3993325000000001</v>
      </c>
      <c r="F15" s="58">
        <f t="shared" si="1"/>
        <v>1.6983458270000007</v>
      </c>
      <c r="G15" s="57" t="s">
        <v>120</v>
      </c>
    </row>
    <row r="16" spans="1:13">
      <c r="A16" s="57">
        <v>15</v>
      </c>
      <c r="B16" s="57" t="s">
        <v>61</v>
      </c>
      <c r="C16" s="58">
        <v>1.3993</v>
      </c>
      <c r="D16" s="57">
        <v>21.9</v>
      </c>
      <c r="E16" s="57">
        <f t="shared" si="0"/>
        <v>1.3988325000000001</v>
      </c>
      <c r="F16" s="58">
        <f t="shared" si="1"/>
        <v>1.6928820270000013</v>
      </c>
      <c r="G16" s="57" t="s">
        <v>121</v>
      </c>
    </row>
    <row r="17" spans="1:7">
      <c r="A17" s="57">
        <v>16</v>
      </c>
      <c r="B17" s="57" t="s">
        <v>61</v>
      </c>
      <c r="C17" s="58">
        <v>1.3988</v>
      </c>
      <c r="D17" s="57">
        <v>21.9</v>
      </c>
      <c r="E17" s="57">
        <f t="shared" si="0"/>
        <v>1.3983325000000002</v>
      </c>
      <c r="F17" s="58">
        <f t="shared" si="1"/>
        <v>1.687418227000002</v>
      </c>
      <c r="G17" s="57" t="s">
        <v>122</v>
      </c>
    </row>
    <row r="18" spans="1:7">
      <c r="A18" s="57">
        <v>17</v>
      </c>
      <c r="B18" s="57" t="s">
        <v>61</v>
      </c>
      <c r="C18" s="58">
        <v>1.3982000000000001</v>
      </c>
      <c r="D18" s="57">
        <v>21.9</v>
      </c>
      <c r="E18" s="57">
        <f t="shared" si="0"/>
        <v>1.3977325000000003</v>
      </c>
      <c r="F18" s="58">
        <f t="shared" si="1"/>
        <v>1.6808616670000021</v>
      </c>
      <c r="G18" s="57" t="s">
        <v>123</v>
      </c>
    </row>
    <row r="19" spans="1:7">
      <c r="A19" s="57">
        <v>18</v>
      </c>
      <c r="B19" s="57" t="s">
        <v>61</v>
      </c>
      <c r="C19" s="58">
        <v>1.3975</v>
      </c>
      <c r="D19" s="57">
        <v>21.9</v>
      </c>
      <c r="E19" s="57">
        <f t="shared" si="0"/>
        <v>1.3970325000000001</v>
      </c>
      <c r="F19" s="58">
        <f t="shared" si="1"/>
        <v>1.6732123470000015</v>
      </c>
      <c r="G19" s="57" t="s">
        <v>124</v>
      </c>
    </row>
    <row r="20" spans="1:7">
      <c r="A20" s="57">
        <v>19</v>
      </c>
      <c r="B20" s="57" t="s">
        <v>61</v>
      </c>
      <c r="C20" s="58">
        <v>1.3957999999999999</v>
      </c>
      <c r="D20" s="57">
        <v>21.9</v>
      </c>
      <c r="E20" s="57">
        <f t="shared" si="0"/>
        <v>1.3953325000000001</v>
      </c>
      <c r="F20" s="58">
        <f t="shared" si="1"/>
        <v>1.6546354270000005</v>
      </c>
      <c r="G20" s="57" t="s">
        <v>125</v>
      </c>
    </row>
    <row r="21" spans="1:7">
      <c r="A21" s="57">
        <v>20</v>
      </c>
      <c r="B21" s="57" t="s">
        <v>61</v>
      </c>
      <c r="C21" s="58">
        <v>1.3882000000000001</v>
      </c>
      <c r="D21" s="57">
        <v>21.9</v>
      </c>
      <c r="E21" s="57">
        <f t="shared" si="0"/>
        <v>1.3877325000000003</v>
      </c>
      <c r="F21" s="58">
        <f t="shared" si="1"/>
        <v>1.5715856670000026</v>
      </c>
      <c r="G21" s="57" t="s">
        <v>126</v>
      </c>
    </row>
    <row r="22" spans="1:7">
      <c r="A22" s="55">
        <v>21</v>
      </c>
      <c r="B22" s="55" t="s">
        <v>61</v>
      </c>
      <c r="C22" s="56">
        <v>1.3705000000000001</v>
      </c>
      <c r="D22" s="55">
        <v>21.9</v>
      </c>
      <c r="E22" s="55">
        <f t="shared" si="0"/>
        <v>1.3700325000000002</v>
      </c>
      <c r="F22" s="56">
        <f t="shared" si="1"/>
        <v>1.3781671470000028</v>
      </c>
      <c r="G22" s="55" t="s">
        <v>127</v>
      </c>
    </row>
    <row r="23" spans="1:7">
      <c r="A23" s="55">
        <v>22</v>
      </c>
      <c r="B23" s="55" t="s">
        <v>61</v>
      </c>
      <c r="C23" s="56">
        <v>1.3512</v>
      </c>
      <c r="D23" s="55">
        <v>21.9</v>
      </c>
      <c r="E23" s="55">
        <f t="shared" si="0"/>
        <v>1.3507325000000001</v>
      </c>
      <c r="F23" s="56">
        <f t="shared" si="1"/>
        <v>1.1672644670000007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D20" sqref="D20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1.4057999999999999</v>
      </c>
      <c r="D2" s="55">
        <v>22</v>
      </c>
      <c r="E2" s="55">
        <f t="shared" ref="E2:E23" si="0">((20-D2)*-0.000175+C2)-0.0008</f>
        <v>1.4053500000000001</v>
      </c>
      <c r="F2" s="56">
        <f t="shared" ref="F2:F23" si="1">E2*10.9276-13.593</f>
        <v>1.7641026600000007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1.4063000000000001</v>
      </c>
      <c r="D3" s="55">
        <v>22</v>
      </c>
      <c r="E3" s="55">
        <f t="shared" si="0"/>
        <v>1.4058500000000003</v>
      </c>
      <c r="F3" s="56">
        <f t="shared" si="1"/>
        <v>1.7695664600000036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1.4056</v>
      </c>
      <c r="D4" s="55">
        <v>22</v>
      </c>
      <c r="E4" s="55">
        <f t="shared" si="0"/>
        <v>1.4051500000000001</v>
      </c>
      <c r="F4" s="56">
        <f t="shared" si="1"/>
        <v>1.7619171400000013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1.4051</v>
      </c>
      <c r="D5" s="55">
        <v>22</v>
      </c>
      <c r="E5" s="55">
        <f t="shared" si="0"/>
        <v>1.4046500000000002</v>
      </c>
      <c r="F5" s="56">
        <f t="shared" si="1"/>
        <v>1.756453340000002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1.4047000000000001</v>
      </c>
      <c r="D6" s="55">
        <v>22.1</v>
      </c>
      <c r="E6" s="55">
        <f t="shared" si="0"/>
        <v>1.4042675000000002</v>
      </c>
      <c r="F6" s="56">
        <f t="shared" si="1"/>
        <v>1.7522735330000021</v>
      </c>
      <c r="G6" s="55" t="s">
        <v>133</v>
      </c>
    </row>
    <row r="7" spans="1:13">
      <c r="A7" s="55">
        <v>6</v>
      </c>
      <c r="B7" s="55" t="s">
        <v>61</v>
      </c>
      <c r="C7" s="56">
        <v>1.4040999999999999</v>
      </c>
      <c r="D7" s="55">
        <v>22.1</v>
      </c>
      <c r="E7" s="55">
        <f t="shared" si="0"/>
        <v>1.4036675000000001</v>
      </c>
      <c r="F7" s="56">
        <f t="shared" si="1"/>
        <v>1.7457169730000004</v>
      </c>
      <c r="G7" s="55" t="s">
        <v>134</v>
      </c>
    </row>
    <row r="8" spans="1:13">
      <c r="A8" s="57">
        <v>7</v>
      </c>
      <c r="B8" s="57" t="s">
        <v>61</v>
      </c>
      <c r="C8" s="58">
        <v>1.4035</v>
      </c>
      <c r="D8" s="57">
        <v>22.2</v>
      </c>
      <c r="E8" s="57">
        <f t="shared" si="0"/>
        <v>1.4030850000000001</v>
      </c>
      <c r="F8" s="58">
        <f t="shared" si="1"/>
        <v>1.7393516460000011</v>
      </c>
      <c r="G8" s="57" t="s">
        <v>135</v>
      </c>
    </row>
    <row r="9" spans="1:13">
      <c r="A9" s="57">
        <v>8</v>
      </c>
      <c r="B9" s="57" t="s">
        <v>61</v>
      </c>
      <c r="C9" s="58">
        <v>1.403</v>
      </c>
      <c r="D9" s="57">
        <v>22.2</v>
      </c>
      <c r="E9" s="57">
        <f t="shared" si="0"/>
        <v>1.4025850000000002</v>
      </c>
      <c r="F9" s="58">
        <f t="shared" si="1"/>
        <v>1.7338878460000018</v>
      </c>
      <c r="G9" s="57" t="s">
        <v>136</v>
      </c>
    </row>
    <row r="10" spans="1:13">
      <c r="A10" s="57">
        <v>9</v>
      </c>
      <c r="B10" s="57" t="s">
        <v>61</v>
      </c>
      <c r="C10" s="58">
        <v>1.4025000000000001</v>
      </c>
      <c r="D10" s="57">
        <v>22.2</v>
      </c>
      <c r="E10" s="57">
        <f t="shared" si="0"/>
        <v>1.4020850000000002</v>
      </c>
      <c r="F10" s="58">
        <f t="shared" si="1"/>
        <v>1.7284240460000024</v>
      </c>
      <c r="G10" s="57" t="s">
        <v>137</v>
      </c>
    </row>
    <row r="11" spans="1:13">
      <c r="A11" s="57">
        <v>10</v>
      </c>
      <c r="B11" s="57" t="s">
        <v>61</v>
      </c>
      <c r="C11" s="58">
        <v>1.4018999999999999</v>
      </c>
      <c r="D11" s="57">
        <v>22.3</v>
      </c>
      <c r="E11" s="57">
        <f t="shared" si="0"/>
        <v>1.4015025000000001</v>
      </c>
      <c r="F11" s="58">
        <f t="shared" si="1"/>
        <v>1.7220587190000014</v>
      </c>
      <c r="G11" s="57" t="s">
        <v>158</v>
      </c>
    </row>
    <row r="12" spans="1:13">
      <c r="A12" s="57">
        <v>11</v>
      </c>
      <c r="B12" s="57" t="s">
        <v>61</v>
      </c>
      <c r="C12" s="58">
        <v>1.4014</v>
      </c>
      <c r="D12" s="57">
        <v>22.3</v>
      </c>
      <c r="E12" s="57">
        <f t="shared" si="0"/>
        <v>1.4010025000000002</v>
      </c>
      <c r="F12" s="58">
        <f t="shared" si="1"/>
        <v>1.7165949190000021</v>
      </c>
      <c r="G12" s="57" t="s">
        <v>159</v>
      </c>
    </row>
    <row r="13" spans="1:13">
      <c r="A13" s="57">
        <v>12</v>
      </c>
      <c r="B13" s="57" t="s">
        <v>61</v>
      </c>
      <c r="C13" s="58">
        <v>1.4008</v>
      </c>
      <c r="D13" s="57">
        <v>22.3</v>
      </c>
      <c r="E13" s="57">
        <f t="shared" si="0"/>
        <v>1.4004025000000002</v>
      </c>
      <c r="F13" s="58">
        <f t="shared" si="1"/>
        <v>1.7100383590000021</v>
      </c>
      <c r="G13" s="57" t="s">
        <v>160</v>
      </c>
    </row>
    <row r="14" spans="1:13">
      <c r="A14" s="57">
        <v>13</v>
      </c>
      <c r="B14" s="57" t="s">
        <v>61</v>
      </c>
      <c r="C14" s="58">
        <v>1.4003000000000001</v>
      </c>
      <c r="D14" s="57">
        <v>22.3</v>
      </c>
      <c r="E14" s="57">
        <f t="shared" si="0"/>
        <v>1.3999025000000003</v>
      </c>
      <c r="F14" s="58">
        <f t="shared" si="1"/>
        <v>1.7045745590000028</v>
      </c>
      <c r="G14" s="57" t="s">
        <v>161</v>
      </c>
    </row>
    <row r="15" spans="1:13">
      <c r="A15" s="57">
        <v>14</v>
      </c>
      <c r="B15" s="57" t="s">
        <v>61</v>
      </c>
      <c r="C15" s="58">
        <v>1.3993</v>
      </c>
      <c r="D15" s="57">
        <v>22.3</v>
      </c>
      <c r="E15" s="57">
        <f t="shared" si="0"/>
        <v>1.3989025000000002</v>
      </c>
      <c r="F15" s="58">
        <f t="shared" si="1"/>
        <v>1.6936469590000023</v>
      </c>
      <c r="G15" s="57" t="s">
        <v>162</v>
      </c>
    </row>
    <row r="16" spans="1:13">
      <c r="A16" s="55">
        <v>15</v>
      </c>
      <c r="B16" s="55" t="s">
        <v>61</v>
      </c>
      <c r="C16" s="56">
        <v>1.3989</v>
      </c>
      <c r="D16" s="55">
        <v>22.3</v>
      </c>
      <c r="E16" s="55">
        <f t="shared" si="0"/>
        <v>1.3985025000000002</v>
      </c>
      <c r="F16" s="56">
        <f t="shared" si="1"/>
        <v>1.6892759190000017</v>
      </c>
      <c r="G16" s="55" t="s">
        <v>177</v>
      </c>
    </row>
    <row r="17" spans="1:7">
      <c r="A17" s="55">
        <v>16</v>
      </c>
      <c r="B17" s="55" t="s">
        <v>61</v>
      </c>
      <c r="C17" s="56">
        <v>1.3985000000000001</v>
      </c>
      <c r="D17" s="55">
        <v>22.3</v>
      </c>
      <c r="E17" s="55">
        <f t="shared" si="0"/>
        <v>1.3981025000000002</v>
      </c>
      <c r="F17" s="56">
        <f t="shared" si="1"/>
        <v>1.684904879000003</v>
      </c>
      <c r="G17" s="55" t="s">
        <v>178</v>
      </c>
    </row>
    <row r="18" spans="1:7">
      <c r="A18" s="55">
        <v>17</v>
      </c>
      <c r="B18" s="55" t="s">
        <v>61</v>
      </c>
      <c r="C18" s="56">
        <v>1.3977999999999999</v>
      </c>
      <c r="D18" s="55">
        <v>22.3</v>
      </c>
      <c r="E18" s="55">
        <f t="shared" si="0"/>
        <v>1.3974025000000001</v>
      </c>
      <c r="F18" s="56">
        <f t="shared" si="1"/>
        <v>1.6772555590000007</v>
      </c>
      <c r="G18" s="55" t="s">
        <v>179</v>
      </c>
    </row>
    <row r="19" spans="1:7">
      <c r="A19" s="55">
        <v>18</v>
      </c>
      <c r="B19" s="55" t="s">
        <v>61</v>
      </c>
      <c r="C19" s="56">
        <v>1.3975</v>
      </c>
      <c r="D19" s="55">
        <v>22.4</v>
      </c>
      <c r="E19" s="55">
        <f t="shared" si="0"/>
        <v>1.3971200000000001</v>
      </c>
      <c r="F19" s="56">
        <f t="shared" si="1"/>
        <v>1.6741685120000014</v>
      </c>
      <c r="G19" s="55" t="s">
        <v>180</v>
      </c>
    </row>
    <row r="20" spans="1:7">
      <c r="A20" s="55">
        <v>19</v>
      </c>
      <c r="B20" s="55" t="s">
        <v>61</v>
      </c>
      <c r="C20" s="56">
        <v>1.3957999999999999</v>
      </c>
      <c r="D20" s="55">
        <v>22.3</v>
      </c>
      <c r="E20" s="55">
        <f t="shared" si="0"/>
        <v>1.3954025000000001</v>
      </c>
      <c r="F20" s="56">
        <f t="shared" si="1"/>
        <v>1.6554003590000015</v>
      </c>
      <c r="G20" s="55" t="s">
        <v>181</v>
      </c>
    </row>
    <row r="21" spans="1:7">
      <c r="A21" s="55">
        <v>20</v>
      </c>
      <c r="B21" s="55" t="s">
        <v>61</v>
      </c>
      <c r="C21" s="56">
        <v>1.3878999999999999</v>
      </c>
      <c r="D21" s="55">
        <v>22.4</v>
      </c>
      <c r="E21" s="55">
        <f t="shared" si="0"/>
        <v>1.3875200000000001</v>
      </c>
      <c r="F21" s="56">
        <f t="shared" si="1"/>
        <v>1.5692635520000007</v>
      </c>
      <c r="G21" s="55" t="s">
        <v>182</v>
      </c>
    </row>
    <row r="22" spans="1:7">
      <c r="A22" s="55">
        <v>21</v>
      </c>
      <c r="B22" s="55" t="s">
        <v>61</v>
      </c>
      <c r="C22" s="56">
        <v>1.3701000000000001</v>
      </c>
      <c r="D22" s="55">
        <v>22.4</v>
      </c>
      <c r="E22" s="55">
        <f t="shared" si="0"/>
        <v>1.3697200000000003</v>
      </c>
      <c r="F22" s="56">
        <f t="shared" si="1"/>
        <v>1.3747522720000038</v>
      </c>
      <c r="G22" s="55" t="s">
        <v>183</v>
      </c>
    </row>
    <row r="23" spans="1:7">
      <c r="A23" s="55">
        <v>22</v>
      </c>
      <c r="B23" s="55" t="s">
        <v>61</v>
      </c>
      <c r="C23" s="56">
        <v>1.3512</v>
      </c>
      <c r="D23" s="55">
        <v>22.4</v>
      </c>
      <c r="E23" s="55">
        <f t="shared" si="0"/>
        <v>1.3508200000000001</v>
      </c>
      <c r="F23" s="56">
        <f t="shared" si="1"/>
        <v>1.1682206320000006</v>
      </c>
      <c r="G23" s="55" t="s">
        <v>184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2" workbookViewId="0">
      <selection activeCell="E23" sqref="E23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1.4066000000000001</v>
      </c>
      <c r="D2" s="55">
        <v>22.5</v>
      </c>
      <c r="E2" s="55">
        <f t="shared" ref="E2:E23" si="0">((20-D2)*-0.000175+C2)-0.0008</f>
        <v>1.4062375000000003</v>
      </c>
      <c r="F2" s="56">
        <f t="shared" ref="F2:F23" si="1">E2*10.9276-13.593</f>
        <v>1.7738009050000034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1.4063000000000001</v>
      </c>
      <c r="D3" s="55">
        <v>22.5</v>
      </c>
      <c r="E3" s="55">
        <f t="shared" si="0"/>
        <v>1.4059375000000003</v>
      </c>
      <c r="F3" s="56">
        <f t="shared" si="1"/>
        <v>1.7705226250000035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1.4057999999999999</v>
      </c>
      <c r="D4" s="55">
        <v>22.5</v>
      </c>
      <c r="E4" s="55">
        <f t="shared" si="0"/>
        <v>1.4054375000000001</v>
      </c>
      <c r="F4" s="56">
        <f t="shared" si="1"/>
        <v>1.7650588250000006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1.4054</v>
      </c>
      <c r="D5" s="55">
        <v>22.5</v>
      </c>
      <c r="E5" s="55">
        <f t="shared" si="0"/>
        <v>1.4050375000000002</v>
      </c>
      <c r="F5" s="56">
        <f t="shared" si="1"/>
        <v>1.7606877850000018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1.4048</v>
      </c>
      <c r="D6" s="55">
        <v>22.5</v>
      </c>
      <c r="E6" s="55">
        <f t="shared" si="0"/>
        <v>1.4044375000000002</v>
      </c>
      <c r="F6" s="56">
        <f t="shared" si="1"/>
        <v>1.7541312250000018</v>
      </c>
      <c r="G6" s="55" t="s">
        <v>67</v>
      </c>
    </row>
    <row r="7" spans="1:13">
      <c r="A7" s="55">
        <v>6</v>
      </c>
      <c r="B7" s="55" t="s">
        <v>61</v>
      </c>
      <c r="C7" s="56">
        <v>1.4041999999999999</v>
      </c>
      <c r="D7" s="55">
        <v>22.5</v>
      </c>
      <c r="E7" s="55">
        <f t="shared" si="0"/>
        <v>1.4038375000000001</v>
      </c>
      <c r="F7" s="56">
        <f t="shared" si="1"/>
        <v>1.7475746650000001</v>
      </c>
      <c r="G7" s="55" t="s">
        <v>68</v>
      </c>
    </row>
    <row r="8" spans="1:13">
      <c r="A8" s="55">
        <v>7</v>
      </c>
      <c r="B8" s="55" t="s">
        <v>61</v>
      </c>
      <c r="C8" s="56">
        <v>1.4036999999999999</v>
      </c>
      <c r="D8" s="55">
        <v>22.5</v>
      </c>
      <c r="E8" s="55">
        <f t="shared" si="0"/>
        <v>1.4033375000000001</v>
      </c>
      <c r="F8" s="56">
        <f t="shared" si="1"/>
        <v>1.7421108650000008</v>
      </c>
      <c r="G8" s="55" t="s">
        <v>69</v>
      </c>
    </row>
    <row r="9" spans="1:13">
      <c r="A9" s="55">
        <v>8</v>
      </c>
      <c r="B9" s="55" t="s">
        <v>61</v>
      </c>
      <c r="C9" s="56">
        <v>1.4031</v>
      </c>
      <c r="D9" s="55">
        <v>22.5</v>
      </c>
      <c r="E9" s="55">
        <f t="shared" si="0"/>
        <v>1.4027375000000002</v>
      </c>
      <c r="F9" s="56">
        <f t="shared" si="1"/>
        <v>1.7355543050000026</v>
      </c>
      <c r="G9" s="55" t="s">
        <v>70</v>
      </c>
    </row>
    <row r="10" spans="1:13">
      <c r="A10" s="43">
        <v>9</v>
      </c>
      <c r="B10" s="43" t="s">
        <v>61</v>
      </c>
      <c r="C10" s="44">
        <v>1.4026000000000001</v>
      </c>
      <c r="D10" s="43">
        <v>22.5</v>
      </c>
      <c r="E10" s="43">
        <f t="shared" si="0"/>
        <v>1.4022375000000002</v>
      </c>
      <c r="F10" s="44">
        <f t="shared" si="1"/>
        <v>1.7300905050000033</v>
      </c>
      <c r="G10" s="43" t="s">
        <v>71</v>
      </c>
    </row>
    <row r="11" spans="1:13">
      <c r="A11" s="43">
        <v>10</v>
      </c>
      <c r="B11" s="43" t="s">
        <v>61</v>
      </c>
      <c r="C11" s="44">
        <v>1.4020999999999999</v>
      </c>
      <c r="D11" s="43">
        <v>22.5</v>
      </c>
      <c r="E11" s="43">
        <f t="shared" si="0"/>
        <v>1.4017375000000001</v>
      </c>
      <c r="F11" s="44">
        <f t="shared" si="1"/>
        <v>1.7246267050000004</v>
      </c>
      <c r="G11" s="43" t="s">
        <v>72</v>
      </c>
    </row>
    <row r="12" spans="1:13">
      <c r="A12" s="43">
        <v>11</v>
      </c>
      <c r="B12" s="43" t="s">
        <v>61</v>
      </c>
      <c r="C12" s="44">
        <v>1.4015</v>
      </c>
      <c r="D12" s="43">
        <v>22.5</v>
      </c>
      <c r="E12" s="43">
        <f t="shared" si="0"/>
        <v>1.4011375000000001</v>
      </c>
      <c r="F12" s="44">
        <f t="shared" si="1"/>
        <v>1.7180701450000022</v>
      </c>
      <c r="G12" s="43" t="s">
        <v>73</v>
      </c>
    </row>
    <row r="13" spans="1:13">
      <c r="A13" s="43">
        <v>12</v>
      </c>
      <c r="B13" s="43" t="s">
        <v>61</v>
      </c>
      <c r="C13" s="44">
        <v>1.401</v>
      </c>
      <c r="D13" s="43">
        <v>22.5</v>
      </c>
      <c r="E13" s="43">
        <f t="shared" si="0"/>
        <v>1.4006375000000002</v>
      </c>
      <c r="F13" s="44">
        <f t="shared" si="1"/>
        <v>1.7126063450000029</v>
      </c>
      <c r="G13" s="43" t="s">
        <v>74</v>
      </c>
    </row>
    <row r="14" spans="1:13">
      <c r="A14" s="43">
        <v>13</v>
      </c>
      <c r="B14" s="43" t="s">
        <v>61</v>
      </c>
      <c r="C14" s="44">
        <v>1.4004000000000001</v>
      </c>
      <c r="D14" s="43">
        <v>22.5</v>
      </c>
      <c r="E14" s="43">
        <f t="shared" si="0"/>
        <v>1.4000375000000003</v>
      </c>
      <c r="F14" s="44">
        <f t="shared" si="1"/>
        <v>1.7060497850000029</v>
      </c>
      <c r="G14" s="43" t="s">
        <v>75</v>
      </c>
    </row>
    <row r="15" spans="1:13">
      <c r="A15" s="43">
        <v>14</v>
      </c>
      <c r="B15" s="43" t="s">
        <v>61</v>
      </c>
      <c r="C15" s="44">
        <v>1.3998999999999999</v>
      </c>
      <c r="D15" s="43">
        <v>22.6</v>
      </c>
      <c r="E15" s="43">
        <f t="shared" si="0"/>
        <v>1.3995550000000001</v>
      </c>
      <c r="F15" s="44">
        <f t="shared" si="1"/>
        <v>1.7007772180000007</v>
      </c>
      <c r="G15" s="43" t="s">
        <v>76</v>
      </c>
    </row>
    <row r="16" spans="1:13">
      <c r="A16" s="43">
        <v>15</v>
      </c>
      <c r="B16" s="43" t="s">
        <v>61</v>
      </c>
      <c r="C16" s="44">
        <v>1.3994</v>
      </c>
      <c r="D16" s="43">
        <v>22.6</v>
      </c>
      <c r="E16" s="43">
        <f t="shared" si="0"/>
        <v>1.3990550000000002</v>
      </c>
      <c r="F16" s="44">
        <f t="shared" si="1"/>
        <v>1.6953134180000013</v>
      </c>
      <c r="G16" s="43" t="s">
        <v>77</v>
      </c>
    </row>
    <row r="17" spans="1:7">
      <c r="A17" s="43">
        <v>16</v>
      </c>
      <c r="B17" s="43" t="s">
        <v>61</v>
      </c>
      <c r="C17" s="44">
        <v>1.3989</v>
      </c>
      <c r="D17" s="43">
        <v>22.6</v>
      </c>
      <c r="E17" s="43">
        <f t="shared" si="0"/>
        <v>1.3985550000000002</v>
      </c>
      <c r="F17" s="44">
        <f t="shared" si="1"/>
        <v>1.689849618000002</v>
      </c>
      <c r="G17" s="43" t="s">
        <v>78</v>
      </c>
    </row>
    <row r="18" spans="1:7">
      <c r="A18" s="55">
        <v>17</v>
      </c>
      <c r="B18" s="55" t="s">
        <v>61</v>
      </c>
      <c r="C18" s="56">
        <v>1.3984000000000001</v>
      </c>
      <c r="D18" s="55">
        <v>22.6</v>
      </c>
      <c r="E18" s="55">
        <f t="shared" si="0"/>
        <v>1.3980550000000003</v>
      </c>
      <c r="F18" s="56">
        <f t="shared" si="1"/>
        <v>1.6843858180000026</v>
      </c>
      <c r="G18" s="55" t="s">
        <v>79</v>
      </c>
    </row>
    <row r="19" spans="1:7">
      <c r="A19" s="55">
        <v>18</v>
      </c>
      <c r="B19" s="55" t="s">
        <v>61</v>
      </c>
      <c r="C19" s="56">
        <v>1.3976</v>
      </c>
      <c r="D19" s="55">
        <v>22.6</v>
      </c>
      <c r="E19" s="55">
        <f t="shared" si="0"/>
        <v>1.3972550000000001</v>
      </c>
      <c r="F19" s="56">
        <f t="shared" si="1"/>
        <v>1.6756437380000015</v>
      </c>
      <c r="G19" s="55" t="s">
        <v>80</v>
      </c>
    </row>
    <row r="20" spans="1:7">
      <c r="A20" s="55">
        <v>19</v>
      </c>
      <c r="B20" s="55" t="s">
        <v>61</v>
      </c>
      <c r="C20" s="56">
        <v>1.3957999999999999</v>
      </c>
      <c r="D20" s="55">
        <v>22.6</v>
      </c>
      <c r="E20" s="55">
        <f t="shared" si="0"/>
        <v>1.3954550000000001</v>
      </c>
      <c r="F20" s="56">
        <f t="shared" si="1"/>
        <v>1.6559740580000017</v>
      </c>
      <c r="G20" s="55" t="s">
        <v>81</v>
      </c>
    </row>
    <row r="21" spans="1:7">
      <c r="A21" s="55">
        <v>20</v>
      </c>
      <c r="B21" s="55" t="s">
        <v>61</v>
      </c>
      <c r="C21" s="56">
        <v>1.389</v>
      </c>
      <c r="D21" s="55">
        <v>22.6</v>
      </c>
      <c r="E21" s="55">
        <f t="shared" si="0"/>
        <v>1.3886550000000002</v>
      </c>
      <c r="F21" s="56">
        <f t="shared" si="1"/>
        <v>1.5816663780000013</v>
      </c>
      <c r="G21" s="55" t="s">
        <v>82</v>
      </c>
    </row>
    <row r="22" spans="1:7">
      <c r="A22" s="55">
        <v>21</v>
      </c>
      <c r="B22" s="55" t="s">
        <v>61</v>
      </c>
      <c r="C22" s="56">
        <v>1.3738999999999999</v>
      </c>
      <c r="D22" s="55">
        <v>22.9</v>
      </c>
      <c r="E22" s="55">
        <f t="shared" si="0"/>
        <v>1.3736075000000001</v>
      </c>
      <c r="F22" s="56">
        <f t="shared" si="1"/>
        <v>1.4172333170000009</v>
      </c>
      <c r="G22" s="55" t="s">
        <v>83</v>
      </c>
    </row>
    <row r="23" spans="1:7">
      <c r="A23" s="55">
        <v>22</v>
      </c>
      <c r="B23" s="55" t="s">
        <v>61</v>
      </c>
      <c r="C23" s="56">
        <v>1.3548</v>
      </c>
      <c r="D23" s="55">
        <v>22.6</v>
      </c>
      <c r="E23" s="55">
        <f t="shared" si="0"/>
        <v>1.3544550000000002</v>
      </c>
      <c r="F23" s="56">
        <f t="shared" si="1"/>
        <v>1.2079424580000016</v>
      </c>
      <c r="G23" s="55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2" workbookViewId="0">
      <selection activeCell="E23" sqref="E23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1.4060999999999999</v>
      </c>
      <c r="D2" s="55">
        <v>22.7</v>
      </c>
      <c r="E2" s="55">
        <f t="shared" ref="E2:E23" si="0">((20-D2)*-0.000175+C2)-0.0008</f>
        <v>1.4057725000000001</v>
      </c>
      <c r="F2" s="56">
        <f t="shared" ref="F2:F23" si="1">E2*10.9276-13.593</f>
        <v>1.7687195710000019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1.4058999999999999</v>
      </c>
      <c r="D3" s="55">
        <v>22.7</v>
      </c>
      <c r="E3" s="55">
        <f t="shared" si="0"/>
        <v>1.4055725000000001</v>
      </c>
      <c r="F3" s="56">
        <f t="shared" si="1"/>
        <v>1.7665340510000007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1.4056</v>
      </c>
      <c r="D4" s="57">
        <v>22.7</v>
      </c>
      <c r="E4" s="57">
        <f t="shared" si="0"/>
        <v>1.4052725000000001</v>
      </c>
      <c r="F4" s="58">
        <f t="shared" si="1"/>
        <v>1.7632557710000007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1.4052</v>
      </c>
      <c r="D5" s="57">
        <v>22.7</v>
      </c>
      <c r="E5" s="57">
        <f t="shared" si="0"/>
        <v>1.4048725000000002</v>
      </c>
      <c r="F5" s="58">
        <f t="shared" si="1"/>
        <v>1.758884731000002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1.4047000000000001</v>
      </c>
      <c r="D6" s="57">
        <v>22.7</v>
      </c>
      <c r="E6" s="57">
        <f t="shared" si="0"/>
        <v>1.4043725000000002</v>
      </c>
      <c r="F6" s="58">
        <f t="shared" si="1"/>
        <v>1.7534209310000026</v>
      </c>
      <c r="G6" s="57" t="s">
        <v>89</v>
      </c>
    </row>
    <row r="7" spans="1:13">
      <c r="A7" s="57">
        <v>6</v>
      </c>
      <c r="B7" s="57" t="s">
        <v>61</v>
      </c>
      <c r="C7" s="58">
        <v>1.4040999999999999</v>
      </c>
      <c r="D7" s="57">
        <v>22.7</v>
      </c>
      <c r="E7" s="57">
        <f t="shared" si="0"/>
        <v>1.4037725000000001</v>
      </c>
      <c r="F7" s="58">
        <f t="shared" si="1"/>
        <v>1.7468643710000009</v>
      </c>
      <c r="G7" s="57" t="s">
        <v>90</v>
      </c>
    </row>
    <row r="8" spans="1:13">
      <c r="A8" s="57">
        <v>7</v>
      </c>
      <c r="B8" s="57" t="s">
        <v>61</v>
      </c>
      <c r="C8" s="58">
        <v>1.4035</v>
      </c>
      <c r="D8" s="57">
        <v>22.7</v>
      </c>
      <c r="E8" s="57">
        <f t="shared" si="0"/>
        <v>1.4031725000000002</v>
      </c>
      <c r="F8" s="58">
        <f t="shared" si="1"/>
        <v>1.740307811000001</v>
      </c>
      <c r="G8" s="57" t="s">
        <v>91</v>
      </c>
    </row>
    <row r="9" spans="1:13">
      <c r="A9" s="57">
        <v>8</v>
      </c>
      <c r="B9" s="57" t="s">
        <v>61</v>
      </c>
      <c r="C9" s="58">
        <v>1.403</v>
      </c>
      <c r="D9" s="57">
        <v>22.7</v>
      </c>
      <c r="E9" s="57">
        <f t="shared" si="0"/>
        <v>1.4026725000000002</v>
      </c>
      <c r="F9" s="58">
        <f t="shared" si="1"/>
        <v>1.7348440110000016</v>
      </c>
      <c r="G9" s="57" t="s">
        <v>92</v>
      </c>
    </row>
    <row r="10" spans="1:13">
      <c r="A10" s="57">
        <v>9</v>
      </c>
      <c r="B10" s="57" t="s">
        <v>61</v>
      </c>
      <c r="C10" s="58">
        <v>1.4025000000000001</v>
      </c>
      <c r="D10" s="57">
        <v>22.7</v>
      </c>
      <c r="E10" s="57">
        <f t="shared" si="0"/>
        <v>1.4021725000000003</v>
      </c>
      <c r="F10" s="58">
        <f t="shared" si="1"/>
        <v>1.7293802110000023</v>
      </c>
      <c r="G10" s="57" t="s">
        <v>93</v>
      </c>
    </row>
    <row r="11" spans="1:13">
      <c r="A11" s="57">
        <v>10</v>
      </c>
      <c r="B11" s="57" t="s">
        <v>61</v>
      </c>
      <c r="C11" s="58">
        <v>1.4019999999999999</v>
      </c>
      <c r="D11" s="57">
        <v>22.7</v>
      </c>
      <c r="E11" s="57">
        <f t="shared" si="0"/>
        <v>1.4016725000000001</v>
      </c>
      <c r="F11" s="58">
        <f t="shared" si="1"/>
        <v>1.7239164110000011</v>
      </c>
      <c r="G11" s="57" t="s">
        <v>94</v>
      </c>
    </row>
    <row r="12" spans="1:13">
      <c r="A12" s="55">
        <v>11</v>
      </c>
      <c r="B12" s="55" t="s">
        <v>61</v>
      </c>
      <c r="C12" s="56">
        <v>1.4016</v>
      </c>
      <c r="D12" s="55">
        <v>22.8</v>
      </c>
      <c r="E12" s="55">
        <f t="shared" si="0"/>
        <v>1.4012900000000001</v>
      </c>
      <c r="F12" s="56">
        <f t="shared" si="1"/>
        <v>1.7197366040000013</v>
      </c>
      <c r="G12" s="55" t="s">
        <v>95</v>
      </c>
    </row>
    <row r="13" spans="1:13">
      <c r="A13" s="55">
        <v>12</v>
      </c>
      <c r="B13" s="55" t="s">
        <v>61</v>
      </c>
      <c r="C13" s="56">
        <v>1.4009</v>
      </c>
      <c r="D13" s="55">
        <v>22.8</v>
      </c>
      <c r="E13" s="55">
        <f t="shared" si="0"/>
        <v>1.4005900000000002</v>
      </c>
      <c r="F13" s="56">
        <f t="shared" si="1"/>
        <v>1.7120872840000025</v>
      </c>
      <c r="G13" s="55" t="s">
        <v>96</v>
      </c>
    </row>
    <row r="14" spans="1:13">
      <c r="A14" s="55">
        <v>13</v>
      </c>
      <c r="B14" s="55" t="s">
        <v>61</v>
      </c>
      <c r="C14" s="56">
        <v>1.4004000000000001</v>
      </c>
      <c r="D14" s="55">
        <v>22.8</v>
      </c>
      <c r="E14" s="55">
        <f t="shared" si="0"/>
        <v>1.4000900000000003</v>
      </c>
      <c r="F14" s="56">
        <f t="shared" si="1"/>
        <v>1.7066234840000032</v>
      </c>
      <c r="G14" s="55" t="s">
        <v>97</v>
      </c>
    </row>
    <row r="15" spans="1:13">
      <c r="A15" s="55">
        <v>14</v>
      </c>
      <c r="B15" s="55" t="s">
        <v>61</v>
      </c>
      <c r="C15" s="56">
        <v>1.3998999999999999</v>
      </c>
      <c r="D15" s="55">
        <v>22.8</v>
      </c>
      <c r="E15" s="55">
        <f t="shared" si="0"/>
        <v>1.3995900000000001</v>
      </c>
      <c r="F15" s="56">
        <f t="shared" si="1"/>
        <v>1.7011596840000021</v>
      </c>
      <c r="G15" s="55" t="s">
        <v>98</v>
      </c>
    </row>
    <row r="16" spans="1:13">
      <c r="A16" s="55">
        <v>15</v>
      </c>
      <c r="B16" s="55" t="s">
        <v>61</v>
      </c>
      <c r="C16" s="56">
        <v>1.3994</v>
      </c>
      <c r="D16" s="55">
        <v>22.8</v>
      </c>
      <c r="E16" s="55">
        <f t="shared" si="0"/>
        <v>1.3990900000000002</v>
      </c>
      <c r="F16" s="56">
        <f t="shared" si="1"/>
        <v>1.6956958840000027</v>
      </c>
      <c r="G16" s="55" t="s">
        <v>99</v>
      </c>
    </row>
    <row r="17" spans="1:7">
      <c r="A17" s="55">
        <v>16</v>
      </c>
      <c r="B17" s="55" t="s">
        <v>61</v>
      </c>
      <c r="C17" s="56">
        <v>1.3988</v>
      </c>
      <c r="D17" s="55">
        <v>22.8</v>
      </c>
      <c r="E17" s="55">
        <f t="shared" si="0"/>
        <v>1.3984900000000002</v>
      </c>
      <c r="F17" s="56">
        <f t="shared" si="1"/>
        <v>1.6891393240000028</v>
      </c>
      <c r="G17" s="55" t="s">
        <v>100</v>
      </c>
    </row>
    <row r="18" spans="1:7">
      <c r="A18" s="55">
        <v>17</v>
      </c>
      <c r="B18" s="55" t="s">
        <v>61</v>
      </c>
      <c r="C18" s="56">
        <v>1.3983000000000001</v>
      </c>
      <c r="D18" s="55">
        <v>22.8</v>
      </c>
      <c r="E18" s="55">
        <f t="shared" si="0"/>
        <v>1.3979900000000003</v>
      </c>
      <c r="F18" s="56">
        <f t="shared" si="1"/>
        <v>1.6836755240000034</v>
      </c>
      <c r="G18" s="55" t="s">
        <v>101</v>
      </c>
    </row>
    <row r="19" spans="1:7">
      <c r="A19" s="55">
        <v>18</v>
      </c>
      <c r="B19" s="55" t="s">
        <v>61</v>
      </c>
      <c r="C19" s="56">
        <v>1.3976999999999999</v>
      </c>
      <c r="D19" s="55">
        <v>22.8</v>
      </c>
      <c r="E19" s="55">
        <f t="shared" si="0"/>
        <v>1.3973900000000001</v>
      </c>
      <c r="F19" s="56">
        <f t="shared" si="1"/>
        <v>1.6771189640000017</v>
      </c>
      <c r="G19" s="55" t="s">
        <v>102</v>
      </c>
    </row>
    <row r="20" spans="1:7">
      <c r="A20" s="57">
        <v>19</v>
      </c>
      <c r="B20" s="57" t="s">
        <v>61</v>
      </c>
      <c r="C20" s="58">
        <v>1.3959999999999999</v>
      </c>
      <c r="D20" s="57">
        <v>22.8</v>
      </c>
      <c r="E20" s="57">
        <f t="shared" si="0"/>
        <v>1.3956900000000001</v>
      </c>
      <c r="F20" s="58">
        <f t="shared" si="1"/>
        <v>1.6585420440000007</v>
      </c>
      <c r="G20" s="57" t="s">
        <v>103</v>
      </c>
    </row>
    <row r="21" spans="1:7">
      <c r="A21" s="57">
        <v>20</v>
      </c>
      <c r="B21" s="57" t="s">
        <v>61</v>
      </c>
      <c r="C21" s="58">
        <v>1.3889</v>
      </c>
      <c r="D21" s="57">
        <v>22.8</v>
      </c>
      <c r="E21" s="57">
        <f t="shared" si="0"/>
        <v>1.3885900000000002</v>
      </c>
      <c r="F21" s="58">
        <f t="shared" si="1"/>
        <v>1.5809560840000021</v>
      </c>
      <c r="G21" s="57" t="s">
        <v>104</v>
      </c>
    </row>
    <row r="22" spans="1:7">
      <c r="A22" s="57">
        <v>21</v>
      </c>
      <c r="B22" s="57" t="s">
        <v>61</v>
      </c>
      <c r="C22" s="58">
        <v>1.3723000000000001</v>
      </c>
      <c r="D22" s="57">
        <v>22.8</v>
      </c>
      <c r="E22" s="57">
        <f t="shared" si="0"/>
        <v>1.3719900000000003</v>
      </c>
      <c r="F22" s="58">
        <f t="shared" si="1"/>
        <v>1.3995579240000033</v>
      </c>
      <c r="G22" s="57" t="s">
        <v>105</v>
      </c>
    </row>
    <row r="23" spans="1:7">
      <c r="A23" s="57">
        <v>22</v>
      </c>
      <c r="B23" s="57" t="s">
        <v>61</v>
      </c>
      <c r="C23" s="58">
        <v>1.3514999999999999</v>
      </c>
      <c r="D23" s="57">
        <v>22.8</v>
      </c>
      <c r="E23" s="57">
        <f t="shared" si="0"/>
        <v>1.3511900000000001</v>
      </c>
      <c r="F23" s="58">
        <f t="shared" si="1"/>
        <v>1.1722638440000015</v>
      </c>
      <c r="G23" s="57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5" workbookViewId="0">
      <selection activeCell="C19" sqref="C19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1.4053</v>
      </c>
      <c r="D2" s="57">
        <v>22.9</v>
      </c>
      <c r="E2" s="57">
        <f t="shared" ref="E2:E23" si="0">((20-D2)*-0.000175+C2)-0.0008</f>
        <v>1.4050075000000002</v>
      </c>
      <c r="F2" s="58">
        <f t="shared" ref="F2:F23" si="1">E2*10.9276-13.593</f>
        <v>1.7603599570000021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1.4056999999999999</v>
      </c>
      <c r="D3" s="57">
        <v>22.9</v>
      </c>
      <c r="E3" s="57">
        <f t="shared" si="0"/>
        <v>1.4054075000000001</v>
      </c>
      <c r="F3" s="58">
        <f t="shared" si="1"/>
        <v>1.7647309970000009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1.4054</v>
      </c>
      <c r="D4" s="57">
        <v>22.9</v>
      </c>
      <c r="E4" s="57">
        <f t="shared" si="0"/>
        <v>1.4051075000000002</v>
      </c>
      <c r="F4" s="58">
        <f t="shared" si="1"/>
        <v>1.7614527170000027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</v>
      </c>
      <c r="D5" s="57">
        <v>22.9</v>
      </c>
      <c r="E5" s="57">
        <f t="shared" si="0"/>
        <v>1.4047075000000002</v>
      </c>
      <c r="F5" s="58">
        <f t="shared" si="1"/>
        <v>1.7570816770000022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1.4047000000000001</v>
      </c>
      <c r="D6" s="55">
        <v>23</v>
      </c>
      <c r="E6" s="55">
        <f t="shared" si="0"/>
        <v>1.4044250000000003</v>
      </c>
      <c r="F6" s="56">
        <f t="shared" si="1"/>
        <v>1.7539946300000029</v>
      </c>
      <c r="G6" s="55" t="s">
        <v>111</v>
      </c>
    </row>
    <row r="7" spans="1:13">
      <c r="A7" s="55">
        <v>6</v>
      </c>
      <c r="B7" s="55" t="s">
        <v>61</v>
      </c>
      <c r="C7" s="56">
        <v>1.4041999999999999</v>
      </c>
      <c r="D7" s="55">
        <v>23</v>
      </c>
      <c r="E7" s="55">
        <f t="shared" si="0"/>
        <v>1.4039250000000001</v>
      </c>
      <c r="F7" s="56">
        <f t="shared" si="1"/>
        <v>1.7485308300000018</v>
      </c>
      <c r="G7" s="55" t="s">
        <v>112</v>
      </c>
    </row>
    <row r="8" spans="1:13">
      <c r="A8" s="55">
        <v>7</v>
      </c>
      <c r="B8" s="55" t="s">
        <v>61</v>
      </c>
      <c r="C8" s="56">
        <v>1.4036999999999999</v>
      </c>
      <c r="D8" s="55">
        <v>23</v>
      </c>
      <c r="E8" s="55">
        <f t="shared" si="0"/>
        <v>1.4034250000000001</v>
      </c>
      <c r="F8" s="56">
        <f t="shared" si="1"/>
        <v>1.7430670300000024</v>
      </c>
      <c r="G8" s="55" t="s">
        <v>113</v>
      </c>
    </row>
    <row r="9" spans="1:13">
      <c r="A9" s="55">
        <v>8</v>
      </c>
      <c r="B9" s="55" t="s">
        <v>61</v>
      </c>
      <c r="C9" s="56">
        <v>1.4031</v>
      </c>
      <c r="D9" s="55">
        <v>23</v>
      </c>
      <c r="E9" s="55">
        <f t="shared" si="0"/>
        <v>1.4028250000000002</v>
      </c>
      <c r="F9" s="56">
        <f t="shared" si="1"/>
        <v>1.7365104700000025</v>
      </c>
      <c r="G9" s="55" t="s">
        <v>114</v>
      </c>
    </row>
    <row r="10" spans="1:13">
      <c r="A10" s="55">
        <v>9</v>
      </c>
      <c r="B10" s="55" t="s">
        <v>61</v>
      </c>
      <c r="C10" s="56">
        <v>1.4025000000000001</v>
      </c>
      <c r="D10" s="55">
        <v>23</v>
      </c>
      <c r="E10" s="55">
        <f t="shared" si="0"/>
        <v>1.4022250000000003</v>
      </c>
      <c r="F10" s="56">
        <f t="shared" si="1"/>
        <v>1.7299539100000025</v>
      </c>
      <c r="G10" s="55" t="s">
        <v>115</v>
      </c>
    </row>
    <row r="11" spans="1:13">
      <c r="A11" s="55">
        <v>10</v>
      </c>
      <c r="B11" s="55" t="s">
        <v>61</v>
      </c>
      <c r="C11" s="56">
        <v>1.4019999999999999</v>
      </c>
      <c r="D11" s="55">
        <v>23</v>
      </c>
      <c r="E11" s="55">
        <f t="shared" si="0"/>
        <v>1.4017250000000001</v>
      </c>
      <c r="F11" s="56">
        <f t="shared" si="1"/>
        <v>1.7244901100000014</v>
      </c>
      <c r="G11" s="55" t="s">
        <v>116</v>
      </c>
    </row>
    <row r="12" spans="1:13">
      <c r="A12" s="55">
        <v>11</v>
      </c>
      <c r="B12" s="55" t="s">
        <v>61</v>
      </c>
      <c r="C12" s="56">
        <v>1.4016</v>
      </c>
      <c r="D12" s="55">
        <v>23</v>
      </c>
      <c r="E12" s="55">
        <f t="shared" si="0"/>
        <v>1.4013250000000002</v>
      </c>
      <c r="F12" s="56">
        <f t="shared" si="1"/>
        <v>1.7201190700000009</v>
      </c>
      <c r="G12" s="55" t="s">
        <v>117</v>
      </c>
    </row>
    <row r="13" spans="1:13">
      <c r="A13" s="55">
        <v>12</v>
      </c>
      <c r="B13" s="55" t="s">
        <v>61</v>
      </c>
      <c r="C13" s="56">
        <v>1.4012</v>
      </c>
      <c r="D13" s="55">
        <v>23</v>
      </c>
      <c r="E13" s="55">
        <f t="shared" si="0"/>
        <v>1.4009250000000002</v>
      </c>
      <c r="F13" s="56">
        <f t="shared" si="1"/>
        <v>1.7157480300000021</v>
      </c>
      <c r="G13" s="55" t="s">
        <v>118</v>
      </c>
    </row>
    <row r="14" spans="1:13">
      <c r="A14" s="57">
        <v>13</v>
      </c>
      <c r="B14" s="57" t="s">
        <v>61</v>
      </c>
      <c r="C14" s="58">
        <v>1.4007000000000001</v>
      </c>
      <c r="D14" s="57">
        <v>23</v>
      </c>
      <c r="E14" s="57">
        <f t="shared" si="0"/>
        <v>1.4004250000000003</v>
      </c>
      <c r="F14" s="58">
        <f t="shared" si="1"/>
        <v>1.7102842300000027</v>
      </c>
      <c r="G14" s="57" t="s">
        <v>119</v>
      </c>
    </row>
    <row r="15" spans="1:13">
      <c r="A15" s="57">
        <v>14</v>
      </c>
      <c r="B15" s="57" t="s">
        <v>61</v>
      </c>
      <c r="C15" s="58">
        <v>1.4001999999999999</v>
      </c>
      <c r="D15" s="57">
        <v>23</v>
      </c>
      <c r="E15" s="57">
        <f t="shared" si="0"/>
        <v>1.3999250000000001</v>
      </c>
      <c r="F15" s="58">
        <f t="shared" si="1"/>
        <v>1.7048204300000016</v>
      </c>
      <c r="G15" s="57" t="s">
        <v>120</v>
      </c>
    </row>
    <row r="16" spans="1:13">
      <c r="A16" s="57">
        <v>15</v>
      </c>
      <c r="B16" s="57" t="s">
        <v>61</v>
      </c>
      <c r="C16" s="58">
        <v>1.3998999999999999</v>
      </c>
      <c r="D16" s="57">
        <v>23</v>
      </c>
      <c r="E16" s="57">
        <f t="shared" si="0"/>
        <v>1.3996250000000001</v>
      </c>
      <c r="F16" s="58">
        <f t="shared" si="1"/>
        <v>1.7015421500000016</v>
      </c>
      <c r="G16" s="57" t="s">
        <v>121</v>
      </c>
    </row>
    <row r="17" spans="1:7">
      <c r="A17" s="57">
        <v>16</v>
      </c>
      <c r="B17" s="57" t="s">
        <v>61</v>
      </c>
      <c r="C17" s="58">
        <v>1.3996</v>
      </c>
      <c r="D17" s="57">
        <v>23</v>
      </c>
      <c r="E17" s="57">
        <f t="shared" si="0"/>
        <v>1.3993250000000002</v>
      </c>
      <c r="F17" s="58">
        <f t="shared" si="1"/>
        <v>1.6982638700000017</v>
      </c>
      <c r="G17" s="57" t="s">
        <v>122</v>
      </c>
    </row>
    <row r="18" spans="1:7">
      <c r="A18" s="57">
        <v>17</v>
      </c>
      <c r="B18" s="57" t="s">
        <v>61</v>
      </c>
      <c r="C18" s="58">
        <v>1.3994</v>
      </c>
      <c r="D18" s="57">
        <v>23.1</v>
      </c>
      <c r="E18" s="57">
        <f t="shared" si="0"/>
        <v>1.3991425</v>
      </c>
      <c r="F18" s="58">
        <f t="shared" si="1"/>
        <v>1.6962695829999994</v>
      </c>
      <c r="G18" s="57" t="s">
        <v>123</v>
      </c>
    </row>
    <row r="19" spans="1:7">
      <c r="A19" s="57">
        <v>18</v>
      </c>
      <c r="B19" s="57" t="s">
        <v>61</v>
      </c>
      <c r="C19" s="58">
        <v>1.399</v>
      </c>
      <c r="D19" s="57">
        <v>23.1</v>
      </c>
      <c r="E19" s="57">
        <f t="shared" si="0"/>
        <v>1.3987425</v>
      </c>
      <c r="F19" s="58">
        <f t="shared" si="1"/>
        <v>1.6918985430000006</v>
      </c>
      <c r="G19" s="57" t="s">
        <v>124</v>
      </c>
    </row>
    <row r="20" spans="1:7">
      <c r="A20" s="57">
        <v>19</v>
      </c>
      <c r="B20" s="57" t="s">
        <v>61</v>
      </c>
      <c r="C20" s="58">
        <v>1.3986000000000001</v>
      </c>
      <c r="D20" s="57">
        <v>23.1</v>
      </c>
      <c r="E20" s="57">
        <f t="shared" si="0"/>
        <v>1.3983425</v>
      </c>
      <c r="F20" s="58">
        <f t="shared" si="1"/>
        <v>1.6875275030000001</v>
      </c>
      <c r="G20" s="57" t="s">
        <v>125</v>
      </c>
    </row>
    <row r="21" spans="1:7">
      <c r="A21" s="57">
        <v>20</v>
      </c>
      <c r="B21" s="57" t="s">
        <v>61</v>
      </c>
      <c r="C21" s="58">
        <v>1.3978999999999999</v>
      </c>
      <c r="D21" s="57">
        <v>23.1</v>
      </c>
      <c r="E21" s="57">
        <f t="shared" si="0"/>
        <v>1.3976424999999999</v>
      </c>
      <c r="F21" s="58">
        <f t="shared" si="1"/>
        <v>1.6798781829999996</v>
      </c>
      <c r="G21" s="57" t="s">
        <v>126</v>
      </c>
    </row>
    <row r="22" spans="1:7">
      <c r="A22" s="55">
        <v>21</v>
      </c>
      <c r="B22" s="55" t="s">
        <v>61</v>
      </c>
      <c r="C22" s="56">
        <v>1.397</v>
      </c>
      <c r="D22" s="55">
        <v>23.1</v>
      </c>
      <c r="E22" s="55">
        <f t="shared" si="0"/>
        <v>1.3967425</v>
      </c>
      <c r="F22" s="56">
        <f t="shared" si="1"/>
        <v>1.6700433429999997</v>
      </c>
      <c r="G22" s="55" t="s">
        <v>127</v>
      </c>
    </row>
    <row r="23" spans="1:7">
      <c r="A23" s="55">
        <v>22</v>
      </c>
      <c r="B23" s="55" t="s">
        <v>61</v>
      </c>
      <c r="C23" s="56">
        <v>1.3933</v>
      </c>
      <c r="D23" s="55">
        <v>23.1</v>
      </c>
      <c r="E23" s="55">
        <f t="shared" si="0"/>
        <v>1.3930425</v>
      </c>
      <c r="F23" s="56">
        <f t="shared" si="1"/>
        <v>1.6296112229999995</v>
      </c>
      <c r="G23" s="55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2" workbookViewId="0">
      <selection activeCell="D23" sqref="D23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1.4060999999999999</v>
      </c>
      <c r="D2" s="55">
        <v>23.1</v>
      </c>
      <c r="E2" s="55">
        <f t="shared" ref="E2:E23" si="0">((20-D2)*-0.000175+C2)-0.0008</f>
        <v>1.4058424999999999</v>
      </c>
      <c r="F2" s="56">
        <f t="shared" ref="F2:F23" si="1">E2*10.9276-13.593</f>
        <v>1.7694845029999993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1.4059999999999999</v>
      </c>
      <c r="D3" s="55">
        <v>23.1</v>
      </c>
      <c r="E3" s="55">
        <f t="shared" si="0"/>
        <v>1.4057424999999999</v>
      </c>
      <c r="F3" s="56">
        <f t="shared" si="1"/>
        <v>1.7683917429999987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1.4055</v>
      </c>
      <c r="D4" s="55">
        <v>23.1</v>
      </c>
      <c r="E4" s="55">
        <f t="shared" si="0"/>
        <v>1.4052424999999999</v>
      </c>
      <c r="F4" s="56">
        <f t="shared" si="1"/>
        <v>1.7629279429999993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1.4051</v>
      </c>
      <c r="D5" s="55">
        <v>23.1</v>
      </c>
      <c r="E5" s="55">
        <f t="shared" si="0"/>
        <v>1.4048425</v>
      </c>
      <c r="F5" s="56">
        <f t="shared" si="1"/>
        <v>1.7585569030000006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1.4046000000000001</v>
      </c>
      <c r="D6" s="55">
        <v>23.1</v>
      </c>
      <c r="E6" s="55">
        <f t="shared" si="0"/>
        <v>1.4043425</v>
      </c>
      <c r="F6" s="56">
        <f t="shared" si="1"/>
        <v>1.7530931030000012</v>
      </c>
      <c r="G6" s="55" t="s">
        <v>133</v>
      </c>
    </row>
    <row r="7" spans="1:13">
      <c r="A7" s="55">
        <v>6</v>
      </c>
      <c r="B7" s="55" t="s">
        <v>61</v>
      </c>
      <c r="C7" s="56">
        <v>1.4040999999999999</v>
      </c>
      <c r="D7" s="55">
        <v>23.1</v>
      </c>
      <c r="E7" s="55">
        <f t="shared" si="0"/>
        <v>1.4038424999999999</v>
      </c>
      <c r="F7" s="56">
        <f t="shared" si="1"/>
        <v>1.7476293029999983</v>
      </c>
      <c r="G7" s="55" t="s">
        <v>134</v>
      </c>
    </row>
    <row r="8" spans="1:13">
      <c r="A8" s="57">
        <v>7</v>
      </c>
      <c r="B8" s="57" t="s">
        <v>61</v>
      </c>
      <c r="C8" s="58">
        <v>1.4036</v>
      </c>
      <c r="D8" s="57">
        <v>23.1</v>
      </c>
      <c r="E8" s="57">
        <f t="shared" si="0"/>
        <v>1.4033424999999999</v>
      </c>
      <c r="F8" s="58">
        <f t="shared" si="1"/>
        <v>1.7421655029999989</v>
      </c>
      <c r="G8" s="57" t="s">
        <v>135</v>
      </c>
    </row>
    <row r="9" spans="1:13">
      <c r="A9" s="57">
        <v>8</v>
      </c>
      <c r="B9" s="57" t="s">
        <v>61</v>
      </c>
      <c r="C9" s="58">
        <v>1.4029</v>
      </c>
      <c r="D9" s="57">
        <v>23.1</v>
      </c>
      <c r="E9" s="57">
        <f t="shared" si="0"/>
        <v>1.4026425</v>
      </c>
      <c r="F9" s="58">
        <f t="shared" si="1"/>
        <v>1.7345161830000002</v>
      </c>
      <c r="G9" s="57" t="s">
        <v>136</v>
      </c>
    </row>
    <row r="10" spans="1:13">
      <c r="A10" s="57">
        <v>9</v>
      </c>
      <c r="B10" s="57" t="s">
        <v>61</v>
      </c>
      <c r="C10" s="58">
        <v>1.4024000000000001</v>
      </c>
      <c r="D10" s="57">
        <v>23.1</v>
      </c>
      <c r="E10" s="57">
        <f t="shared" si="0"/>
        <v>1.4021425000000001</v>
      </c>
      <c r="F10" s="58">
        <f t="shared" si="1"/>
        <v>1.7290523830000009</v>
      </c>
      <c r="G10" s="57" t="s">
        <v>137</v>
      </c>
    </row>
    <row r="11" spans="1:13">
      <c r="A11" s="57">
        <v>10</v>
      </c>
      <c r="B11" s="57" t="s">
        <v>61</v>
      </c>
      <c r="C11" s="58">
        <v>1.4017999999999999</v>
      </c>
      <c r="D11" s="57">
        <v>23.1</v>
      </c>
      <c r="E11" s="57">
        <f t="shared" si="0"/>
        <v>1.4015424999999999</v>
      </c>
      <c r="F11" s="58">
        <f t="shared" si="1"/>
        <v>1.7224958229999991</v>
      </c>
      <c r="G11" s="57" t="s">
        <v>158</v>
      </c>
    </row>
    <row r="12" spans="1:13">
      <c r="A12" s="57">
        <v>11</v>
      </c>
      <c r="B12" s="57" t="s">
        <v>61</v>
      </c>
      <c r="C12" s="58">
        <v>1.4012</v>
      </c>
      <c r="D12" s="57">
        <v>23.1</v>
      </c>
      <c r="E12" s="57">
        <f t="shared" si="0"/>
        <v>1.4009425</v>
      </c>
      <c r="F12" s="58">
        <f t="shared" si="1"/>
        <v>1.7159392629999992</v>
      </c>
      <c r="G12" s="57" t="s">
        <v>159</v>
      </c>
    </row>
    <row r="13" spans="1:13">
      <c r="A13" s="57">
        <v>12</v>
      </c>
      <c r="B13" s="57" t="s">
        <v>61</v>
      </c>
      <c r="C13" s="58">
        <v>1.4007000000000001</v>
      </c>
      <c r="D13" s="57">
        <v>23.1</v>
      </c>
      <c r="E13" s="57">
        <f t="shared" si="0"/>
        <v>1.4004425</v>
      </c>
      <c r="F13" s="58">
        <f t="shared" si="1"/>
        <v>1.7104754629999999</v>
      </c>
      <c r="G13" s="57" t="s">
        <v>160</v>
      </c>
    </row>
    <row r="14" spans="1:13">
      <c r="A14" s="57">
        <v>13</v>
      </c>
      <c r="B14" s="57" t="s">
        <v>61</v>
      </c>
      <c r="C14" s="58">
        <v>1.4001999999999999</v>
      </c>
      <c r="D14" s="57">
        <v>23.1</v>
      </c>
      <c r="E14" s="57">
        <f t="shared" si="0"/>
        <v>1.3999424999999999</v>
      </c>
      <c r="F14" s="58">
        <f t="shared" si="1"/>
        <v>1.7050116629999987</v>
      </c>
      <c r="G14" s="57" t="s">
        <v>161</v>
      </c>
    </row>
    <row r="15" spans="1:13">
      <c r="A15" s="57">
        <v>14</v>
      </c>
      <c r="B15" s="57" t="s">
        <v>61</v>
      </c>
      <c r="C15" s="58">
        <v>1.3996999999999999</v>
      </c>
      <c r="D15" s="57">
        <v>23.1</v>
      </c>
      <c r="E15" s="57">
        <f t="shared" si="0"/>
        <v>1.3994424999999999</v>
      </c>
      <c r="F15" s="58">
        <f t="shared" si="1"/>
        <v>1.6995478629999994</v>
      </c>
      <c r="G15" s="57" t="s">
        <v>162</v>
      </c>
    </row>
    <row r="16" spans="1:13">
      <c r="A16" s="55">
        <v>15</v>
      </c>
      <c r="B16" s="55" t="s">
        <v>61</v>
      </c>
      <c r="C16" s="56">
        <v>1.3992</v>
      </c>
      <c r="D16" s="55">
        <v>23.1</v>
      </c>
      <c r="E16" s="55">
        <f t="shared" si="0"/>
        <v>1.3989425</v>
      </c>
      <c r="F16" s="56">
        <f t="shared" si="1"/>
        <v>1.694084063</v>
      </c>
      <c r="G16" s="55" t="s">
        <v>177</v>
      </c>
    </row>
    <row r="17" spans="1:7">
      <c r="A17" s="55">
        <v>16</v>
      </c>
      <c r="B17" s="55" t="s">
        <v>61</v>
      </c>
      <c r="C17" s="56">
        <v>1.3986000000000001</v>
      </c>
      <c r="D17" s="55">
        <v>23.1</v>
      </c>
      <c r="E17" s="55">
        <f t="shared" si="0"/>
        <v>1.3983425</v>
      </c>
      <c r="F17" s="56">
        <f t="shared" si="1"/>
        <v>1.6875275030000001</v>
      </c>
      <c r="G17" s="55" t="s">
        <v>178</v>
      </c>
    </row>
    <row r="18" spans="1:7">
      <c r="A18" s="55">
        <v>17</v>
      </c>
      <c r="B18" s="55" t="s">
        <v>61</v>
      </c>
      <c r="C18" s="56">
        <v>1.3980999999999999</v>
      </c>
      <c r="D18" s="55">
        <v>23.1</v>
      </c>
      <c r="E18" s="55">
        <f t="shared" si="0"/>
        <v>1.3978424999999999</v>
      </c>
      <c r="F18" s="56">
        <f t="shared" si="1"/>
        <v>1.682063702999999</v>
      </c>
      <c r="G18" s="55" t="s">
        <v>179</v>
      </c>
    </row>
    <row r="19" spans="1:7">
      <c r="A19" s="55">
        <v>18</v>
      </c>
      <c r="B19" s="55" t="s">
        <v>61</v>
      </c>
      <c r="C19" s="56">
        <v>1.3975</v>
      </c>
      <c r="D19" s="55">
        <v>23.1</v>
      </c>
      <c r="E19" s="55">
        <f t="shared" si="0"/>
        <v>1.3972424999999999</v>
      </c>
      <c r="F19" s="56">
        <f t="shared" si="1"/>
        <v>1.675507142999999</v>
      </c>
      <c r="G19" s="55" t="s">
        <v>180</v>
      </c>
    </row>
    <row r="20" spans="1:7">
      <c r="A20" s="55">
        <v>19</v>
      </c>
      <c r="B20" s="55" t="s">
        <v>61</v>
      </c>
      <c r="C20" s="56">
        <v>1.3956</v>
      </c>
      <c r="D20" s="55">
        <v>23.1</v>
      </c>
      <c r="E20" s="55">
        <f t="shared" si="0"/>
        <v>1.3953424999999999</v>
      </c>
      <c r="F20" s="56">
        <f t="shared" si="1"/>
        <v>1.6547447029999987</v>
      </c>
      <c r="G20" s="55" t="s">
        <v>181</v>
      </c>
    </row>
    <row r="21" spans="1:7">
      <c r="A21" s="55">
        <v>20</v>
      </c>
      <c r="B21" s="55" t="s">
        <v>61</v>
      </c>
      <c r="C21" s="56">
        <v>1.3877999999999999</v>
      </c>
      <c r="D21" s="55">
        <v>23.1</v>
      </c>
      <c r="E21" s="55">
        <f t="shared" si="0"/>
        <v>1.3875424999999999</v>
      </c>
      <c r="F21" s="56">
        <f t="shared" si="1"/>
        <v>1.5695094229999995</v>
      </c>
      <c r="G21" s="55" t="s">
        <v>182</v>
      </c>
    </row>
    <row r="22" spans="1:7">
      <c r="A22" s="55">
        <v>21</v>
      </c>
      <c r="B22" s="55" t="s">
        <v>61</v>
      </c>
      <c r="C22" s="56">
        <v>1.37</v>
      </c>
      <c r="D22" s="55">
        <v>23.1</v>
      </c>
      <c r="E22" s="55">
        <f t="shared" si="0"/>
        <v>1.3697425000000001</v>
      </c>
      <c r="F22" s="56">
        <f t="shared" si="1"/>
        <v>1.3749981430000009</v>
      </c>
      <c r="G22" s="55" t="s">
        <v>183</v>
      </c>
    </row>
    <row r="23" spans="1:7">
      <c r="A23" s="55">
        <v>22</v>
      </c>
      <c r="B23" s="55" t="s">
        <v>61</v>
      </c>
      <c r="C23" s="56">
        <v>1.351</v>
      </c>
      <c r="D23" s="55">
        <v>23.1</v>
      </c>
      <c r="E23" s="55">
        <f t="shared" si="0"/>
        <v>1.3507425</v>
      </c>
      <c r="F23" s="56">
        <f t="shared" si="1"/>
        <v>1.1673737429999989</v>
      </c>
      <c r="G23" s="55" t="s">
        <v>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89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90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91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92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93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94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95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96</v>
      </c>
    </row>
    <row r="14" spans="1:13">
      <c r="A14" s="55">
        <v>13</v>
      </c>
      <c r="B14" s="55" t="s">
        <v>61</v>
      </c>
      <c r="C14" s="56"/>
      <c r="D14" s="55"/>
      <c r="E14" s="55">
        <f t="shared" si="0"/>
        <v>-4.3E-3</v>
      </c>
      <c r="F14" s="56">
        <f t="shared" si="1"/>
        <v>-13.63998868</v>
      </c>
      <c r="G14" s="55" t="s">
        <v>97</v>
      </c>
    </row>
    <row r="15" spans="1:13">
      <c r="A15" s="55">
        <v>14</v>
      </c>
      <c r="B15" s="55" t="s">
        <v>61</v>
      </c>
      <c r="C15" s="56"/>
      <c r="D15" s="55"/>
      <c r="E15" s="55">
        <f t="shared" si="0"/>
        <v>-4.3E-3</v>
      </c>
      <c r="F15" s="56">
        <f t="shared" si="1"/>
        <v>-13.63998868</v>
      </c>
      <c r="G15" s="55" t="s">
        <v>98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99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100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101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102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103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104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105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111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112</v>
      </c>
    </row>
    <row r="8" spans="1:13">
      <c r="A8" s="55">
        <v>7</v>
      </c>
      <c r="B8" s="55" t="s">
        <v>61</v>
      </c>
      <c r="C8" s="56"/>
      <c r="D8" s="55"/>
      <c r="E8" s="55">
        <f t="shared" si="0"/>
        <v>-4.3E-3</v>
      </c>
      <c r="F8" s="56">
        <f t="shared" si="1"/>
        <v>-13.63998868</v>
      </c>
      <c r="G8" s="55" t="s">
        <v>113</v>
      </c>
    </row>
    <row r="9" spans="1:13">
      <c r="A9" s="55">
        <v>8</v>
      </c>
      <c r="B9" s="55" t="s">
        <v>61</v>
      </c>
      <c r="C9" s="56"/>
      <c r="D9" s="55"/>
      <c r="E9" s="55">
        <f t="shared" si="0"/>
        <v>-4.3E-3</v>
      </c>
      <c r="F9" s="56">
        <f t="shared" si="1"/>
        <v>-13.63998868</v>
      </c>
      <c r="G9" s="55" t="s">
        <v>114</v>
      </c>
    </row>
    <row r="10" spans="1:13">
      <c r="A10" s="55">
        <v>9</v>
      </c>
      <c r="B10" s="55" t="s">
        <v>61</v>
      </c>
      <c r="C10" s="56"/>
      <c r="D10" s="55"/>
      <c r="E10" s="55">
        <f t="shared" si="0"/>
        <v>-4.3E-3</v>
      </c>
      <c r="F10" s="56">
        <f t="shared" si="1"/>
        <v>-13.63998868</v>
      </c>
      <c r="G10" s="55" t="s">
        <v>115</v>
      </c>
    </row>
    <row r="11" spans="1:13">
      <c r="A11" s="55">
        <v>10</v>
      </c>
      <c r="B11" s="55" t="s">
        <v>61</v>
      </c>
      <c r="C11" s="56"/>
      <c r="D11" s="55"/>
      <c r="E11" s="55">
        <f t="shared" si="0"/>
        <v>-4.3E-3</v>
      </c>
      <c r="F11" s="56">
        <f t="shared" si="1"/>
        <v>-13.63998868</v>
      </c>
      <c r="G11" s="55" t="s">
        <v>116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117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118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119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120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121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122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123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124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125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126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127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/>
      <c r="D4" s="55"/>
      <c r="E4" s="55">
        <f t="shared" si="0"/>
        <v>-4.3E-3</v>
      </c>
      <c r="F4" s="56">
        <f t="shared" si="1"/>
        <v>-13.63998868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/>
      <c r="D5" s="55"/>
      <c r="E5" s="55">
        <f t="shared" si="0"/>
        <v>-4.3E-3</v>
      </c>
      <c r="F5" s="56">
        <f t="shared" si="1"/>
        <v>-13.63998868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133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134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135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136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137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158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159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160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161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162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177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178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179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180</v>
      </c>
    </row>
    <row r="20" spans="1:7">
      <c r="A20" s="55">
        <v>19</v>
      </c>
      <c r="B20" s="55" t="s">
        <v>61</v>
      </c>
      <c r="C20" s="56"/>
      <c r="D20" s="55"/>
      <c r="E20" s="55">
        <f t="shared" si="0"/>
        <v>-4.3E-3</v>
      </c>
      <c r="F20" s="56">
        <f t="shared" si="1"/>
        <v>-13.63998868</v>
      </c>
      <c r="G20" s="55" t="s">
        <v>181</v>
      </c>
    </row>
    <row r="21" spans="1:7">
      <c r="A21" s="55">
        <v>20</v>
      </c>
      <c r="B21" s="55" t="s">
        <v>61</v>
      </c>
      <c r="C21" s="56"/>
      <c r="D21" s="55"/>
      <c r="E21" s="55">
        <f t="shared" si="0"/>
        <v>-4.3E-3</v>
      </c>
      <c r="F21" s="56">
        <f t="shared" si="1"/>
        <v>-13.63998868</v>
      </c>
      <c r="G21" s="55" t="s">
        <v>182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183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184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H86"/>
  <sheetViews>
    <sheetView zoomScale="75" zoomScaleNormal="75" workbookViewId="0">
      <selection activeCell="P67" sqref="P67"/>
    </sheetView>
  </sheetViews>
  <sheetFormatPr defaultColWidth="10.921875" defaultRowHeight="12.45"/>
  <cols>
    <col min="1" max="1" width="9.53515625" style="53" bestFit="1" customWidth="1"/>
    <col min="2" max="2" width="11.3828125" style="53" bestFit="1" customWidth="1"/>
    <col min="3" max="3" width="11.69140625" style="53" bestFit="1" customWidth="1"/>
    <col min="4" max="4" width="10.921875" style="53"/>
    <col min="5" max="5" width="10.921875" style="53" customWidth="1"/>
    <col min="6" max="6" width="10.921875" style="53"/>
    <col min="7" max="8" width="11" style="53" customWidth="1"/>
    <col min="9" max="16384" width="10.921875" style="53"/>
  </cols>
  <sheetData>
    <row r="1" spans="1:34" ht="12.9" thickTop="1">
      <c r="A1" s="59" t="s">
        <v>185</v>
      </c>
      <c r="B1" s="98">
        <f>TubeLoading!F29</f>
        <v>2448</v>
      </c>
      <c r="C1" s="100" t="str">
        <f>_xlfn.TEXTJOIN("-",TRUE,TubeLoading!$F$29,"density")</f>
        <v>2448-density</v>
      </c>
      <c r="D1" s="100" t="str">
        <f>_xlfn.TEXTJOIN("-",TRUE,TubeLoading!$F$29,"conc")</f>
        <v>2448-conc</v>
      </c>
      <c r="E1" s="98">
        <f>TubeLoading!F31</f>
        <v>2446</v>
      </c>
      <c r="F1" s="100" t="str">
        <f>_xlfn.TEXTJOIN("-",TRUE,TubeLoading!$F$31,"density")</f>
        <v>2446-density</v>
      </c>
      <c r="G1" s="100" t="str">
        <f>_xlfn.TEXTJOIN("-",TRUE,TubeLoading!$F$31,"conc")</f>
        <v>2446-conc</v>
      </c>
      <c r="H1" s="98">
        <f>TubeLoading!F32</f>
        <v>2458</v>
      </c>
      <c r="I1" s="100" t="str">
        <f>_xlfn.TEXTJOIN("-",TRUE,TubeLoading!$F$32,"density")</f>
        <v>2458-density</v>
      </c>
      <c r="J1" s="100" t="str">
        <f>_xlfn.TEXTJOIN("-",TRUE,TubeLoading!$F$32,"conc")</f>
        <v>2458-conc</v>
      </c>
      <c r="K1" s="99">
        <f>TubeLoading!F33</f>
        <v>1796</v>
      </c>
      <c r="L1" s="100" t="str">
        <f>_xlfn.TEXTJOIN("-",TRUE,TubeLoading!$F$33,"density")</f>
        <v>1796-density</v>
      </c>
      <c r="M1" s="100" t="str">
        <f>_xlfn.TEXTJOIN("-",TRUE,TubeLoading!$F$33,"conc")</f>
        <v>1796-conc</v>
      </c>
      <c r="N1" s="99">
        <f>TubeLoading!F34</f>
        <v>2453</v>
      </c>
      <c r="O1" s="100" t="str">
        <f>_xlfn.TEXTJOIN("-",TRUE,TubeLoading!$F$34,"density")</f>
        <v>2453-density</v>
      </c>
      <c r="P1" s="100" t="str">
        <f>_xlfn.TEXTJOIN("-",TRUE,TubeLoading!$F$34,"conc")</f>
        <v>2453-conc</v>
      </c>
      <c r="Q1" s="99">
        <f>TubeLoading!F35</f>
        <v>4006</v>
      </c>
      <c r="R1" s="100" t="str">
        <f>_xlfn.TEXTJOIN("-",TRUE,TubeLoading!$F$35,"density")</f>
        <v>4006-density</v>
      </c>
      <c r="S1" s="100" t="str">
        <f>_xlfn.TEXTJOIN("-",TRUE,TubeLoading!$F$35,"conc")</f>
        <v>4006-conc</v>
      </c>
      <c r="T1" s="99">
        <f>TubeLoading!F36</f>
        <v>2450</v>
      </c>
      <c r="U1" s="100" t="str">
        <f>_xlfn.TEXTJOIN("-",TRUE,TubeLoading!$F$36,"density")</f>
        <v>2450-density</v>
      </c>
      <c r="V1" s="100" t="str">
        <f>_xlfn.TEXTJOIN("-",TRUE,TubeLoading!$F$36,"conc")</f>
        <v>2450-conc</v>
      </c>
      <c r="W1" s="99">
        <f>TubeLoading!F37</f>
        <v>1429</v>
      </c>
      <c r="X1" s="100" t="str">
        <f>_xlfn.TEXTJOIN("-",TRUE,TubeLoading!$F$37,"density")</f>
        <v>1429-density</v>
      </c>
      <c r="Y1" s="100" t="str">
        <f>_xlfn.TEXTJOIN("-",TRUE,TubeLoading!$F$37,"conc")</f>
        <v>1429-conc</v>
      </c>
      <c r="Z1" s="99">
        <f>TubeLoading!F38</f>
        <v>2388</v>
      </c>
      <c r="AA1" s="100" t="str">
        <f>_xlfn.TEXTJOIN("-",TRUE,TubeLoading!$F$38,"density")</f>
        <v>2388-density</v>
      </c>
      <c r="AB1" s="100" t="str">
        <f>_xlfn.TEXTJOIN("-",TRUE,TubeLoading!$F$38,"conc")</f>
        <v>2388-conc</v>
      </c>
      <c r="AC1" s="99">
        <f>TubeLoading!F39</f>
        <v>1437</v>
      </c>
      <c r="AD1" s="100" t="str">
        <f>_xlfn.TEXTJOIN("-",TRUE,TubeLoading!$F$39,"density")</f>
        <v>1437-density</v>
      </c>
      <c r="AE1" s="100" t="str">
        <f>_xlfn.TEXTJOIN("-",TRUE,TubeLoading!$F$39,"conc")</f>
        <v>1437-conc</v>
      </c>
      <c r="AF1" s="99">
        <f>TubeLoading!F40</f>
        <v>2395</v>
      </c>
      <c r="AG1" s="100" t="str">
        <f>_xlfn.TEXTJOIN("-",TRUE,TubeLoading!$F$40,"density")</f>
        <v>2395-density</v>
      </c>
      <c r="AH1" s="100" t="str">
        <f>_xlfn.TEXTJOIN("-",TRUE,TubeLoading!$F$40,"conc")</f>
        <v>2395-conc</v>
      </c>
    </row>
    <row r="2" spans="1:34">
      <c r="A2" s="59" t="s">
        <v>186</v>
      </c>
      <c r="B2" s="116" t="s">
        <v>169</v>
      </c>
      <c r="C2" s="117"/>
      <c r="D2" s="118"/>
      <c r="E2" s="116" t="s">
        <v>170</v>
      </c>
      <c r="F2" s="117"/>
      <c r="G2" s="118"/>
      <c r="H2" s="116" t="s">
        <v>171</v>
      </c>
      <c r="I2" s="117"/>
      <c r="J2" s="118"/>
      <c r="K2" s="113" t="s">
        <v>173</v>
      </c>
      <c r="L2" s="114"/>
      <c r="M2" s="115"/>
      <c r="N2" s="113" t="s">
        <v>174</v>
      </c>
      <c r="O2" s="114"/>
      <c r="P2" s="115"/>
      <c r="Q2" s="113" t="s">
        <v>175</v>
      </c>
      <c r="R2" s="114"/>
      <c r="S2" s="115"/>
      <c r="T2" s="113" t="s">
        <v>176</v>
      </c>
      <c r="U2" s="114"/>
      <c r="V2" s="115"/>
      <c r="W2" s="113" t="s">
        <v>202</v>
      </c>
      <c r="X2" s="114"/>
      <c r="Y2" s="115"/>
      <c r="Z2" s="113" t="s">
        <v>203</v>
      </c>
      <c r="AA2" s="114"/>
      <c r="AB2" s="115"/>
      <c r="AC2" s="113" t="s">
        <v>204</v>
      </c>
      <c r="AD2" s="114"/>
      <c r="AE2" s="115"/>
      <c r="AF2" s="113" t="s">
        <v>8</v>
      </c>
      <c r="AG2" s="114"/>
      <c r="AH2" s="115"/>
    </row>
    <row r="3" spans="1:34">
      <c r="A3" s="59" t="s">
        <v>168</v>
      </c>
      <c r="B3" s="60" t="s">
        <v>187</v>
      </c>
      <c r="C3" s="61" t="s">
        <v>188</v>
      </c>
      <c r="D3" s="62" t="s">
        <v>172</v>
      </c>
      <c r="E3" s="60" t="s">
        <v>187</v>
      </c>
      <c r="F3" s="61" t="s">
        <v>188</v>
      </c>
      <c r="G3" s="62" t="s">
        <v>172</v>
      </c>
      <c r="H3" s="60" t="s">
        <v>187</v>
      </c>
      <c r="I3" s="61" t="s">
        <v>188</v>
      </c>
      <c r="J3" s="62" t="s">
        <v>172</v>
      </c>
      <c r="K3" s="81" t="s">
        <v>187</v>
      </c>
      <c r="L3" s="82" t="s">
        <v>188</v>
      </c>
      <c r="M3" s="83" t="s">
        <v>172</v>
      </c>
      <c r="N3" s="81" t="s">
        <v>187</v>
      </c>
      <c r="O3" s="82" t="s">
        <v>188</v>
      </c>
      <c r="P3" s="83" t="s">
        <v>172</v>
      </c>
      <c r="Q3" s="81" t="s">
        <v>187</v>
      </c>
      <c r="R3" s="82" t="s">
        <v>188</v>
      </c>
      <c r="S3" s="83" t="s">
        <v>172</v>
      </c>
      <c r="T3" s="81" t="s">
        <v>187</v>
      </c>
      <c r="U3" s="82" t="s">
        <v>188</v>
      </c>
      <c r="V3" s="83" t="s">
        <v>172</v>
      </c>
      <c r="W3" s="81" t="s">
        <v>187</v>
      </c>
      <c r="X3" s="82" t="s">
        <v>188</v>
      </c>
      <c r="Y3" s="83" t="s">
        <v>172</v>
      </c>
      <c r="Z3" s="81" t="s">
        <v>187</v>
      </c>
      <c r="AA3" s="82" t="s">
        <v>188</v>
      </c>
      <c r="AB3" s="83" t="s">
        <v>172</v>
      </c>
      <c r="AC3" s="81" t="s">
        <v>187</v>
      </c>
      <c r="AD3" s="82" t="s">
        <v>188</v>
      </c>
      <c r="AE3" s="83" t="s">
        <v>172</v>
      </c>
      <c r="AF3" s="81" t="s">
        <v>187</v>
      </c>
      <c r="AG3" s="82" t="s">
        <v>188</v>
      </c>
      <c r="AH3" s="83" t="s">
        <v>172</v>
      </c>
    </row>
    <row r="4" spans="1:34">
      <c r="A4" s="53">
        <v>1</v>
      </c>
      <c r="B4" s="66" t="str">
        <f>'Tube A'!G2</f>
        <v>A1</v>
      </c>
      <c r="C4" s="67">
        <f>'Tube A'!F2</f>
        <v>1.7691839940000005</v>
      </c>
      <c r="D4" s="68">
        <v>-2.1615370618207268E-2</v>
      </c>
      <c r="E4" s="66" t="str">
        <f>'Tube C'!G2</f>
        <v>D6</v>
      </c>
      <c r="F4" s="67">
        <f>'Tube C'!F2</f>
        <v>1.7618351829999988</v>
      </c>
      <c r="G4" s="68">
        <v>-2.1269997303857896E-2</v>
      </c>
      <c r="H4" s="66" t="str">
        <f>'Tube D'!G2</f>
        <v>C9</v>
      </c>
      <c r="I4" s="67">
        <f>'Tube D'!F2</f>
        <v>1.7660696280000021</v>
      </c>
      <c r="J4" s="68">
        <v>-1.2942527787207189E-2</v>
      </c>
      <c r="K4" s="66" t="str">
        <f>'Tube E'!G2</f>
        <v>A1</v>
      </c>
      <c r="L4" s="67">
        <f>'Tube E'!F2</f>
        <v>1.765605205</v>
      </c>
      <c r="M4" s="68">
        <v>-2.1102850682750477E-2</v>
      </c>
      <c r="N4" s="66" t="str">
        <f>'Tube F'!G2</f>
        <v>G3</v>
      </c>
      <c r="O4" s="67">
        <f>'Tube F'!F2</f>
        <v>1.7665613699999998</v>
      </c>
      <c r="P4" s="68">
        <v>-2.5756617681148883E-2</v>
      </c>
      <c r="Q4" s="66" t="str">
        <f>'Tube G'!G2</f>
        <v>D6</v>
      </c>
      <c r="R4" s="67">
        <f>'Tube G'!F2</f>
        <v>1.7607697420000008</v>
      </c>
      <c r="S4" s="68">
        <v>-1.8304111153604963E-2</v>
      </c>
      <c r="T4" s="66" t="str">
        <f>'Tube H'!G2</f>
        <v>C9</v>
      </c>
      <c r="U4" s="67">
        <f>'Tube H'!F2</f>
        <v>1.7641026600000007</v>
      </c>
      <c r="V4" s="68">
        <v>-2.2765560460369112E-2</v>
      </c>
      <c r="W4" s="66" t="str">
        <f>'Tube I'!G2</f>
        <v>A1</v>
      </c>
      <c r="X4" s="67">
        <f>'Tube I'!F2</f>
        <v>1.7738009050000034</v>
      </c>
      <c r="Y4" s="68">
        <v>-1.8690065199955835E-2</v>
      </c>
      <c r="Z4" s="66" t="str">
        <f>'Tube J'!G2</f>
        <v>G3</v>
      </c>
      <c r="AA4" s="67">
        <f>'Tube J'!F2</f>
        <v>1.7687195710000019</v>
      </c>
      <c r="AB4" s="68">
        <v>-2.7452736665071573E-2</v>
      </c>
      <c r="AC4" s="66" t="str">
        <f>'Tube K'!G2</f>
        <v>D6</v>
      </c>
      <c r="AD4" s="67">
        <f>'Tube K'!F2</f>
        <v>1.7603599570000021</v>
      </c>
      <c r="AE4" s="68">
        <v>-1.5574945339482482E-2</v>
      </c>
      <c r="AF4" s="66" t="str">
        <f>'Tube L'!G2</f>
        <v>C9</v>
      </c>
      <c r="AG4" s="67">
        <f>'Tube L'!F2</f>
        <v>1.7694845029999993</v>
      </c>
      <c r="AH4" s="68">
        <v>-1.2885749349623133E-2</v>
      </c>
    </row>
    <row r="5" spans="1:34">
      <c r="A5" s="53">
        <v>2</v>
      </c>
      <c r="B5" s="69" t="str">
        <f>'Tube A'!G3</f>
        <v>B1</v>
      </c>
      <c r="C5" s="70">
        <f>'Tube A'!F3</f>
        <v>1.767189707</v>
      </c>
      <c r="D5" s="71">
        <v>-1.8079559538178702E-2</v>
      </c>
      <c r="E5" s="69" t="str">
        <f>'Tube C'!G3</f>
        <v>C6</v>
      </c>
      <c r="F5" s="70">
        <f>'Tube C'!F3</f>
        <v>1.7651134630000023</v>
      </c>
      <c r="G5" s="71">
        <v>-1.0333364174338432E-2</v>
      </c>
      <c r="H5" s="69" t="str">
        <f>'Tube D'!G3</f>
        <v>D9</v>
      </c>
      <c r="I5" s="70">
        <f>'Tube D'!F3</f>
        <v>1.7671623880000009</v>
      </c>
      <c r="J5" s="71">
        <v>0.24119402836771639</v>
      </c>
      <c r="K5" s="69" t="str">
        <f>'Tube E'!G3</f>
        <v>B1</v>
      </c>
      <c r="L5" s="70">
        <f>'Tube E'!F3</f>
        <v>1.7645124449999994</v>
      </c>
      <c r="M5" s="71">
        <v>-4.678157648791763E-3</v>
      </c>
      <c r="N5" s="69" t="str">
        <f>'Tube F'!G3</f>
        <v>H3</v>
      </c>
      <c r="O5" s="70">
        <f>'Tube F'!F3</f>
        <v>1.765468610000001</v>
      </c>
      <c r="P5" s="71">
        <v>-1.0111096139332421E-2</v>
      </c>
      <c r="Q5" s="69" t="str">
        <f>'Tube G'!G3</f>
        <v>C6</v>
      </c>
      <c r="R5" s="70">
        <f>'Tube G'!F3</f>
        <v>1.762244968000001</v>
      </c>
      <c r="S5" s="71">
        <v>-1.5009856803994406E-2</v>
      </c>
      <c r="T5" s="69" t="str">
        <f>'Tube H'!G3</f>
        <v>D9</v>
      </c>
      <c r="U5" s="70">
        <f>'Tube H'!F3</f>
        <v>1.7695664600000036</v>
      </c>
      <c r="V5" s="71">
        <v>3.9512295173095395E-3</v>
      </c>
      <c r="W5" s="69" t="str">
        <f>'Tube I'!G3</f>
        <v>B1</v>
      </c>
      <c r="X5" s="70">
        <f>'Tube I'!F3</f>
        <v>1.7705226250000035</v>
      </c>
      <c r="Y5" s="71">
        <v>-1.2051889180915655E-2</v>
      </c>
      <c r="Z5" s="69" t="str">
        <f>'Tube J'!G3</f>
        <v>H3</v>
      </c>
      <c r="AA5" s="67">
        <f>'Tube J'!F3</f>
        <v>1.7665340510000007</v>
      </c>
      <c r="AB5" s="71">
        <v>-2.5430061802798314E-2</v>
      </c>
      <c r="AC5" s="69" t="str">
        <f>'Tube K'!G3</f>
        <v>C6</v>
      </c>
      <c r="AD5" s="70">
        <f>'Tube K'!F3</f>
        <v>1.7647309970000009</v>
      </c>
      <c r="AE5" s="71">
        <v>-1.2622040613136052E-2</v>
      </c>
      <c r="AF5" s="69" t="str">
        <f>'Tube L'!G3</f>
        <v>D9</v>
      </c>
      <c r="AG5" s="70">
        <f>'Tube L'!F3</f>
        <v>1.7683917429999987</v>
      </c>
      <c r="AH5" s="71">
        <v>-1.6931753037053941E-2</v>
      </c>
    </row>
    <row r="6" spans="1:34">
      <c r="A6" s="53">
        <v>3</v>
      </c>
      <c r="B6" s="69" t="str">
        <f>'Tube A'!G4</f>
        <v>C1</v>
      </c>
      <c r="C6" s="70">
        <f>'Tube A'!F4</f>
        <v>1.7628186670000012</v>
      </c>
      <c r="D6" s="71">
        <v>-1.3273108200323985E-2</v>
      </c>
      <c r="E6" s="69" t="str">
        <f>'Tube C'!G4</f>
        <v>B6</v>
      </c>
      <c r="F6" s="70">
        <f>'Tube C'!F4</f>
        <v>1.7618351829999988</v>
      </c>
      <c r="G6" s="71">
        <v>0.11456274239112407</v>
      </c>
      <c r="H6" s="69" t="str">
        <f>'Tube D'!G4</f>
        <v>E9</v>
      </c>
      <c r="I6" s="70">
        <f>'Tube D'!F4</f>
        <v>1.7629825809999993</v>
      </c>
      <c r="J6" s="71">
        <v>4.7115308080245407E-3</v>
      </c>
      <c r="K6" s="69" t="str">
        <f>'Tube E'!G4</f>
        <v>C1</v>
      </c>
      <c r="L6" s="70">
        <f>'Tube E'!F4</f>
        <v>1.7614253980000001</v>
      </c>
      <c r="M6" s="71">
        <v>9.1062391632365531E-3</v>
      </c>
      <c r="N6" s="69" t="str">
        <f>'Tube F'!G4</f>
        <v>H4</v>
      </c>
      <c r="O6" s="70">
        <f>'Tube F'!F4</f>
        <v>1.7623815629999999</v>
      </c>
      <c r="P6" s="71">
        <v>3.5114271254800516E-2</v>
      </c>
      <c r="Q6" s="69" t="str">
        <f>'Tube G'!G4</f>
        <v>B6</v>
      </c>
      <c r="R6" s="70">
        <f>'Tube G'!F4</f>
        <v>1.7600594480000016</v>
      </c>
      <c r="S6" s="71">
        <v>2.5816699555854226E-2</v>
      </c>
      <c r="T6" s="69" t="str">
        <f>'Tube H'!G4</f>
        <v>E9</v>
      </c>
      <c r="U6" s="70">
        <f>'Tube H'!F4</f>
        <v>1.7619171400000013</v>
      </c>
      <c r="V6" s="71">
        <v>2.0251247714623864E-2</v>
      </c>
      <c r="W6" s="69" t="str">
        <f>'Tube I'!G4</f>
        <v>C1</v>
      </c>
      <c r="X6" s="70">
        <f>'Tube I'!F4</f>
        <v>1.7650588250000006</v>
      </c>
      <c r="Y6" s="71">
        <v>-1.3324536885763204E-2</v>
      </c>
      <c r="Z6" s="69" t="str">
        <f>'Tube J'!G4</f>
        <v>H4</v>
      </c>
      <c r="AA6" s="67">
        <f>'Tube J'!F4</f>
        <v>1.7632557710000007</v>
      </c>
      <c r="AB6" s="71">
        <v>-3.1023650689879102E-2</v>
      </c>
      <c r="AC6" s="69" t="str">
        <f>'Tube K'!G4</f>
        <v>B6</v>
      </c>
      <c r="AD6" s="70">
        <f>'Tube K'!F4</f>
        <v>1.7614527170000027</v>
      </c>
      <c r="AE6" s="71">
        <v>-1.6866888542619134E-3</v>
      </c>
      <c r="AF6" s="69" t="str">
        <f>'Tube L'!G4</f>
        <v>E9</v>
      </c>
      <c r="AG6" s="70">
        <f>'Tube L'!F4</f>
        <v>1.7629279429999993</v>
      </c>
      <c r="AH6" s="71">
        <v>-2.0910603359954941E-2</v>
      </c>
    </row>
    <row r="7" spans="1:34">
      <c r="A7" s="53">
        <v>4</v>
      </c>
      <c r="B7" s="69" t="str">
        <f>'Tube A'!G5</f>
        <v>D1</v>
      </c>
      <c r="C7" s="70">
        <f>'Tube A'!F5</f>
        <v>1.7573548670000001</v>
      </c>
      <c r="D7" s="71">
        <v>7.2660297265900814E-2</v>
      </c>
      <c r="E7" s="69" t="str">
        <f>'Tube C'!G5</f>
        <v>A6</v>
      </c>
      <c r="F7" s="70">
        <f>'Tube C'!F5</f>
        <v>1.7576553760000007</v>
      </c>
      <c r="G7" s="71">
        <v>0.25663610566114275</v>
      </c>
      <c r="H7" s="69" t="str">
        <f>'Tube D'!G5</f>
        <v>F9</v>
      </c>
      <c r="I7" s="70">
        <f>'Tube D'!F5</f>
        <v>1.7586115410000005</v>
      </c>
      <c r="J7" s="71">
        <v>0.11538158676452866</v>
      </c>
      <c r="K7" s="69" t="str">
        <f>'Tube E'!G5</f>
        <v>D1</v>
      </c>
      <c r="L7" s="70">
        <f>'Tube E'!F5</f>
        <v>1.7570543580000013</v>
      </c>
      <c r="M7" s="71">
        <v>2.0192921107566094E-2</v>
      </c>
      <c r="N7" s="69" t="str">
        <f>'Tube F'!G5</f>
        <v>G4</v>
      </c>
      <c r="O7" s="70">
        <f>'Tube F'!F5</f>
        <v>1.7580105230000012</v>
      </c>
      <c r="P7" s="71">
        <v>0.12837373911484209</v>
      </c>
      <c r="Q7" s="69" t="str">
        <f>'Tube G'!G5</f>
        <v>A6</v>
      </c>
      <c r="R7" s="70">
        <f>'Tube G'!F5</f>
        <v>1.755688408000001</v>
      </c>
      <c r="S7" s="71">
        <v>0.13293972430928641</v>
      </c>
      <c r="T7" s="69" t="str">
        <f>'Tube H'!G5</f>
        <v>F9</v>
      </c>
      <c r="U7" s="70">
        <f>'Tube H'!F5</f>
        <v>1.756453340000002</v>
      </c>
      <c r="V7" s="71">
        <v>0.11718281512992131</v>
      </c>
      <c r="W7" s="69" t="str">
        <f>'Tube I'!G5</f>
        <v>D1</v>
      </c>
      <c r="X7" s="70">
        <f>'Tube I'!F5</f>
        <v>1.7606877850000018</v>
      </c>
      <c r="Y7" s="71">
        <v>1.2460152460451271E-2</v>
      </c>
      <c r="Z7" s="69" t="str">
        <f>'Tube J'!G5</f>
        <v>G4</v>
      </c>
      <c r="AA7" s="67">
        <f>'Tube J'!F5</f>
        <v>1.758884731000002</v>
      </c>
      <c r="AB7" s="71">
        <v>-2.2428972228769037E-2</v>
      </c>
      <c r="AC7" s="69" t="str">
        <f>'Tube K'!G5</f>
        <v>A6</v>
      </c>
      <c r="AD7" s="70">
        <f>'Tube K'!F5</f>
        <v>1.7570816770000022</v>
      </c>
      <c r="AE7" s="71">
        <v>0.10169037691747307</v>
      </c>
      <c r="AF7" s="69" t="str">
        <f>'Tube L'!G5</f>
        <v>F9</v>
      </c>
      <c r="AG7" s="70">
        <f>'Tube L'!F5</f>
        <v>1.7585569030000006</v>
      </c>
      <c r="AH7" s="71">
        <v>-1.0449687300819794E-2</v>
      </c>
    </row>
    <row r="8" spans="1:34">
      <c r="A8" s="53">
        <v>5</v>
      </c>
      <c r="B8" s="69" t="str">
        <f>'Tube A'!G6</f>
        <v>E1</v>
      </c>
      <c r="C8" s="70">
        <f>'Tube A'!F6</f>
        <v>1.7509895400000008</v>
      </c>
      <c r="D8" s="71">
        <v>0.11443152649231252</v>
      </c>
      <c r="E8" s="69" t="str">
        <f>'Tube C'!G6</f>
        <v>A7</v>
      </c>
      <c r="F8" s="70">
        <f>'Tube C'!F6</f>
        <v>1.7543770960000007</v>
      </c>
      <c r="G8" s="71">
        <v>0.34459079181071495</v>
      </c>
      <c r="H8" s="69" t="str">
        <f>'Tube D'!G6</f>
        <v>G9</v>
      </c>
      <c r="I8" s="70">
        <f>'Tube D'!F6</f>
        <v>1.7531477410000011</v>
      </c>
      <c r="J8" s="71">
        <v>0.52117127441939826</v>
      </c>
      <c r="K8" s="69" t="str">
        <f>'Tube E'!G6</f>
        <v>E1</v>
      </c>
      <c r="L8" s="70">
        <f>'Tube E'!F6</f>
        <v>1.7537760780000013</v>
      </c>
      <c r="M8" s="71">
        <v>0.11426642160834592</v>
      </c>
      <c r="N8" s="69" t="str">
        <f>'Tube F'!G6</f>
        <v>F4</v>
      </c>
      <c r="O8" s="70">
        <f>'Tube F'!F6</f>
        <v>1.7525467230000018</v>
      </c>
      <c r="P8" s="71">
        <v>0.32524628612832013</v>
      </c>
      <c r="Q8" s="69" t="str">
        <f>'Tube G'!G6</f>
        <v>A7</v>
      </c>
      <c r="R8" s="70">
        <f>'Tube G'!F6</f>
        <v>1.7502246080000017</v>
      </c>
      <c r="S8" s="71">
        <v>0.22112345012686399</v>
      </c>
      <c r="T8" s="69" t="str">
        <f>'Tube H'!G6</f>
        <v>G9</v>
      </c>
      <c r="U8" s="70">
        <f>'Tube H'!F6</f>
        <v>1.7522735330000021</v>
      </c>
      <c r="V8" s="71">
        <v>0.32122481209932907</v>
      </c>
      <c r="W8" s="69" t="str">
        <f>'Tube I'!G6</f>
        <v>E1</v>
      </c>
      <c r="X8" s="70">
        <f>'Tube I'!F6</f>
        <v>1.7541312250000018</v>
      </c>
      <c r="Y8" s="71">
        <v>0.14061874647991901</v>
      </c>
      <c r="Z8" s="69" t="str">
        <f>'Tube J'!G6</f>
        <v>F4</v>
      </c>
      <c r="AA8" s="67">
        <f>'Tube J'!F6</f>
        <v>1.7534209310000026</v>
      </c>
      <c r="AB8" s="71">
        <v>4.6148579734906159E-2</v>
      </c>
      <c r="AC8" s="69" t="str">
        <f>'Tube K'!G6</f>
        <v>A7</v>
      </c>
      <c r="AD8" s="70">
        <f>'Tube K'!F6</f>
        <v>1.7539946300000029</v>
      </c>
      <c r="AE8" s="71">
        <v>0.47841242647912113</v>
      </c>
      <c r="AF8" s="69" t="str">
        <f>'Tube L'!G6</f>
        <v>G9</v>
      </c>
      <c r="AG8" s="70">
        <f>'Tube L'!F6</f>
        <v>1.7530931030000012</v>
      </c>
      <c r="AH8" s="71">
        <v>2.4733997362934194E-2</v>
      </c>
    </row>
    <row r="9" spans="1:34">
      <c r="A9" s="53">
        <v>6</v>
      </c>
      <c r="B9" s="69" t="str">
        <f>'Tube A'!G7</f>
        <v>F1</v>
      </c>
      <c r="C9" s="70">
        <f>'Tube A'!F7</f>
        <v>1.7444329800000009</v>
      </c>
      <c r="D9" s="71">
        <v>0.17513729765416394</v>
      </c>
      <c r="E9" s="69" t="str">
        <f>'Tube C'!G7</f>
        <v>B7</v>
      </c>
      <c r="F9" s="70">
        <f>'Tube C'!F7</f>
        <v>1.7478205360000008</v>
      </c>
      <c r="G9" s="71">
        <v>0.91931010888072995</v>
      </c>
      <c r="H9" s="69" t="str">
        <f>'Tube D'!G7</f>
        <v>H9</v>
      </c>
      <c r="I9" s="70">
        <f>'Tube D'!F7</f>
        <v>1.7476839410000018</v>
      </c>
      <c r="J9" s="71">
        <v>0.97167042451258678</v>
      </c>
      <c r="K9" s="69" t="str">
        <f>'Tube E'!G7</f>
        <v>F1</v>
      </c>
      <c r="L9" s="70">
        <f>'Tube E'!F7</f>
        <v>1.748312278000002</v>
      </c>
      <c r="M9" s="71">
        <v>0.62985547241891815</v>
      </c>
      <c r="N9" s="69" t="str">
        <f>'Tube F'!G7</f>
        <v>E4</v>
      </c>
      <c r="O9" s="70">
        <f>'Tube F'!F7</f>
        <v>1.7459901630000019</v>
      </c>
      <c r="P9" s="71">
        <v>0.73471349044922896</v>
      </c>
      <c r="Q9" s="69" t="str">
        <f>'Tube G'!G7</f>
        <v>B7</v>
      </c>
      <c r="R9" s="70">
        <f>'Tube G'!F7</f>
        <v>1.7447608080000006</v>
      </c>
      <c r="S9" s="71">
        <v>0.63059049936756428</v>
      </c>
      <c r="T9" s="69" t="str">
        <f>'Tube H'!G7</f>
        <v>H9</v>
      </c>
      <c r="U9" s="70">
        <f>'Tube H'!F7</f>
        <v>1.7457169730000004</v>
      </c>
      <c r="V9" s="72">
        <v>0.51553135554835705</v>
      </c>
      <c r="W9" s="69" t="str">
        <f>'Tube I'!G7</f>
        <v>F1</v>
      </c>
      <c r="X9" s="70">
        <f>'Tube I'!F7</f>
        <v>1.7475746650000001</v>
      </c>
      <c r="Y9" s="71">
        <v>1.1027853623099544</v>
      </c>
      <c r="Z9" s="69" t="str">
        <f>'Tube J'!G7</f>
        <v>E4</v>
      </c>
      <c r="AA9" s="67">
        <f>'Tube J'!F7</f>
        <v>1.7468643710000009</v>
      </c>
      <c r="AB9" s="71">
        <v>0.32458927825120382</v>
      </c>
      <c r="AC9" s="69" t="str">
        <f>'Tube K'!G7</f>
        <v>B7</v>
      </c>
      <c r="AD9" s="70">
        <f>'Tube K'!F7</f>
        <v>1.7485308300000018</v>
      </c>
      <c r="AE9" s="71">
        <v>1.4439479500735699</v>
      </c>
      <c r="AF9" s="69" t="str">
        <f>'Tube L'!G7</f>
        <v>H9</v>
      </c>
      <c r="AG9" s="70">
        <f>'Tube L'!F7</f>
        <v>1.7476293029999983</v>
      </c>
      <c r="AH9" s="71">
        <v>0.12350744469910191</v>
      </c>
    </row>
    <row r="10" spans="1:34">
      <c r="A10" s="53">
        <v>7</v>
      </c>
      <c r="B10" s="69" t="str">
        <f>'Tube A'!G8</f>
        <v>G1</v>
      </c>
      <c r="C10" s="70">
        <f>'Tube A'!F8</f>
        <v>1.7389691799999998</v>
      </c>
      <c r="D10" s="71">
        <v>0.60117198054861587</v>
      </c>
      <c r="E10" s="69" t="str">
        <f>'Tube C'!G8</f>
        <v>C7</v>
      </c>
      <c r="F10" s="70">
        <f>'Tube C'!F8</f>
        <v>1.741263975999999</v>
      </c>
      <c r="G10" s="71">
        <v>1.5982515985518353</v>
      </c>
      <c r="H10" s="69" t="str">
        <f>'Tube D'!G8</f>
        <v>H10</v>
      </c>
      <c r="I10" s="70">
        <f>'Tube D'!F8</f>
        <v>1.7422201409999989</v>
      </c>
      <c r="J10" s="72">
        <v>1.8904632356857636</v>
      </c>
      <c r="K10" s="69" t="str">
        <f>'Tube E'!G8</f>
        <v>G1</v>
      </c>
      <c r="L10" s="70">
        <f>'Tube E'!F8</f>
        <v>1.7406629579999997</v>
      </c>
      <c r="M10" s="71">
        <v>1.0487686046953948</v>
      </c>
      <c r="N10" s="69" t="str">
        <f>'Tube F'!G8</f>
        <v>D4</v>
      </c>
      <c r="O10" s="70">
        <f>'Tube F'!F8</f>
        <v>1.7394336030000002</v>
      </c>
      <c r="P10" s="71">
        <v>1.6513559717794204</v>
      </c>
      <c r="Q10" s="69" t="str">
        <f>'Tube G'!G8</f>
        <v>C7</v>
      </c>
      <c r="R10" s="70">
        <f>'Tube G'!F8</f>
        <v>1.7383954810000013</v>
      </c>
      <c r="S10" s="71">
        <v>1.1906483963943246</v>
      </c>
      <c r="T10" s="69" t="str">
        <f>'Tube H'!G8</f>
        <v>H10</v>
      </c>
      <c r="U10" s="70">
        <f>'Tube H'!F8</f>
        <v>1.7393516460000011</v>
      </c>
      <c r="V10" s="72">
        <v>0.94818749522201395</v>
      </c>
      <c r="W10" s="69" t="str">
        <f>'Tube I'!G8</f>
        <v>G1</v>
      </c>
      <c r="X10" s="70">
        <f>'Tube I'!F8</f>
        <v>1.7421108650000008</v>
      </c>
      <c r="Y10" s="71">
        <v>1.1157263823029078</v>
      </c>
      <c r="Z10" s="69" t="str">
        <f>'Tube J'!G8</f>
        <v>D4</v>
      </c>
      <c r="AA10" s="67">
        <f>'Tube J'!F8</f>
        <v>1.740307811000001</v>
      </c>
      <c r="AB10" s="71">
        <v>0.78925734882526866</v>
      </c>
      <c r="AC10" s="69" t="str">
        <f>'Tube K'!G8</f>
        <v>C7</v>
      </c>
      <c r="AD10" s="70">
        <f>'Tube K'!F8</f>
        <v>1.7430670300000024</v>
      </c>
      <c r="AE10" s="71">
        <v>1.7666574730983386</v>
      </c>
      <c r="AF10" s="69" t="str">
        <f>'Tube L'!G8</f>
        <v>H10</v>
      </c>
      <c r="AG10" s="70">
        <f>'Tube L'!F8</f>
        <v>1.7421655029999989</v>
      </c>
      <c r="AH10" s="72">
        <v>0.39474657457834422</v>
      </c>
    </row>
    <row r="11" spans="1:34">
      <c r="A11" s="53">
        <v>8</v>
      </c>
      <c r="B11" s="69" t="str">
        <f>'Tube A'!G9</f>
        <v>H1</v>
      </c>
      <c r="C11" s="70">
        <f>'Tube A'!F9</f>
        <v>1.7324126199999998</v>
      </c>
      <c r="D11" s="71">
        <v>1.4218637041600131</v>
      </c>
      <c r="E11" s="69" t="str">
        <f>'Tube C'!G9</f>
        <v>D7</v>
      </c>
      <c r="F11" s="70">
        <f>'Tube C'!F9</f>
        <v>1.7347074160000009</v>
      </c>
      <c r="G11" s="71">
        <v>2.2262484626414114</v>
      </c>
      <c r="H11" s="69" t="str">
        <f>'Tube D'!G9</f>
        <v>G10</v>
      </c>
      <c r="I11" s="70">
        <f>'Tube D'!F9</f>
        <v>1.7358548139999996</v>
      </c>
      <c r="J11" s="72">
        <v>3.2777996049536902</v>
      </c>
      <c r="K11" s="69" t="str">
        <f>'Tube E'!G9</f>
        <v>H1</v>
      </c>
      <c r="L11" s="70">
        <f>'Tube E'!F9</f>
        <v>1.7351991580000004</v>
      </c>
      <c r="M11" s="71">
        <v>2.0346041768170005</v>
      </c>
      <c r="N11" s="69" t="str">
        <f>'Tube F'!G9</f>
        <v>C4</v>
      </c>
      <c r="O11" s="70">
        <f>'Tube F'!F9</f>
        <v>1.7339698030000008</v>
      </c>
      <c r="P11" s="71">
        <v>2.6344990199408254</v>
      </c>
      <c r="Q11" s="69" t="str">
        <f>'Tube G'!G9</f>
        <v>D7</v>
      </c>
      <c r="R11" s="70">
        <f>'Tube G'!F9</f>
        <v>1.7318389210000014</v>
      </c>
      <c r="S11" s="71">
        <v>2.8089950445250218</v>
      </c>
      <c r="T11" s="69" t="str">
        <f>'Tube H'!G9</f>
        <v>G10</v>
      </c>
      <c r="U11" s="70">
        <f>'Tube H'!F9</f>
        <v>1.7338878460000018</v>
      </c>
      <c r="V11" s="72">
        <v>2.178049227812457</v>
      </c>
      <c r="W11" s="69" t="str">
        <f>'Tube I'!G9</f>
        <v>H1</v>
      </c>
      <c r="X11" s="70">
        <f>'Tube I'!F9</f>
        <v>1.7355543050000026</v>
      </c>
      <c r="Y11" s="71">
        <v>1.0867206095497497</v>
      </c>
      <c r="Z11" s="69" t="str">
        <f>'Tube J'!G9</f>
        <v>C4</v>
      </c>
      <c r="AA11" s="67">
        <f>'Tube J'!F9</f>
        <v>1.7348440110000016</v>
      </c>
      <c r="AB11" s="71">
        <v>1.7486699041710096</v>
      </c>
      <c r="AC11" s="69" t="str">
        <f>'Tube K'!G9</f>
        <v>D7</v>
      </c>
      <c r="AD11" s="70">
        <f>'Tube K'!F9</f>
        <v>1.7365104700000025</v>
      </c>
      <c r="AE11" s="71">
        <v>2.8633022065685068</v>
      </c>
      <c r="AF11" s="69" t="str">
        <f>'Tube L'!G9</f>
        <v>G10</v>
      </c>
      <c r="AG11" s="70">
        <f>'Tube L'!F9</f>
        <v>1.7345161830000002</v>
      </c>
      <c r="AH11" s="72">
        <v>1.0992751698169136</v>
      </c>
    </row>
    <row r="12" spans="1:34">
      <c r="A12" s="53">
        <v>9</v>
      </c>
      <c r="B12" s="69" t="str">
        <f>'Tube A'!G10</f>
        <v>H2</v>
      </c>
      <c r="C12" s="70">
        <f>'Tube A'!F10</f>
        <v>1.7269488200000005</v>
      </c>
      <c r="D12" s="71">
        <v>5.1466181680154124</v>
      </c>
      <c r="E12" s="69" t="str">
        <f>'Tube C'!G10</f>
        <v>E7</v>
      </c>
      <c r="F12" s="70">
        <f>'Tube C'!F10</f>
        <v>1.7294348490000004</v>
      </c>
      <c r="G12" s="71">
        <v>5.414453524775781</v>
      </c>
      <c r="H12" s="69" t="str">
        <f>'Tube D'!G10</f>
        <v>F10</v>
      </c>
      <c r="I12" s="70">
        <f>'Tube D'!F10</f>
        <v>1.7292982540000015</v>
      </c>
      <c r="J12" s="72">
        <v>4.6410878365561024</v>
      </c>
      <c r="K12" s="69" t="str">
        <f>'Tube E'!G10</f>
        <v>H2</v>
      </c>
      <c r="L12" s="70">
        <f>'Tube E'!F10</f>
        <v>1.729735358000001</v>
      </c>
      <c r="M12" s="71">
        <v>4.8797001326867573</v>
      </c>
      <c r="N12" s="69" t="str">
        <f>'Tube F'!G10</f>
        <v>B4</v>
      </c>
      <c r="O12" s="70">
        <f>'Tube F'!F10</f>
        <v>1.7276044760000016</v>
      </c>
      <c r="P12" s="71">
        <v>6.0654210856304367</v>
      </c>
      <c r="Q12" s="69" t="str">
        <f>'Tube G'!G10</f>
        <v>E7</v>
      </c>
      <c r="R12" s="70">
        <f>'Tube G'!F10</f>
        <v>1.726375121000002</v>
      </c>
      <c r="S12" s="71">
        <v>6.5436872570270843</v>
      </c>
      <c r="T12" s="69" t="str">
        <f>'Tube H'!G10</f>
        <v>F10</v>
      </c>
      <c r="U12" s="70">
        <f>'Tube H'!F10</f>
        <v>1.7284240460000024</v>
      </c>
      <c r="V12" s="72">
        <v>7.6831056931296189</v>
      </c>
      <c r="W12" s="69" t="str">
        <f>'Tube I'!G10</f>
        <v>H2</v>
      </c>
      <c r="X12" s="70">
        <f>'Tube I'!F10</f>
        <v>1.7300905050000033</v>
      </c>
      <c r="Y12" s="71">
        <v>2.0545351039658697</v>
      </c>
      <c r="Z12" s="69" t="str">
        <f>'Tube J'!G10</f>
        <v>B4</v>
      </c>
      <c r="AA12" s="67">
        <f>'Tube J'!F10</f>
        <v>1.7293802110000023</v>
      </c>
      <c r="AB12" s="71">
        <v>4.0955750621904334</v>
      </c>
      <c r="AC12" s="69" t="str">
        <f>'Tube K'!G10</f>
        <v>E7</v>
      </c>
      <c r="AD12" s="70">
        <f>'Tube K'!F10</f>
        <v>1.7299539100000025</v>
      </c>
      <c r="AE12" s="71">
        <v>5.3204983056324719</v>
      </c>
      <c r="AF12" s="69" t="str">
        <f>'Tube L'!G10</f>
        <v>F10</v>
      </c>
      <c r="AG12" s="70">
        <f>'Tube L'!F10</f>
        <v>1.7290523830000009</v>
      </c>
      <c r="AH12" s="72">
        <v>3.2587188990703004</v>
      </c>
    </row>
    <row r="13" spans="1:34">
      <c r="A13" s="53">
        <v>10</v>
      </c>
      <c r="B13" s="69" t="str">
        <f>'Tube A'!G11</f>
        <v>G2</v>
      </c>
      <c r="C13" s="70">
        <f>'Tube A'!F11</f>
        <v>1.7205834930000012</v>
      </c>
      <c r="D13" s="71">
        <v>8.8576741299264281</v>
      </c>
      <c r="E13" s="69" t="str">
        <f>'Tube C'!G11</f>
        <v>F7</v>
      </c>
      <c r="F13" s="70">
        <f>'Tube C'!F11</f>
        <v>1.7228782890000023</v>
      </c>
      <c r="G13" s="71">
        <v>10.248029867965711</v>
      </c>
      <c r="H13" s="69" t="str">
        <f>'Tube D'!G11</f>
        <v>E10</v>
      </c>
      <c r="I13" s="70">
        <f>'Tube D'!F11</f>
        <v>1.7249272140000009</v>
      </c>
      <c r="J13" s="71">
        <v>7.8071254363598017</v>
      </c>
      <c r="K13" s="69" t="str">
        <f>'Tube E'!G11</f>
        <v>G2</v>
      </c>
      <c r="L13" s="70">
        <f>'Tube E'!F11</f>
        <v>1.7242715580000016</v>
      </c>
      <c r="M13" s="72">
        <v>10.448404763008121</v>
      </c>
      <c r="N13" s="69" t="str">
        <f>'Tube F'!G11</f>
        <v>A4</v>
      </c>
      <c r="O13" s="70">
        <f>'Tube F'!F11</f>
        <v>1.723233436000001</v>
      </c>
      <c r="P13" s="71">
        <v>9.2960645386640177</v>
      </c>
      <c r="Q13" s="69" t="str">
        <f>'Tube G'!G11</f>
        <v>F7</v>
      </c>
      <c r="R13" s="70">
        <f>'Tube G'!F11</f>
        <v>1.7209113210000009</v>
      </c>
      <c r="S13" s="71">
        <v>8.484199816636302</v>
      </c>
      <c r="T13" s="69" t="str">
        <f>'Tube H'!G11</f>
        <v>E10</v>
      </c>
      <c r="U13" s="70">
        <f>'Tube H'!F11</f>
        <v>1.7220587190000014</v>
      </c>
      <c r="V13" s="72">
        <v>12.959152567073986</v>
      </c>
      <c r="W13" s="69" t="str">
        <f>'Tube I'!G11</f>
        <v>G2</v>
      </c>
      <c r="X13" s="70">
        <f>'Tube I'!F11</f>
        <v>1.7246267050000004</v>
      </c>
      <c r="Y13" s="71">
        <v>7.4948680118927529</v>
      </c>
      <c r="Z13" s="69" t="str">
        <f>'Tube J'!G11</f>
        <v>A4</v>
      </c>
      <c r="AA13" s="67">
        <f>'Tube J'!F11</f>
        <v>1.7239164110000011</v>
      </c>
      <c r="AB13" s="71">
        <v>9.4129539972036849</v>
      </c>
      <c r="AC13" s="69" t="str">
        <f>'Tube K'!G11</f>
        <v>F7</v>
      </c>
      <c r="AD13" s="70">
        <f>'Tube K'!F11</f>
        <v>1.7244901100000014</v>
      </c>
      <c r="AE13" s="71">
        <v>9.4743514571026068</v>
      </c>
      <c r="AF13" s="69" t="str">
        <f>'Tube L'!G11</f>
        <v>E10</v>
      </c>
      <c r="AG13" s="70">
        <f>'Tube L'!F11</f>
        <v>1.7224958229999991</v>
      </c>
      <c r="AH13" s="71">
        <v>7.209387305910643</v>
      </c>
    </row>
    <row r="14" spans="1:34">
      <c r="A14" s="53">
        <v>11</v>
      </c>
      <c r="B14" s="69" t="str">
        <f>'Tube A'!G12</f>
        <v>F2</v>
      </c>
      <c r="C14" s="70">
        <f>'Tube A'!F12</f>
        <v>1.7140269329999995</v>
      </c>
      <c r="D14" s="71">
        <v>6.0677736655908179</v>
      </c>
      <c r="E14" s="69" t="str">
        <f>'Tube C'!G12</f>
        <v>G7</v>
      </c>
      <c r="F14" s="70">
        <f>'Tube C'!F12</f>
        <v>1.7163217290000006</v>
      </c>
      <c r="G14" s="73">
        <v>9.8750715797998527</v>
      </c>
      <c r="H14" s="69" t="str">
        <f>'Tube D'!G12</f>
        <v>D10</v>
      </c>
      <c r="I14" s="74">
        <f>'Tube D'!F12</f>
        <v>1.7172778940000004</v>
      </c>
      <c r="J14" s="73">
        <v>6.5264272952746545</v>
      </c>
      <c r="K14" s="69" t="str">
        <f>'Tube E'!G12</f>
        <v>F2</v>
      </c>
      <c r="L14" s="70">
        <f>'Tube E'!F12</f>
        <v>1.7188077580000005</v>
      </c>
      <c r="M14" s="72">
        <v>7.7680836684905925</v>
      </c>
      <c r="N14" s="69" t="str">
        <f>'Tube F'!G12</f>
        <v>A5</v>
      </c>
      <c r="O14" s="70">
        <f>'Tube F'!F12</f>
        <v>1.7166768760000011</v>
      </c>
      <c r="P14" s="71">
        <v>6.9517318203743299</v>
      </c>
      <c r="Q14" s="69" t="str">
        <f>'Tube G'!G12</f>
        <v>G7</v>
      </c>
      <c r="R14" s="70">
        <f>'Tube G'!F12</f>
        <v>1.7145459940000016</v>
      </c>
      <c r="S14" s="71">
        <v>5.7960035129187952</v>
      </c>
      <c r="T14" s="69" t="str">
        <f>'Tube H'!G12</f>
        <v>D10</v>
      </c>
      <c r="U14" s="70">
        <f>'Tube H'!F12</f>
        <v>1.7165949190000021</v>
      </c>
      <c r="V14" s="72">
        <v>11.848731390811642</v>
      </c>
      <c r="W14" s="69" t="str">
        <f>'Tube I'!G12</f>
        <v>F2</v>
      </c>
      <c r="X14" s="70">
        <f>'Tube I'!F12</f>
        <v>1.7180701450000022</v>
      </c>
      <c r="Y14" s="71">
        <v>8.4287381100564627</v>
      </c>
      <c r="Z14" s="69" t="str">
        <f>'Tube J'!G12</f>
        <v>A5</v>
      </c>
      <c r="AA14" s="67">
        <f>'Tube J'!F12</f>
        <v>1.7197366040000013</v>
      </c>
      <c r="AB14" s="71">
        <v>8.5864739361870779</v>
      </c>
      <c r="AC14" s="69" t="str">
        <f>'Tube K'!G12</f>
        <v>G7</v>
      </c>
      <c r="AD14" s="70">
        <f>'Tube K'!F12</f>
        <v>1.7201190700000009</v>
      </c>
      <c r="AE14" s="71">
        <v>10.538205641665931</v>
      </c>
      <c r="AF14" s="69" t="str">
        <f>'Tube L'!G12</f>
        <v>D10</v>
      </c>
      <c r="AG14" s="70">
        <f>'Tube L'!F12</f>
        <v>1.7159392629999992</v>
      </c>
      <c r="AH14" s="73">
        <v>8.3126496119757949</v>
      </c>
    </row>
    <row r="15" spans="1:34">
      <c r="A15" s="53">
        <v>12</v>
      </c>
      <c r="B15" s="69" t="str">
        <f>'Tube A'!G13</f>
        <v>E2</v>
      </c>
      <c r="C15" s="70">
        <f>'Tube A'!F13</f>
        <v>1.7074703729999996</v>
      </c>
      <c r="D15" s="71">
        <v>4.5785858109472954</v>
      </c>
      <c r="E15" s="69" t="str">
        <f>'Tube C'!G13</f>
        <v>H7</v>
      </c>
      <c r="F15" s="70">
        <f>'Tube C'!F13</f>
        <v>1.7108579290000012</v>
      </c>
      <c r="G15" s="73">
        <v>5.7761061314182589</v>
      </c>
      <c r="H15" s="69" t="str">
        <f>'Tube D'!G13</f>
        <v>C10</v>
      </c>
      <c r="I15" s="74">
        <f>'Tube D'!F13</f>
        <v>1.7107213340000005</v>
      </c>
      <c r="J15" s="73">
        <v>4.3741264027013615</v>
      </c>
      <c r="K15" s="69" t="str">
        <f>'Tube E'!G13</f>
        <v>E2</v>
      </c>
      <c r="L15" s="70">
        <f>'Tube E'!F13</f>
        <v>1.7124424310000013</v>
      </c>
      <c r="M15" s="72">
        <v>5.1851770612240697</v>
      </c>
      <c r="N15" s="69" t="str">
        <f>'Tube F'!G13</f>
        <v>B5</v>
      </c>
      <c r="O15" s="70">
        <f>'Tube F'!F13</f>
        <v>1.7101203160000011</v>
      </c>
      <c r="P15" s="71">
        <v>4.6609421496875596</v>
      </c>
      <c r="Q15" s="69" t="str">
        <f>'Tube G'!G13</f>
        <v>H7</v>
      </c>
      <c r="R15" s="70">
        <f>'Tube G'!F13</f>
        <v>1.7090821940000023</v>
      </c>
      <c r="S15" s="71">
        <v>3.8532910201850341</v>
      </c>
      <c r="T15" s="69" t="str">
        <f>'Tube H'!G13</f>
        <v>C10</v>
      </c>
      <c r="U15" s="70">
        <f>'Tube H'!F13</f>
        <v>1.7100383590000021</v>
      </c>
      <c r="V15" s="71">
        <v>6.2419060531820802</v>
      </c>
      <c r="W15" s="69" t="str">
        <f>'Tube I'!G13</f>
        <v>E2</v>
      </c>
      <c r="X15" s="70">
        <f>'Tube I'!F13</f>
        <v>1.7126063450000029</v>
      </c>
      <c r="Y15" s="71">
        <v>7.2434117191931096</v>
      </c>
      <c r="Z15" s="69" t="str">
        <f>'Tube J'!G13</f>
        <v>B5</v>
      </c>
      <c r="AA15" s="67">
        <f>'Tube J'!F13</f>
        <v>1.7120872840000025</v>
      </c>
      <c r="AB15" s="71">
        <v>5.1241726040028794</v>
      </c>
      <c r="AC15" s="69" t="str">
        <f>'Tube K'!G13</f>
        <v>H7</v>
      </c>
      <c r="AD15" s="70">
        <f>'Tube K'!F13</f>
        <v>1.7157480300000021</v>
      </c>
      <c r="AE15" s="71">
        <v>9.4165850865934537</v>
      </c>
      <c r="AF15" s="69" t="str">
        <f>'Tube L'!G13</f>
        <v>C10</v>
      </c>
      <c r="AG15" s="70">
        <f>'Tube L'!F13</f>
        <v>1.7104754629999999</v>
      </c>
      <c r="AH15" s="73">
        <v>5.9065524874779038</v>
      </c>
    </row>
    <row r="16" spans="1:34">
      <c r="A16" s="53">
        <v>13</v>
      </c>
      <c r="B16" s="69" t="str">
        <f>'Tube A'!G14</f>
        <v>D2</v>
      </c>
      <c r="C16" s="70">
        <f>'Tube A'!F14</f>
        <v>1.7020065730000002</v>
      </c>
      <c r="D16" s="71">
        <v>1.7289842798222337</v>
      </c>
      <c r="E16" s="69" t="str">
        <f>'Tube C'!G14</f>
        <v>H8</v>
      </c>
      <c r="F16" s="70">
        <f>'Tube C'!F14</f>
        <v>1.7055853620000008</v>
      </c>
      <c r="G16" s="73">
        <v>2.2237597163756839</v>
      </c>
      <c r="H16" s="69" t="str">
        <f>'Tube D'!G14</f>
        <v>B10</v>
      </c>
      <c r="I16" s="74">
        <f>'Tube D'!F14</f>
        <v>1.7052575340000011</v>
      </c>
      <c r="J16" s="73">
        <v>2.1790475529112108</v>
      </c>
      <c r="K16" s="69" t="str">
        <f>'Tube E'!G14</f>
        <v>D2</v>
      </c>
      <c r="L16" s="70">
        <f>'Tube E'!F14</f>
        <v>1.7058858710000013</v>
      </c>
      <c r="M16" s="72">
        <v>2.5916236367787597</v>
      </c>
      <c r="N16" s="69" t="str">
        <f>'Tube F'!G14</f>
        <v>C5</v>
      </c>
      <c r="O16" s="70">
        <f>'Tube F'!F14</f>
        <v>1.7046565160000018</v>
      </c>
      <c r="P16" s="71">
        <v>1.9565401720778517</v>
      </c>
      <c r="Q16" s="69" t="str">
        <f>'Tube G'!G14</f>
        <v>H8</v>
      </c>
      <c r="R16" s="70">
        <f>'Tube G'!F14</f>
        <v>1.7038096270000036</v>
      </c>
      <c r="S16" s="71">
        <v>1.644160667453348</v>
      </c>
      <c r="T16" s="69" t="str">
        <f>'Tube H'!G14</f>
        <v>B10</v>
      </c>
      <c r="U16" s="70">
        <f>'Tube H'!F14</f>
        <v>1.7045745590000028</v>
      </c>
      <c r="V16" s="71">
        <v>2.9373699231850581</v>
      </c>
      <c r="W16" s="69" t="str">
        <f>'Tube I'!G14</f>
        <v>D2</v>
      </c>
      <c r="X16" s="70">
        <f>'Tube I'!F14</f>
        <v>1.7060497850000029</v>
      </c>
      <c r="Y16" s="71">
        <v>3.7517923936901405</v>
      </c>
      <c r="Z16" s="69" t="str">
        <f>'Tube J'!G14</f>
        <v>C5</v>
      </c>
      <c r="AA16" s="67">
        <f>'Tube J'!F14</f>
        <v>1.7066234840000032</v>
      </c>
      <c r="AB16" s="71">
        <v>2.373434423634627</v>
      </c>
      <c r="AC16" s="69" t="str">
        <f>'Tube K'!G14</f>
        <v>H8</v>
      </c>
      <c r="AD16" s="70">
        <f>'Tube K'!F14</f>
        <v>1.7102842300000027</v>
      </c>
      <c r="AE16" s="71">
        <v>5.0832505567236339</v>
      </c>
      <c r="AF16" s="69" t="str">
        <f>'Tube L'!G14</f>
        <v>B10</v>
      </c>
      <c r="AG16" s="70">
        <f>'Tube L'!F14</f>
        <v>1.7050116629999987</v>
      </c>
      <c r="AH16" s="73">
        <v>2.2809503026439621</v>
      </c>
    </row>
    <row r="17" spans="1:34">
      <c r="A17" s="53">
        <v>14</v>
      </c>
      <c r="B17" s="69" t="str">
        <f>'Tube A'!G15</f>
        <v>C2</v>
      </c>
      <c r="C17" s="70">
        <f>'Tube A'!F15</f>
        <v>1.6967340060000016</v>
      </c>
      <c r="D17" s="71">
        <v>0.84883431330183934</v>
      </c>
      <c r="E17" s="69" t="str">
        <f>'Tube C'!G15</f>
        <v>G8</v>
      </c>
      <c r="F17" s="70">
        <f>'Tube C'!F15</f>
        <v>1.7001215620000014</v>
      </c>
      <c r="G17" s="71">
        <v>1.1636075162927579</v>
      </c>
      <c r="H17" s="69" t="str">
        <f>'Tube D'!G15</f>
        <v>A10</v>
      </c>
      <c r="I17" s="70">
        <f>'Tube D'!F15</f>
        <v>1.6999849670000025</v>
      </c>
      <c r="J17" s="71">
        <v>0.76124516909102802</v>
      </c>
      <c r="K17" s="69" t="str">
        <f>'Tube E'!G15</f>
        <v>C2</v>
      </c>
      <c r="L17" s="70">
        <f>'Tube E'!F15</f>
        <v>1.7004220710000002</v>
      </c>
      <c r="M17" s="72">
        <v>1.1598910385586081</v>
      </c>
      <c r="N17" s="69" t="str">
        <f>'Tube F'!G15</f>
        <v>D5</v>
      </c>
      <c r="O17" s="70">
        <f>'Tube F'!F15</f>
        <v>1.6991927160000007</v>
      </c>
      <c r="P17" s="71">
        <v>0.9050870781416086</v>
      </c>
      <c r="Q17" s="69" t="str">
        <f>'Tube G'!G15</f>
        <v>G8</v>
      </c>
      <c r="R17" s="70">
        <f>'Tube G'!F15</f>
        <v>1.6983458270000007</v>
      </c>
      <c r="S17" s="71">
        <v>0.7873204749648065</v>
      </c>
      <c r="T17" s="69" t="str">
        <f>'Tube H'!G15</f>
        <v>A10</v>
      </c>
      <c r="U17" s="70">
        <f>'Tube H'!F15</f>
        <v>1.6936469590000023</v>
      </c>
      <c r="V17" s="71">
        <v>1.37197803178342</v>
      </c>
      <c r="W17" s="69" t="str">
        <f>'Tube I'!G15</f>
        <v>C2</v>
      </c>
      <c r="X17" s="70">
        <f>'Tube I'!F15</f>
        <v>1.7007772180000007</v>
      </c>
      <c r="Y17" s="71">
        <v>1.489009535698713</v>
      </c>
      <c r="Z17" s="69" t="str">
        <f>'Tube J'!G15</f>
        <v>D5</v>
      </c>
      <c r="AA17" s="67">
        <f>'Tube J'!F15</f>
        <v>1.7011596840000021</v>
      </c>
      <c r="AB17" s="71">
        <v>1.1403036154201516</v>
      </c>
      <c r="AC17" s="69" t="str">
        <f>'Tube K'!G15</f>
        <v>G8</v>
      </c>
      <c r="AD17" s="70">
        <f>'Tube K'!F15</f>
        <v>1.7048204300000016</v>
      </c>
      <c r="AE17" s="71">
        <v>2.2913582369298617</v>
      </c>
      <c r="AF17" s="69" t="str">
        <f>'Tube L'!G15</f>
        <v>A10</v>
      </c>
      <c r="AG17" s="70">
        <f>'Tube L'!F15</f>
        <v>1.6995478629999994</v>
      </c>
      <c r="AH17" s="71">
        <v>0.8051991314108089</v>
      </c>
    </row>
    <row r="18" spans="1:34">
      <c r="A18" s="53">
        <v>15</v>
      </c>
      <c r="B18" s="69" t="str">
        <f>'Tube A'!G16</f>
        <v>B2</v>
      </c>
      <c r="C18" s="70">
        <f>'Tube A'!F16</f>
        <v>1.6923629659999992</v>
      </c>
      <c r="D18" s="71">
        <v>0.51888425693860729</v>
      </c>
      <c r="E18" s="69" t="str">
        <f>'Tube C'!G16</f>
        <v>F8</v>
      </c>
      <c r="F18" s="70">
        <f>'Tube C'!F16</f>
        <v>1.6948489949999992</v>
      </c>
      <c r="G18" s="71">
        <v>0.75245650503892003</v>
      </c>
      <c r="H18" s="69" t="str">
        <f>'Tube D'!G16</f>
        <v>A11</v>
      </c>
      <c r="I18" s="70">
        <f>'Tube D'!F16</f>
        <v>1.6956139270000001</v>
      </c>
      <c r="J18" s="71">
        <v>0.43922683858791961</v>
      </c>
      <c r="K18" s="69" t="str">
        <f>'Tube E'!G16</f>
        <v>B2</v>
      </c>
      <c r="L18" s="70">
        <f>'Tube E'!F16</f>
        <v>1.6938655110000003</v>
      </c>
      <c r="M18" s="72">
        <v>0.62307613938433937</v>
      </c>
      <c r="N18" s="69" t="str">
        <f>'Tube F'!G16</f>
        <v>E5</v>
      </c>
      <c r="O18" s="70">
        <f>'Tube F'!F16</f>
        <v>1.6928273890000014</v>
      </c>
      <c r="P18" s="71">
        <v>0.54054706498184002</v>
      </c>
      <c r="Q18" s="69" t="str">
        <f>'Tube G'!G16</f>
        <v>F8</v>
      </c>
      <c r="R18" s="70">
        <f>'Tube G'!F16</f>
        <v>1.6928820270000013</v>
      </c>
      <c r="S18" s="71">
        <v>0.43390423435743047</v>
      </c>
      <c r="T18" s="69" t="str">
        <f>'Tube H'!G16</f>
        <v>A11</v>
      </c>
      <c r="U18" s="70">
        <f>'Tube H'!F16</f>
        <v>1.6892759190000017</v>
      </c>
      <c r="V18" s="71">
        <v>0.65114046345125087</v>
      </c>
      <c r="W18" s="69" t="str">
        <f>'Tube I'!G16</f>
        <v>B2</v>
      </c>
      <c r="X18" s="70">
        <f>'Tube I'!F16</f>
        <v>1.6953134180000013</v>
      </c>
      <c r="Y18" s="71">
        <v>0.85296822757977353</v>
      </c>
      <c r="Z18" s="69" t="str">
        <f>'Tube J'!G16</f>
        <v>E5</v>
      </c>
      <c r="AA18" s="67">
        <f>'Tube J'!F16</f>
        <v>1.6956958840000027</v>
      </c>
      <c r="AB18" s="71">
        <v>0.60687746319432201</v>
      </c>
      <c r="AC18" s="69" t="str">
        <f>'Tube K'!G16</f>
        <v>F8</v>
      </c>
      <c r="AD18" s="70">
        <f>'Tube K'!F16</f>
        <v>1.7015421500000016</v>
      </c>
      <c r="AE18" s="71">
        <v>0.7010839212028479</v>
      </c>
      <c r="AF18" s="69" t="str">
        <f>'Tube L'!G16</f>
        <v>A11</v>
      </c>
      <c r="AG18" s="70">
        <f>'Tube L'!F16</f>
        <v>1.694084063</v>
      </c>
      <c r="AH18" s="71">
        <v>0.51455653828211056</v>
      </c>
    </row>
    <row r="19" spans="1:34">
      <c r="A19" s="53">
        <v>16</v>
      </c>
      <c r="B19" s="69" t="str">
        <f>'Tube A'!G17</f>
        <v>A2</v>
      </c>
      <c r="C19" s="70">
        <f>'Tube A'!F17</f>
        <v>1.6858064059999993</v>
      </c>
      <c r="D19" s="71">
        <v>0.25290053176650956</v>
      </c>
      <c r="E19" s="69" t="str">
        <f>'Tube C'!G17</f>
        <v>E8</v>
      </c>
      <c r="F19" s="70">
        <f>'Tube C'!F17</f>
        <v>1.688292435000001</v>
      </c>
      <c r="G19" s="71">
        <v>0.38042511808696489</v>
      </c>
      <c r="H19" s="69" t="str">
        <f>'Tube D'!G17</f>
        <v>B11</v>
      </c>
      <c r="I19" s="70">
        <f>'Tube D'!F17</f>
        <v>1.6890573670000002</v>
      </c>
      <c r="J19" s="71">
        <v>0.25672476038217179</v>
      </c>
      <c r="K19" s="69" t="str">
        <f>'Tube E'!G17</f>
        <v>A2</v>
      </c>
      <c r="L19" s="70">
        <f>'Tube E'!F17</f>
        <v>1.6894944710000015</v>
      </c>
      <c r="M19" s="72">
        <v>0.29798387737571147</v>
      </c>
      <c r="N19" s="69" t="str">
        <f>'Tube F'!G17</f>
        <v>F5</v>
      </c>
      <c r="O19" s="70">
        <f>'Tube F'!F17</f>
        <v>1.6873635890000021</v>
      </c>
      <c r="P19" s="71">
        <v>0.37091718753294373</v>
      </c>
      <c r="Q19" s="69" t="str">
        <f>'Tube G'!G17</f>
        <v>E8</v>
      </c>
      <c r="R19" s="70">
        <f>'Tube G'!F17</f>
        <v>1.687418227000002</v>
      </c>
      <c r="S19" s="71">
        <v>0.21076648268744422</v>
      </c>
      <c r="T19" s="69" t="str">
        <f>'Tube H'!G17</f>
        <v>B11</v>
      </c>
      <c r="U19" s="70">
        <f>'Tube H'!F17</f>
        <v>1.684904879000003</v>
      </c>
      <c r="V19" s="71">
        <v>0.40251433795426378</v>
      </c>
      <c r="W19" s="69" t="str">
        <f>'Tube I'!G17</f>
        <v>A2</v>
      </c>
      <c r="X19" s="70">
        <f>'Tube I'!F17</f>
        <v>1.689849618000002</v>
      </c>
      <c r="Y19" s="71">
        <v>0.32259069581277194</v>
      </c>
      <c r="Z19" s="69" t="str">
        <f>'Tube J'!G17</f>
        <v>F5</v>
      </c>
      <c r="AA19" s="67">
        <f>'Tube J'!F17</f>
        <v>1.6891393240000028</v>
      </c>
      <c r="AB19" s="71">
        <v>0.37481950983713969</v>
      </c>
      <c r="AC19" s="69" t="str">
        <f>'Tube K'!G17</f>
        <v>E8</v>
      </c>
      <c r="AD19" s="70">
        <f>'Tube K'!F17</f>
        <v>1.6982638700000017</v>
      </c>
      <c r="AE19" s="71">
        <v>0.64512230500098777</v>
      </c>
      <c r="AF19" s="69" t="str">
        <f>'Tube L'!G17</f>
        <v>B11</v>
      </c>
      <c r="AG19" s="70">
        <f>'Tube L'!F17</f>
        <v>1.6875275030000001</v>
      </c>
      <c r="AH19" s="71">
        <v>0.22687197378675297</v>
      </c>
    </row>
    <row r="20" spans="1:34">
      <c r="A20" s="53">
        <v>17</v>
      </c>
      <c r="B20" s="69" t="str">
        <f>'Tube A'!G18</f>
        <v>A3</v>
      </c>
      <c r="C20" s="70">
        <f>'Tube A'!F18</f>
        <v>1.6816265990000012</v>
      </c>
      <c r="D20" s="71">
        <v>0.14052285590916308</v>
      </c>
      <c r="E20" s="69" t="str">
        <f>'Tube C'!G18</f>
        <v>D8</v>
      </c>
      <c r="F20" s="70">
        <f>'Tube C'!F18</f>
        <v>1.6828286350000017</v>
      </c>
      <c r="G20" s="71">
        <v>0.17902425180816425</v>
      </c>
      <c r="H20" s="69" t="str">
        <f>'Tube D'!G18</f>
        <v>C11</v>
      </c>
      <c r="I20" s="70">
        <f>'Tube D'!F18</f>
        <v>1.6835935670000008</v>
      </c>
      <c r="J20" s="71">
        <v>0.17256238629094686</v>
      </c>
      <c r="K20" s="69" t="str">
        <f>'Tube E'!G18</f>
        <v>A3</v>
      </c>
      <c r="L20" s="70">
        <f>'Tube E'!F18</f>
        <v>1.6844131370000017</v>
      </c>
      <c r="M20" s="71">
        <v>0.17266357115181977</v>
      </c>
      <c r="N20" s="69" t="str">
        <f>'Tube F'!G18</f>
        <v>G5</v>
      </c>
      <c r="O20" s="70">
        <f>'Tube F'!F18</f>
        <v>1.6818997890000027</v>
      </c>
      <c r="P20" s="71">
        <v>0.22116071259302597</v>
      </c>
      <c r="Q20" s="69" t="str">
        <f>'Tube G'!G18</f>
        <v>D8</v>
      </c>
      <c r="R20" s="70">
        <f>'Tube G'!F18</f>
        <v>1.6808616670000021</v>
      </c>
      <c r="S20" s="71">
        <v>0.11837743339987694</v>
      </c>
      <c r="T20" s="69" t="str">
        <f>'Tube H'!G18</f>
        <v>C11</v>
      </c>
      <c r="U20" s="70">
        <f>'Tube H'!F18</f>
        <v>1.6772555590000007</v>
      </c>
      <c r="V20" s="71">
        <v>0.26819225056924229</v>
      </c>
      <c r="W20" s="69" t="str">
        <f>'Tube I'!G18</f>
        <v>A3</v>
      </c>
      <c r="X20" s="70">
        <f>'Tube I'!F18</f>
        <v>1.6843858180000026</v>
      </c>
      <c r="Y20" s="71">
        <v>0.17902482247638526</v>
      </c>
      <c r="Z20" s="69" t="str">
        <f>'Tube J'!G18</f>
        <v>G5</v>
      </c>
      <c r="AA20" s="67">
        <f>'Tube J'!F18</f>
        <v>1.6836755240000034</v>
      </c>
      <c r="AB20" s="71">
        <v>0.25209261655206794</v>
      </c>
      <c r="AC20" s="69" t="str">
        <f>'Tube K'!G18</f>
        <v>D8</v>
      </c>
      <c r="AD20" s="70">
        <f>'Tube K'!F18</f>
        <v>1.6962695829999994</v>
      </c>
      <c r="AE20" s="71">
        <v>0.44648874320033105</v>
      </c>
      <c r="AF20" s="69" t="str">
        <f>'Tube L'!G18</f>
        <v>C11</v>
      </c>
      <c r="AG20" s="70">
        <f>'Tube L'!F18</f>
        <v>1.682063702999999</v>
      </c>
      <c r="AH20" s="71">
        <v>0.16419412642444972</v>
      </c>
    </row>
    <row r="21" spans="1:34">
      <c r="A21" s="53">
        <v>18</v>
      </c>
      <c r="B21" s="69" t="str">
        <f>'Tube A'!G19</f>
        <v>B3</v>
      </c>
      <c r="C21" s="70">
        <f>'Tube A'!F19</f>
        <v>1.6739772790000007</v>
      </c>
      <c r="D21" s="71">
        <v>8.5520945655257807E-2</v>
      </c>
      <c r="E21" s="69" t="str">
        <f>'Tube C'!G19</f>
        <v>C8</v>
      </c>
      <c r="F21" s="70">
        <f>'Tube C'!F19</f>
        <v>1.672993795</v>
      </c>
      <c r="G21" s="71">
        <v>0.10101839192908142</v>
      </c>
      <c r="H21" s="69" t="str">
        <f>'Tube D'!G19</f>
        <v>D11</v>
      </c>
      <c r="I21" s="70">
        <f>'Tube D'!F19</f>
        <v>1.6759442470000003</v>
      </c>
      <c r="J21" s="71">
        <v>0.12985195957708717</v>
      </c>
      <c r="K21" s="69" t="str">
        <f>'Tube E'!G19</f>
        <v>B3</v>
      </c>
      <c r="L21" s="70">
        <f>'Tube E'!F19</f>
        <v>1.677856577</v>
      </c>
      <c r="M21" s="71">
        <v>0.11246005068713684</v>
      </c>
      <c r="N21" s="69" t="str">
        <f>'Tube F'!G19</f>
        <v>H5</v>
      </c>
      <c r="O21" s="70">
        <f>'Tube F'!F19</f>
        <v>1.6742504690000004</v>
      </c>
      <c r="P21" s="71">
        <v>0.10713016874213722</v>
      </c>
      <c r="Q21" s="69" t="str">
        <f>'Tube G'!G19</f>
        <v>C8</v>
      </c>
      <c r="R21" s="70">
        <f>'Tube G'!F19</f>
        <v>1.6732123470000015</v>
      </c>
      <c r="S21" s="71">
        <v>9.9890859330387508E-2</v>
      </c>
      <c r="T21" s="69" t="str">
        <f>'Tube H'!G19</f>
        <v>D11</v>
      </c>
      <c r="U21" s="70">
        <f>'Tube H'!F19</f>
        <v>1.6741685120000014</v>
      </c>
      <c r="V21" s="71">
        <v>0.2478609807618222</v>
      </c>
      <c r="W21" s="69" t="str">
        <f>'Tube I'!G19</f>
        <v>B3</v>
      </c>
      <c r="X21" s="70">
        <f>'Tube I'!F19</f>
        <v>1.6756437380000015</v>
      </c>
      <c r="Y21" s="71">
        <v>0.10242852135369913</v>
      </c>
      <c r="Z21" s="69" t="str">
        <f>'Tube J'!G19</f>
        <v>H5</v>
      </c>
      <c r="AA21" s="67">
        <f>'Tube J'!F19</f>
        <v>1.6771189640000017</v>
      </c>
      <c r="AB21" s="71">
        <v>0.12556642168785836</v>
      </c>
      <c r="AC21" s="69" t="str">
        <f>'Tube K'!G19</f>
        <v>C8</v>
      </c>
      <c r="AD21" s="70">
        <f>'Tube K'!F19</f>
        <v>1.6918985430000006</v>
      </c>
      <c r="AE21" s="71">
        <v>0.34980348918375576</v>
      </c>
      <c r="AF21" s="69" t="str">
        <f>'Tube L'!G19</f>
        <v>D11</v>
      </c>
      <c r="AG21" s="70">
        <f>'Tube L'!F19</f>
        <v>1.675507142999999</v>
      </c>
      <c r="AH21" s="71">
        <v>0.15978193945384525</v>
      </c>
    </row>
    <row r="22" spans="1:34">
      <c r="A22" s="53">
        <v>19</v>
      </c>
      <c r="B22" s="69" t="str">
        <f>'Tube A'!G20</f>
        <v>C3</v>
      </c>
      <c r="C22" s="70">
        <f>'Tube A'!F20</f>
        <v>1.6575858790000009</v>
      </c>
      <c r="D22" s="71">
        <v>8.8342634780534016E-2</v>
      </c>
      <c r="E22" s="69" t="str">
        <f>'Tube C'!G20</f>
        <v>B8</v>
      </c>
      <c r="F22" s="70">
        <f>'Tube C'!F20</f>
        <v>1.6423965150000015</v>
      </c>
      <c r="G22" s="71">
        <v>0.115840320254741</v>
      </c>
      <c r="H22" s="69" t="str">
        <f>'Tube D'!G20</f>
        <v>E11</v>
      </c>
      <c r="I22" s="70">
        <f>'Tube D'!F20</f>
        <v>1.6564658000000012</v>
      </c>
      <c r="J22" s="71">
        <v>0.13913242312020491</v>
      </c>
      <c r="K22" s="69" t="str">
        <f>'Tube E'!G20</f>
        <v>C3</v>
      </c>
      <c r="L22" s="70">
        <f>'Tube E'!F20</f>
        <v>1.6603724170000014</v>
      </c>
      <c r="M22" s="71">
        <v>0.12226305355454326</v>
      </c>
      <c r="N22" s="69" t="str">
        <f>'Tube F'!G20</f>
        <v>H6</v>
      </c>
      <c r="O22" s="70">
        <f>'Tube F'!F20</f>
        <v>1.656766309</v>
      </c>
      <c r="P22" s="71">
        <v>0.12272209072564515</v>
      </c>
      <c r="Q22" s="69" t="str">
        <f>'Tube G'!G20</f>
        <v>B8</v>
      </c>
      <c r="R22" s="70">
        <f>'Tube G'!F20</f>
        <v>1.6546354270000005</v>
      </c>
      <c r="S22" s="71">
        <v>0.12251856366886488</v>
      </c>
      <c r="T22" s="69" t="str">
        <f>'Tube H'!G20</f>
        <v>E11</v>
      </c>
      <c r="U22" s="70">
        <f>'Tube H'!F20</f>
        <v>1.6554003590000015</v>
      </c>
      <c r="V22" s="71">
        <v>0.28253572405789473</v>
      </c>
      <c r="W22" s="69" t="str">
        <f>'Tube I'!G20</f>
        <v>C3</v>
      </c>
      <c r="X22" s="70">
        <f>'Tube I'!F20</f>
        <v>1.6559740580000017</v>
      </c>
      <c r="Y22" s="71">
        <v>0.1066360862123726</v>
      </c>
      <c r="Z22" s="69" t="str">
        <f>'Tube J'!G20</f>
        <v>H6</v>
      </c>
      <c r="AA22" s="67">
        <f>'Tube J'!F20</f>
        <v>1.6585420440000007</v>
      </c>
      <c r="AB22" s="71">
        <v>0.15041477631867881</v>
      </c>
      <c r="AC22" s="69" t="str">
        <f>'Tube K'!G20</f>
        <v>B8</v>
      </c>
      <c r="AD22" s="70">
        <f>'Tube K'!F20</f>
        <v>1.6875275030000001</v>
      </c>
      <c r="AE22" s="71">
        <v>0.30825852788441682</v>
      </c>
      <c r="AF22" s="69" t="str">
        <f>'Tube L'!G20</f>
        <v>E11</v>
      </c>
      <c r="AG22" s="70">
        <f>'Tube L'!F20</f>
        <v>1.6547447029999987</v>
      </c>
      <c r="AH22" s="71">
        <v>0.1779201677755434</v>
      </c>
    </row>
    <row r="23" spans="1:34">
      <c r="A23" s="53">
        <v>20</v>
      </c>
      <c r="B23" s="69" t="str">
        <f>'Tube A'!G21</f>
        <v>D3</v>
      </c>
      <c r="C23" s="70">
        <f>'Tube A'!F21</f>
        <v>1.5843709589999992</v>
      </c>
      <c r="D23" s="71">
        <v>7.7619546865808367E-2</v>
      </c>
      <c r="E23" s="69" t="str">
        <f>'Tube C'!G21</f>
        <v>A8</v>
      </c>
      <c r="F23" s="70">
        <f>'Tube C'!F21</f>
        <v>1.5486103880000019</v>
      </c>
      <c r="G23" s="71">
        <v>7.1169290339055308E-2</v>
      </c>
      <c r="H23" s="69" t="str">
        <f>'Tube D'!G21</f>
        <v>F11</v>
      </c>
      <c r="I23" s="70">
        <f>'Tube D'!F21</f>
        <v>1.5734160400000015</v>
      </c>
      <c r="J23" s="71">
        <v>0.15436066598778367</v>
      </c>
      <c r="K23" s="69" t="str">
        <f>'Tube E'!G21</f>
        <v>D3</v>
      </c>
      <c r="L23" s="70">
        <f>'Tube E'!F21</f>
        <v>1.5775138900000023</v>
      </c>
      <c r="M23" s="71">
        <v>9.5843778828487269E-2</v>
      </c>
      <c r="N23" s="69" t="str">
        <f>'Tube F'!G21</f>
        <v>G6</v>
      </c>
      <c r="O23" s="70">
        <f>'Tube F'!F21</f>
        <v>1.5682527490000009</v>
      </c>
      <c r="P23" s="71">
        <v>0.11439628643517441</v>
      </c>
      <c r="Q23" s="69" t="str">
        <f>'Tube G'!G21</f>
        <v>A8</v>
      </c>
      <c r="R23" s="70">
        <f>'Tube G'!F21</f>
        <v>1.5715856670000026</v>
      </c>
      <c r="S23" s="71">
        <v>9.1260733297342814E-2</v>
      </c>
      <c r="T23" s="69" t="str">
        <f>'Tube H'!G21</f>
        <v>F11</v>
      </c>
      <c r="U23" s="70">
        <f>'Tube H'!F21</f>
        <v>1.5692635520000007</v>
      </c>
      <c r="V23" s="71">
        <v>0.20943202236135797</v>
      </c>
      <c r="W23" s="69" t="str">
        <f>'Tube I'!G21</f>
        <v>D3</v>
      </c>
      <c r="X23" s="70">
        <f>'Tube I'!F21</f>
        <v>1.5816663780000013</v>
      </c>
      <c r="Y23" s="71">
        <v>7.1584746389025358E-2</v>
      </c>
      <c r="Z23" s="69" t="str">
        <f>'Tube J'!G21</f>
        <v>G6</v>
      </c>
      <c r="AA23" s="67">
        <f>'Tube J'!F21</f>
        <v>1.5809560840000021</v>
      </c>
      <c r="AB23" s="71">
        <v>0.12011706036238397</v>
      </c>
      <c r="AC23" s="69" t="str">
        <f>'Tube K'!G21</f>
        <v>A8</v>
      </c>
      <c r="AD23" s="70">
        <f>'Tube K'!F21</f>
        <v>1.6798781829999996</v>
      </c>
      <c r="AE23" s="71">
        <v>0.16204553855453274</v>
      </c>
      <c r="AF23" s="69" t="str">
        <f>'Tube L'!G21</f>
        <v>F11</v>
      </c>
      <c r="AG23" s="70">
        <f>'Tube L'!F21</f>
        <v>1.5695094229999995</v>
      </c>
      <c r="AH23" s="71">
        <v>0.1252117941444422</v>
      </c>
    </row>
    <row r="24" spans="1:34">
      <c r="A24" s="53">
        <v>21</v>
      </c>
      <c r="B24" s="66" t="str">
        <f>'Tube A'!G22</f>
        <v>E3</v>
      </c>
      <c r="C24" s="67">
        <f>'Tube A'!F22</f>
        <v>1.4031640319999994</v>
      </c>
      <c r="D24" s="68">
        <v>4.7666242246481638E-2</v>
      </c>
      <c r="E24" s="66" t="str">
        <f>'Tube C'!G22</f>
        <v>A9</v>
      </c>
      <c r="F24" s="67">
        <f>'Tube C'!F22</f>
        <v>1.3781398280000001</v>
      </c>
      <c r="G24" s="68">
        <v>5.2009446054575414E-2</v>
      </c>
      <c r="H24" s="66" t="str">
        <f>'Tube D'!G22</f>
        <v>G11</v>
      </c>
      <c r="I24" s="67">
        <f>'Tube D'!F22</f>
        <v>1.3931106400000015</v>
      </c>
      <c r="J24" s="68">
        <v>7.359356271111446E-2</v>
      </c>
      <c r="K24" s="66" t="str">
        <f>'Tube E'!G22</f>
        <v>E3</v>
      </c>
      <c r="L24" s="67">
        <f>'Tube E'!F22</f>
        <v>1.3819098500000013</v>
      </c>
      <c r="M24" s="68">
        <v>5.045006740153396E-2</v>
      </c>
      <c r="N24" s="66" t="str">
        <f>'Tube F'!G22</f>
        <v>F6</v>
      </c>
      <c r="O24" s="67">
        <f>'Tube F'!F22</f>
        <v>1.3726487090000017</v>
      </c>
      <c r="P24" s="68">
        <v>8.2485776248047343E-2</v>
      </c>
      <c r="Q24" s="66" t="str">
        <f>'Tube G'!G22</f>
        <v>A9</v>
      </c>
      <c r="R24" s="67">
        <f>'Tube G'!F22</f>
        <v>1.3781671470000028</v>
      </c>
      <c r="S24" s="68">
        <v>4.6563646807678973E-2</v>
      </c>
      <c r="T24" s="66" t="str">
        <f>'Tube H'!G22</f>
        <v>G11</v>
      </c>
      <c r="U24" s="67">
        <f>'Tube H'!F22</f>
        <v>1.3747522720000038</v>
      </c>
      <c r="V24" s="68">
        <v>0.12148485159593568</v>
      </c>
      <c r="W24" s="66" t="str">
        <f>'Tube I'!G22</f>
        <v>E3</v>
      </c>
      <c r="X24" s="67">
        <f>'Tube I'!F22</f>
        <v>1.4172333170000009</v>
      </c>
      <c r="Y24" s="68">
        <v>3.5687336694328865E-2</v>
      </c>
      <c r="Z24" s="66" t="str">
        <f>'Tube J'!G22</f>
        <v>F6</v>
      </c>
      <c r="AA24" s="67">
        <f>'Tube J'!F22</f>
        <v>1.3995579240000033</v>
      </c>
      <c r="AB24" s="68">
        <v>8.028124543393772E-2</v>
      </c>
      <c r="AC24" s="66" t="str">
        <f>'Tube K'!G22</f>
        <v>A9</v>
      </c>
      <c r="AD24" s="67">
        <f>'Tube K'!F22</f>
        <v>1.6700433429999997</v>
      </c>
      <c r="AE24" s="68">
        <v>0.22180100544709402</v>
      </c>
      <c r="AF24" s="66" t="str">
        <f>'Tube L'!G22</f>
        <v>G11</v>
      </c>
      <c r="AG24" s="67">
        <f>'Tube L'!F22</f>
        <v>1.3749981430000009</v>
      </c>
      <c r="AH24" s="68">
        <v>3.9714698846354854E-2</v>
      </c>
    </row>
    <row r="25" spans="1:34" ht="12.9" thickBot="1">
      <c r="A25" s="53">
        <v>22</v>
      </c>
      <c r="B25" s="75" t="str">
        <f>'Tube A'!G23</f>
        <v>F3</v>
      </c>
      <c r="C25" s="76">
        <f>'Tube A'!F23</f>
        <v>1.1999106719999997</v>
      </c>
      <c r="D25" s="77">
        <v>-5.2864887571311371E-3</v>
      </c>
      <c r="E25" s="75" t="str">
        <f>'Tube C'!G23</f>
        <v>B9</v>
      </c>
      <c r="F25" s="76">
        <f>'Tube C'!F23</f>
        <v>1.1869068279999997</v>
      </c>
      <c r="G25" s="77">
        <v>1.3860073440194321E-2</v>
      </c>
      <c r="H25" s="75" t="str">
        <f>'Tube D'!G23</f>
        <v>H11</v>
      </c>
      <c r="I25" s="76">
        <f>'Tube D'!F23</f>
        <v>1.1614455200000009</v>
      </c>
      <c r="J25" s="77">
        <v>3.0403348734495697E-2</v>
      </c>
      <c r="K25" s="75" t="str">
        <f>'Tube E'!G23</f>
        <v>F3</v>
      </c>
      <c r="L25" s="76">
        <f>'Tube E'!F23</f>
        <v>1.1830275300000022</v>
      </c>
      <c r="M25" s="77">
        <v>2.5672684601181942E-2</v>
      </c>
      <c r="N25" s="75" t="str">
        <f>'Tube F'!G23</f>
        <v>E6</v>
      </c>
      <c r="O25" s="76">
        <f>'Tube F'!F23</f>
        <v>1.1728648620000008</v>
      </c>
      <c r="P25" s="77">
        <v>2.2810059732261103E-2</v>
      </c>
      <c r="Q25" s="66" t="str">
        <f>'Tube G'!G23</f>
        <v>B9</v>
      </c>
      <c r="R25" s="76">
        <f>'Tube G'!F23</f>
        <v>1.1672644670000007</v>
      </c>
      <c r="S25" s="77">
        <v>2.7469616129968354E-2</v>
      </c>
      <c r="T25" s="75" t="str">
        <f>'Tube H'!G23</f>
        <v>H11</v>
      </c>
      <c r="U25" s="76">
        <f>'Tube H'!F23</f>
        <v>1.1682206320000006</v>
      </c>
      <c r="V25" s="77">
        <v>5.9500351638751399E-2</v>
      </c>
      <c r="W25" s="66" t="str">
        <f>'Tube I'!G23</f>
        <v>F3</v>
      </c>
      <c r="X25" s="67">
        <f>'Tube I'!F23</f>
        <v>1.2079424580000016</v>
      </c>
      <c r="Y25" s="85">
        <v>-3.4575377012477353E-3</v>
      </c>
      <c r="Z25" s="86" t="str">
        <f>'Tube J'!G23</f>
        <v>E6</v>
      </c>
      <c r="AA25" s="67">
        <f>'Tube J'!F23</f>
        <v>1.1722638440000015</v>
      </c>
      <c r="AB25" s="68">
        <v>1.8353752210502346E-2</v>
      </c>
      <c r="AC25" s="86" t="str">
        <f>'Tube K'!G23</f>
        <v>B9</v>
      </c>
      <c r="AD25" s="87">
        <f>'Tube K'!F23</f>
        <v>1.6296112229999995</v>
      </c>
      <c r="AE25" s="68">
        <v>0.21023478072423271</v>
      </c>
      <c r="AF25" s="66" t="str">
        <f>'Tube L'!G23</f>
        <v>H11</v>
      </c>
      <c r="AG25" s="87">
        <f>'Tube L'!F23</f>
        <v>1.1673737429999989</v>
      </c>
      <c r="AH25" s="68">
        <v>3.6929787124014103E-2</v>
      </c>
    </row>
    <row r="26" spans="1:34" ht="12.9" thickTop="1">
      <c r="B26" s="70"/>
      <c r="C26" s="78" t="s">
        <v>189</v>
      </c>
      <c r="D26" s="79">
        <f>SUM(D5:D25)*40/TubeLoading!J29*100</f>
        <v>30.788553031391764</v>
      </c>
      <c r="E26" s="70"/>
      <c r="F26" s="78" t="s">
        <v>189</v>
      </c>
      <c r="G26" s="79">
        <f>SUM(G5:G25)*40/TubeLoading!J31*100</f>
        <v>41.816098179342355</v>
      </c>
      <c r="H26" s="80"/>
      <c r="I26" s="78" t="s">
        <v>189</v>
      </c>
      <c r="J26" s="79">
        <f>SUM(J5:J25)*40/TubeLoading!J32*100</f>
        <v>34.707307323797586</v>
      </c>
      <c r="K26" s="70"/>
      <c r="L26" s="78" t="s">
        <v>189</v>
      </c>
      <c r="M26" s="79">
        <f>SUM(M5:M25)*40/TubeLoading!J33*100</f>
        <v>37.385409201893339</v>
      </c>
      <c r="N26" s="70"/>
      <c r="O26" s="78" t="s">
        <v>189</v>
      </c>
      <c r="P26" s="79">
        <f>SUM(P5:P25)*40/TubeLoading!J34*100</f>
        <v>36.917147874094979</v>
      </c>
      <c r="Q26" s="84"/>
      <c r="R26" s="78" t="s">
        <v>189</v>
      </c>
      <c r="S26" s="79">
        <f>SUM(S5:S25)*40/TubeLoading!J35*100</f>
        <v>33.254518276339276</v>
      </c>
      <c r="T26" s="70"/>
      <c r="U26" s="78" t="s">
        <v>189</v>
      </c>
      <c r="V26" s="79">
        <f>SUM(V5:V25)*40/TubeLoading!J36*100</f>
        <v>49.389282824600336</v>
      </c>
      <c r="W26" s="88"/>
      <c r="X26" s="89" t="s">
        <v>189</v>
      </c>
      <c r="Y26" s="79">
        <f>SUM(Y5:Y25)*40/TubeLoading!J37*100</f>
        <v>35.562752600350471</v>
      </c>
      <c r="Z26" s="70"/>
      <c r="AA26" s="89" t="s">
        <v>189</v>
      </c>
      <c r="AB26" s="90">
        <f>SUM(AB5:AB25)*40/TubeLoading!J38*100</f>
        <v>35.291218910496688</v>
      </c>
      <c r="AC26" s="70"/>
      <c r="AD26" s="78" t="s">
        <v>189</v>
      </c>
      <c r="AE26" s="90">
        <f>SUM(AE5:AE25)*40/TubeLoading!J39*100</f>
        <v>51.80878929951578</v>
      </c>
      <c r="AF26" s="91"/>
      <c r="AG26" s="78" t="s">
        <v>189</v>
      </c>
      <c r="AH26" s="90">
        <f>SUM(AH5:AH25)*40/TubeLoading!J40*100</f>
        <v>30.81260990708639</v>
      </c>
    </row>
    <row r="27" spans="1:34">
      <c r="B27" s="70"/>
      <c r="C27" s="70"/>
      <c r="D27" s="70"/>
      <c r="E27" s="70"/>
      <c r="F27" s="70"/>
      <c r="G27" s="70"/>
      <c r="H27" s="70"/>
      <c r="I27" s="70"/>
      <c r="J27" s="70"/>
    </row>
    <row r="28" spans="1:34">
      <c r="B28" s="70"/>
      <c r="C28" s="70"/>
      <c r="D28" s="70"/>
      <c r="E28" s="70"/>
      <c r="F28" s="70"/>
      <c r="G28" s="70"/>
      <c r="H28" s="70"/>
      <c r="I28" s="70"/>
      <c r="J28" s="70"/>
    </row>
    <row r="29" spans="1:34">
      <c r="A29" s="59"/>
    </row>
    <row r="30" spans="1:34">
      <c r="A30" s="59"/>
    </row>
    <row r="31" spans="1:34">
      <c r="A31" s="59"/>
    </row>
    <row r="55" spans="1:10">
      <c r="B55" s="70"/>
      <c r="C55" s="70"/>
      <c r="D55" s="70"/>
      <c r="E55" s="70"/>
      <c r="F55" s="70"/>
      <c r="G55" s="70"/>
      <c r="H55" s="70"/>
      <c r="I55" s="70"/>
      <c r="J55" s="70"/>
    </row>
    <row r="56" spans="1:10">
      <c r="A56" s="59"/>
    </row>
    <row r="57" spans="1:10">
      <c r="A57" s="59"/>
    </row>
    <row r="58" spans="1:10">
      <c r="A58" s="59"/>
    </row>
    <row r="82" spans="1:10">
      <c r="B82" s="70"/>
      <c r="C82" s="70"/>
      <c r="D82" s="70"/>
      <c r="E82" s="70"/>
      <c r="F82" s="70"/>
      <c r="G82" s="70"/>
      <c r="H82" s="70"/>
      <c r="I82" s="70"/>
      <c r="J82" s="70"/>
    </row>
    <row r="83" spans="1:10">
      <c r="B83" s="70"/>
      <c r="C83" s="70"/>
      <c r="D83" s="70"/>
      <c r="E83" s="70"/>
      <c r="F83" s="70"/>
      <c r="G83" s="70"/>
      <c r="H83" s="70"/>
      <c r="I83" s="70"/>
      <c r="J83" s="70"/>
    </row>
    <row r="84" spans="1:10">
      <c r="A84" s="59"/>
    </row>
    <row r="85" spans="1:10">
      <c r="A85" s="59"/>
    </row>
    <row r="86" spans="1:10">
      <c r="A86" s="59"/>
    </row>
  </sheetData>
  <mergeCells count="11">
    <mergeCell ref="B2:D2"/>
    <mergeCell ref="E2:G2"/>
    <mergeCell ref="H2:J2"/>
    <mergeCell ref="W2:Y2"/>
    <mergeCell ref="Z2:AB2"/>
    <mergeCell ref="AC2:AE2"/>
    <mergeCell ref="AF2:AH2"/>
    <mergeCell ref="K2:M2"/>
    <mergeCell ref="N2:P2"/>
    <mergeCell ref="Q2:S2"/>
    <mergeCell ref="T2:V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21875" defaultRowHeight="12.45"/>
  <cols>
    <col min="1" max="1" width="17.921875" customWidth="1"/>
    <col min="2" max="2" width="8.921875" customWidth="1"/>
    <col min="3" max="3" width="87.07421875" customWidth="1"/>
  </cols>
  <sheetData>
    <row r="1" spans="1:6">
      <c r="A1" s="1" t="s">
        <v>41</v>
      </c>
    </row>
    <row r="2" spans="1:6" ht="49.75">
      <c r="E2" s="2" t="s">
        <v>32</v>
      </c>
      <c r="F2" s="2" t="s">
        <v>9</v>
      </c>
    </row>
    <row r="3" spans="1:6" ht="15.9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5.9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4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4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4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4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4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5.9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45">
      <c r="A11" s="3" t="s">
        <v>37</v>
      </c>
      <c r="B11" s="10">
        <v>11</v>
      </c>
      <c r="C11" s="4" t="s">
        <v>31</v>
      </c>
    </row>
    <row r="12" spans="1:6" ht="15.9">
      <c r="A12" s="3" t="s">
        <v>13</v>
      </c>
      <c r="B12">
        <v>1.7</v>
      </c>
      <c r="C12" s="4" t="s">
        <v>36</v>
      </c>
    </row>
    <row r="13" spans="1:6" ht="15.9">
      <c r="A13" s="3" t="s">
        <v>14</v>
      </c>
      <c r="B13">
        <v>1.65</v>
      </c>
      <c r="C13" s="4" t="s">
        <v>34</v>
      </c>
    </row>
    <row r="14" spans="1:6" ht="15.9">
      <c r="A14" s="3" t="s">
        <v>15</v>
      </c>
      <c r="B14">
        <v>7.5</v>
      </c>
      <c r="C14" s="4" t="s">
        <v>21</v>
      </c>
    </row>
    <row r="15" spans="1:6" ht="15.9">
      <c r="A15" s="3" t="s">
        <v>16</v>
      </c>
      <c r="B15">
        <f>(1/3*(B4^2+B3*B4+B3^2))^(1/2)</f>
        <v>8.1389249904394614</v>
      </c>
      <c r="C15" s="4" t="s">
        <v>35</v>
      </c>
    </row>
    <row r="16" spans="1:6" ht="15.9">
      <c r="A16" s="3" t="s">
        <v>17</v>
      </c>
      <c r="B16">
        <v>5.0999999999999996</v>
      </c>
      <c r="C16" s="4" t="s">
        <v>4</v>
      </c>
    </row>
    <row r="17" spans="1:4" ht="15.45">
      <c r="A17" s="3"/>
      <c r="C17" s="4"/>
    </row>
    <row r="18" spans="1:4" ht="15.45">
      <c r="C18" s="11" t="s">
        <v>38</v>
      </c>
      <c r="D18" s="12">
        <f>B11*(B3-B4)^2</f>
        <v>19.166399999999982</v>
      </c>
    </row>
    <row r="19" spans="1:4" ht="15.45">
      <c r="C19" s="11" t="s">
        <v>2</v>
      </c>
      <c r="D19" s="12">
        <f>B11*((B3-B4)/3)^2</f>
        <v>2.1295999999999977</v>
      </c>
    </row>
    <row r="20" spans="1:4" ht="15.45">
      <c r="C20" s="11" t="s">
        <v>3</v>
      </c>
      <c r="D20" s="14">
        <f>(113000000000000*B5*(B13-1))/(B6^4*B14^2*B10)</f>
        <v>108.31629022640612</v>
      </c>
    </row>
    <row r="22" spans="1:4" ht="15.45">
      <c r="C22" s="11"/>
      <c r="D22" s="12"/>
    </row>
    <row r="23" spans="1:4" ht="15.45">
      <c r="C23" s="11"/>
      <c r="D23" s="12"/>
    </row>
    <row r="27" spans="1:4">
      <c r="A27" s="1"/>
    </row>
    <row r="28" spans="1:4" ht="15.45">
      <c r="C28" s="4"/>
    </row>
    <row r="29" spans="1:4" ht="15.45">
      <c r="A29" s="3"/>
      <c r="C29" s="4"/>
    </row>
    <row r="30" spans="1:4" ht="15.45">
      <c r="A30" s="3"/>
      <c r="C30" s="4"/>
    </row>
    <row r="31" spans="1:4" ht="15.45">
      <c r="A31" s="3"/>
      <c r="B31" s="7"/>
      <c r="C31" s="4"/>
    </row>
    <row r="32" spans="1:4" ht="15.45">
      <c r="A32" s="3"/>
      <c r="C32" s="4"/>
    </row>
    <row r="33" spans="1:12" ht="15.45">
      <c r="A33" s="3"/>
      <c r="C33" s="4"/>
    </row>
    <row r="34" spans="1:12" ht="15.45">
      <c r="A34" s="3"/>
      <c r="C34" s="4"/>
    </row>
    <row r="35" spans="1:12" ht="15.45">
      <c r="A35" s="3"/>
      <c r="C35" s="4"/>
    </row>
    <row r="36" spans="1:12" ht="15.45">
      <c r="A36" s="3"/>
      <c r="C36" s="4"/>
    </row>
    <row r="37" spans="1:12" ht="15.45">
      <c r="A37" s="3"/>
      <c r="B37" s="10"/>
      <c r="C37" s="4"/>
    </row>
    <row r="38" spans="1:12" ht="15.45">
      <c r="A38" s="3"/>
      <c r="C38" s="4"/>
    </row>
    <row r="39" spans="1:12" ht="15.45">
      <c r="A39" s="3"/>
      <c r="C39" s="4"/>
    </row>
    <row r="40" spans="1:12" s="18" customFormat="1" ht="15.45">
      <c r="A40" s="17"/>
      <c r="C40" s="19"/>
    </row>
    <row r="41" spans="1:12" ht="15.45">
      <c r="A41" s="3"/>
      <c r="C41" s="4"/>
    </row>
    <row r="42" spans="1:12" ht="15.45">
      <c r="A42" s="3"/>
      <c r="C42" s="4"/>
    </row>
    <row r="43" spans="1:12" ht="15.45">
      <c r="A43" s="3"/>
      <c r="C43" s="4"/>
    </row>
    <row r="44" spans="1:12" ht="15.45">
      <c r="A44" s="3"/>
      <c r="C44" s="4"/>
    </row>
    <row r="45" spans="1:12" ht="15.45">
      <c r="A45" s="3"/>
      <c r="C45" s="4"/>
    </row>
    <row r="46" spans="1:12" ht="15.45">
      <c r="A46" s="3"/>
      <c r="C46" s="11"/>
    </row>
    <row r="47" spans="1:12" ht="15.45">
      <c r="C47" s="11"/>
      <c r="K47" s="20"/>
      <c r="L47" s="20"/>
    </row>
    <row r="48" spans="1:12" ht="15.45">
      <c r="C48" s="11"/>
    </row>
    <row r="49" spans="3:12" s="20" customFormat="1" ht="15.45">
      <c r="C49" s="21"/>
      <c r="K49"/>
      <c r="L49"/>
    </row>
    <row r="50" spans="3:12" ht="15.45">
      <c r="C50" s="11"/>
    </row>
    <row r="51" spans="3:12">
      <c r="D51" s="13"/>
    </row>
    <row r="52" spans="3:12" ht="15.45">
      <c r="C52" s="11"/>
      <c r="D52" s="14"/>
    </row>
    <row r="53" spans="3:12" ht="15.45">
      <c r="C53" s="11"/>
      <c r="D53" s="14"/>
    </row>
    <row r="54" spans="3:12" ht="15.45">
      <c r="C54" s="11"/>
      <c r="D54" s="14"/>
    </row>
    <row r="55" spans="3:12" ht="15.4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28" zoomScale="125" zoomScaleNormal="125" workbookViewId="0">
      <selection activeCell="F47" sqref="F47"/>
    </sheetView>
  </sheetViews>
  <sheetFormatPr defaultColWidth="11.3828125" defaultRowHeight="12.45"/>
  <cols>
    <col min="1" max="1" width="11.3828125" customWidth="1"/>
    <col min="2" max="2" width="16" customWidth="1"/>
    <col min="3" max="12" width="11.3828125" customWidth="1"/>
    <col min="13" max="13" width="12.23046875" bestFit="1" customWidth="1"/>
  </cols>
  <sheetData>
    <row r="1" spans="1:10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0.94250064831999947</v>
      </c>
      <c r="C13" s="31">
        <f t="shared" ref="C13:C26" si="1">B13+A13</f>
        <v>4.9425006483199994</v>
      </c>
    </row>
    <row r="14" spans="1:10">
      <c r="A14" s="31">
        <v>4.05</v>
      </c>
      <c r="B14" s="31">
        <f t="shared" si="0"/>
        <v>0.95428190642399957</v>
      </c>
      <c r="C14" s="31">
        <f t="shared" si="1"/>
        <v>5.0042819064239996</v>
      </c>
    </row>
    <row r="15" spans="1:10">
      <c r="A15" s="31">
        <v>4.0999999999999996</v>
      </c>
      <c r="B15" s="31">
        <f t="shared" si="0"/>
        <v>0.96606316452799945</v>
      </c>
      <c r="C15" s="31">
        <f t="shared" si="1"/>
        <v>5.066063164527999</v>
      </c>
    </row>
    <row r="16" spans="1:10">
      <c r="A16" s="31">
        <v>4.1500000000000004</v>
      </c>
      <c r="B16" s="31">
        <f t="shared" si="0"/>
        <v>0.97784442263199955</v>
      </c>
      <c r="C16" s="15">
        <f t="shared" si="1"/>
        <v>5.1278444226320001</v>
      </c>
    </row>
    <row r="17" spans="1:12">
      <c r="A17" s="31">
        <v>4.2</v>
      </c>
      <c r="B17" s="31">
        <f t="shared" si="0"/>
        <v>0.98962568073599944</v>
      </c>
      <c r="C17" s="31">
        <f t="shared" si="1"/>
        <v>5.1896256807359995</v>
      </c>
    </row>
    <row r="18" spans="1:12">
      <c r="A18" s="31">
        <v>4.25</v>
      </c>
      <c r="B18" s="31">
        <f t="shared" si="0"/>
        <v>1.0014069388399995</v>
      </c>
      <c r="C18" s="31">
        <f t="shared" si="1"/>
        <v>5.2514069388399998</v>
      </c>
    </row>
    <row r="19" spans="1:12">
      <c r="A19" s="31">
        <v>4.3</v>
      </c>
      <c r="B19" s="31">
        <f t="shared" si="0"/>
        <v>1.0131881969439995</v>
      </c>
      <c r="C19" s="31">
        <f t="shared" si="1"/>
        <v>5.3131881969439991</v>
      </c>
      <c r="E19" s="40" t="s">
        <v>45</v>
      </c>
      <c r="F19" s="40" t="s">
        <v>47</v>
      </c>
      <c r="G19" s="40" t="s">
        <v>46</v>
      </c>
      <c r="H19" s="51" t="s">
        <v>167</v>
      </c>
    </row>
    <row r="20" spans="1:12">
      <c r="A20" s="31">
        <v>4.3499999999999996</v>
      </c>
      <c r="B20" s="31">
        <f t="shared" si="0"/>
        <v>1.0249694550479993</v>
      </c>
      <c r="C20" s="31">
        <f t="shared" si="1"/>
        <v>5.3749694550479994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0.87496945504799928</v>
      </c>
      <c r="H20">
        <v>5.0000000000000001E-3</v>
      </c>
    </row>
    <row r="21" spans="1:12">
      <c r="A21" s="31">
        <v>4.4000000000000004</v>
      </c>
      <c r="B21" s="31">
        <f t="shared" si="0"/>
        <v>1.0367507131519995</v>
      </c>
      <c r="C21" s="31">
        <f t="shared" si="1"/>
        <v>5.4367507131519996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0.88675071315199949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1.0485319712559995</v>
      </c>
      <c r="C22" s="31">
        <f t="shared" si="1"/>
        <v>5.4985319712559999</v>
      </c>
      <c r="E22">
        <f t="shared" si="2"/>
        <v>4.45</v>
      </c>
      <c r="F22">
        <f t="shared" si="4"/>
        <v>0.15</v>
      </c>
      <c r="G22" s="28">
        <f t="shared" si="3"/>
        <v>0.89853197125599948</v>
      </c>
      <c r="H22">
        <v>5.0000000000000001E-3</v>
      </c>
      <c r="I22" s="16"/>
      <c r="J22" s="16"/>
    </row>
    <row r="23" spans="1:12">
      <c r="A23">
        <v>4.5</v>
      </c>
      <c r="B23" s="31">
        <f t="shared" si="0"/>
        <v>1.0603132293599995</v>
      </c>
      <c r="C23">
        <f t="shared" si="1"/>
        <v>5.5603132293599993</v>
      </c>
      <c r="E23">
        <f t="shared" si="2"/>
        <v>4.5</v>
      </c>
      <c r="F23">
        <f t="shared" si="4"/>
        <v>0.15</v>
      </c>
      <c r="G23" s="28">
        <f t="shared" si="3"/>
        <v>0.91031322935999948</v>
      </c>
      <c r="H23">
        <v>5.0000000000000001E-3</v>
      </c>
      <c r="I23" s="16"/>
      <c r="J23" s="16"/>
    </row>
    <row r="24" spans="1:12">
      <c r="A24" s="111">
        <v>4.55</v>
      </c>
      <c r="B24" s="111">
        <f t="shared" si="0"/>
        <v>1.0720944874639995</v>
      </c>
      <c r="C24" s="111">
        <f t="shared" si="1"/>
        <v>5.6220944874639995</v>
      </c>
      <c r="D24" s="111"/>
      <c r="E24" s="111">
        <f>A24</f>
        <v>4.55</v>
      </c>
      <c r="F24" s="111">
        <f t="shared" si="4"/>
        <v>0.15</v>
      </c>
      <c r="G24" s="112">
        <f>B24-F24</f>
        <v>0.92209448746399947</v>
      </c>
      <c r="H24" s="52">
        <v>5.0000000000000001E-3</v>
      </c>
      <c r="I24" s="16"/>
      <c r="J24" s="16"/>
    </row>
    <row r="25" spans="1:12">
      <c r="A25">
        <v>4.57</v>
      </c>
      <c r="B25" s="31">
        <f t="shared" si="0"/>
        <v>1.0768069907055995</v>
      </c>
      <c r="C25">
        <f t="shared" si="1"/>
        <v>5.6468069907056</v>
      </c>
      <c r="E25">
        <f t="shared" si="2"/>
        <v>4.57</v>
      </c>
      <c r="F25">
        <f t="shared" si="4"/>
        <v>0.15</v>
      </c>
      <c r="G25" s="28">
        <f t="shared" si="3"/>
        <v>0.92680699070559946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1.0838757455679993</v>
      </c>
      <c r="C26" s="30">
        <f t="shared" si="1"/>
        <v>5.6838757455679989</v>
      </c>
      <c r="E26">
        <f t="shared" si="2"/>
        <v>4.5999999999999996</v>
      </c>
      <c r="F26">
        <f t="shared" si="4"/>
        <v>0.15</v>
      </c>
      <c r="G26" s="28">
        <f t="shared" si="3"/>
        <v>0.93387574556799924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7.299999999999997">
      <c r="A28" s="106" t="s">
        <v>43</v>
      </c>
      <c r="B28" s="107" t="s">
        <v>39</v>
      </c>
      <c r="C28" s="107" t="s">
        <v>40</v>
      </c>
      <c r="D28" s="107" t="s">
        <v>42</v>
      </c>
      <c r="E28" s="107" t="s">
        <v>0</v>
      </c>
      <c r="F28" s="107" t="s">
        <v>153</v>
      </c>
      <c r="G28" s="108" t="s">
        <v>146</v>
      </c>
      <c r="H28" s="108" t="s">
        <v>147</v>
      </c>
      <c r="I28" s="108" t="s">
        <v>148</v>
      </c>
      <c r="J28" s="106" t="s">
        <v>197</v>
      </c>
      <c r="K28" s="107" t="s">
        <v>209</v>
      </c>
      <c r="L28" s="107" t="s">
        <v>208</v>
      </c>
    </row>
    <row r="29" spans="1:12" ht="14.15">
      <c r="A29" s="38" t="s">
        <v>138</v>
      </c>
      <c r="B29" s="93">
        <v>1.4021999999999999</v>
      </c>
      <c r="C29" s="93">
        <v>20</v>
      </c>
      <c r="D29" s="94">
        <f t="shared" ref="D29:D40" si="5">(20-C29)*-0.000175+B29</f>
        <v>1.4021999999999999</v>
      </c>
      <c r="E29" s="94">
        <f t="shared" ref="E29:E40" si="6">D29*10.9276-13.593</f>
        <v>1.7296807199999993</v>
      </c>
      <c r="F29" s="101">
        <v>2448</v>
      </c>
      <c r="G29" s="38">
        <v>146</v>
      </c>
      <c r="H29" s="95">
        <f>4000/G29</f>
        <v>27.397260273972602</v>
      </c>
      <c r="I29" s="95">
        <f>150-H29</f>
        <v>122.60273972602739</v>
      </c>
      <c r="J29" s="38">
        <f>G29*H29</f>
        <v>4000</v>
      </c>
      <c r="K29" s="96">
        <f>G$24+0.025</f>
        <v>0.94709448746399949</v>
      </c>
      <c r="L29" s="38">
        <f>H$23</f>
        <v>5.0000000000000001E-3</v>
      </c>
    </row>
    <row r="30" spans="1:12" ht="14.15">
      <c r="A30" t="s">
        <v>139</v>
      </c>
      <c r="B30" s="54">
        <v>1.4018999999999999</v>
      </c>
      <c r="C30" s="54">
        <v>20.100000000000001</v>
      </c>
      <c r="D30" s="42">
        <f t="shared" si="5"/>
        <v>1.4019174999999999</v>
      </c>
      <c r="E30" s="42">
        <f t="shared" si="6"/>
        <v>1.726593673</v>
      </c>
      <c r="F30" s="102">
        <v>2390</v>
      </c>
      <c r="G30">
        <v>29.5</v>
      </c>
      <c r="H30" s="50">
        <f t="shared" ref="H30:H44" si="7">4000/G30</f>
        <v>135.59322033898306</v>
      </c>
      <c r="I30" s="50">
        <f>150-H30</f>
        <v>14.406779661016941</v>
      </c>
      <c r="J30">
        <f>G30*H30</f>
        <v>4000.0000000000005</v>
      </c>
      <c r="K30" s="96">
        <f t="shared" ref="K30:K44" si="8">G$24+0.025</f>
        <v>0.94709448746399949</v>
      </c>
      <c r="L30">
        <f t="shared" ref="L30:L44" si="9">H$23</f>
        <v>5.0000000000000001E-3</v>
      </c>
    </row>
    <row r="31" spans="1:12" ht="14.15">
      <c r="A31" s="38" t="s">
        <v>140</v>
      </c>
      <c r="B31" s="93">
        <v>1.4016999999999999</v>
      </c>
      <c r="C31" s="93">
        <v>20.7</v>
      </c>
      <c r="D31" s="94">
        <f t="shared" si="5"/>
        <v>1.4018225</v>
      </c>
      <c r="E31" s="94">
        <f t="shared" si="6"/>
        <v>1.7255555509999994</v>
      </c>
      <c r="F31" s="101">
        <v>2446</v>
      </c>
      <c r="G31" s="38">
        <v>128.6</v>
      </c>
      <c r="H31" s="95">
        <f t="shared" si="7"/>
        <v>31.104199066874031</v>
      </c>
      <c r="I31" s="95">
        <f t="shared" ref="I31" si="10">150-H31</f>
        <v>118.89580093312597</v>
      </c>
      <c r="J31" s="38">
        <f t="shared" ref="J31" si="11">G31*H31</f>
        <v>4000</v>
      </c>
      <c r="K31" s="96">
        <f t="shared" si="8"/>
        <v>0.94709448746399949</v>
      </c>
      <c r="L31" s="38">
        <f t="shared" si="9"/>
        <v>5.0000000000000001E-3</v>
      </c>
    </row>
    <row r="32" spans="1:12" ht="14.15">
      <c r="A32" t="s">
        <v>141</v>
      </c>
      <c r="B32" s="54">
        <v>1.4017999999999999</v>
      </c>
      <c r="C32" s="54">
        <v>20.7</v>
      </c>
      <c r="D32" s="42">
        <f t="shared" si="5"/>
        <v>1.4019225</v>
      </c>
      <c r="E32" s="42">
        <f t="shared" si="6"/>
        <v>1.7266483109999999</v>
      </c>
      <c r="F32" s="102">
        <v>2458</v>
      </c>
      <c r="G32">
        <v>130.69999999999999</v>
      </c>
      <c r="H32" s="50">
        <f t="shared" si="7"/>
        <v>30.604437643458304</v>
      </c>
      <c r="I32" s="50">
        <f t="shared" ref="I32:I42" si="12">150-H32</f>
        <v>119.39556235654169</v>
      </c>
      <c r="J32">
        <f>G32*H32</f>
        <v>4000</v>
      </c>
      <c r="K32" s="96">
        <f t="shared" si="8"/>
        <v>0.94709448746399949</v>
      </c>
      <c r="L32">
        <f t="shared" si="9"/>
        <v>5.0000000000000001E-3</v>
      </c>
    </row>
    <row r="33" spans="1:12" ht="14.15">
      <c r="A33" s="38" t="s">
        <v>142</v>
      </c>
      <c r="B33" s="93">
        <v>1.4019999999999999</v>
      </c>
      <c r="C33" s="93">
        <v>19.8</v>
      </c>
      <c r="D33" s="94">
        <f t="shared" si="5"/>
        <v>1.4019649999999999</v>
      </c>
      <c r="E33" s="94">
        <f t="shared" si="6"/>
        <v>1.7271127339999985</v>
      </c>
      <c r="F33" s="101">
        <v>1796</v>
      </c>
      <c r="G33" s="38">
        <v>46.5</v>
      </c>
      <c r="H33" s="95">
        <f t="shared" si="7"/>
        <v>86.021505376344081</v>
      </c>
      <c r="I33" s="95">
        <f t="shared" si="12"/>
        <v>63.978494623655919</v>
      </c>
      <c r="J33" s="38">
        <f>G33*H33</f>
        <v>3999.9999999999995</v>
      </c>
      <c r="K33" s="96">
        <f t="shared" si="8"/>
        <v>0.94709448746399949</v>
      </c>
      <c r="L33" s="38">
        <f t="shared" si="9"/>
        <v>5.0000000000000001E-3</v>
      </c>
    </row>
    <row r="34" spans="1:12">
      <c r="A34" t="s">
        <v>143</v>
      </c>
      <c r="B34" s="54">
        <v>1.4019999999999999</v>
      </c>
      <c r="C34" s="54">
        <v>20.7</v>
      </c>
      <c r="D34" s="42">
        <f t="shared" si="5"/>
        <v>1.4021224999999999</v>
      </c>
      <c r="E34" s="42">
        <f t="shared" si="6"/>
        <v>1.7288338309999993</v>
      </c>
      <c r="F34" s="103">
        <v>2453</v>
      </c>
      <c r="G34">
        <v>212.2</v>
      </c>
      <c r="H34" s="50">
        <f t="shared" si="7"/>
        <v>18.850141376060321</v>
      </c>
      <c r="I34" s="50">
        <f t="shared" si="12"/>
        <v>131.14985862393968</v>
      </c>
      <c r="J34">
        <f>G34*H34</f>
        <v>4000</v>
      </c>
      <c r="K34" s="96">
        <f t="shared" si="8"/>
        <v>0.94709448746399949</v>
      </c>
      <c r="L34">
        <f t="shared" si="9"/>
        <v>5.0000000000000001E-3</v>
      </c>
    </row>
    <row r="35" spans="1:12" ht="14.15">
      <c r="A35" s="38" t="s">
        <v>144</v>
      </c>
      <c r="B35" s="93">
        <v>1.4018999999999999</v>
      </c>
      <c r="C35" s="93">
        <v>19.8</v>
      </c>
      <c r="D35" s="94">
        <f t="shared" si="5"/>
        <v>1.4018649999999999</v>
      </c>
      <c r="E35" s="94">
        <f t="shared" si="6"/>
        <v>1.7260199739999997</v>
      </c>
      <c r="F35" s="101">
        <v>4006</v>
      </c>
      <c r="G35" s="38">
        <v>76.3</v>
      </c>
      <c r="H35" s="95">
        <f t="shared" si="7"/>
        <v>52.424639580602886</v>
      </c>
      <c r="I35" s="95">
        <f t="shared" si="12"/>
        <v>97.575360419397114</v>
      </c>
      <c r="J35" s="38">
        <f>G35*H35</f>
        <v>4000</v>
      </c>
      <c r="K35" s="96">
        <f t="shared" si="8"/>
        <v>0.94709448746399949</v>
      </c>
      <c r="L35" s="38">
        <f t="shared" si="9"/>
        <v>5.0000000000000001E-3</v>
      </c>
    </row>
    <row r="36" spans="1:12" ht="14.15">
      <c r="A36" t="s">
        <v>145</v>
      </c>
      <c r="B36" s="54">
        <v>1.4017999999999999</v>
      </c>
      <c r="C36" s="54">
        <v>20.7</v>
      </c>
      <c r="D36" s="42">
        <f t="shared" si="5"/>
        <v>1.4019225</v>
      </c>
      <c r="E36" s="42">
        <f t="shared" si="6"/>
        <v>1.7266483109999999</v>
      </c>
      <c r="F36" s="102">
        <v>2450</v>
      </c>
      <c r="G36">
        <v>44</v>
      </c>
      <c r="H36" s="50">
        <f t="shared" si="7"/>
        <v>90.909090909090907</v>
      </c>
      <c r="I36" s="50">
        <f t="shared" si="12"/>
        <v>59.090909090909093</v>
      </c>
      <c r="J36">
        <f t="shared" ref="J36:J44" si="13">G36*H36</f>
        <v>4000</v>
      </c>
      <c r="K36" s="96">
        <f t="shared" si="8"/>
        <v>0.94709448746399949</v>
      </c>
      <c r="L36">
        <f t="shared" si="9"/>
        <v>5.0000000000000001E-3</v>
      </c>
    </row>
    <row r="37" spans="1:12" ht="14.15">
      <c r="A37" s="38" t="s">
        <v>149</v>
      </c>
      <c r="B37" s="94">
        <v>1.4017999999999999</v>
      </c>
      <c r="C37" s="97">
        <v>20.7</v>
      </c>
      <c r="D37" s="94">
        <f t="shared" si="5"/>
        <v>1.4019225</v>
      </c>
      <c r="E37" s="94">
        <f t="shared" si="6"/>
        <v>1.7266483109999999</v>
      </c>
      <c r="F37" s="101">
        <v>1429</v>
      </c>
      <c r="G37" s="38">
        <v>34.200000000000003</v>
      </c>
      <c r="H37" s="95">
        <f t="shared" si="7"/>
        <v>116.95906432748536</v>
      </c>
      <c r="I37" s="95">
        <f t="shared" si="12"/>
        <v>33.040935672514635</v>
      </c>
      <c r="J37" s="38">
        <f>G37*H37</f>
        <v>4000</v>
      </c>
      <c r="K37" s="96">
        <f t="shared" si="8"/>
        <v>0.94709448746399949</v>
      </c>
      <c r="L37" s="38">
        <f t="shared" si="9"/>
        <v>5.0000000000000001E-3</v>
      </c>
    </row>
    <row r="38" spans="1:12" ht="14.15">
      <c r="A38" t="s">
        <v>150</v>
      </c>
      <c r="B38" s="42">
        <v>1.4016999999999999</v>
      </c>
      <c r="C38" s="41">
        <v>20.8</v>
      </c>
      <c r="D38" s="42">
        <f t="shared" si="5"/>
        <v>1.40184</v>
      </c>
      <c r="E38" s="42">
        <f t="shared" si="6"/>
        <v>1.725746784</v>
      </c>
      <c r="F38" s="102">
        <v>2388</v>
      </c>
      <c r="G38">
        <v>202.2</v>
      </c>
      <c r="H38" s="50">
        <f t="shared" si="7"/>
        <v>19.782393669634025</v>
      </c>
      <c r="I38" s="50">
        <f t="shared" si="12"/>
        <v>130.21760633036598</v>
      </c>
      <c r="J38">
        <f t="shared" si="13"/>
        <v>3999.9999999999995</v>
      </c>
      <c r="K38" s="96">
        <f t="shared" si="8"/>
        <v>0.94709448746399949</v>
      </c>
      <c r="L38">
        <f t="shared" si="9"/>
        <v>5.0000000000000001E-3</v>
      </c>
    </row>
    <row r="39" spans="1:12" ht="14.6">
      <c r="A39" s="38" t="s">
        <v>151</v>
      </c>
      <c r="B39" s="94">
        <v>1.4016999999999999</v>
      </c>
      <c r="C39" s="97">
        <v>20.7</v>
      </c>
      <c r="D39" s="94">
        <f t="shared" si="5"/>
        <v>1.4018225</v>
      </c>
      <c r="E39" s="94">
        <f t="shared" si="6"/>
        <v>1.7255555509999994</v>
      </c>
      <c r="F39" s="101">
        <v>1437</v>
      </c>
      <c r="G39" s="105">
        <v>43.6</v>
      </c>
      <c r="H39" s="95">
        <f t="shared" si="7"/>
        <v>91.743119266055047</v>
      </c>
      <c r="I39" s="95">
        <f t="shared" si="12"/>
        <v>58.256880733944953</v>
      </c>
      <c r="J39" s="38">
        <f t="shared" si="13"/>
        <v>4000</v>
      </c>
      <c r="K39" s="96">
        <f t="shared" si="8"/>
        <v>0.94709448746399949</v>
      </c>
      <c r="L39" s="38">
        <f t="shared" si="9"/>
        <v>5.0000000000000001E-3</v>
      </c>
    </row>
    <row r="40" spans="1:12" ht="14.15">
      <c r="A40" t="s">
        <v>152</v>
      </c>
      <c r="B40" s="42">
        <v>1.4016999999999999</v>
      </c>
      <c r="C40" s="41">
        <v>20.7</v>
      </c>
      <c r="D40" s="42">
        <f t="shared" si="5"/>
        <v>1.4018225</v>
      </c>
      <c r="E40" s="42">
        <f t="shared" si="6"/>
        <v>1.7255555509999994</v>
      </c>
      <c r="F40" s="104">
        <v>2395</v>
      </c>
      <c r="G40">
        <v>321.39999999999998</v>
      </c>
      <c r="H40" s="50">
        <f t="shared" si="7"/>
        <v>12.445550715619166</v>
      </c>
      <c r="I40" s="50">
        <f t="shared" si="12"/>
        <v>137.55444928438084</v>
      </c>
      <c r="J40">
        <f t="shared" si="13"/>
        <v>4000</v>
      </c>
      <c r="K40" s="96">
        <f t="shared" si="8"/>
        <v>0.94709448746399949</v>
      </c>
      <c r="L40">
        <f t="shared" si="9"/>
        <v>5.0000000000000001E-3</v>
      </c>
    </row>
    <row r="41" spans="1:12" ht="14.15">
      <c r="A41" s="38" t="s">
        <v>163</v>
      </c>
      <c r="B41" s="94"/>
      <c r="C41" s="97"/>
      <c r="D41" s="94">
        <f t="shared" ref="D41:D44" si="14">(20-C41)*-0.000175+B41</f>
        <v>-3.5000000000000001E-3</v>
      </c>
      <c r="E41" s="94">
        <f t="shared" ref="E41:E44" si="15">D41*10.9276-13.593</f>
        <v>-13.631246600000001</v>
      </c>
      <c r="F41" s="109"/>
      <c r="G41" s="38"/>
      <c r="H41" s="95" t="e">
        <f t="shared" si="7"/>
        <v>#DIV/0!</v>
      </c>
      <c r="I41" s="95" t="e">
        <f t="shared" si="12"/>
        <v>#DIV/0!</v>
      </c>
      <c r="J41" s="38" t="e">
        <f t="shared" si="13"/>
        <v>#DIV/0!</v>
      </c>
      <c r="K41" s="96">
        <f t="shared" si="8"/>
        <v>0.94709448746399949</v>
      </c>
      <c r="L41" s="38">
        <f t="shared" si="9"/>
        <v>5.0000000000000001E-3</v>
      </c>
    </row>
    <row r="42" spans="1:12" ht="14.15">
      <c r="A42" t="s">
        <v>164</v>
      </c>
      <c r="B42" s="42"/>
      <c r="C42" s="41"/>
      <c r="D42" s="42">
        <f t="shared" si="14"/>
        <v>-3.5000000000000001E-3</v>
      </c>
      <c r="E42" s="42">
        <f t="shared" si="15"/>
        <v>-13.631246600000001</v>
      </c>
      <c r="F42" s="110"/>
      <c r="H42" s="50" t="e">
        <f t="shared" si="7"/>
        <v>#DIV/0!</v>
      </c>
      <c r="I42" s="50" t="e">
        <f t="shared" si="12"/>
        <v>#DIV/0!</v>
      </c>
      <c r="J42" t="e">
        <f t="shared" si="13"/>
        <v>#DIV/0!</v>
      </c>
      <c r="K42" s="96">
        <f t="shared" si="8"/>
        <v>0.94709448746399949</v>
      </c>
      <c r="L42">
        <f t="shared" si="9"/>
        <v>5.0000000000000001E-3</v>
      </c>
    </row>
    <row r="43" spans="1:12" ht="14.15">
      <c r="A43" s="38" t="s">
        <v>165</v>
      </c>
      <c r="B43" s="94"/>
      <c r="C43" s="97"/>
      <c r="D43" s="94">
        <f t="shared" si="14"/>
        <v>-3.5000000000000001E-3</v>
      </c>
      <c r="E43" s="94">
        <f t="shared" si="15"/>
        <v>-13.631246600000001</v>
      </c>
      <c r="F43" s="109"/>
      <c r="G43" s="38"/>
      <c r="H43" s="95" t="e">
        <f t="shared" si="7"/>
        <v>#DIV/0!</v>
      </c>
      <c r="I43" s="95" t="e">
        <f t="shared" ref="I43:I44" si="16">150-H43</f>
        <v>#DIV/0!</v>
      </c>
      <c r="J43" s="38" t="e">
        <f t="shared" si="13"/>
        <v>#DIV/0!</v>
      </c>
      <c r="K43" s="96">
        <f t="shared" si="8"/>
        <v>0.94709448746399949</v>
      </c>
      <c r="L43" s="38">
        <f t="shared" si="9"/>
        <v>5.0000000000000001E-3</v>
      </c>
    </row>
    <row r="44" spans="1:12" ht="14.15">
      <c r="A44" t="s">
        <v>166</v>
      </c>
      <c r="B44" s="42"/>
      <c r="C44" s="41"/>
      <c r="D44" s="42">
        <f t="shared" si="14"/>
        <v>-3.5000000000000001E-3</v>
      </c>
      <c r="E44" s="42">
        <f t="shared" si="15"/>
        <v>-13.631246600000001</v>
      </c>
      <c r="F44" s="110"/>
      <c r="H44" s="50" t="e">
        <f t="shared" si="7"/>
        <v>#DIV/0!</v>
      </c>
      <c r="I44" s="50" t="e">
        <f t="shared" si="16"/>
        <v>#DIV/0!</v>
      </c>
      <c r="J44" t="e">
        <f t="shared" si="13"/>
        <v>#DIV/0!</v>
      </c>
      <c r="K44" s="96">
        <f t="shared" si="8"/>
        <v>0.94709448746399949</v>
      </c>
      <c r="L44">
        <f t="shared" si="9"/>
        <v>5.0000000000000001E-3</v>
      </c>
    </row>
    <row r="45" spans="1:12" ht="14.15">
      <c r="A45" s="45" t="s">
        <v>33</v>
      </c>
      <c r="B45" s="46">
        <v>1.4168000000000001</v>
      </c>
      <c r="C45" s="47">
        <v>17.8</v>
      </c>
      <c r="D45" s="48">
        <f>(20-C45)*-0.000175+B45</f>
        <v>1.416415</v>
      </c>
      <c r="E45" s="49">
        <f>D45*10.9276-13.593</f>
        <v>1.8850165539999999</v>
      </c>
      <c r="F45" s="92"/>
      <c r="H45" s="50"/>
      <c r="I45" s="50"/>
    </row>
    <row r="46" spans="1:12">
      <c r="B46" s="26"/>
      <c r="C46" s="23"/>
      <c r="F46" t="s">
        <v>212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2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</v>
      </c>
      <c r="D2" s="55">
        <v>17.8</v>
      </c>
      <c r="E2" s="55">
        <f t="shared" ref="E2:E23" si="0">((20-D2)*-0.000175+C2)-0.0008</f>
        <v>1.405815</v>
      </c>
      <c r="F2" s="56">
        <f t="shared" ref="F2:F23" si="1">E2*10.9276-13.593</f>
        <v>1.7691839940000005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1.4068000000000001</v>
      </c>
      <c r="D3" s="55">
        <v>17.899999999999999</v>
      </c>
      <c r="E3" s="55">
        <f t="shared" si="0"/>
        <v>1.4056325000000001</v>
      </c>
      <c r="F3" s="56">
        <f t="shared" si="1"/>
        <v>1.767189707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1.4064000000000001</v>
      </c>
      <c r="D4" s="55">
        <v>17.899999999999999</v>
      </c>
      <c r="E4" s="55">
        <f t="shared" si="0"/>
        <v>1.4052325000000001</v>
      </c>
      <c r="F4" s="56">
        <f t="shared" si="1"/>
        <v>1.7628186670000012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1.4058999999999999</v>
      </c>
      <c r="D5" s="55">
        <v>17.899999999999999</v>
      </c>
      <c r="E5" s="55">
        <f t="shared" si="0"/>
        <v>1.4047324999999999</v>
      </c>
      <c r="F5" s="56">
        <f t="shared" si="1"/>
        <v>1.7573548670000001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1.4053</v>
      </c>
      <c r="D6" s="55">
        <v>18</v>
      </c>
      <c r="E6" s="55">
        <f t="shared" si="0"/>
        <v>1.40415</v>
      </c>
      <c r="F6" s="56">
        <f t="shared" si="1"/>
        <v>1.7509895400000008</v>
      </c>
      <c r="G6" s="55" t="s">
        <v>67</v>
      </c>
    </row>
    <row r="7" spans="1:13">
      <c r="A7" s="55">
        <v>6</v>
      </c>
      <c r="B7" s="55" t="s">
        <v>61</v>
      </c>
      <c r="C7" s="56">
        <v>1.4047000000000001</v>
      </c>
      <c r="D7" s="55">
        <v>18</v>
      </c>
      <c r="E7" s="55">
        <f t="shared" si="0"/>
        <v>1.4035500000000001</v>
      </c>
      <c r="F7" s="56">
        <f t="shared" si="1"/>
        <v>1.7444329800000009</v>
      </c>
      <c r="G7" s="55" t="s">
        <v>68</v>
      </c>
    </row>
    <row r="8" spans="1:13">
      <c r="A8" s="55">
        <v>7</v>
      </c>
      <c r="B8" s="55" t="s">
        <v>61</v>
      </c>
      <c r="C8" s="56">
        <v>1.4041999999999999</v>
      </c>
      <c r="D8" s="55">
        <v>18</v>
      </c>
      <c r="E8" s="55">
        <f t="shared" si="0"/>
        <v>1.4030499999999999</v>
      </c>
      <c r="F8" s="56">
        <f t="shared" si="1"/>
        <v>1.7389691799999998</v>
      </c>
      <c r="G8" s="55" t="s">
        <v>69</v>
      </c>
    </row>
    <row r="9" spans="1:13">
      <c r="A9" s="55">
        <v>8</v>
      </c>
      <c r="B9" s="55" t="s">
        <v>61</v>
      </c>
      <c r="C9" s="56">
        <v>1.4036</v>
      </c>
      <c r="D9" s="55">
        <v>18</v>
      </c>
      <c r="E9" s="55">
        <f t="shared" si="0"/>
        <v>1.40245</v>
      </c>
      <c r="F9" s="56">
        <f t="shared" si="1"/>
        <v>1.7324126199999998</v>
      </c>
      <c r="G9" s="55" t="s">
        <v>70</v>
      </c>
    </row>
    <row r="10" spans="1:13">
      <c r="A10" s="43">
        <v>9</v>
      </c>
      <c r="B10" s="43" t="s">
        <v>61</v>
      </c>
      <c r="C10" s="44">
        <v>1.4031</v>
      </c>
      <c r="D10" s="43">
        <v>18</v>
      </c>
      <c r="E10" s="43">
        <f t="shared" si="0"/>
        <v>1.40195</v>
      </c>
      <c r="F10" s="44">
        <f t="shared" si="1"/>
        <v>1.7269488200000005</v>
      </c>
      <c r="G10" s="43" t="s">
        <v>71</v>
      </c>
    </row>
    <row r="11" spans="1:13">
      <c r="A11" s="43">
        <v>10</v>
      </c>
      <c r="B11" s="43" t="s">
        <v>61</v>
      </c>
      <c r="C11" s="44">
        <v>1.4025000000000001</v>
      </c>
      <c r="D11" s="43">
        <v>18.100000000000001</v>
      </c>
      <c r="E11" s="43">
        <f t="shared" si="0"/>
        <v>1.4013675000000001</v>
      </c>
      <c r="F11" s="44">
        <f t="shared" si="1"/>
        <v>1.7205834930000012</v>
      </c>
      <c r="G11" s="43" t="s">
        <v>72</v>
      </c>
    </row>
    <row r="12" spans="1:13">
      <c r="A12" s="43">
        <v>11</v>
      </c>
      <c r="B12" s="43" t="s">
        <v>61</v>
      </c>
      <c r="C12" s="44">
        <v>1.4018999999999999</v>
      </c>
      <c r="D12" s="43">
        <v>18.100000000000001</v>
      </c>
      <c r="E12" s="43">
        <f t="shared" si="0"/>
        <v>1.4007674999999999</v>
      </c>
      <c r="F12" s="44">
        <f t="shared" si="1"/>
        <v>1.7140269329999995</v>
      </c>
      <c r="G12" s="43" t="s">
        <v>73</v>
      </c>
    </row>
    <row r="13" spans="1:13">
      <c r="A13" s="43">
        <v>12</v>
      </c>
      <c r="B13" s="43" t="s">
        <v>61</v>
      </c>
      <c r="C13" s="44">
        <v>1.4013</v>
      </c>
      <c r="D13" s="43">
        <v>18.100000000000001</v>
      </c>
      <c r="E13" s="43">
        <f t="shared" si="0"/>
        <v>1.4001675</v>
      </c>
      <c r="F13" s="44">
        <f t="shared" si="1"/>
        <v>1.7074703729999996</v>
      </c>
      <c r="G13" s="43" t="s">
        <v>74</v>
      </c>
    </row>
    <row r="14" spans="1:13">
      <c r="A14" s="43">
        <v>13</v>
      </c>
      <c r="B14" s="43" t="s">
        <v>61</v>
      </c>
      <c r="C14" s="44">
        <v>1.4008</v>
      </c>
      <c r="D14" s="43">
        <v>18.100000000000001</v>
      </c>
      <c r="E14" s="43">
        <f t="shared" si="0"/>
        <v>1.3996675000000001</v>
      </c>
      <c r="F14" s="44">
        <f t="shared" si="1"/>
        <v>1.7020065730000002</v>
      </c>
      <c r="G14" s="43" t="s">
        <v>75</v>
      </c>
    </row>
    <row r="15" spans="1:13">
      <c r="A15" s="43">
        <v>14</v>
      </c>
      <c r="B15" s="43" t="s">
        <v>61</v>
      </c>
      <c r="C15" s="44">
        <v>1.4003000000000001</v>
      </c>
      <c r="D15" s="43">
        <v>18.2</v>
      </c>
      <c r="E15" s="43">
        <f t="shared" si="0"/>
        <v>1.3991850000000001</v>
      </c>
      <c r="F15" s="44">
        <f t="shared" si="1"/>
        <v>1.6967340060000016</v>
      </c>
      <c r="G15" s="43" t="s">
        <v>76</v>
      </c>
    </row>
    <row r="16" spans="1:13">
      <c r="A16" s="43">
        <v>15</v>
      </c>
      <c r="B16" s="43" t="s">
        <v>61</v>
      </c>
      <c r="C16" s="44">
        <v>1.3998999999999999</v>
      </c>
      <c r="D16" s="43">
        <v>18.2</v>
      </c>
      <c r="E16" s="43">
        <f t="shared" si="0"/>
        <v>1.3987849999999999</v>
      </c>
      <c r="F16" s="44">
        <f t="shared" si="1"/>
        <v>1.6923629659999992</v>
      </c>
      <c r="G16" s="43" t="s">
        <v>77</v>
      </c>
    </row>
    <row r="17" spans="1:7">
      <c r="A17" s="43">
        <v>16</v>
      </c>
      <c r="B17" s="43" t="s">
        <v>61</v>
      </c>
      <c r="C17" s="44">
        <v>1.3993</v>
      </c>
      <c r="D17" s="43">
        <v>18.2</v>
      </c>
      <c r="E17" s="43">
        <f t="shared" si="0"/>
        <v>1.398185</v>
      </c>
      <c r="F17" s="44">
        <f t="shared" si="1"/>
        <v>1.6858064059999993</v>
      </c>
      <c r="G17" s="43" t="s">
        <v>78</v>
      </c>
    </row>
    <row r="18" spans="1:7">
      <c r="A18" s="55">
        <v>17</v>
      </c>
      <c r="B18" s="55" t="s">
        <v>61</v>
      </c>
      <c r="C18" s="56">
        <v>1.3989</v>
      </c>
      <c r="D18" s="55">
        <v>18.3</v>
      </c>
      <c r="E18" s="55">
        <f t="shared" si="0"/>
        <v>1.3978025000000001</v>
      </c>
      <c r="F18" s="56">
        <f t="shared" si="1"/>
        <v>1.6816265990000012</v>
      </c>
      <c r="G18" s="55" t="s">
        <v>79</v>
      </c>
    </row>
    <row r="19" spans="1:7">
      <c r="A19" s="55">
        <v>18</v>
      </c>
      <c r="B19" s="55" t="s">
        <v>61</v>
      </c>
      <c r="C19" s="56">
        <v>1.3982000000000001</v>
      </c>
      <c r="D19" s="55">
        <v>18.3</v>
      </c>
      <c r="E19" s="55">
        <f t="shared" si="0"/>
        <v>1.3971025000000001</v>
      </c>
      <c r="F19" s="56">
        <f t="shared" si="1"/>
        <v>1.6739772790000007</v>
      </c>
      <c r="G19" s="55" t="s">
        <v>80</v>
      </c>
    </row>
    <row r="20" spans="1:7">
      <c r="A20" s="55">
        <v>19</v>
      </c>
      <c r="B20" s="55" t="s">
        <v>61</v>
      </c>
      <c r="C20" s="56">
        <v>1.3967000000000001</v>
      </c>
      <c r="D20" s="55">
        <v>18.3</v>
      </c>
      <c r="E20" s="55">
        <f t="shared" si="0"/>
        <v>1.3956025000000001</v>
      </c>
      <c r="F20" s="56">
        <f t="shared" si="1"/>
        <v>1.6575858790000009</v>
      </c>
      <c r="G20" s="55" t="s">
        <v>81</v>
      </c>
    </row>
    <row r="21" spans="1:7">
      <c r="A21" s="55">
        <v>20</v>
      </c>
      <c r="B21" s="55" t="s">
        <v>61</v>
      </c>
      <c r="C21" s="56">
        <v>1.39</v>
      </c>
      <c r="D21" s="55">
        <v>18.3</v>
      </c>
      <c r="E21" s="55">
        <f t="shared" si="0"/>
        <v>1.3889024999999999</v>
      </c>
      <c r="F21" s="56">
        <f t="shared" si="1"/>
        <v>1.5843709589999992</v>
      </c>
      <c r="G21" s="55" t="s">
        <v>82</v>
      </c>
    </row>
    <row r="22" spans="1:7">
      <c r="A22" s="55">
        <v>21</v>
      </c>
      <c r="B22" s="55" t="s">
        <v>61</v>
      </c>
      <c r="C22" s="56">
        <v>1.3734</v>
      </c>
      <c r="D22" s="55">
        <v>18.399999999999999</v>
      </c>
      <c r="E22" s="55">
        <f t="shared" si="0"/>
        <v>1.37232</v>
      </c>
      <c r="F22" s="56">
        <f t="shared" si="1"/>
        <v>1.4031640319999994</v>
      </c>
      <c r="G22" s="55" t="s">
        <v>83</v>
      </c>
    </row>
    <row r="23" spans="1:7">
      <c r="A23" s="55">
        <v>22</v>
      </c>
      <c r="B23" s="55" t="s">
        <v>61</v>
      </c>
      <c r="C23" s="56">
        <v>1.3548</v>
      </c>
      <c r="D23" s="55">
        <v>18.399999999999999</v>
      </c>
      <c r="E23" s="55">
        <f t="shared" si="0"/>
        <v>1.35372</v>
      </c>
      <c r="F23" s="56">
        <f t="shared" si="1"/>
        <v>1.1999106719999997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2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1.4064000000000001</v>
      </c>
      <c r="D2" s="55">
        <v>18.5</v>
      </c>
      <c r="E2" s="55">
        <f t="shared" ref="E2:E23" si="0">((20-D2)*-0.000175+C2)-0.0008</f>
        <v>1.4053375000000001</v>
      </c>
      <c r="F2" s="56">
        <f t="shared" ref="F2:F23" si="1">E2*10.9276-13.593</f>
        <v>1.7639660650000017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1.4064000000000001</v>
      </c>
      <c r="D3" s="55">
        <v>18.5</v>
      </c>
      <c r="E3" s="55">
        <f t="shared" si="0"/>
        <v>1.4053375000000001</v>
      </c>
      <c r="F3" s="56">
        <f t="shared" si="1"/>
        <v>1.7639660650000017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1.4060999999999999</v>
      </c>
      <c r="D4" s="57">
        <v>18.5</v>
      </c>
      <c r="E4" s="57">
        <f t="shared" si="0"/>
        <v>1.4050374999999999</v>
      </c>
      <c r="F4" s="58">
        <f t="shared" si="1"/>
        <v>1.760687785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1.4056</v>
      </c>
      <c r="D5" s="57">
        <v>18.600000000000001</v>
      </c>
      <c r="E5" s="57">
        <f t="shared" si="0"/>
        <v>1.404555</v>
      </c>
      <c r="F5" s="58">
        <f t="shared" si="1"/>
        <v>1.7554152179999996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1.4048</v>
      </c>
      <c r="D6" s="57">
        <v>18.600000000000001</v>
      </c>
      <c r="E6" s="57">
        <f t="shared" si="0"/>
        <v>1.4037550000000001</v>
      </c>
      <c r="F6" s="58">
        <f t="shared" si="1"/>
        <v>1.7466731380000002</v>
      </c>
      <c r="G6" s="57" t="s">
        <v>89</v>
      </c>
    </row>
    <row r="7" spans="1:13">
      <c r="A7" s="57">
        <v>6</v>
      </c>
      <c r="B7" s="57" t="s">
        <v>61</v>
      </c>
      <c r="C7" s="58">
        <v>1.4041999999999999</v>
      </c>
      <c r="D7" s="57">
        <v>18.600000000000001</v>
      </c>
      <c r="E7" s="57">
        <f t="shared" si="0"/>
        <v>1.4031549999999999</v>
      </c>
      <c r="F7" s="58">
        <f t="shared" si="1"/>
        <v>1.7401165779999985</v>
      </c>
      <c r="G7" s="57" t="s">
        <v>90</v>
      </c>
    </row>
    <row r="8" spans="1:13">
      <c r="A8" s="57">
        <v>7</v>
      </c>
      <c r="B8" s="57" t="s">
        <v>61</v>
      </c>
      <c r="C8" s="58">
        <v>1.4036999999999999</v>
      </c>
      <c r="D8" s="57">
        <v>18.7</v>
      </c>
      <c r="E8" s="57">
        <f t="shared" si="0"/>
        <v>1.4026725</v>
      </c>
      <c r="F8" s="58">
        <f t="shared" si="1"/>
        <v>1.7348440109999999</v>
      </c>
      <c r="G8" s="57" t="s">
        <v>91</v>
      </c>
    </row>
    <row r="9" spans="1:13">
      <c r="A9" s="57">
        <v>8</v>
      </c>
      <c r="B9" s="57" t="s">
        <v>61</v>
      </c>
      <c r="C9" s="58">
        <v>1.4033</v>
      </c>
      <c r="D9" s="57">
        <v>18.7</v>
      </c>
      <c r="E9" s="57">
        <f t="shared" si="0"/>
        <v>1.4022725</v>
      </c>
      <c r="F9" s="58">
        <f t="shared" si="1"/>
        <v>1.7304729710000011</v>
      </c>
      <c r="G9" s="57" t="s">
        <v>92</v>
      </c>
    </row>
    <row r="10" spans="1:13">
      <c r="A10" s="57">
        <v>9</v>
      </c>
      <c r="B10" s="57" t="s">
        <v>61</v>
      </c>
      <c r="C10" s="58">
        <v>1.4028</v>
      </c>
      <c r="D10" s="57">
        <v>18.7</v>
      </c>
      <c r="E10" s="57">
        <f t="shared" si="0"/>
        <v>1.4017725000000001</v>
      </c>
      <c r="F10" s="58">
        <f t="shared" si="1"/>
        <v>1.7250091710000017</v>
      </c>
      <c r="G10" s="57" t="s">
        <v>93</v>
      </c>
    </row>
    <row r="11" spans="1:13">
      <c r="A11" s="57">
        <v>10</v>
      </c>
      <c r="B11" s="57" t="s">
        <v>61</v>
      </c>
      <c r="C11" s="58">
        <v>1.4023000000000001</v>
      </c>
      <c r="D11" s="57">
        <v>18.7</v>
      </c>
      <c r="E11" s="57">
        <f t="shared" si="0"/>
        <v>1.4012725000000001</v>
      </c>
      <c r="F11" s="58">
        <f t="shared" si="1"/>
        <v>1.7195453710000024</v>
      </c>
      <c r="G11" s="57" t="s">
        <v>94</v>
      </c>
    </row>
    <row r="12" spans="1:13">
      <c r="A12" s="55">
        <v>11</v>
      </c>
      <c r="B12" s="55" t="s">
        <v>61</v>
      </c>
      <c r="C12" s="56">
        <v>1.4018999999999999</v>
      </c>
      <c r="D12" s="55">
        <v>18.8</v>
      </c>
      <c r="E12" s="55">
        <f t="shared" si="0"/>
        <v>1.40089</v>
      </c>
      <c r="F12" s="56">
        <f t="shared" si="1"/>
        <v>1.715365563999999</v>
      </c>
      <c r="G12" s="55" t="s">
        <v>95</v>
      </c>
    </row>
    <row r="13" spans="1:13">
      <c r="A13" s="55">
        <v>12</v>
      </c>
      <c r="B13" s="55" t="s">
        <v>61</v>
      </c>
      <c r="C13" s="56">
        <v>1.4013</v>
      </c>
      <c r="D13" s="55">
        <v>18.8</v>
      </c>
      <c r="E13" s="55">
        <f t="shared" si="0"/>
        <v>1.40029</v>
      </c>
      <c r="F13" s="56">
        <f t="shared" si="1"/>
        <v>1.7088090040000008</v>
      </c>
      <c r="G13" s="55" t="s">
        <v>96</v>
      </c>
    </row>
    <row r="14" spans="1:13">
      <c r="A14" s="55">
        <v>13</v>
      </c>
      <c r="B14" s="55" t="s">
        <v>61</v>
      </c>
      <c r="C14" s="56">
        <v>1.4007000000000001</v>
      </c>
      <c r="D14" s="55">
        <v>18.8</v>
      </c>
      <c r="E14" s="55">
        <f t="shared" si="0"/>
        <v>1.3996900000000001</v>
      </c>
      <c r="F14" s="56">
        <f t="shared" si="1"/>
        <v>1.7022524440000009</v>
      </c>
      <c r="G14" s="55" t="s">
        <v>97</v>
      </c>
    </row>
    <row r="15" spans="1:13">
      <c r="A15" s="55">
        <v>14</v>
      </c>
      <c r="B15" s="55" t="s">
        <v>61</v>
      </c>
      <c r="C15" s="56">
        <v>1.4001999999999999</v>
      </c>
      <c r="D15" s="55">
        <v>18.8</v>
      </c>
      <c r="E15" s="55">
        <f t="shared" si="0"/>
        <v>1.3991899999999999</v>
      </c>
      <c r="F15" s="56">
        <f t="shared" si="1"/>
        <v>1.6967886439999997</v>
      </c>
      <c r="G15" s="55" t="s">
        <v>98</v>
      </c>
    </row>
    <row r="16" spans="1:13">
      <c r="A16" s="55">
        <v>15</v>
      </c>
      <c r="B16" s="55" t="s">
        <v>61</v>
      </c>
      <c r="C16" s="56">
        <v>1.3996</v>
      </c>
      <c r="D16" s="55">
        <v>18.899999999999999</v>
      </c>
      <c r="E16" s="55">
        <f t="shared" si="0"/>
        <v>1.3986075</v>
      </c>
      <c r="F16" s="56">
        <f t="shared" si="1"/>
        <v>1.6904233170000005</v>
      </c>
      <c r="G16" s="55" t="s">
        <v>99</v>
      </c>
    </row>
    <row r="17" spans="1:7">
      <c r="A17" s="55">
        <v>16</v>
      </c>
      <c r="B17" s="55" t="s">
        <v>61</v>
      </c>
      <c r="C17" s="56">
        <v>1.3991</v>
      </c>
      <c r="D17" s="55">
        <v>18.899999999999999</v>
      </c>
      <c r="E17" s="55">
        <f t="shared" si="0"/>
        <v>1.3981075000000001</v>
      </c>
      <c r="F17" s="56">
        <f t="shared" si="1"/>
        <v>1.6849595170000011</v>
      </c>
      <c r="G17" s="55" t="s">
        <v>100</v>
      </c>
    </row>
    <row r="18" spans="1:7">
      <c r="A18" s="55">
        <v>17</v>
      </c>
      <c r="B18" s="55" t="s">
        <v>61</v>
      </c>
      <c r="C18" s="56">
        <v>1.3986000000000001</v>
      </c>
      <c r="D18" s="55">
        <v>18.899999999999999</v>
      </c>
      <c r="E18" s="55">
        <f t="shared" si="0"/>
        <v>1.3976075000000001</v>
      </c>
      <c r="F18" s="56">
        <f t="shared" si="1"/>
        <v>1.6794957170000018</v>
      </c>
      <c r="G18" s="55" t="s">
        <v>101</v>
      </c>
    </row>
    <row r="19" spans="1:7">
      <c r="A19" s="55">
        <v>18</v>
      </c>
      <c r="B19" s="55" t="s">
        <v>61</v>
      </c>
      <c r="C19" s="56">
        <v>1.3978999999999999</v>
      </c>
      <c r="D19" s="55">
        <v>19</v>
      </c>
      <c r="E19" s="55">
        <f t="shared" si="0"/>
        <v>1.396925</v>
      </c>
      <c r="F19" s="56">
        <f t="shared" si="1"/>
        <v>1.6720376300000002</v>
      </c>
      <c r="G19" s="55" t="s">
        <v>102</v>
      </c>
    </row>
    <row r="20" spans="1:7">
      <c r="A20" s="57">
        <v>19</v>
      </c>
      <c r="B20" s="57" t="s">
        <v>61</v>
      </c>
      <c r="C20" s="58">
        <v>1.3963000000000001</v>
      </c>
      <c r="D20" s="57">
        <v>19</v>
      </c>
      <c r="E20" s="57">
        <f t="shared" si="0"/>
        <v>1.3953250000000001</v>
      </c>
      <c r="F20" s="58">
        <f t="shared" si="1"/>
        <v>1.6545534700000015</v>
      </c>
      <c r="G20" s="57" t="s">
        <v>103</v>
      </c>
    </row>
    <row r="21" spans="1:7">
      <c r="A21" s="57">
        <v>20</v>
      </c>
      <c r="B21" s="57" t="s">
        <v>61</v>
      </c>
      <c r="C21" s="58">
        <v>1.3895</v>
      </c>
      <c r="D21" s="57">
        <v>19</v>
      </c>
      <c r="E21" s="57">
        <f t="shared" si="0"/>
        <v>1.388525</v>
      </c>
      <c r="F21" s="58">
        <f t="shared" si="1"/>
        <v>1.5802457899999993</v>
      </c>
      <c r="G21" s="57" t="s">
        <v>104</v>
      </c>
    </row>
    <row r="22" spans="1:7">
      <c r="A22" s="57">
        <v>21</v>
      </c>
      <c r="B22" s="57" t="s">
        <v>61</v>
      </c>
      <c r="C22" s="58">
        <v>1.3738999999999999</v>
      </c>
      <c r="D22" s="57">
        <v>19</v>
      </c>
      <c r="E22" s="57">
        <f t="shared" si="0"/>
        <v>1.372925</v>
      </c>
      <c r="F22" s="58">
        <f t="shared" si="1"/>
        <v>1.4097752299999993</v>
      </c>
      <c r="G22" s="57" t="s">
        <v>105</v>
      </c>
    </row>
    <row r="23" spans="1:7">
      <c r="A23" s="57">
        <v>22</v>
      </c>
      <c r="B23" s="57" t="s">
        <v>61</v>
      </c>
      <c r="C23" s="58">
        <v>1.3526</v>
      </c>
      <c r="D23" s="57">
        <v>19</v>
      </c>
      <c r="E23" s="57">
        <f t="shared" si="0"/>
        <v>1.3516250000000001</v>
      </c>
      <c r="F23" s="58">
        <f t="shared" si="1"/>
        <v>1.1770173500000016</v>
      </c>
      <c r="G23" s="57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1.4060999999999999</v>
      </c>
      <c r="D2" s="57">
        <v>19.100000000000001</v>
      </c>
      <c r="E2" s="57">
        <f t="shared" ref="E2:E23" si="0">((20-D2)*-0.000175+C2)-0.0008</f>
        <v>1.4051425</v>
      </c>
      <c r="F2" s="58">
        <f t="shared" ref="F2:F23" si="1">E2*10.9276-13.593</f>
        <v>1.7618351829999988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1.4064000000000001</v>
      </c>
      <c r="D3" s="57">
        <v>19.100000000000001</v>
      </c>
      <c r="E3" s="57">
        <f t="shared" si="0"/>
        <v>1.4054425000000001</v>
      </c>
      <c r="F3" s="58">
        <f t="shared" si="1"/>
        <v>1.7651134630000023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1.4060999999999999</v>
      </c>
      <c r="D4" s="57">
        <v>19.100000000000001</v>
      </c>
      <c r="E4" s="57">
        <f t="shared" si="0"/>
        <v>1.4051425</v>
      </c>
      <c r="F4" s="58">
        <f t="shared" si="1"/>
        <v>1.7618351829999988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1.4056999999999999</v>
      </c>
      <c r="D5" s="57">
        <v>19.2</v>
      </c>
      <c r="E5" s="57">
        <f t="shared" si="0"/>
        <v>1.40476</v>
      </c>
      <c r="F5" s="58">
        <f t="shared" si="1"/>
        <v>1.7576553760000007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1.4054</v>
      </c>
      <c r="D6" s="55">
        <v>19.2</v>
      </c>
      <c r="E6" s="55">
        <f t="shared" si="0"/>
        <v>1.40446</v>
      </c>
      <c r="F6" s="56">
        <f t="shared" si="1"/>
        <v>1.7543770960000007</v>
      </c>
      <c r="G6" s="55" t="s">
        <v>111</v>
      </c>
    </row>
    <row r="7" spans="1:13">
      <c r="A7" s="55">
        <v>6</v>
      </c>
      <c r="B7" s="55" t="s">
        <v>61</v>
      </c>
      <c r="C7" s="56">
        <v>1.4048</v>
      </c>
      <c r="D7" s="55">
        <v>19.2</v>
      </c>
      <c r="E7" s="55">
        <f t="shared" si="0"/>
        <v>1.4038600000000001</v>
      </c>
      <c r="F7" s="56">
        <f t="shared" si="1"/>
        <v>1.7478205360000008</v>
      </c>
      <c r="G7" s="55" t="s">
        <v>112</v>
      </c>
    </row>
    <row r="8" spans="1:13">
      <c r="A8" s="55">
        <v>7</v>
      </c>
      <c r="B8" s="55" t="s">
        <v>61</v>
      </c>
      <c r="C8" s="56">
        <v>1.4041999999999999</v>
      </c>
      <c r="D8" s="55">
        <v>19.2</v>
      </c>
      <c r="E8" s="55">
        <f t="shared" si="0"/>
        <v>1.40326</v>
      </c>
      <c r="F8" s="56">
        <f t="shared" si="1"/>
        <v>1.741263975999999</v>
      </c>
      <c r="G8" s="55" t="s">
        <v>113</v>
      </c>
    </row>
    <row r="9" spans="1:13">
      <c r="A9" s="55">
        <v>8</v>
      </c>
      <c r="B9" s="55" t="s">
        <v>61</v>
      </c>
      <c r="C9" s="56">
        <v>1.4036</v>
      </c>
      <c r="D9" s="55">
        <v>19.2</v>
      </c>
      <c r="E9" s="55">
        <f t="shared" si="0"/>
        <v>1.40266</v>
      </c>
      <c r="F9" s="56">
        <f t="shared" si="1"/>
        <v>1.7347074160000009</v>
      </c>
      <c r="G9" s="55" t="s">
        <v>114</v>
      </c>
    </row>
    <row r="10" spans="1:13">
      <c r="A10" s="55">
        <v>9</v>
      </c>
      <c r="B10" s="55" t="s">
        <v>61</v>
      </c>
      <c r="C10" s="56">
        <v>1.4031</v>
      </c>
      <c r="D10" s="55">
        <v>19.3</v>
      </c>
      <c r="E10" s="55">
        <f t="shared" si="0"/>
        <v>1.4021775000000001</v>
      </c>
      <c r="F10" s="56">
        <f t="shared" si="1"/>
        <v>1.7294348490000004</v>
      </c>
      <c r="G10" s="55" t="s">
        <v>115</v>
      </c>
    </row>
    <row r="11" spans="1:13">
      <c r="A11" s="55">
        <v>10</v>
      </c>
      <c r="B11" s="55" t="s">
        <v>61</v>
      </c>
      <c r="C11" s="56">
        <v>1.4025000000000001</v>
      </c>
      <c r="D11" s="55">
        <v>19.3</v>
      </c>
      <c r="E11" s="55">
        <f t="shared" si="0"/>
        <v>1.4015775000000001</v>
      </c>
      <c r="F11" s="56">
        <f t="shared" si="1"/>
        <v>1.7228782890000023</v>
      </c>
      <c r="G11" s="55" t="s">
        <v>116</v>
      </c>
    </row>
    <row r="12" spans="1:13">
      <c r="A12" s="55">
        <v>11</v>
      </c>
      <c r="B12" s="55" t="s">
        <v>61</v>
      </c>
      <c r="C12" s="56">
        <v>1.4018999999999999</v>
      </c>
      <c r="D12" s="55">
        <v>19.3</v>
      </c>
      <c r="E12" s="55">
        <f t="shared" si="0"/>
        <v>1.4009775</v>
      </c>
      <c r="F12" s="56">
        <f t="shared" si="1"/>
        <v>1.7163217290000006</v>
      </c>
      <c r="G12" s="55" t="s">
        <v>117</v>
      </c>
    </row>
    <row r="13" spans="1:13">
      <c r="A13" s="55">
        <v>12</v>
      </c>
      <c r="B13" s="55" t="s">
        <v>61</v>
      </c>
      <c r="C13" s="56">
        <v>1.4014</v>
      </c>
      <c r="D13" s="55">
        <v>19.3</v>
      </c>
      <c r="E13" s="55">
        <f t="shared" si="0"/>
        <v>1.4004775</v>
      </c>
      <c r="F13" s="56">
        <f t="shared" si="1"/>
        <v>1.7108579290000012</v>
      </c>
      <c r="G13" s="55" t="s">
        <v>118</v>
      </c>
    </row>
    <row r="14" spans="1:13">
      <c r="A14" s="57">
        <v>13</v>
      </c>
      <c r="B14" s="57" t="s">
        <v>61</v>
      </c>
      <c r="C14" s="58">
        <v>1.4009</v>
      </c>
      <c r="D14" s="57">
        <v>19.399999999999999</v>
      </c>
      <c r="E14" s="57">
        <f t="shared" si="0"/>
        <v>1.3999950000000001</v>
      </c>
      <c r="F14" s="58">
        <f t="shared" si="1"/>
        <v>1.7055853620000008</v>
      </c>
      <c r="G14" s="57" t="s">
        <v>119</v>
      </c>
    </row>
    <row r="15" spans="1:13">
      <c r="A15" s="57">
        <v>14</v>
      </c>
      <c r="B15" s="57" t="s">
        <v>61</v>
      </c>
      <c r="C15" s="58">
        <v>1.4004000000000001</v>
      </c>
      <c r="D15" s="57">
        <v>19.399999999999999</v>
      </c>
      <c r="E15" s="57">
        <f t="shared" si="0"/>
        <v>1.3994950000000002</v>
      </c>
      <c r="F15" s="58">
        <f t="shared" si="1"/>
        <v>1.7001215620000014</v>
      </c>
      <c r="G15" s="57" t="s">
        <v>120</v>
      </c>
    </row>
    <row r="16" spans="1:13">
      <c r="A16" s="57">
        <v>15</v>
      </c>
      <c r="B16" s="57" t="s">
        <v>61</v>
      </c>
      <c r="C16" s="58">
        <v>1.3998999999999999</v>
      </c>
      <c r="D16" s="57">
        <v>19.5</v>
      </c>
      <c r="E16" s="57">
        <f t="shared" si="0"/>
        <v>1.3990125</v>
      </c>
      <c r="F16" s="58">
        <f t="shared" si="1"/>
        <v>1.6948489949999992</v>
      </c>
      <c r="G16" s="57" t="s">
        <v>121</v>
      </c>
    </row>
    <row r="17" spans="1:7">
      <c r="A17" s="57">
        <v>16</v>
      </c>
      <c r="B17" s="57" t="s">
        <v>61</v>
      </c>
      <c r="C17" s="58">
        <v>1.3993</v>
      </c>
      <c r="D17" s="57">
        <v>19.5</v>
      </c>
      <c r="E17" s="57">
        <f t="shared" si="0"/>
        <v>1.3984125000000001</v>
      </c>
      <c r="F17" s="58">
        <f t="shared" si="1"/>
        <v>1.688292435000001</v>
      </c>
      <c r="G17" s="57" t="s">
        <v>122</v>
      </c>
    </row>
    <row r="18" spans="1:7">
      <c r="A18" s="57">
        <v>17</v>
      </c>
      <c r="B18" s="57" t="s">
        <v>61</v>
      </c>
      <c r="C18" s="58">
        <v>1.3988</v>
      </c>
      <c r="D18" s="57">
        <v>19.5</v>
      </c>
      <c r="E18" s="57">
        <f t="shared" si="0"/>
        <v>1.3979125000000001</v>
      </c>
      <c r="F18" s="58">
        <f t="shared" si="1"/>
        <v>1.6828286350000017</v>
      </c>
      <c r="G18" s="57" t="s">
        <v>123</v>
      </c>
    </row>
    <row r="19" spans="1:7">
      <c r="A19" s="57">
        <v>18</v>
      </c>
      <c r="B19" s="57" t="s">
        <v>61</v>
      </c>
      <c r="C19" s="58">
        <v>1.3978999999999999</v>
      </c>
      <c r="D19" s="57">
        <v>19.5</v>
      </c>
      <c r="E19" s="57">
        <f t="shared" si="0"/>
        <v>1.3970125</v>
      </c>
      <c r="F19" s="58">
        <f t="shared" si="1"/>
        <v>1.672993795</v>
      </c>
      <c r="G19" s="57" t="s">
        <v>124</v>
      </c>
    </row>
    <row r="20" spans="1:7">
      <c r="A20" s="57">
        <v>19</v>
      </c>
      <c r="B20" s="57" t="s">
        <v>61</v>
      </c>
      <c r="C20" s="58">
        <v>1.3951</v>
      </c>
      <c r="D20" s="57">
        <v>19.5</v>
      </c>
      <c r="E20" s="57">
        <f t="shared" si="0"/>
        <v>1.3942125000000001</v>
      </c>
      <c r="F20" s="58">
        <f t="shared" si="1"/>
        <v>1.6423965150000015</v>
      </c>
      <c r="G20" s="57" t="s">
        <v>125</v>
      </c>
    </row>
    <row r="21" spans="1:7">
      <c r="A21" s="57">
        <v>20</v>
      </c>
      <c r="B21" s="57" t="s">
        <v>61</v>
      </c>
      <c r="C21" s="58">
        <v>1.3865000000000001</v>
      </c>
      <c r="D21" s="57">
        <v>19.600000000000001</v>
      </c>
      <c r="E21" s="57">
        <f t="shared" si="0"/>
        <v>1.3856300000000001</v>
      </c>
      <c r="F21" s="58">
        <f t="shared" si="1"/>
        <v>1.5486103880000019</v>
      </c>
      <c r="G21" s="57" t="s">
        <v>126</v>
      </c>
    </row>
    <row r="22" spans="1:7">
      <c r="A22" s="55">
        <v>21</v>
      </c>
      <c r="B22" s="55" t="s">
        <v>61</v>
      </c>
      <c r="C22" s="56">
        <v>1.3709</v>
      </c>
      <c r="D22" s="55">
        <v>19.600000000000001</v>
      </c>
      <c r="E22" s="55">
        <f t="shared" si="0"/>
        <v>1.3700300000000001</v>
      </c>
      <c r="F22" s="56">
        <f t="shared" si="1"/>
        <v>1.3781398280000001</v>
      </c>
      <c r="G22" s="55" t="s">
        <v>127</v>
      </c>
    </row>
    <row r="23" spans="1:7">
      <c r="A23" s="55">
        <v>22</v>
      </c>
      <c r="B23" s="55" t="s">
        <v>61</v>
      </c>
      <c r="C23" s="56">
        <v>1.3533999999999999</v>
      </c>
      <c r="D23" s="55">
        <v>19.600000000000001</v>
      </c>
      <c r="E23" s="55">
        <f t="shared" si="0"/>
        <v>1.35253</v>
      </c>
      <c r="F23" s="56">
        <f t="shared" si="1"/>
        <v>1.1869068279999997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2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1.4064000000000001</v>
      </c>
      <c r="D2" s="55">
        <v>19.600000000000001</v>
      </c>
      <c r="E2" s="55">
        <f t="shared" ref="E2:E23" si="0">((20-D2)*-0.000175+C2)-0.0008</f>
        <v>1.4055300000000002</v>
      </c>
      <c r="F2" s="56">
        <f t="shared" ref="F2:F23" si="1">E2*10.9276-13.593</f>
        <v>1.7660696280000021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1.4065000000000001</v>
      </c>
      <c r="D3" s="55">
        <v>19.600000000000001</v>
      </c>
      <c r="E3" s="55">
        <f t="shared" si="0"/>
        <v>1.4056300000000002</v>
      </c>
      <c r="F3" s="56">
        <f t="shared" si="1"/>
        <v>1.7671623880000009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1.4060999999999999</v>
      </c>
      <c r="D4" s="55">
        <v>19.7</v>
      </c>
      <c r="E4" s="55">
        <f t="shared" si="0"/>
        <v>1.4052475</v>
      </c>
      <c r="F4" s="56">
        <f t="shared" si="1"/>
        <v>1.7629825809999993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1.4056999999999999</v>
      </c>
      <c r="D5" s="55">
        <v>19.7</v>
      </c>
      <c r="E5" s="55">
        <f t="shared" si="0"/>
        <v>1.4048475</v>
      </c>
      <c r="F5" s="56">
        <f t="shared" si="1"/>
        <v>1.7586115410000005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19.7</v>
      </c>
      <c r="E6" s="55">
        <f t="shared" si="0"/>
        <v>1.4043475000000001</v>
      </c>
      <c r="F6" s="56">
        <f t="shared" si="1"/>
        <v>1.7531477410000011</v>
      </c>
      <c r="G6" s="55" t="s">
        <v>133</v>
      </c>
    </row>
    <row r="7" spans="1:13">
      <c r="A7" s="55">
        <v>6</v>
      </c>
      <c r="B7" s="55" t="s">
        <v>61</v>
      </c>
      <c r="C7" s="56">
        <v>1.4047000000000001</v>
      </c>
      <c r="D7" s="55">
        <v>19.7</v>
      </c>
      <c r="E7" s="55">
        <f t="shared" si="0"/>
        <v>1.4038475000000001</v>
      </c>
      <c r="F7" s="56">
        <f t="shared" si="1"/>
        <v>1.7476839410000018</v>
      </c>
      <c r="G7" s="55" t="s">
        <v>134</v>
      </c>
    </row>
    <row r="8" spans="1:13">
      <c r="A8" s="57">
        <v>7</v>
      </c>
      <c r="B8" s="57" t="s">
        <v>61</v>
      </c>
      <c r="C8" s="58">
        <v>1.4041999999999999</v>
      </c>
      <c r="D8" s="57">
        <v>19.7</v>
      </c>
      <c r="E8" s="57">
        <f t="shared" si="0"/>
        <v>1.4033475</v>
      </c>
      <c r="F8" s="58">
        <f t="shared" si="1"/>
        <v>1.7422201409999989</v>
      </c>
      <c r="G8" s="57" t="s">
        <v>135</v>
      </c>
    </row>
    <row r="9" spans="1:13">
      <c r="A9" s="57">
        <v>8</v>
      </c>
      <c r="B9" s="57" t="s">
        <v>61</v>
      </c>
      <c r="C9" s="58">
        <v>1.4036</v>
      </c>
      <c r="D9" s="57">
        <v>19.8</v>
      </c>
      <c r="E9" s="57">
        <f t="shared" si="0"/>
        <v>1.402765</v>
      </c>
      <c r="F9" s="58">
        <f t="shared" si="1"/>
        <v>1.7358548139999996</v>
      </c>
      <c r="G9" s="57" t="s">
        <v>136</v>
      </c>
    </row>
    <row r="10" spans="1:13">
      <c r="A10" s="57">
        <v>9</v>
      </c>
      <c r="B10" s="57" t="s">
        <v>61</v>
      </c>
      <c r="C10" s="58">
        <v>1.403</v>
      </c>
      <c r="D10" s="57">
        <v>19.8</v>
      </c>
      <c r="E10" s="57">
        <f t="shared" si="0"/>
        <v>1.4021650000000001</v>
      </c>
      <c r="F10" s="58">
        <f t="shared" si="1"/>
        <v>1.7292982540000015</v>
      </c>
      <c r="G10" s="57" t="s">
        <v>137</v>
      </c>
    </row>
    <row r="11" spans="1:13">
      <c r="A11" s="57">
        <v>10</v>
      </c>
      <c r="B11" s="57" t="s">
        <v>61</v>
      </c>
      <c r="C11" s="58">
        <v>1.4026000000000001</v>
      </c>
      <c r="D11" s="57">
        <v>19.8</v>
      </c>
      <c r="E11" s="57">
        <f t="shared" si="0"/>
        <v>1.4017650000000001</v>
      </c>
      <c r="F11" s="58">
        <f t="shared" si="1"/>
        <v>1.7249272140000009</v>
      </c>
      <c r="G11" s="57" t="s">
        <v>158</v>
      </c>
    </row>
    <row r="12" spans="1:13">
      <c r="A12" s="57">
        <v>11</v>
      </c>
      <c r="B12" s="57" t="s">
        <v>61</v>
      </c>
      <c r="C12" s="58">
        <v>1.4018999999999999</v>
      </c>
      <c r="D12" s="57">
        <v>19.8</v>
      </c>
      <c r="E12" s="57">
        <f t="shared" si="0"/>
        <v>1.401065</v>
      </c>
      <c r="F12" s="58">
        <f t="shared" si="1"/>
        <v>1.7172778940000004</v>
      </c>
      <c r="G12" s="57" t="s">
        <v>159</v>
      </c>
    </row>
    <row r="13" spans="1:13">
      <c r="A13" s="57">
        <v>12</v>
      </c>
      <c r="B13" s="57" t="s">
        <v>61</v>
      </c>
      <c r="C13" s="58">
        <v>1.4013</v>
      </c>
      <c r="D13" s="57">
        <v>19.8</v>
      </c>
      <c r="E13" s="57">
        <f t="shared" si="0"/>
        <v>1.4004650000000001</v>
      </c>
      <c r="F13" s="58">
        <f t="shared" si="1"/>
        <v>1.7107213340000005</v>
      </c>
      <c r="G13" s="57" t="s">
        <v>160</v>
      </c>
    </row>
    <row r="14" spans="1:13">
      <c r="A14" s="57">
        <v>13</v>
      </c>
      <c r="B14" s="57" t="s">
        <v>61</v>
      </c>
      <c r="C14" s="58">
        <v>1.4008</v>
      </c>
      <c r="D14" s="57">
        <v>19.8</v>
      </c>
      <c r="E14" s="57">
        <f t="shared" si="0"/>
        <v>1.3999650000000001</v>
      </c>
      <c r="F14" s="58">
        <f t="shared" si="1"/>
        <v>1.7052575340000011</v>
      </c>
      <c r="G14" s="57" t="s">
        <v>161</v>
      </c>
    </row>
    <row r="15" spans="1:13">
      <c r="A15" s="57">
        <v>14</v>
      </c>
      <c r="B15" s="57" t="s">
        <v>61</v>
      </c>
      <c r="C15" s="58">
        <v>1.4003000000000001</v>
      </c>
      <c r="D15" s="57">
        <v>19.899999999999999</v>
      </c>
      <c r="E15" s="57">
        <f t="shared" si="0"/>
        <v>1.3994825000000002</v>
      </c>
      <c r="F15" s="58">
        <f t="shared" si="1"/>
        <v>1.6999849670000025</v>
      </c>
      <c r="G15" s="57" t="s">
        <v>162</v>
      </c>
    </row>
    <row r="16" spans="1:13">
      <c r="A16" s="55">
        <v>15</v>
      </c>
      <c r="B16" s="55" t="s">
        <v>61</v>
      </c>
      <c r="C16" s="56">
        <v>1.3998999999999999</v>
      </c>
      <c r="D16" s="55">
        <v>19.899999999999999</v>
      </c>
      <c r="E16" s="55">
        <f t="shared" si="0"/>
        <v>1.3990825</v>
      </c>
      <c r="F16" s="56">
        <f t="shared" si="1"/>
        <v>1.6956139270000001</v>
      </c>
      <c r="G16" s="55" t="s">
        <v>177</v>
      </c>
    </row>
    <row r="17" spans="1:7">
      <c r="A17" s="55">
        <v>16</v>
      </c>
      <c r="B17" s="55" t="s">
        <v>61</v>
      </c>
      <c r="C17" s="56">
        <v>1.3993</v>
      </c>
      <c r="D17" s="55">
        <v>19.899999999999999</v>
      </c>
      <c r="E17" s="55">
        <f t="shared" si="0"/>
        <v>1.3984825000000001</v>
      </c>
      <c r="F17" s="56">
        <f t="shared" si="1"/>
        <v>1.6890573670000002</v>
      </c>
      <c r="G17" s="55" t="s">
        <v>178</v>
      </c>
    </row>
    <row r="18" spans="1:7">
      <c r="A18" s="55">
        <v>17</v>
      </c>
      <c r="B18" s="55" t="s">
        <v>61</v>
      </c>
      <c r="C18" s="56">
        <v>1.3988</v>
      </c>
      <c r="D18" s="55">
        <v>19.899999999999999</v>
      </c>
      <c r="E18" s="55">
        <f t="shared" si="0"/>
        <v>1.3979825000000001</v>
      </c>
      <c r="F18" s="56">
        <f t="shared" si="1"/>
        <v>1.6835935670000008</v>
      </c>
      <c r="G18" s="55" t="s">
        <v>179</v>
      </c>
    </row>
    <row r="19" spans="1:7">
      <c r="A19" s="55">
        <v>18</v>
      </c>
      <c r="B19" s="55" t="s">
        <v>61</v>
      </c>
      <c r="C19" s="56">
        <v>1.3980999999999999</v>
      </c>
      <c r="D19" s="55">
        <v>19.899999999999999</v>
      </c>
      <c r="E19" s="55">
        <f t="shared" si="0"/>
        <v>1.3972825</v>
      </c>
      <c r="F19" s="56">
        <f t="shared" si="1"/>
        <v>1.6759442470000003</v>
      </c>
      <c r="G19" s="55" t="s">
        <v>180</v>
      </c>
    </row>
    <row r="20" spans="1:7">
      <c r="A20" s="55">
        <v>19</v>
      </c>
      <c r="B20" s="55" t="s">
        <v>61</v>
      </c>
      <c r="C20" s="56">
        <v>1.3963000000000001</v>
      </c>
      <c r="D20" s="55">
        <v>20</v>
      </c>
      <c r="E20" s="55">
        <f t="shared" si="0"/>
        <v>1.3955000000000002</v>
      </c>
      <c r="F20" s="56">
        <f t="shared" si="1"/>
        <v>1.6564658000000012</v>
      </c>
      <c r="G20" s="55" t="s">
        <v>181</v>
      </c>
    </row>
    <row r="21" spans="1:7">
      <c r="A21" s="55">
        <v>20</v>
      </c>
      <c r="B21" s="55" t="s">
        <v>61</v>
      </c>
      <c r="C21" s="56">
        <v>1.3887</v>
      </c>
      <c r="D21" s="55">
        <v>20</v>
      </c>
      <c r="E21" s="55">
        <f t="shared" si="0"/>
        <v>1.3879000000000001</v>
      </c>
      <c r="F21" s="56">
        <f t="shared" si="1"/>
        <v>1.5734160400000015</v>
      </c>
      <c r="G21" s="55" t="s">
        <v>182</v>
      </c>
    </row>
    <row r="22" spans="1:7">
      <c r="A22" s="55">
        <v>21</v>
      </c>
      <c r="B22" s="55" t="s">
        <v>61</v>
      </c>
      <c r="C22" s="56">
        <v>1.3722000000000001</v>
      </c>
      <c r="D22" s="55">
        <v>20</v>
      </c>
      <c r="E22" s="55">
        <f t="shared" si="0"/>
        <v>1.3714000000000002</v>
      </c>
      <c r="F22" s="56">
        <f t="shared" si="1"/>
        <v>1.3931106400000015</v>
      </c>
      <c r="G22" s="55" t="s">
        <v>183</v>
      </c>
    </row>
    <row r="23" spans="1:7">
      <c r="A23" s="55">
        <v>22</v>
      </c>
      <c r="B23" s="55" t="s">
        <v>61</v>
      </c>
      <c r="C23" s="56">
        <v>1.351</v>
      </c>
      <c r="D23" s="55">
        <v>20</v>
      </c>
      <c r="E23" s="55">
        <f t="shared" si="0"/>
        <v>1.3502000000000001</v>
      </c>
      <c r="F23" s="56">
        <f t="shared" si="1"/>
        <v>1.1614455200000009</v>
      </c>
      <c r="G23" s="55" t="s">
        <v>184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1.4061999999999999</v>
      </c>
      <c r="D2" s="55">
        <v>20.5</v>
      </c>
      <c r="E2" s="55">
        <f t="shared" ref="E2:E23" si="0">((20-D2)*-0.000175+C2)-0.0008</f>
        <v>1.4054875</v>
      </c>
      <c r="F2" s="56">
        <f t="shared" ref="F2:F23" si="1">E2*10.9276-13.593</f>
        <v>1.765605205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1.4060999999999999</v>
      </c>
      <c r="D3" s="55">
        <v>20.5</v>
      </c>
      <c r="E3" s="55">
        <f t="shared" si="0"/>
        <v>1.4053875</v>
      </c>
      <c r="F3" s="56">
        <f t="shared" si="1"/>
        <v>1.7645124449999994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1.4057999999999999</v>
      </c>
      <c r="D4" s="55">
        <v>20.6</v>
      </c>
      <c r="E4" s="55">
        <f t="shared" si="0"/>
        <v>1.405105</v>
      </c>
      <c r="F4" s="56">
        <f t="shared" si="1"/>
        <v>1.7614253980000001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1.4054</v>
      </c>
      <c r="D5" s="55">
        <v>20.6</v>
      </c>
      <c r="E5" s="55">
        <f t="shared" si="0"/>
        <v>1.4047050000000001</v>
      </c>
      <c r="F5" s="56">
        <f t="shared" si="1"/>
        <v>1.7570543580000013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1.4051</v>
      </c>
      <c r="D6" s="55">
        <v>20.6</v>
      </c>
      <c r="E6" s="55">
        <f t="shared" si="0"/>
        <v>1.4044050000000001</v>
      </c>
      <c r="F6" s="56">
        <f t="shared" si="1"/>
        <v>1.7537760780000013</v>
      </c>
      <c r="G6" s="55" t="s">
        <v>67</v>
      </c>
    </row>
    <row r="7" spans="1:13">
      <c r="A7" s="55">
        <v>6</v>
      </c>
      <c r="B7" s="55" t="s">
        <v>61</v>
      </c>
      <c r="C7" s="56">
        <v>1.4046000000000001</v>
      </c>
      <c r="D7" s="55">
        <v>20.6</v>
      </c>
      <c r="E7" s="55">
        <f t="shared" si="0"/>
        <v>1.4039050000000002</v>
      </c>
      <c r="F7" s="56">
        <f t="shared" si="1"/>
        <v>1.748312278000002</v>
      </c>
      <c r="G7" s="55" t="s">
        <v>68</v>
      </c>
    </row>
    <row r="8" spans="1:13">
      <c r="A8" s="55">
        <v>7</v>
      </c>
      <c r="B8" s="55" t="s">
        <v>61</v>
      </c>
      <c r="C8" s="56">
        <v>1.4038999999999999</v>
      </c>
      <c r="D8" s="55">
        <v>20.6</v>
      </c>
      <c r="E8" s="55">
        <f t="shared" si="0"/>
        <v>1.403205</v>
      </c>
      <c r="F8" s="56">
        <f t="shared" si="1"/>
        <v>1.7406629579999997</v>
      </c>
      <c r="G8" s="55" t="s">
        <v>69</v>
      </c>
    </row>
    <row r="9" spans="1:13">
      <c r="A9" s="55">
        <v>8</v>
      </c>
      <c r="B9" s="55" t="s">
        <v>61</v>
      </c>
      <c r="C9" s="56">
        <v>1.4034</v>
      </c>
      <c r="D9" s="55">
        <v>20.6</v>
      </c>
      <c r="E9" s="55">
        <f t="shared" si="0"/>
        <v>1.4027050000000001</v>
      </c>
      <c r="F9" s="56">
        <f t="shared" si="1"/>
        <v>1.7351991580000004</v>
      </c>
      <c r="G9" s="55" t="s">
        <v>70</v>
      </c>
    </row>
    <row r="10" spans="1:13">
      <c r="A10" s="43">
        <v>9</v>
      </c>
      <c r="B10" s="43" t="s">
        <v>61</v>
      </c>
      <c r="C10" s="44">
        <v>1.4029</v>
      </c>
      <c r="D10" s="43">
        <v>20.6</v>
      </c>
      <c r="E10" s="43">
        <f t="shared" si="0"/>
        <v>1.4022050000000001</v>
      </c>
      <c r="F10" s="44">
        <f t="shared" si="1"/>
        <v>1.729735358000001</v>
      </c>
      <c r="G10" s="43" t="s">
        <v>71</v>
      </c>
    </row>
    <row r="11" spans="1:13">
      <c r="A11" s="43">
        <v>10</v>
      </c>
      <c r="B11" s="43" t="s">
        <v>61</v>
      </c>
      <c r="C11" s="44">
        <v>1.4024000000000001</v>
      </c>
      <c r="D11" s="43">
        <v>20.6</v>
      </c>
      <c r="E11" s="43">
        <f t="shared" si="0"/>
        <v>1.4017050000000002</v>
      </c>
      <c r="F11" s="44">
        <f t="shared" si="1"/>
        <v>1.7242715580000016</v>
      </c>
      <c r="G11" s="43" t="s">
        <v>72</v>
      </c>
    </row>
    <row r="12" spans="1:13">
      <c r="A12" s="43">
        <v>11</v>
      </c>
      <c r="B12" s="43" t="s">
        <v>61</v>
      </c>
      <c r="C12" s="44">
        <v>1.4018999999999999</v>
      </c>
      <c r="D12" s="43">
        <v>20.6</v>
      </c>
      <c r="E12" s="43">
        <f t="shared" si="0"/>
        <v>1.401205</v>
      </c>
      <c r="F12" s="44">
        <f t="shared" si="1"/>
        <v>1.7188077580000005</v>
      </c>
      <c r="G12" s="43" t="s">
        <v>73</v>
      </c>
    </row>
    <row r="13" spans="1:13">
      <c r="A13" s="43">
        <v>12</v>
      </c>
      <c r="B13" s="43" t="s">
        <v>61</v>
      </c>
      <c r="C13" s="44">
        <v>1.4013</v>
      </c>
      <c r="D13" s="43">
        <v>20.7</v>
      </c>
      <c r="E13" s="43">
        <f t="shared" si="0"/>
        <v>1.4006225000000001</v>
      </c>
      <c r="F13" s="44">
        <f t="shared" si="1"/>
        <v>1.7124424310000013</v>
      </c>
      <c r="G13" s="43" t="s">
        <v>74</v>
      </c>
    </row>
    <row r="14" spans="1:13">
      <c r="A14" s="43">
        <v>13</v>
      </c>
      <c r="B14" s="43" t="s">
        <v>61</v>
      </c>
      <c r="C14" s="44">
        <v>1.4007000000000001</v>
      </c>
      <c r="D14" s="43">
        <v>20.7</v>
      </c>
      <c r="E14" s="43">
        <f t="shared" si="0"/>
        <v>1.4000225000000002</v>
      </c>
      <c r="F14" s="44">
        <f t="shared" si="1"/>
        <v>1.7058858710000013</v>
      </c>
      <c r="G14" s="43" t="s">
        <v>75</v>
      </c>
    </row>
    <row r="15" spans="1:13">
      <c r="A15" s="43">
        <v>14</v>
      </c>
      <c r="B15" s="43" t="s">
        <v>61</v>
      </c>
      <c r="C15" s="44">
        <v>1.4001999999999999</v>
      </c>
      <c r="D15" s="43">
        <v>20.7</v>
      </c>
      <c r="E15" s="43">
        <f t="shared" si="0"/>
        <v>1.3995225</v>
      </c>
      <c r="F15" s="44">
        <f t="shared" si="1"/>
        <v>1.7004220710000002</v>
      </c>
      <c r="G15" s="43" t="s">
        <v>76</v>
      </c>
    </row>
    <row r="16" spans="1:13">
      <c r="A16" s="43">
        <v>15</v>
      </c>
      <c r="B16" s="43" t="s">
        <v>61</v>
      </c>
      <c r="C16" s="44">
        <v>1.3996</v>
      </c>
      <c r="D16" s="43">
        <v>20.7</v>
      </c>
      <c r="E16" s="43">
        <f t="shared" si="0"/>
        <v>1.3989225000000001</v>
      </c>
      <c r="F16" s="44">
        <f t="shared" si="1"/>
        <v>1.6938655110000003</v>
      </c>
      <c r="G16" s="43" t="s">
        <v>77</v>
      </c>
    </row>
    <row r="17" spans="1:7">
      <c r="A17" s="43">
        <v>16</v>
      </c>
      <c r="B17" s="43" t="s">
        <v>61</v>
      </c>
      <c r="C17" s="44">
        <v>1.3992</v>
      </c>
      <c r="D17" s="43">
        <v>20.7</v>
      </c>
      <c r="E17" s="43">
        <f t="shared" si="0"/>
        <v>1.3985225000000001</v>
      </c>
      <c r="F17" s="44">
        <f t="shared" si="1"/>
        <v>1.6894944710000015</v>
      </c>
      <c r="G17" s="43" t="s">
        <v>78</v>
      </c>
    </row>
    <row r="18" spans="1:7">
      <c r="A18" s="55">
        <v>17</v>
      </c>
      <c r="B18" s="55" t="s">
        <v>61</v>
      </c>
      <c r="C18" s="56">
        <v>1.3987000000000001</v>
      </c>
      <c r="D18" s="55">
        <v>20.9</v>
      </c>
      <c r="E18" s="55">
        <f t="shared" si="0"/>
        <v>1.3980575000000002</v>
      </c>
      <c r="F18" s="56">
        <f t="shared" si="1"/>
        <v>1.6844131370000017</v>
      </c>
      <c r="G18" s="55" t="s">
        <v>79</v>
      </c>
    </row>
    <row r="19" spans="1:7">
      <c r="A19" s="55">
        <v>18</v>
      </c>
      <c r="B19" s="55" t="s">
        <v>61</v>
      </c>
      <c r="C19" s="56">
        <v>1.3980999999999999</v>
      </c>
      <c r="D19" s="55">
        <v>20.9</v>
      </c>
      <c r="E19" s="55">
        <f t="shared" si="0"/>
        <v>1.3974575</v>
      </c>
      <c r="F19" s="56">
        <f t="shared" si="1"/>
        <v>1.677856577</v>
      </c>
      <c r="G19" s="55" t="s">
        <v>80</v>
      </c>
    </row>
    <row r="20" spans="1:7">
      <c r="A20" s="55">
        <v>19</v>
      </c>
      <c r="B20" s="55" t="s">
        <v>61</v>
      </c>
      <c r="C20" s="56">
        <v>1.3965000000000001</v>
      </c>
      <c r="D20" s="55">
        <v>20.9</v>
      </c>
      <c r="E20" s="55">
        <f t="shared" si="0"/>
        <v>1.3958575000000002</v>
      </c>
      <c r="F20" s="56">
        <f t="shared" si="1"/>
        <v>1.6603724170000014</v>
      </c>
      <c r="G20" s="55" t="s">
        <v>81</v>
      </c>
    </row>
    <row r="21" spans="1:7">
      <c r="A21" s="55">
        <v>20</v>
      </c>
      <c r="B21" s="55" t="s">
        <v>61</v>
      </c>
      <c r="C21" s="56">
        <v>1.3889</v>
      </c>
      <c r="D21" s="55">
        <v>21</v>
      </c>
      <c r="E21" s="55">
        <f t="shared" si="0"/>
        <v>1.3882750000000001</v>
      </c>
      <c r="F21" s="56">
        <f t="shared" si="1"/>
        <v>1.5775138900000023</v>
      </c>
      <c r="G21" s="55" t="s">
        <v>82</v>
      </c>
    </row>
    <row r="22" spans="1:7">
      <c r="A22" s="55">
        <v>21</v>
      </c>
      <c r="B22" s="55" t="s">
        <v>61</v>
      </c>
      <c r="C22" s="56">
        <v>1.371</v>
      </c>
      <c r="D22" s="55">
        <v>21</v>
      </c>
      <c r="E22" s="55">
        <f t="shared" si="0"/>
        <v>1.3703750000000001</v>
      </c>
      <c r="F22" s="56">
        <f t="shared" si="1"/>
        <v>1.3819098500000013</v>
      </c>
      <c r="G22" s="55" t="s">
        <v>83</v>
      </c>
    </row>
    <row r="23" spans="1:7">
      <c r="A23" s="55">
        <v>22</v>
      </c>
      <c r="B23" s="55" t="s">
        <v>61</v>
      </c>
      <c r="C23" s="56">
        <v>1.3528</v>
      </c>
      <c r="D23" s="55">
        <v>21</v>
      </c>
      <c r="E23" s="55">
        <f t="shared" si="0"/>
        <v>1.3521750000000001</v>
      </c>
      <c r="F23" s="56">
        <f t="shared" si="1"/>
        <v>1.1830275300000022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1.4061999999999999</v>
      </c>
      <c r="D2" s="55">
        <v>21</v>
      </c>
      <c r="E2" s="55">
        <f t="shared" ref="E2:E23" si="0">((20-D2)*-0.000175+C2)-0.0008</f>
        <v>1.405575</v>
      </c>
      <c r="F2" s="56">
        <f t="shared" ref="F2:F23" si="1">E2*10.9276-13.593</f>
        <v>1.7665613699999998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1.4060999999999999</v>
      </c>
      <c r="D3" s="55">
        <v>21</v>
      </c>
      <c r="E3" s="55">
        <f t="shared" si="0"/>
        <v>1.405475</v>
      </c>
      <c r="F3" s="56">
        <f t="shared" si="1"/>
        <v>1.765468610000001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1.4057999999999999</v>
      </c>
      <c r="D4" s="57">
        <v>21.1</v>
      </c>
      <c r="E4" s="57">
        <f t="shared" si="0"/>
        <v>1.4051925000000001</v>
      </c>
      <c r="F4" s="58">
        <f t="shared" si="1"/>
        <v>1.7623815629999999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1.4054</v>
      </c>
      <c r="D5" s="57">
        <v>21.1</v>
      </c>
      <c r="E5" s="57">
        <f t="shared" si="0"/>
        <v>1.4047925000000001</v>
      </c>
      <c r="F5" s="58">
        <f t="shared" si="1"/>
        <v>1.7580105230000012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1.4049</v>
      </c>
      <c r="D6" s="57">
        <v>21.1</v>
      </c>
      <c r="E6" s="57">
        <f t="shared" si="0"/>
        <v>1.4042925000000002</v>
      </c>
      <c r="F6" s="58">
        <f t="shared" si="1"/>
        <v>1.7525467230000018</v>
      </c>
      <c r="G6" s="57" t="s">
        <v>89</v>
      </c>
    </row>
    <row r="7" spans="1:13">
      <c r="A7" s="57">
        <v>6</v>
      </c>
      <c r="B7" s="57" t="s">
        <v>61</v>
      </c>
      <c r="C7" s="58">
        <v>1.4043000000000001</v>
      </c>
      <c r="D7" s="57">
        <v>21.1</v>
      </c>
      <c r="E7" s="57">
        <f t="shared" si="0"/>
        <v>1.4036925000000002</v>
      </c>
      <c r="F7" s="58">
        <f t="shared" si="1"/>
        <v>1.7459901630000019</v>
      </c>
      <c r="G7" s="57" t="s">
        <v>90</v>
      </c>
    </row>
    <row r="8" spans="1:13">
      <c r="A8" s="57">
        <v>7</v>
      </c>
      <c r="B8" s="57" t="s">
        <v>61</v>
      </c>
      <c r="C8" s="58">
        <v>1.4036999999999999</v>
      </c>
      <c r="D8" s="57">
        <v>21.1</v>
      </c>
      <c r="E8" s="57">
        <f t="shared" si="0"/>
        <v>1.4030925000000001</v>
      </c>
      <c r="F8" s="58">
        <f t="shared" si="1"/>
        <v>1.7394336030000002</v>
      </c>
      <c r="G8" s="57" t="s">
        <v>91</v>
      </c>
    </row>
    <row r="9" spans="1:13">
      <c r="A9" s="57">
        <v>8</v>
      </c>
      <c r="B9" s="57" t="s">
        <v>61</v>
      </c>
      <c r="C9" s="58">
        <v>1.4032</v>
      </c>
      <c r="D9" s="57">
        <v>21.1</v>
      </c>
      <c r="E9" s="57">
        <f t="shared" si="0"/>
        <v>1.4025925000000001</v>
      </c>
      <c r="F9" s="58">
        <f t="shared" si="1"/>
        <v>1.7339698030000008</v>
      </c>
      <c r="G9" s="57" t="s">
        <v>92</v>
      </c>
    </row>
    <row r="10" spans="1:13">
      <c r="A10" s="57">
        <v>9</v>
      </c>
      <c r="B10" s="57" t="s">
        <v>61</v>
      </c>
      <c r="C10" s="58">
        <v>1.4026000000000001</v>
      </c>
      <c r="D10" s="57">
        <v>21.2</v>
      </c>
      <c r="E10" s="57">
        <f t="shared" si="0"/>
        <v>1.4020100000000002</v>
      </c>
      <c r="F10" s="58">
        <f t="shared" si="1"/>
        <v>1.7276044760000016</v>
      </c>
      <c r="G10" s="57" t="s">
        <v>93</v>
      </c>
    </row>
    <row r="11" spans="1:13">
      <c r="A11" s="57">
        <v>10</v>
      </c>
      <c r="B11" s="57" t="s">
        <v>61</v>
      </c>
      <c r="C11" s="58">
        <v>1.4021999999999999</v>
      </c>
      <c r="D11" s="57">
        <v>21.2</v>
      </c>
      <c r="E11" s="57">
        <f t="shared" si="0"/>
        <v>1.40161</v>
      </c>
      <c r="F11" s="58">
        <f t="shared" si="1"/>
        <v>1.723233436000001</v>
      </c>
      <c r="G11" s="57" t="s">
        <v>94</v>
      </c>
    </row>
    <row r="12" spans="1:13">
      <c r="A12" s="55">
        <v>11</v>
      </c>
      <c r="B12" s="55" t="s">
        <v>61</v>
      </c>
      <c r="C12" s="56">
        <v>1.4016</v>
      </c>
      <c r="D12" s="55">
        <v>21.2</v>
      </c>
      <c r="E12" s="55">
        <f t="shared" si="0"/>
        <v>1.4010100000000001</v>
      </c>
      <c r="F12" s="56">
        <f t="shared" si="1"/>
        <v>1.7166768760000011</v>
      </c>
      <c r="G12" s="55" t="s">
        <v>95</v>
      </c>
    </row>
    <row r="13" spans="1:13">
      <c r="A13" s="55">
        <v>12</v>
      </c>
      <c r="B13" s="55" t="s">
        <v>61</v>
      </c>
      <c r="C13" s="56">
        <v>1.401</v>
      </c>
      <c r="D13" s="55">
        <v>21.2</v>
      </c>
      <c r="E13" s="55">
        <f t="shared" si="0"/>
        <v>1.4004100000000002</v>
      </c>
      <c r="F13" s="56">
        <f t="shared" si="1"/>
        <v>1.7101203160000011</v>
      </c>
      <c r="G13" s="55" t="s">
        <v>96</v>
      </c>
    </row>
    <row r="14" spans="1:13">
      <c r="A14" s="55">
        <v>13</v>
      </c>
      <c r="B14" s="55" t="s">
        <v>61</v>
      </c>
      <c r="C14" s="56">
        <v>1.4005000000000001</v>
      </c>
      <c r="D14" s="55">
        <v>21.2</v>
      </c>
      <c r="E14" s="55">
        <f t="shared" si="0"/>
        <v>1.3999100000000002</v>
      </c>
      <c r="F14" s="56">
        <f t="shared" si="1"/>
        <v>1.7046565160000018</v>
      </c>
      <c r="G14" s="55" t="s">
        <v>97</v>
      </c>
    </row>
    <row r="15" spans="1:13">
      <c r="A15" s="55">
        <v>14</v>
      </c>
      <c r="B15" s="55" t="s">
        <v>61</v>
      </c>
      <c r="C15" s="56">
        <v>1.4</v>
      </c>
      <c r="D15" s="55">
        <v>21.2</v>
      </c>
      <c r="E15" s="55">
        <f t="shared" si="0"/>
        <v>1.39941</v>
      </c>
      <c r="F15" s="56">
        <f t="shared" si="1"/>
        <v>1.6991927160000007</v>
      </c>
      <c r="G15" s="55" t="s">
        <v>98</v>
      </c>
    </row>
    <row r="16" spans="1:13">
      <c r="A16" s="55">
        <v>15</v>
      </c>
      <c r="B16" s="55" t="s">
        <v>61</v>
      </c>
      <c r="C16" s="56">
        <v>1.3994</v>
      </c>
      <c r="D16" s="55">
        <v>21.3</v>
      </c>
      <c r="E16" s="55">
        <f t="shared" si="0"/>
        <v>1.3988275000000001</v>
      </c>
      <c r="F16" s="56">
        <f t="shared" si="1"/>
        <v>1.6928273890000014</v>
      </c>
      <c r="G16" s="55" t="s">
        <v>99</v>
      </c>
    </row>
    <row r="17" spans="1:7">
      <c r="A17" s="55">
        <v>16</v>
      </c>
      <c r="B17" s="55" t="s">
        <v>61</v>
      </c>
      <c r="C17" s="56">
        <v>1.3989</v>
      </c>
      <c r="D17" s="55">
        <v>21.3</v>
      </c>
      <c r="E17" s="55">
        <f t="shared" si="0"/>
        <v>1.3983275000000002</v>
      </c>
      <c r="F17" s="56">
        <f t="shared" si="1"/>
        <v>1.6873635890000021</v>
      </c>
      <c r="G17" s="55" t="s">
        <v>100</v>
      </c>
    </row>
    <row r="18" spans="1:7">
      <c r="A18" s="55">
        <v>17</v>
      </c>
      <c r="B18" s="55" t="s">
        <v>61</v>
      </c>
      <c r="C18" s="56">
        <v>1.3984000000000001</v>
      </c>
      <c r="D18" s="55">
        <v>21.3</v>
      </c>
      <c r="E18" s="55">
        <f t="shared" si="0"/>
        <v>1.3978275000000002</v>
      </c>
      <c r="F18" s="56">
        <f t="shared" si="1"/>
        <v>1.6818997890000027</v>
      </c>
      <c r="G18" s="55" t="s">
        <v>101</v>
      </c>
    </row>
    <row r="19" spans="1:7">
      <c r="A19" s="55">
        <v>18</v>
      </c>
      <c r="B19" s="55" t="s">
        <v>61</v>
      </c>
      <c r="C19" s="56">
        <v>1.3976999999999999</v>
      </c>
      <c r="D19" s="55">
        <v>21.3</v>
      </c>
      <c r="E19" s="55">
        <f t="shared" si="0"/>
        <v>1.3971275000000001</v>
      </c>
      <c r="F19" s="56">
        <f t="shared" si="1"/>
        <v>1.6742504690000004</v>
      </c>
      <c r="G19" s="55" t="s">
        <v>102</v>
      </c>
    </row>
    <row r="20" spans="1:7">
      <c r="A20" s="57">
        <v>19</v>
      </c>
      <c r="B20" s="57" t="s">
        <v>61</v>
      </c>
      <c r="C20" s="58">
        <v>1.3960999999999999</v>
      </c>
      <c r="D20" s="57">
        <v>21.3</v>
      </c>
      <c r="E20" s="57">
        <f t="shared" si="0"/>
        <v>1.3955275</v>
      </c>
      <c r="F20" s="58">
        <f t="shared" si="1"/>
        <v>1.656766309</v>
      </c>
      <c r="G20" s="57" t="s">
        <v>103</v>
      </c>
    </row>
    <row r="21" spans="1:7">
      <c r="A21" s="57">
        <v>20</v>
      </c>
      <c r="B21" s="57" t="s">
        <v>61</v>
      </c>
      <c r="C21" s="58">
        <v>1.3879999999999999</v>
      </c>
      <c r="D21" s="57">
        <v>21.3</v>
      </c>
      <c r="E21" s="57">
        <f t="shared" si="0"/>
        <v>1.3874275</v>
      </c>
      <c r="F21" s="58">
        <f t="shared" si="1"/>
        <v>1.5682527490000009</v>
      </c>
      <c r="G21" s="57" t="s">
        <v>104</v>
      </c>
    </row>
    <row r="22" spans="1:7">
      <c r="A22" s="57">
        <v>21</v>
      </c>
      <c r="B22" s="57" t="s">
        <v>61</v>
      </c>
      <c r="C22" s="58">
        <v>1.3701000000000001</v>
      </c>
      <c r="D22" s="57">
        <v>21.3</v>
      </c>
      <c r="E22" s="57">
        <f t="shared" si="0"/>
        <v>1.3695275000000002</v>
      </c>
      <c r="F22" s="58">
        <f t="shared" si="1"/>
        <v>1.3726487090000017</v>
      </c>
      <c r="G22" s="57" t="s">
        <v>105</v>
      </c>
    </row>
    <row r="23" spans="1:7">
      <c r="A23" s="57">
        <v>22</v>
      </c>
      <c r="B23" s="57" t="s">
        <v>61</v>
      </c>
      <c r="C23" s="58">
        <v>1.3517999999999999</v>
      </c>
      <c r="D23" s="57">
        <v>21.4</v>
      </c>
      <c r="E23" s="57">
        <f t="shared" si="0"/>
        <v>1.351245</v>
      </c>
      <c r="F23" s="58">
        <f t="shared" si="1"/>
        <v>1.1728648620000008</v>
      </c>
      <c r="G23" s="57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2023-05-01T19:30:07Z</dcterms:modified>
</cp:coreProperties>
</file>