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4D493E32-00CC-458E-9BB8-8364352D8139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Table of Contents" sheetId="1" r:id="rId1"/>
    <sheet name="Summary" sheetId="2" r:id="rId2"/>
    <sheet name="Tube Loading" sheetId="3" r:id="rId3"/>
    <sheet name="Tube A" sheetId="4" r:id="rId4"/>
    <sheet name="Tube B" sheetId="5" r:id="rId5"/>
    <sheet name="Tube C" sheetId="6" r:id="rId6"/>
    <sheet name="Tube D" sheetId="7" r:id="rId7"/>
    <sheet name="Tube E" sheetId="8" r:id="rId8"/>
    <sheet name="Tube F" sheetId="9" r:id="rId9"/>
    <sheet name="Tube G" sheetId="10" r:id="rId10"/>
    <sheet name="Tube H" sheetId="11" r:id="rId11"/>
    <sheet name="Tube I" sheetId="12" r:id="rId12"/>
    <sheet name="Tube J" sheetId="13" r:id="rId13"/>
    <sheet name="Tube K" sheetId="14" r:id="rId14"/>
    <sheet name="Tube L" sheetId="15" r:id="rId15"/>
    <sheet name="Tube M" sheetId="16" r:id="rId16"/>
    <sheet name="Tube N" sheetId="17" r:id="rId17"/>
    <sheet name="Tube O" sheetId="18" r:id="rId18"/>
    <sheet name="Tube P" sheetId="19" r:id="rId19"/>
    <sheet name="time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4" i="2"/>
  <c r="D19" i="20"/>
  <c r="D18" i="20"/>
  <c r="B15" i="20"/>
  <c r="B10" i="20"/>
  <c r="B9" i="20"/>
  <c r="B7" i="20"/>
  <c r="B5" i="20"/>
  <c r="D20" i="20" s="1"/>
  <c r="F81" i="19"/>
  <c r="E81" i="19"/>
  <c r="F80" i="19"/>
  <c r="E80" i="19"/>
  <c r="F79" i="19"/>
  <c r="E79" i="19"/>
  <c r="E78" i="19"/>
  <c r="F78" i="19" s="1"/>
  <c r="E77" i="19"/>
  <c r="F77" i="19" s="1"/>
  <c r="E76" i="19"/>
  <c r="F76" i="19" s="1"/>
  <c r="F75" i="19"/>
  <c r="E75" i="19"/>
  <c r="E74" i="19"/>
  <c r="F74" i="19" s="1"/>
  <c r="F73" i="19"/>
  <c r="E73" i="19"/>
  <c r="F72" i="19"/>
  <c r="E72" i="19"/>
  <c r="F71" i="19"/>
  <c r="E71" i="19"/>
  <c r="E70" i="19"/>
  <c r="F70" i="19" s="1"/>
  <c r="E69" i="19"/>
  <c r="F69" i="19" s="1"/>
  <c r="E68" i="19"/>
  <c r="F68" i="19" s="1"/>
  <c r="F67" i="19"/>
  <c r="E67" i="19"/>
  <c r="E66" i="19"/>
  <c r="F66" i="19" s="1"/>
  <c r="F65" i="19"/>
  <c r="E65" i="19"/>
  <c r="F64" i="19"/>
  <c r="E64" i="19"/>
  <c r="F63" i="19"/>
  <c r="E63" i="19"/>
  <c r="F62" i="19"/>
  <c r="E62" i="19"/>
  <c r="E61" i="19"/>
  <c r="F61" i="19" s="1"/>
  <c r="E60" i="19"/>
  <c r="F60" i="19" s="1"/>
  <c r="F59" i="19"/>
  <c r="E59" i="19"/>
  <c r="E58" i="19"/>
  <c r="F58" i="19" s="1"/>
  <c r="F57" i="19"/>
  <c r="E57" i="19"/>
  <c r="F56" i="19"/>
  <c r="E56" i="19"/>
  <c r="F55" i="19"/>
  <c r="E55" i="19"/>
  <c r="F54" i="19"/>
  <c r="E54" i="19"/>
  <c r="E53" i="19"/>
  <c r="F53" i="19" s="1"/>
  <c r="E52" i="19"/>
  <c r="F52" i="19" s="1"/>
  <c r="F51" i="19"/>
  <c r="E51" i="19"/>
  <c r="E50" i="19"/>
  <c r="F50" i="19" s="1"/>
  <c r="F49" i="19"/>
  <c r="E49" i="19"/>
  <c r="F48" i="19"/>
  <c r="E48" i="19"/>
  <c r="F47" i="19"/>
  <c r="E47" i="19"/>
  <c r="E46" i="19"/>
  <c r="F46" i="19" s="1"/>
  <c r="E45" i="19"/>
  <c r="F45" i="19" s="1"/>
  <c r="E44" i="19"/>
  <c r="F44" i="19" s="1"/>
  <c r="F43" i="19"/>
  <c r="E43" i="19"/>
  <c r="E42" i="19"/>
  <c r="F42" i="19" s="1"/>
  <c r="F41" i="19"/>
  <c r="E41" i="19"/>
  <c r="F40" i="19"/>
  <c r="E40" i="19"/>
  <c r="F39" i="19"/>
  <c r="E39" i="19"/>
  <c r="E38" i="19"/>
  <c r="F38" i="19" s="1"/>
  <c r="E37" i="19"/>
  <c r="F37" i="19" s="1"/>
  <c r="E36" i="19"/>
  <c r="F36" i="19" s="1"/>
  <c r="F35" i="19"/>
  <c r="E35" i="19"/>
  <c r="E34" i="19"/>
  <c r="F34" i="19" s="1"/>
  <c r="F33" i="19"/>
  <c r="E33" i="19"/>
  <c r="F32" i="19"/>
  <c r="E32" i="19"/>
  <c r="F31" i="19"/>
  <c r="E31" i="19"/>
  <c r="F30" i="19"/>
  <c r="E30" i="19"/>
  <c r="E29" i="19"/>
  <c r="F29" i="19" s="1"/>
  <c r="E28" i="19"/>
  <c r="F28" i="19" s="1"/>
  <c r="F27" i="19"/>
  <c r="E27" i="19"/>
  <c r="E26" i="19"/>
  <c r="F26" i="19" s="1"/>
  <c r="F25" i="19"/>
  <c r="E25" i="19"/>
  <c r="F24" i="19"/>
  <c r="E24" i="19"/>
  <c r="F23" i="19"/>
  <c r="E23" i="19"/>
  <c r="F22" i="19"/>
  <c r="E22" i="19"/>
  <c r="E21" i="19"/>
  <c r="F21" i="19" s="1"/>
  <c r="E20" i="19"/>
  <c r="F20" i="19" s="1"/>
  <c r="F19" i="19"/>
  <c r="E19" i="19"/>
  <c r="E18" i="19"/>
  <c r="F18" i="19" s="1"/>
  <c r="F17" i="19"/>
  <c r="E17" i="19"/>
  <c r="F16" i="19"/>
  <c r="E16" i="19"/>
  <c r="F15" i="19"/>
  <c r="E15" i="19"/>
  <c r="E14" i="19"/>
  <c r="F14" i="19" s="1"/>
  <c r="E13" i="19"/>
  <c r="F13" i="19" s="1"/>
  <c r="E12" i="19"/>
  <c r="F12" i="19" s="1"/>
  <c r="F11" i="19"/>
  <c r="E11" i="19"/>
  <c r="E10" i="19"/>
  <c r="F10" i="19" s="1"/>
  <c r="F9" i="19"/>
  <c r="E9" i="19"/>
  <c r="F8" i="19"/>
  <c r="E8" i="19"/>
  <c r="F7" i="19"/>
  <c r="E7" i="19"/>
  <c r="E6" i="19"/>
  <c r="F6" i="19" s="1"/>
  <c r="E5" i="19"/>
  <c r="F5" i="19" s="1"/>
  <c r="E4" i="19"/>
  <c r="F4" i="19" s="1"/>
  <c r="M3" i="19"/>
  <c r="L3" i="19"/>
  <c r="E3" i="19"/>
  <c r="F3" i="19" s="1"/>
  <c r="M2" i="19"/>
  <c r="L2" i="19"/>
  <c r="F2" i="19"/>
  <c r="E2" i="19"/>
  <c r="F23" i="18"/>
  <c r="E23" i="18"/>
  <c r="E22" i="18"/>
  <c r="F22" i="18" s="1"/>
  <c r="E21" i="18"/>
  <c r="F21" i="18" s="1"/>
  <c r="E20" i="18"/>
  <c r="F20" i="18" s="1"/>
  <c r="F19" i="18"/>
  <c r="E19" i="18"/>
  <c r="E18" i="18"/>
  <c r="F18" i="18" s="1"/>
  <c r="F17" i="18"/>
  <c r="E17" i="18"/>
  <c r="F16" i="18"/>
  <c r="E16" i="18"/>
  <c r="F15" i="18"/>
  <c r="E15" i="18"/>
  <c r="E14" i="18"/>
  <c r="F14" i="18" s="1"/>
  <c r="E13" i="18"/>
  <c r="F13" i="18" s="1"/>
  <c r="E12" i="18"/>
  <c r="F12" i="18" s="1"/>
  <c r="F11" i="18"/>
  <c r="E11" i="18"/>
  <c r="E10" i="18"/>
  <c r="F10" i="18" s="1"/>
  <c r="F9" i="18"/>
  <c r="E9" i="18"/>
  <c r="F8" i="18"/>
  <c r="E8" i="18"/>
  <c r="F7" i="18"/>
  <c r="E7" i="18"/>
  <c r="E6" i="18"/>
  <c r="F6" i="18" s="1"/>
  <c r="E5" i="18"/>
  <c r="F5" i="18" s="1"/>
  <c r="E4" i="18"/>
  <c r="F4" i="18" s="1"/>
  <c r="M3" i="18"/>
  <c r="L3" i="18"/>
  <c r="E3" i="18"/>
  <c r="F3" i="18" s="1"/>
  <c r="M2" i="18"/>
  <c r="L2" i="18"/>
  <c r="F2" i="18"/>
  <c r="E2" i="18"/>
  <c r="F81" i="17"/>
  <c r="E81" i="17"/>
  <c r="E80" i="17"/>
  <c r="F80" i="17" s="1"/>
  <c r="E79" i="17"/>
  <c r="F79" i="17" s="1"/>
  <c r="E78" i="17"/>
  <c r="F78" i="17" s="1"/>
  <c r="F77" i="17"/>
  <c r="E77" i="17"/>
  <c r="E76" i="17"/>
  <c r="F76" i="17" s="1"/>
  <c r="F75" i="17"/>
  <c r="E75" i="17"/>
  <c r="F74" i="17"/>
  <c r="E74" i="17"/>
  <c r="F73" i="17"/>
  <c r="E73" i="17"/>
  <c r="E72" i="17"/>
  <c r="F72" i="17" s="1"/>
  <c r="E71" i="17"/>
  <c r="F71" i="17" s="1"/>
  <c r="E70" i="17"/>
  <c r="F70" i="17" s="1"/>
  <c r="F69" i="17"/>
  <c r="E69" i="17"/>
  <c r="E68" i="17"/>
  <c r="F68" i="17" s="1"/>
  <c r="F67" i="17"/>
  <c r="E67" i="17"/>
  <c r="F66" i="17"/>
  <c r="E66" i="17"/>
  <c r="F65" i="17"/>
  <c r="E65" i="17"/>
  <c r="F64" i="17"/>
  <c r="E64" i="17"/>
  <c r="E63" i="17"/>
  <c r="F63" i="17" s="1"/>
  <c r="E62" i="17"/>
  <c r="F62" i="17" s="1"/>
  <c r="F61" i="17"/>
  <c r="E61" i="17"/>
  <c r="E60" i="17"/>
  <c r="F60" i="17" s="1"/>
  <c r="F59" i="17"/>
  <c r="E59" i="17"/>
  <c r="F58" i="17"/>
  <c r="E58" i="17"/>
  <c r="F57" i="17"/>
  <c r="E57" i="17"/>
  <c r="F56" i="17"/>
  <c r="E56" i="17"/>
  <c r="E55" i="17"/>
  <c r="F55" i="17" s="1"/>
  <c r="E54" i="17"/>
  <c r="F54" i="17" s="1"/>
  <c r="F53" i="17"/>
  <c r="E53" i="17"/>
  <c r="E52" i="17"/>
  <c r="F52" i="17" s="1"/>
  <c r="F51" i="17"/>
  <c r="E51" i="17"/>
  <c r="F50" i="17"/>
  <c r="E50" i="17"/>
  <c r="F49" i="17"/>
  <c r="E49" i="17"/>
  <c r="E48" i="17"/>
  <c r="F48" i="17" s="1"/>
  <c r="E47" i="17"/>
  <c r="F47" i="17" s="1"/>
  <c r="E46" i="17"/>
  <c r="F46" i="17" s="1"/>
  <c r="F45" i="17"/>
  <c r="E45" i="17"/>
  <c r="E44" i="17"/>
  <c r="F44" i="17" s="1"/>
  <c r="F43" i="17"/>
  <c r="E43" i="17"/>
  <c r="F42" i="17"/>
  <c r="E42" i="17"/>
  <c r="F41" i="17"/>
  <c r="E41" i="17"/>
  <c r="F40" i="17"/>
  <c r="E40" i="17"/>
  <c r="E39" i="17"/>
  <c r="F39" i="17" s="1"/>
  <c r="E38" i="17"/>
  <c r="F38" i="17" s="1"/>
  <c r="F37" i="17"/>
  <c r="E37" i="17"/>
  <c r="E36" i="17"/>
  <c r="F36" i="17" s="1"/>
  <c r="F35" i="17"/>
  <c r="E35" i="17"/>
  <c r="F34" i="17"/>
  <c r="E34" i="17"/>
  <c r="F33" i="17"/>
  <c r="E33" i="17"/>
  <c r="F32" i="17"/>
  <c r="E32" i="17"/>
  <c r="E31" i="17"/>
  <c r="F31" i="17" s="1"/>
  <c r="E30" i="17"/>
  <c r="F30" i="17" s="1"/>
  <c r="F29" i="17"/>
  <c r="E29" i="17"/>
  <c r="E28" i="17"/>
  <c r="F28" i="17" s="1"/>
  <c r="F27" i="17"/>
  <c r="E27" i="17"/>
  <c r="F26" i="17"/>
  <c r="E26" i="17"/>
  <c r="F25" i="17"/>
  <c r="E25" i="17"/>
  <c r="E24" i="17"/>
  <c r="F24" i="17" s="1"/>
  <c r="E23" i="17"/>
  <c r="F23" i="17" s="1"/>
  <c r="E22" i="17"/>
  <c r="F22" i="17" s="1"/>
  <c r="F21" i="17"/>
  <c r="E21" i="17"/>
  <c r="E20" i="17"/>
  <c r="F20" i="17" s="1"/>
  <c r="F19" i="17"/>
  <c r="E19" i="17"/>
  <c r="F18" i="17"/>
  <c r="E18" i="17"/>
  <c r="F17" i="17"/>
  <c r="E17" i="17"/>
  <c r="E16" i="17"/>
  <c r="F16" i="17" s="1"/>
  <c r="E15" i="17"/>
  <c r="F15" i="17" s="1"/>
  <c r="E14" i="17"/>
  <c r="F14" i="17" s="1"/>
  <c r="F13" i="17"/>
  <c r="E13" i="17"/>
  <c r="E12" i="17"/>
  <c r="F12" i="17" s="1"/>
  <c r="F11" i="17"/>
  <c r="E11" i="17"/>
  <c r="F10" i="17"/>
  <c r="E10" i="17"/>
  <c r="F9" i="17"/>
  <c r="E9" i="17"/>
  <c r="F8" i="17"/>
  <c r="E8" i="17"/>
  <c r="E7" i="17"/>
  <c r="F7" i="17" s="1"/>
  <c r="E6" i="17"/>
  <c r="F6" i="17" s="1"/>
  <c r="F5" i="17"/>
  <c r="E5" i="17"/>
  <c r="E4" i="17"/>
  <c r="F4" i="17" s="1"/>
  <c r="M3" i="17"/>
  <c r="L3" i="17"/>
  <c r="F3" i="17"/>
  <c r="E3" i="17"/>
  <c r="M2" i="17"/>
  <c r="L2" i="17"/>
  <c r="F2" i="17"/>
  <c r="E2" i="17"/>
  <c r="E23" i="16"/>
  <c r="F23" i="16" s="1"/>
  <c r="E22" i="16"/>
  <c r="F22" i="16" s="1"/>
  <c r="F21" i="16"/>
  <c r="E21" i="16"/>
  <c r="E20" i="16"/>
  <c r="F20" i="16" s="1"/>
  <c r="F19" i="16"/>
  <c r="E19" i="16"/>
  <c r="F18" i="16"/>
  <c r="E18" i="16"/>
  <c r="F17" i="16"/>
  <c r="E17" i="16"/>
  <c r="E16" i="16"/>
  <c r="F16" i="16" s="1"/>
  <c r="E15" i="16"/>
  <c r="F15" i="16" s="1"/>
  <c r="E14" i="16"/>
  <c r="F14" i="16" s="1"/>
  <c r="F13" i="16"/>
  <c r="E13" i="16"/>
  <c r="E12" i="16"/>
  <c r="F12" i="16" s="1"/>
  <c r="F11" i="16"/>
  <c r="E11" i="16"/>
  <c r="F10" i="16"/>
  <c r="E10" i="16"/>
  <c r="F9" i="16"/>
  <c r="E9" i="16"/>
  <c r="E8" i="16"/>
  <c r="F8" i="16" s="1"/>
  <c r="E7" i="16"/>
  <c r="F7" i="16" s="1"/>
  <c r="E6" i="16"/>
  <c r="F6" i="16" s="1"/>
  <c r="F5" i="16"/>
  <c r="E5" i="16"/>
  <c r="E4" i="16"/>
  <c r="F4" i="16" s="1"/>
  <c r="M3" i="16"/>
  <c r="L3" i="16"/>
  <c r="F3" i="16"/>
  <c r="E3" i="16"/>
  <c r="M2" i="16"/>
  <c r="L2" i="16"/>
  <c r="E2" i="16"/>
  <c r="F2" i="16" s="1"/>
  <c r="E23" i="15"/>
  <c r="F23" i="15" s="1"/>
  <c r="E22" i="15"/>
  <c r="F22" i="15" s="1"/>
  <c r="F21" i="15"/>
  <c r="E21" i="15"/>
  <c r="E20" i="15"/>
  <c r="F20" i="15" s="1"/>
  <c r="F19" i="15"/>
  <c r="E19" i="15"/>
  <c r="F18" i="15"/>
  <c r="E18" i="15"/>
  <c r="F17" i="15"/>
  <c r="E17" i="15"/>
  <c r="E16" i="15"/>
  <c r="F16" i="15" s="1"/>
  <c r="AJ18" i="2" s="1"/>
  <c r="E15" i="15"/>
  <c r="F15" i="15" s="1"/>
  <c r="E14" i="15"/>
  <c r="F14" i="15" s="1"/>
  <c r="AJ16" i="2" s="1"/>
  <c r="F13" i="15"/>
  <c r="AJ15" i="2" s="1"/>
  <c r="E13" i="15"/>
  <c r="E12" i="15"/>
  <c r="F12" i="15" s="1"/>
  <c r="F11" i="15"/>
  <c r="E11" i="15"/>
  <c r="F10" i="15"/>
  <c r="E10" i="15"/>
  <c r="F9" i="15"/>
  <c r="E9" i="15"/>
  <c r="E8" i="15"/>
  <c r="F8" i="15" s="1"/>
  <c r="AJ10" i="2" s="1"/>
  <c r="E7" i="15"/>
  <c r="F7" i="15" s="1"/>
  <c r="E6" i="15"/>
  <c r="F6" i="15" s="1"/>
  <c r="F5" i="15"/>
  <c r="AJ7" i="2" s="1"/>
  <c r="E5" i="15"/>
  <c r="E4" i="15"/>
  <c r="F4" i="15" s="1"/>
  <c r="AJ6" i="2" s="1"/>
  <c r="M3" i="15"/>
  <c r="L3" i="15"/>
  <c r="F3" i="15"/>
  <c r="E3" i="15"/>
  <c r="M2" i="15"/>
  <c r="L2" i="15"/>
  <c r="E2" i="15"/>
  <c r="F2" i="15" s="1"/>
  <c r="AJ4" i="2" s="1"/>
  <c r="E23" i="14"/>
  <c r="F23" i="14" s="1"/>
  <c r="E22" i="14"/>
  <c r="F22" i="14" s="1"/>
  <c r="F21" i="14"/>
  <c r="E21" i="14"/>
  <c r="E20" i="14"/>
  <c r="F20" i="14" s="1"/>
  <c r="F19" i="14"/>
  <c r="AG21" i="2" s="1"/>
  <c r="E19" i="14"/>
  <c r="F18" i="14"/>
  <c r="AG20" i="2" s="1"/>
  <c r="E18" i="14"/>
  <c r="F17" i="14"/>
  <c r="E17" i="14"/>
  <c r="E16" i="14"/>
  <c r="F16" i="14" s="1"/>
  <c r="AG18" i="2" s="1"/>
  <c r="E15" i="14"/>
  <c r="F15" i="14" s="1"/>
  <c r="E14" i="14"/>
  <c r="F14" i="14" s="1"/>
  <c r="F13" i="14"/>
  <c r="E13" i="14"/>
  <c r="E12" i="14"/>
  <c r="F12" i="14" s="1"/>
  <c r="F11" i="14"/>
  <c r="E11" i="14"/>
  <c r="F10" i="14"/>
  <c r="E10" i="14"/>
  <c r="F9" i="14"/>
  <c r="E9" i="14"/>
  <c r="F8" i="14"/>
  <c r="AG10" i="2" s="1"/>
  <c r="E8" i="14"/>
  <c r="E7" i="14"/>
  <c r="F7" i="14" s="1"/>
  <c r="E6" i="14"/>
  <c r="F6" i="14" s="1"/>
  <c r="F5" i="14"/>
  <c r="E5" i="14"/>
  <c r="E4" i="14"/>
  <c r="F4" i="14" s="1"/>
  <c r="M3" i="14"/>
  <c r="L3" i="14"/>
  <c r="F3" i="14"/>
  <c r="E3" i="14"/>
  <c r="M2" i="14"/>
  <c r="L2" i="14"/>
  <c r="F2" i="14"/>
  <c r="E2" i="14"/>
  <c r="E23" i="13"/>
  <c r="F23" i="13" s="1"/>
  <c r="E22" i="13"/>
  <c r="F22" i="13" s="1"/>
  <c r="F21" i="13"/>
  <c r="E21" i="13"/>
  <c r="E20" i="13"/>
  <c r="F20" i="13" s="1"/>
  <c r="F19" i="13"/>
  <c r="E19" i="13"/>
  <c r="F18" i="13"/>
  <c r="E18" i="13"/>
  <c r="F17" i="13"/>
  <c r="E17" i="13"/>
  <c r="E16" i="13"/>
  <c r="F16" i="13" s="1"/>
  <c r="E15" i="13"/>
  <c r="F15" i="13" s="1"/>
  <c r="E14" i="13"/>
  <c r="F14" i="13" s="1"/>
  <c r="F13" i="13"/>
  <c r="E13" i="13"/>
  <c r="E12" i="13"/>
  <c r="F12" i="13" s="1"/>
  <c r="F11" i="13"/>
  <c r="E11" i="13"/>
  <c r="F10" i="13"/>
  <c r="E10" i="13"/>
  <c r="F9" i="13"/>
  <c r="E9" i="13"/>
  <c r="F8" i="13"/>
  <c r="E8" i="13"/>
  <c r="E7" i="13"/>
  <c r="F7" i="13" s="1"/>
  <c r="E6" i="13"/>
  <c r="F6" i="13" s="1"/>
  <c r="F5" i="13"/>
  <c r="E5" i="13"/>
  <c r="E4" i="13"/>
  <c r="F4" i="13" s="1"/>
  <c r="M3" i="13"/>
  <c r="L3" i="13"/>
  <c r="F3" i="13"/>
  <c r="E3" i="13"/>
  <c r="L2" i="13"/>
  <c r="M2" i="13" s="1"/>
  <c r="F2" i="13"/>
  <c r="E2" i="13"/>
  <c r="E23" i="12"/>
  <c r="F23" i="12" s="1"/>
  <c r="AA25" i="2" s="1"/>
  <c r="E22" i="12"/>
  <c r="F22" i="12" s="1"/>
  <c r="AA24" i="2" s="1"/>
  <c r="F21" i="12"/>
  <c r="AA23" i="2" s="1"/>
  <c r="E21" i="12"/>
  <c r="E20" i="12"/>
  <c r="F20" i="12" s="1"/>
  <c r="AA22" i="2" s="1"/>
  <c r="F19" i="12"/>
  <c r="AA21" i="2" s="1"/>
  <c r="E19" i="12"/>
  <c r="F18" i="12"/>
  <c r="AA20" i="2" s="1"/>
  <c r="E18" i="12"/>
  <c r="E17" i="12"/>
  <c r="F17" i="12" s="1"/>
  <c r="F16" i="12"/>
  <c r="E16" i="12"/>
  <c r="E15" i="12"/>
  <c r="F15" i="12" s="1"/>
  <c r="E14" i="12"/>
  <c r="F14" i="12" s="1"/>
  <c r="F13" i="12"/>
  <c r="E13" i="12"/>
  <c r="E12" i="12"/>
  <c r="F12" i="12" s="1"/>
  <c r="F11" i="12"/>
  <c r="E11" i="12"/>
  <c r="F10" i="12"/>
  <c r="E10" i="12"/>
  <c r="E9" i="12"/>
  <c r="F9" i="12" s="1"/>
  <c r="E8" i="12"/>
  <c r="F8" i="12" s="1"/>
  <c r="E7" i="12"/>
  <c r="F7" i="12" s="1"/>
  <c r="AA9" i="2" s="1"/>
  <c r="E6" i="12"/>
  <c r="F6" i="12" s="1"/>
  <c r="F5" i="12"/>
  <c r="E5" i="12"/>
  <c r="E4" i="12"/>
  <c r="F4" i="12" s="1"/>
  <c r="M3" i="12"/>
  <c r="L3" i="12"/>
  <c r="F3" i="12"/>
  <c r="E3" i="12"/>
  <c r="L2" i="12"/>
  <c r="M2" i="12" s="1"/>
  <c r="F2" i="12"/>
  <c r="E2" i="12"/>
  <c r="E23" i="11"/>
  <c r="F23" i="11" s="1"/>
  <c r="X25" i="2" s="1"/>
  <c r="E22" i="11"/>
  <c r="F22" i="11" s="1"/>
  <c r="X24" i="2" s="1"/>
  <c r="F21" i="11"/>
  <c r="X23" i="2" s="1"/>
  <c r="E21" i="11"/>
  <c r="E20" i="11"/>
  <c r="F20" i="11" s="1"/>
  <c r="X22" i="2" s="1"/>
  <c r="F19" i="11"/>
  <c r="X21" i="2" s="1"/>
  <c r="E19" i="11"/>
  <c r="F18" i="11"/>
  <c r="X20" i="2" s="1"/>
  <c r="E18" i="11"/>
  <c r="E17" i="11"/>
  <c r="F17" i="11" s="1"/>
  <c r="X19" i="2" s="1"/>
  <c r="F16" i="11"/>
  <c r="X18" i="2" s="1"/>
  <c r="E16" i="11"/>
  <c r="E15" i="11"/>
  <c r="F15" i="11" s="1"/>
  <c r="E14" i="11"/>
  <c r="F14" i="11" s="1"/>
  <c r="F13" i="11"/>
  <c r="E13" i="11"/>
  <c r="E12" i="11"/>
  <c r="F12" i="11" s="1"/>
  <c r="F11" i="11"/>
  <c r="X13" i="2" s="1"/>
  <c r="E11" i="11"/>
  <c r="F10" i="11"/>
  <c r="E10" i="11"/>
  <c r="E9" i="11"/>
  <c r="F9" i="11" s="1"/>
  <c r="X11" i="2" s="1"/>
  <c r="E8" i="11"/>
  <c r="F8" i="11" s="1"/>
  <c r="X10" i="2" s="1"/>
  <c r="E7" i="11"/>
  <c r="F7" i="11" s="1"/>
  <c r="E6" i="11"/>
  <c r="F6" i="11" s="1"/>
  <c r="F5" i="11"/>
  <c r="E5" i="11"/>
  <c r="E4" i="11"/>
  <c r="F4" i="11" s="1"/>
  <c r="M3" i="11"/>
  <c r="L3" i="11"/>
  <c r="F3" i="11"/>
  <c r="E3" i="11"/>
  <c r="M2" i="11"/>
  <c r="L2" i="11"/>
  <c r="E2" i="11"/>
  <c r="F2" i="11" s="1"/>
  <c r="X4" i="2" s="1"/>
  <c r="E23" i="10"/>
  <c r="F23" i="10" s="1"/>
  <c r="E22" i="10"/>
  <c r="F22" i="10" s="1"/>
  <c r="F21" i="10"/>
  <c r="E21" i="10"/>
  <c r="E20" i="10"/>
  <c r="F20" i="10" s="1"/>
  <c r="F19" i="10"/>
  <c r="E19" i="10"/>
  <c r="F18" i="10"/>
  <c r="E18" i="10"/>
  <c r="F17" i="10"/>
  <c r="U19" i="2" s="1"/>
  <c r="E17" i="10"/>
  <c r="E16" i="10"/>
  <c r="F16" i="10" s="1"/>
  <c r="U18" i="2" s="1"/>
  <c r="E15" i="10"/>
  <c r="F15" i="10" s="1"/>
  <c r="E14" i="10"/>
  <c r="F14" i="10" s="1"/>
  <c r="F13" i="10"/>
  <c r="E13" i="10"/>
  <c r="E12" i="10"/>
  <c r="F12" i="10" s="1"/>
  <c r="F11" i="10"/>
  <c r="E11" i="10"/>
  <c r="F10" i="10"/>
  <c r="E10" i="10"/>
  <c r="E9" i="10"/>
  <c r="F9" i="10" s="1"/>
  <c r="U11" i="2" s="1"/>
  <c r="E8" i="10"/>
  <c r="F8" i="10" s="1"/>
  <c r="U10" i="2" s="1"/>
  <c r="E7" i="10"/>
  <c r="F7" i="10" s="1"/>
  <c r="E6" i="10"/>
  <c r="F6" i="10" s="1"/>
  <c r="U8" i="2" s="1"/>
  <c r="F5" i="10"/>
  <c r="U7" i="2" s="1"/>
  <c r="E5" i="10"/>
  <c r="E4" i="10"/>
  <c r="F4" i="10" s="1"/>
  <c r="M3" i="10"/>
  <c r="L3" i="10"/>
  <c r="F3" i="10"/>
  <c r="E3" i="10"/>
  <c r="M2" i="10"/>
  <c r="L2" i="10"/>
  <c r="E2" i="10"/>
  <c r="F2" i="10" s="1"/>
  <c r="U4" i="2" s="1"/>
  <c r="E23" i="9"/>
  <c r="F23" i="9" s="1"/>
  <c r="R25" i="2" s="1"/>
  <c r="E22" i="9"/>
  <c r="F22" i="9" s="1"/>
  <c r="R24" i="2" s="1"/>
  <c r="F21" i="9"/>
  <c r="R23" i="2" s="1"/>
  <c r="E21" i="9"/>
  <c r="E20" i="9"/>
  <c r="F20" i="9" s="1"/>
  <c r="R22" i="2" s="1"/>
  <c r="F19" i="9"/>
  <c r="R21" i="2" s="1"/>
  <c r="E19" i="9"/>
  <c r="F18" i="9"/>
  <c r="R20" i="2" s="1"/>
  <c r="E18" i="9"/>
  <c r="F17" i="9"/>
  <c r="R19" i="2" s="1"/>
  <c r="E17" i="9"/>
  <c r="E16" i="9"/>
  <c r="F16" i="9" s="1"/>
  <c r="R18" i="2" s="1"/>
  <c r="E15" i="9"/>
  <c r="F15" i="9" s="1"/>
  <c r="E14" i="9"/>
  <c r="F14" i="9" s="1"/>
  <c r="F13" i="9"/>
  <c r="E13" i="9"/>
  <c r="E12" i="9"/>
  <c r="F12" i="9" s="1"/>
  <c r="F11" i="9"/>
  <c r="R13" i="2" s="1"/>
  <c r="E11" i="9"/>
  <c r="F10" i="9"/>
  <c r="R12" i="2" s="1"/>
  <c r="E10" i="9"/>
  <c r="E9" i="9"/>
  <c r="F9" i="9" s="1"/>
  <c r="R11" i="2" s="1"/>
  <c r="E8" i="9"/>
  <c r="F8" i="9" s="1"/>
  <c r="R10" i="2" s="1"/>
  <c r="E7" i="9"/>
  <c r="F7" i="9" s="1"/>
  <c r="E6" i="9"/>
  <c r="F6" i="9" s="1"/>
  <c r="F5" i="9"/>
  <c r="E5" i="9"/>
  <c r="E4" i="9"/>
  <c r="F4" i="9" s="1"/>
  <c r="M3" i="9"/>
  <c r="L3" i="9"/>
  <c r="F3" i="9"/>
  <c r="E3" i="9"/>
  <c r="L2" i="9"/>
  <c r="M2" i="9" s="1"/>
  <c r="F2" i="9"/>
  <c r="R4" i="2" s="1"/>
  <c r="E2" i="9"/>
  <c r="E23" i="8"/>
  <c r="F23" i="8" s="1"/>
  <c r="E22" i="8"/>
  <c r="F22" i="8" s="1"/>
  <c r="F21" i="8"/>
  <c r="E21" i="8"/>
  <c r="E20" i="8"/>
  <c r="F20" i="8" s="1"/>
  <c r="F19" i="8"/>
  <c r="E19" i="8"/>
  <c r="F18" i="8"/>
  <c r="E18" i="8"/>
  <c r="F17" i="8"/>
  <c r="E17" i="8"/>
  <c r="F16" i="8"/>
  <c r="O18" i="2" s="1"/>
  <c r="E16" i="8"/>
  <c r="E15" i="8"/>
  <c r="F15" i="8" s="1"/>
  <c r="O17" i="2" s="1"/>
  <c r="E14" i="8"/>
  <c r="F14" i="8" s="1"/>
  <c r="O16" i="2" s="1"/>
  <c r="F13" i="8"/>
  <c r="E13" i="8"/>
  <c r="E12" i="8"/>
  <c r="F12" i="8" s="1"/>
  <c r="F11" i="8"/>
  <c r="E11" i="8"/>
  <c r="F10" i="8"/>
  <c r="E10" i="8"/>
  <c r="F9" i="8"/>
  <c r="E9" i="8"/>
  <c r="E8" i="8"/>
  <c r="F8" i="8" s="1"/>
  <c r="O10" i="2" s="1"/>
  <c r="E7" i="8"/>
  <c r="F7" i="8" s="1"/>
  <c r="E6" i="8"/>
  <c r="F6" i="8" s="1"/>
  <c r="O8" i="2" s="1"/>
  <c r="F5" i="8"/>
  <c r="E5" i="8"/>
  <c r="E4" i="8"/>
  <c r="F4" i="8" s="1"/>
  <c r="O6" i="2" s="1"/>
  <c r="M3" i="8"/>
  <c r="L3" i="8"/>
  <c r="F3" i="8"/>
  <c r="E3" i="8"/>
  <c r="L2" i="8"/>
  <c r="M2" i="8" s="1"/>
  <c r="F2" i="8"/>
  <c r="E2" i="8"/>
  <c r="E23" i="7"/>
  <c r="F23" i="7" s="1"/>
  <c r="E22" i="7"/>
  <c r="F22" i="7" s="1"/>
  <c r="F21" i="7"/>
  <c r="E21" i="7"/>
  <c r="E20" i="7"/>
  <c r="F20" i="7" s="1"/>
  <c r="L22" i="2" s="1"/>
  <c r="F19" i="7"/>
  <c r="E19" i="7"/>
  <c r="F18" i="7"/>
  <c r="L20" i="2" s="1"/>
  <c r="E18" i="7"/>
  <c r="E17" i="7"/>
  <c r="F17" i="7" s="1"/>
  <c r="L19" i="2" s="1"/>
  <c r="F16" i="7"/>
  <c r="E16" i="7"/>
  <c r="E15" i="7"/>
  <c r="F15" i="7" s="1"/>
  <c r="E14" i="7"/>
  <c r="F14" i="7" s="1"/>
  <c r="F13" i="7"/>
  <c r="E13" i="7"/>
  <c r="E12" i="7"/>
  <c r="F12" i="7" s="1"/>
  <c r="F11" i="7"/>
  <c r="E11" i="7"/>
  <c r="F10" i="7"/>
  <c r="L12" i="2" s="1"/>
  <c r="E10" i="7"/>
  <c r="E9" i="7"/>
  <c r="F9" i="7" s="1"/>
  <c r="L11" i="2" s="1"/>
  <c r="E8" i="7"/>
  <c r="F8" i="7" s="1"/>
  <c r="L10" i="2" s="1"/>
  <c r="E7" i="7"/>
  <c r="F7" i="7" s="1"/>
  <c r="E6" i="7"/>
  <c r="F6" i="7" s="1"/>
  <c r="F5" i="7"/>
  <c r="E5" i="7"/>
  <c r="E4" i="7"/>
  <c r="F4" i="7" s="1"/>
  <c r="M3" i="7"/>
  <c r="L3" i="7"/>
  <c r="E3" i="7"/>
  <c r="F3" i="7" s="1"/>
  <c r="L5" i="2" s="1"/>
  <c r="L2" i="7"/>
  <c r="M2" i="7" s="1"/>
  <c r="E2" i="7"/>
  <c r="F2" i="7" s="1"/>
  <c r="L4" i="2" s="1"/>
  <c r="E23" i="6"/>
  <c r="F23" i="6" s="1"/>
  <c r="I25" i="2" s="1"/>
  <c r="E22" i="6"/>
  <c r="F22" i="6" s="1"/>
  <c r="F21" i="6"/>
  <c r="E21" i="6"/>
  <c r="E20" i="6"/>
  <c r="F20" i="6" s="1"/>
  <c r="F19" i="6"/>
  <c r="E19" i="6"/>
  <c r="F18" i="6"/>
  <c r="E18" i="6"/>
  <c r="E17" i="6"/>
  <c r="F17" i="6" s="1"/>
  <c r="I19" i="2" s="1"/>
  <c r="F16" i="6"/>
  <c r="E16" i="6"/>
  <c r="E15" i="6"/>
  <c r="F15" i="6" s="1"/>
  <c r="E14" i="6"/>
  <c r="F14" i="6" s="1"/>
  <c r="F13" i="6"/>
  <c r="I15" i="2" s="1"/>
  <c r="E13" i="6"/>
  <c r="E12" i="6"/>
  <c r="F12" i="6" s="1"/>
  <c r="F11" i="6"/>
  <c r="E11" i="6"/>
  <c r="F10" i="6"/>
  <c r="E10" i="6"/>
  <c r="E9" i="6"/>
  <c r="F9" i="6" s="1"/>
  <c r="I11" i="2" s="1"/>
  <c r="F8" i="6"/>
  <c r="E8" i="6"/>
  <c r="E7" i="6"/>
  <c r="F7" i="6" s="1"/>
  <c r="E6" i="6"/>
  <c r="F6" i="6" s="1"/>
  <c r="F5" i="6"/>
  <c r="E5" i="6"/>
  <c r="E4" i="6"/>
  <c r="F4" i="6" s="1"/>
  <c r="M3" i="6"/>
  <c r="L3" i="6"/>
  <c r="E3" i="6"/>
  <c r="F3" i="6" s="1"/>
  <c r="I5" i="2" s="1"/>
  <c r="L2" i="6"/>
  <c r="M2" i="6" s="1"/>
  <c r="E2" i="6"/>
  <c r="F2" i="6" s="1"/>
  <c r="I4" i="2" s="1"/>
  <c r="E23" i="5"/>
  <c r="F23" i="5" s="1"/>
  <c r="E22" i="5"/>
  <c r="F22" i="5" s="1"/>
  <c r="F21" i="5"/>
  <c r="E21" i="5"/>
  <c r="E20" i="5"/>
  <c r="F20" i="5" s="1"/>
  <c r="F19" i="5"/>
  <c r="E19" i="5"/>
  <c r="E18" i="5"/>
  <c r="F18" i="5" s="1"/>
  <c r="F20" i="2" s="1"/>
  <c r="F17" i="5"/>
  <c r="F19" i="2" s="1"/>
  <c r="E17" i="5"/>
  <c r="F16" i="5"/>
  <c r="E16" i="5"/>
  <c r="E15" i="5"/>
  <c r="F15" i="5" s="1"/>
  <c r="E14" i="5"/>
  <c r="F14" i="5" s="1"/>
  <c r="F13" i="5"/>
  <c r="E13" i="5"/>
  <c r="E12" i="5"/>
  <c r="F12" i="5" s="1"/>
  <c r="F11" i="5"/>
  <c r="E11" i="5"/>
  <c r="F10" i="5"/>
  <c r="E10" i="5"/>
  <c r="F9" i="5"/>
  <c r="E9" i="5"/>
  <c r="E8" i="5"/>
  <c r="F8" i="5" s="1"/>
  <c r="F10" i="2" s="1"/>
  <c r="E7" i="5"/>
  <c r="F7" i="5" s="1"/>
  <c r="E6" i="5"/>
  <c r="F6" i="5" s="1"/>
  <c r="F5" i="5"/>
  <c r="E5" i="5"/>
  <c r="E4" i="5"/>
  <c r="F4" i="5" s="1"/>
  <c r="M3" i="5"/>
  <c r="L3" i="5"/>
  <c r="F3" i="5"/>
  <c r="E3" i="5"/>
  <c r="L2" i="5"/>
  <c r="M2" i="5" s="1"/>
  <c r="E2" i="5"/>
  <c r="F2" i="5" s="1"/>
  <c r="F4" i="2" s="1"/>
  <c r="E23" i="4"/>
  <c r="F23" i="4" s="1"/>
  <c r="C25" i="2" s="1"/>
  <c r="E22" i="4"/>
  <c r="F22" i="4" s="1"/>
  <c r="C24" i="2" s="1"/>
  <c r="F21" i="4"/>
  <c r="C23" i="2" s="1"/>
  <c r="E21" i="4"/>
  <c r="E20" i="4"/>
  <c r="F20" i="4" s="1"/>
  <c r="C22" i="2" s="1"/>
  <c r="F19" i="4"/>
  <c r="C21" i="2" s="1"/>
  <c r="E19" i="4"/>
  <c r="E18" i="4"/>
  <c r="F18" i="4" s="1"/>
  <c r="C20" i="2" s="1"/>
  <c r="F17" i="4"/>
  <c r="C19" i="2" s="1"/>
  <c r="E17" i="4"/>
  <c r="E16" i="4"/>
  <c r="F16" i="4" s="1"/>
  <c r="C18" i="2" s="1"/>
  <c r="E15" i="4"/>
  <c r="F15" i="4" s="1"/>
  <c r="E14" i="4"/>
  <c r="F14" i="4" s="1"/>
  <c r="F13" i="4"/>
  <c r="C15" i="2" s="1"/>
  <c r="E13" i="4"/>
  <c r="E12" i="4"/>
  <c r="F12" i="4" s="1"/>
  <c r="C14" i="2" s="1"/>
  <c r="F11" i="4"/>
  <c r="C13" i="2" s="1"/>
  <c r="E11" i="4"/>
  <c r="F10" i="4"/>
  <c r="E10" i="4"/>
  <c r="F9" i="4"/>
  <c r="E9" i="4"/>
  <c r="E8" i="4"/>
  <c r="F8" i="4" s="1"/>
  <c r="C10" i="2" s="1"/>
  <c r="E7" i="4"/>
  <c r="F7" i="4" s="1"/>
  <c r="E6" i="4"/>
  <c r="F6" i="4" s="1"/>
  <c r="F5" i="4"/>
  <c r="E5" i="4"/>
  <c r="E4" i="4"/>
  <c r="F4" i="4" s="1"/>
  <c r="M3" i="4"/>
  <c r="L3" i="4"/>
  <c r="E3" i="4"/>
  <c r="F3" i="4" s="1"/>
  <c r="C5" i="2" s="1"/>
  <c r="L2" i="4"/>
  <c r="M2" i="4" s="1"/>
  <c r="E2" i="4"/>
  <c r="F2" i="4" s="1"/>
  <c r="C4" i="2" s="1"/>
  <c r="D45" i="3"/>
  <c r="E45" i="3" s="1"/>
  <c r="H44" i="3"/>
  <c r="J44" i="3" s="1"/>
  <c r="D44" i="3"/>
  <c r="E44" i="3" s="1"/>
  <c r="J43" i="3"/>
  <c r="I43" i="3"/>
  <c r="H43" i="3"/>
  <c r="D43" i="3"/>
  <c r="E43" i="3" s="1"/>
  <c r="H42" i="3"/>
  <c r="I42" i="3" s="1"/>
  <c r="E42" i="3"/>
  <c r="D42" i="3"/>
  <c r="H41" i="3"/>
  <c r="E41" i="3"/>
  <c r="D41" i="3"/>
  <c r="H40" i="3"/>
  <c r="J40" i="3" s="1"/>
  <c r="AK26" i="2" s="1"/>
  <c r="D40" i="3"/>
  <c r="E40" i="3" s="1"/>
  <c r="H39" i="3"/>
  <c r="J39" i="3" s="1"/>
  <c r="D39" i="3"/>
  <c r="E39" i="3" s="1"/>
  <c r="I38" i="3"/>
  <c r="H38" i="3"/>
  <c r="J38" i="3" s="1"/>
  <c r="AE26" i="2" s="1"/>
  <c r="H14" i="1" s="1"/>
  <c r="E38" i="3"/>
  <c r="D38" i="3"/>
  <c r="H37" i="3"/>
  <c r="E37" i="3"/>
  <c r="D37" i="3"/>
  <c r="H36" i="3"/>
  <c r="J36" i="3" s="1"/>
  <c r="D36" i="3"/>
  <c r="E36" i="3" s="1"/>
  <c r="J35" i="3"/>
  <c r="V26" i="2" s="1"/>
  <c r="H11" i="1" s="1"/>
  <c r="H35" i="3"/>
  <c r="I35" i="3" s="1"/>
  <c r="D35" i="3"/>
  <c r="E35" i="3" s="1"/>
  <c r="J34" i="3"/>
  <c r="S26" i="2" s="1"/>
  <c r="H10" i="1" s="1"/>
  <c r="H34" i="3"/>
  <c r="I34" i="3" s="1"/>
  <c r="D34" i="3"/>
  <c r="E34" i="3" s="1"/>
  <c r="H33" i="3"/>
  <c r="J33" i="3" s="1"/>
  <c r="D33" i="3"/>
  <c r="E33" i="3" s="1"/>
  <c r="J32" i="3"/>
  <c r="I32" i="3"/>
  <c r="H32" i="3"/>
  <c r="E32" i="3"/>
  <c r="D32" i="3"/>
  <c r="J31" i="3"/>
  <c r="I31" i="3"/>
  <c r="H31" i="3"/>
  <c r="D31" i="3"/>
  <c r="E31" i="3" s="1"/>
  <c r="H30" i="3"/>
  <c r="I30" i="3" s="1"/>
  <c r="E30" i="3"/>
  <c r="D30" i="3"/>
  <c r="H29" i="3"/>
  <c r="J29" i="3" s="1"/>
  <c r="D29" i="3"/>
  <c r="E29" i="3" s="1"/>
  <c r="F26" i="3"/>
  <c r="E26" i="3"/>
  <c r="F25" i="3"/>
  <c r="G25" i="3" s="1"/>
  <c r="E25" i="3"/>
  <c r="C25" i="3"/>
  <c r="B25" i="3"/>
  <c r="F24" i="3"/>
  <c r="E24" i="3"/>
  <c r="F23" i="3"/>
  <c r="E23" i="3"/>
  <c r="F22" i="3"/>
  <c r="E22" i="3"/>
  <c r="B22" i="3"/>
  <c r="G21" i="3"/>
  <c r="F21" i="3"/>
  <c r="E21" i="3"/>
  <c r="B21" i="3"/>
  <c r="C21" i="3" s="1"/>
  <c r="E20" i="3"/>
  <c r="B20" i="3"/>
  <c r="B18" i="3"/>
  <c r="C18" i="3" s="1"/>
  <c r="B16" i="3"/>
  <c r="C16" i="3" s="1"/>
  <c r="B15" i="3"/>
  <c r="C15" i="3" s="1"/>
  <c r="B14" i="3"/>
  <c r="C14" i="3" s="1"/>
  <c r="P26" i="2"/>
  <c r="M26" i="2"/>
  <c r="H8" i="1" s="1"/>
  <c r="J26" i="2"/>
  <c r="H7" i="1" s="1"/>
  <c r="AJ25" i="2"/>
  <c r="AI25" i="2"/>
  <c r="AG25" i="2"/>
  <c r="AF25" i="2"/>
  <c r="AC25" i="2"/>
  <c r="Z25" i="2"/>
  <c r="W25" i="2"/>
  <c r="U25" i="2"/>
  <c r="T25" i="2"/>
  <c r="Q25" i="2"/>
  <c r="O25" i="2"/>
  <c r="N25" i="2"/>
  <c r="L25" i="2"/>
  <c r="K25" i="2"/>
  <c r="H25" i="2"/>
  <c r="F25" i="2"/>
  <c r="E25" i="2"/>
  <c r="B25" i="2"/>
  <c r="AJ24" i="2"/>
  <c r="AI24" i="2"/>
  <c r="AG24" i="2"/>
  <c r="AF24" i="2"/>
  <c r="AC24" i="2"/>
  <c r="Z24" i="2"/>
  <c r="W24" i="2"/>
  <c r="U24" i="2"/>
  <c r="T24" i="2"/>
  <c r="Q24" i="2"/>
  <c r="O24" i="2"/>
  <c r="N24" i="2"/>
  <c r="L24" i="2"/>
  <c r="K24" i="2"/>
  <c r="I24" i="2"/>
  <c r="H24" i="2"/>
  <c r="F24" i="2"/>
  <c r="E24" i="2"/>
  <c r="B24" i="2"/>
  <c r="AJ23" i="2"/>
  <c r="AI23" i="2"/>
  <c r="AG23" i="2"/>
  <c r="AF23" i="2"/>
  <c r="AC23" i="2"/>
  <c r="Z23" i="2"/>
  <c r="W23" i="2"/>
  <c r="U23" i="2"/>
  <c r="T23" i="2"/>
  <c r="Q23" i="2"/>
  <c r="O23" i="2"/>
  <c r="N23" i="2"/>
  <c r="L23" i="2"/>
  <c r="K23" i="2"/>
  <c r="I23" i="2"/>
  <c r="H23" i="2"/>
  <c r="F23" i="2"/>
  <c r="E23" i="2"/>
  <c r="B23" i="2"/>
  <c r="AJ22" i="2"/>
  <c r="AI22" i="2"/>
  <c r="AG22" i="2"/>
  <c r="AF22" i="2"/>
  <c r="AC22" i="2"/>
  <c r="Z22" i="2"/>
  <c r="W22" i="2"/>
  <c r="U22" i="2"/>
  <c r="T22" i="2"/>
  <c r="Q22" i="2"/>
  <c r="O22" i="2"/>
  <c r="N22" i="2"/>
  <c r="K22" i="2"/>
  <c r="I22" i="2"/>
  <c r="H22" i="2"/>
  <c r="F22" i="2"/>
  <c r="E22" i="2"/>
  <c r="B22" i="2"/>
  <c r="AJ21" i="2"/>
  <c r="AI21" i="2"/>
  <c r="AF21" i="2"/>
  <c r="AC21" i="2"/>
  <c r="Z21" i="2"/>
  <c r="W21" i="2"/>
  <c r="U21" i="2"/>
  <c r="T21" i="2"/>
  <c r="Q21" i="2"/>
  <c r="O21" i="2"/>
  <c r="N21" i="2"/>
  <c r="L21" i="2"/>
  <c r="K21" i="2"/>
  <c r="I21" i="2"/>
  <c r="H21" i="2"/>
  <c r="F21" i="2"/>
  <c r="E21" i="2"/>
  <c r="B21" i="2"/>
  <c r="AJ20" i="2"/>
  <c r="AI20" i="2"/>
  <c r="AF20" i="2"/>
  <c r="AC20" i="2"/>
  <c r="Z20" i="2"/>
  <c r="W20" i="2"/>
  <c r="U20" i="2"/>
  <c r="T20" i="2"/>
  <c r="Q20" i="2"/>
  <c r="O20" i="2"/>
  <c r="N20" i="2"/>
  <c r="K20" i="2"/>
  <c r="I20" i="2"/>
  <c r="H20" i="2"/>
  <c r="E20" i="2"/>
  <c r="B20" i="2"/>
  <c r="AJ19" i="2"/>
  <c r="AI19" i="2"/>
  <c r="AG19" i="2"/>
  <c r="AF19" i="2"/>
  <c r="AC19" i="2"/>
  <c r="Z19" i="2"/>
  <c r="W19" i="2"/>
  <c r="T19" i="2"/>
  <c r="Q19" i="2"/>
  <c r="O19" i="2"/>
  <c r="N19" i="2"/>
  <c r="K19" i="2"/>
  <c r="H19" i="2"/>
  <c r="E19" i="2"/>
  <c r="B19" i="2"/>
  <c r="AI18" i="2"/>
  <c r="AF18" i="2"/>
  <c r="AC18" i="2"/>
  <c r="AA18" i="2"/>
  <c r="Z18" i="2"/>
  <c r="W18" i="2"/>
  <c r="T18" i="2"/>
  <c r="Q18" i="2"/>
  <c r="N18" i="2"/>
  <c r="L18" i="2"/>
  <c r="K18" i="2"/>
  <c r="I18" i="2"/>
  <c r="H18" i="2"/>
  <c r="F18" i="2"/>
  <c r="E18" i="2"/>
  <c r="B18" i="2"/>
  <c r="AJ17" i="2"/>
  <c r="AI17" i="2"/>
  <c r="AG17" i="2"/>
  <c r="AF17" i="2"/>
  <c r="AC17" i="2"/>
  <c r="AA17" i="2"/>
  <c r="Z17" i="2"/>
  <c r="X17" i="2"/>
  <c r="W17" i="2"/>
  <c r="U17" i="2"/>
  <c r="T17" i="2"/>
  <c r="R17" i="2"/>
  <c r="Q17" i="2"/>
  <c r="N17" i="2"/>
  <c r="L17" i="2"/>
  <c r="K17" i="2"/>
  <c r="I17" i="2"/>
  <c r="H17" i="2"/>
  <c r="F17" i="2"/>
  <c r="E17" i="2"/>
  <c r="C17" i="2"/>
  <c r="B17" i="2"/>
  <c r="AI16" i="2"/>
  <c r="AG16" i="2"/>
  <c r="AF16" i="2"/>
  <c r="AC16" i="2"/>
  <c r="AA16" i="2"/>
  <c r="Z16" i="2"/>
  <c r="X16" i="2"/>
  <c r="W16" i="2"/>
  <c r="U16" i="2"/>
  <c r="T16" i="2"/>
  <c r="R16" i="2"/>
  <c r="Q16" i="2"/>
  <c r="N16" i="2"/>
  <c r="L16" i="2"/>
  <c r="K16" i="2"/>
  <c r="I16" i="2"/>
  <c r="H16" i="2"/>
  <c r="F16" i="2"/>
  <c r="E16" i="2"/>
  <c r="C16" i="2"/>
  <c r="B16" i="2"/>
  <c r="AI15" i="2"/>
  <c r="AG15" i="2"/>
  <c r="AF15" i="2"/>
  <c r="AC15" i="2"/>
  <c r="AA15" i="2"/>
  <c r="Z15" i="2"/>
  <c r="X15" i="2"/>
  <c r="W15" i="2"/>
  <c r="U15" i="2"/>
  <c r="T15" i="2"/>
  <c r="R15" i="2"/>
  <c r="Q15" i="2"/>
  <c r="O15" i="2"/>
  <c r="N15" i="2"/>
  <c r="L15" i="2"/>
  <c r="K15" i="2"/>
  <c r="H15" i="2"/>
  <c r="F15" i="2"/>
  <c r="E15" i="2"/>
  <c r="B15" i="2"/>
  <c r="AJ14" i="2"/>
  <c r="AI14" i="2"/>
  <c r="AG14" i="2"/>
  <c r="AF14" i="2"/>
  <c r="AC14" i="2"/>
  <c r="AA14" i="2"/>
  <c r="Z14" i="2"/>
  <c r="X14" i="2"/>
  <c r="W14" i="2"/>
  <c r="U14" i="2"/>
  <c r="T14" i="2"/>
  <c r="R14" i="2"/>
  <c r="Q14" i="2"/>
  <c r="O14" i="2"/>
  <c r="N14" i="2"/>
  <c r="L14" i="2"/>
  <c r="K14" i="2"/>
  <c r="I14" i="2"/>
  <c r="H14" i="2"/>
  <c r="F14" i="2"/>
  <c r="E14" i="2"/>
  <c r="B14" i="2"/>
  <c r="AJ13" i="2"/>
  <c r="AI13" i="2"/>
  <c r="AG13" i="2"/>
  <c r="AF13" i="2"/>
  <c r="AC13" i="2"/>
  <c r="AA13" i="2"/>
  <c r="Z13" i="2"/>
  <c r="W13" i="2"/>
  <c r="U13" i="2"/>
  <c r="T13" i="2"/>
  <c r="Q13" i="2"/>
  <c r="O13" i="2"/>
  <c r="N13" i="2"/>
  <c r="L13" i="2"/>
  <c r="K13" i="2"/>
  <c r="I13" i="2"/>
  <c r="H13" i="2"/>
  <c r="F13" i="2"/>
  <c r="E13" i="2"/>
  <c r="B13" i="2"/>
  <c r="AJ12" i="2"/>
  <c r="AI12" i="2"/>
  <c r="AG12" i="2"/>
  <c r="AF12" i="2"/>
  <c r="AC12" i="2"/>
  <c r="AA12" i="2"/>
  <c r="Z12" i="2"/>
  <c r="X12" i="2"/>
  <c r="W12" i="2"/>
  <c r="U12" i="2"/>
  <c r="T12" i="2"/>
  <c r="Q12" i="2"/>
  <c r="O12" i="2"/>
  <c r="N12" i="2"/>
  <c r="K12" i="2"/>
  <c r="I12" i="2"/>
  <c r="H12" i="2"/>
  <c r="F12" i="2"/>
  <c r="E12" i="2"/>
  <c r="C12" i="2"/>
  <c r="B12" i="2"/>
  <c r="AJ11" i="2"/>
  <c r="AI11" i="2"/>
  <c r="AG11" i="2"/>
  <c r="AF11" i="2"/>
  <c r="AC11" i="2"/>
  <c r="Z11" i="2"/>
  <c r="W11" i="2"/>
  <c r="T11" i="2"/>
  <c r="Q11" i="2"/>
  <c r="O11" i="2"/>
  <c r="N11" i="2"/>
  <c r="K11" i="2"/>
  <c r="H11" i="2"/>
  <c r="F11" i="2"/>
  <c r="E11" i="2"/>
  <c r="C11" i="2"/>
  <c r="B11" i="2"/>
  <c r="AI10" i="2"/>
  <c r="AF10" i="2"/>
  <c r="AC10" i="2"/>
  <c r="Z10" i="2"/>
  <c r="W10" i="2"/>
  <c r="T10" i="2"/>
  <c r="Q10" i="2"/>
  <c r="N10" i="2"/>
  <c r="K10" i="2"/>
  <c r="I10" i="2"/>
  <c r="H10" i="2"/>
  <c r="E10" i="2"/>
  <c r="B10" i="2"/>
  <c r="AJ9" i="2"/>
  <c r="AI9" i="2"/>
  <c r="AG9" i="2"/>
  <c r="AF9" i="2"/>
  <c r="AC9" i="2"/>
  <c r="Z9" i="2"/>
  <c r="X9" i="2"/>
  <c r="W9" i="2"/>
  <c r="U9" i="2"/>
  <c r="T9" i="2"/>
  <c r="R9" i="2"/>
  <c r="Q9" i="2"/>
  <c r="O9" i="2"/>
  <c r="N9" i="2"/>
  <c r="L9" i="2"/>
  <c r="K9" i="2"/>
  <c r="I9" i="2"/>
  <c r="H9" i="2"/>
  <c r="F9" i="2"/>
  <c r="E9" i="2"/>
  <c r="C9" i="2"/>
  <c r="B9" i="2"/>
  <c r="AJ8" i="2"/>
  <c r="AI8" i="2"/>
  <c r="AG8" i="2"/>
  <c r="AF8" i="2"/>
  <c r="AC8" i="2"/>
  <c r="AA8" i="2"/>
  <c r="Z8" i="2"/>
  <c r="X8" i="2"/>
  <c r="W8" i="2"/>
  <c r="T8" i="2"/>
  <c r="R8" i="2"/>
  <c r="Q8" i="2"/>
  <c r="N8" i="2"/>
  <c r="L8" i="2"/>
  <c r="K8" i="2"/>
  <c r="I8" i="2"/>
  <c r="H8" i="2"/>
  <c r="F8" i="2"/>
  <c r="E8" i="2"/>
  <c r="C8" i="2"/>
  <c r="B8" i="2"/>
  <c r="AI7" i="2"/>
  <c r="AG7" i="2"/>
  <c r="AF7" i="2"/>
  <c r="AC7" i="2"/>
  <c r="AA7" i="2"/>
  <c r="Z7" i="2"/>
  <c r="X7" i="2"/>
  <c r="W7" i="2"/>
  <c r="T7" i="2"/>
  <c r="R7" i="2"/>
  <c r="Q7" i="2"/>
  <c r="O7" i="2"/>
  <c r="N7" i="2"/>
  <c r="L7" i="2"/>
  <c r="K7" i="2"/>
  <c r="I7" i="2"/>
  <c r="H7" i="2"/>
  <c r="F7" i="2"/>
  <c r="E7" i="2"/>
  <c r="C7" i="2"/>
  <c r="B7" i="2"/>
  <c r="AI6" i="2"/>
  <c r="AG6" i="2"/>
  <c r="AF6" i="2"/>
  <c r="AC6" i="2"/>
  <c r="AA6" i="2"/>
  <c r="Z6" i="2"/>
  <c r="X6" i="2"/>
  <c r="W6" i="2"/>
  <c r="U6" i="2"/>
  <c r="T6" i="2"/>
  <c r="R6" i="2"/>
  <c r="Q6" i="2"/>
  <c r="N6" i="2"/>
  <c r="L6" i="2"/>
  <c r="K6" i="2"/>
  <c r="I6" i="2"/>
  <c r="H6" i="2"/>
  <c r="F6" i="2"/>
  <c r="E6" i="2"/>
  <c r="C6" i="2"/>
  <c r="B6" i="2"/>
  <c r="AJ5" i="2"/>
  <c r="AI5" i="2"/>
  <c r="AG5" i="2"/>
  <c r="AF5" i="2"/>
  <c r="AC5" i="2"/>
  <c r="AA5" i="2"/>
  <c r="Z5" i="2"/>
  <c r="X5" i="2"/>
  <c r="W5" i="2"/>
  <c r="U5" i="2"/>
  <c r="T5" i="2"/>
  <c r="R5" i="2"/>
  <c r="Q5" i="2"/>
  <c r="O5" i="2"/>
  <c r="N5" i="2"/>
  <c r="K5" i="2"/>
  <c r="H5" i="2"/>
  <c r="F5" i="2"/>
  <c r="E5" i="2"/>
  <c r="B5" i="2"/>
  <c r="AI4" i="2"/>
  <c r="AG4" i="2"/>
  <c r="AF4" i="2"/>
  <c r="AC4" i="2"/>
  <c r="AA4" i="2"/>
  <c r="Z4" i="2"/>
  <c r="W4" i="2"/>
  <c r="T4" i="2"/>
  <c r="Q4" i="2"/>
  <c r="O4" i="2"/>
  <c r="N4" i="2"/>
  <c r="K4" i="2"/>
  <c r="H4" i="2"/>
  <c r="E4" i="2"/>
  <c r="B4" i="2"/>
  <c r="AI1" i="2"/>
  <c r="AF1" i="2"/>
  <c r="AC1" i="2"/>
  <c r="Z1" i="2"/>
  <c r="W1" i="2"/>
  <c r="T1" i="2"/>
  <c r="Q1" i="2"/>
  <c r="N1" i="2"/>
  <c r="K1" i="2"/>
  <c r="H1" i="2"/>
  <c r="E1" i="2"/>
  <c r="B1" i="2"/>
  <c r="H16" i="1"/>
  <c r="G16" i="1"/>
  <c r="B16" i="1"/>
  <c r="A16" i="1"/>
  <c r="B15" i="1"/>
  <c r="A15" i="1"/>
  <c r="B14" i="1"/>
  <c r="A14" i="1"/>
  <c r="B13" i="1"/>
  <c r="A13" i="1"/>
  <c r="B12" i="1"/>
  <c r="A12" i="1"/>
  <c r="G11" i="1"/>
  <c r="B11" i="1"/>
  <c r="A11" i="1"/>
  <c r="B10" i="1"/>
  <c r="A10" i="1"/>
  <c r="H9" i="1"/>
  <c r="G9" i="1"/>
  <c r="B9" i="1"/>
  <c r="A9" i="1"/>
  <c r="G8" i="1"/>
  <c r="B8" i="1"/>
  <c r="A8" i="1"/>
  <c r="G7" i="1"/>
  <c r="B7" i="1"/>
  <c r="A7" i="1"/>
  <c r="B6" i="1"/>
  <c r="A6" i="1"/>
  <c r="B5" i="1"/>
  <c r="A5" i="1"/>
  <c r="G12" i="1" l="1"/>
  <c r="Y26" i="2"/>
  <c r="H12" i="1" s="1"/>
  <c r="AA19" i="2"/>
  <c r="G15" i="1"/>
  <c r="AH26" i="2"/>
  <c r="H15" i="1" s="1"/>
  <c r="D26" i="2"/>
  <c r="H5" i="1" s="1"/>
  <c r="G5" i="1"/>
  <c r="AA11" i="2"/>
  <c r="AA10" i="2"/>
  <c r="J30" i="3"/>
  <c r="J42" i="3"/>
  <c r="G10" i="1"/>
  <c r="G14" i="1"/>
  <c r="I39" i="3"/>
  <c r="G20" i="3"/>
  <c r="C20" i="3"/>
  <c r="G22" i="3"/>
  <c r="C22" i="3"/>
  <c r="I36" i="3"/>
  <c r="I40" i="3"/>
  <c r="I44" i="3"/>
  <c r="B24" i="3"/>
  <c r="B13" i="3"/>
  <c r="C13" i="3" s="1"/>
  <c r="B23" i="3"/>
  <c r="B19" i="3"/>
  <c r="C19" i="3" s="1"/>
  <c r="B26" i="3"/>
  <c r="B17" i="3"/>
  <c r="C17" i="3" s="1"/>
  <c r="I29" i="3"/>
  <c r="J41" i="3"/>
  <c r="I41" i="3"/>
  <c r="J37" i="3"/>
  <c r="I37" i="3"/>
  <c r="I33" i="3"/>
  <c r="G26" i="3" l="1"/>
  <c r="C26" i="3"/>
  <c r="G23" i="3"/>
  <c r="C23" i="3"/>
  <c r="G26" i="2"/>
  <c r="H6" i="1" s="1"/>
  <c r="G6" i="1"/>
  <c r="G24" i="3"/>
  <c r="C24" i="3"/>
  <c r="AB26" i="2"/>
  <c r="H13" i="1" s="1"/>
  <c r="G13" i="1"/>
</calcChain>
</file>

<file path=xl/sharedStrings.xml><?xml version="1.0" encoding="utf-8"?>
<sst xmlns="http://schemas.openxmlformats.org/spreadsheetml/2006/main" count="1304" uniqueCount="237">
  <si>
    <t>Vti 65.2, full, 20 C, 65000rpm</t>
  </si>
  <si>
    <t>CsCl Density at 25 °C (g/ml)</t>
  </si>
  <si>
    <t>β°-value</t>
  </si>
  <si>
    <r>
      <t>r</t>
    </r>
    <r>
      <rPr>
        <b/>
        <sz val="10"/>
        <color theme="1"/>
        <rFont val="Arial"/>
        <family val="2"/>
      </rPr>
      <t>b</t>
    </r>
  </si>
  <si>
    <t xml:space="preserve">distance (cm) to bottom of gradient </t>
  </si>
  <si>
    <r>
      <t>r</t>
    </r>
    <r>
      <rPr>
        <b/>
        <sz val="10"/>
        <color theme="1"/>
        <rFont val="Arial"/>
        <family val="2"/>
      </rPr>
      <t>t</t>
    </r>
  </si>
  <si>
    <t xml:space="preserve">distance (cm) to top of gradient </t>
  </si>
  <si>
    <t>β°</t>
  </si>
  <si>
    <t>β°-value of CsCl (dependent on concentration)</t>
  </si>
  <si>
    <t>N</t>
  </si>
  <si>
    <t>angular velocity of rotor (rev/min)</t>
  </si>
  <si>
    <t>ω</t>
  </si>
  <si>
    <t>angular velocity of rotor ((π/30)(rev/min))</t>
  </si>
  <si>
    <t>L</t>
  </si>
  <si>
    <t>Size of DNA (bp)</t>
  </si>
  <si>
    <t>M</t>
  </si>
  <si>
    <t>Molecular mass of DNA (Dependent on size)</t>
  </si>
  <si>
    <r>
      <t>S</t>
    </r>
    <r>
      <rPr>
        <b/>
        <sz val="10"/>
        <color theme="1"/>
        <rFont val="Arial"/>
        <family val="2"/>
      </rPr>
      <t>20,w</t>
    </r>
  </si>
  <si>
    <t>Sedimentation coefficient of DNA at 20 °C in water (DNA size and density dependent?)</t>
  </si>
  <si>
    <r>
      <t>k</t>
    </r>
    <r>
      <rPr>
        <sz val="10"/>
        <color theme="1"/>
        <rFont val="Arial"/>
        <family val="2"/>
      </rPr>
      <t xml:space="preserve"> (for 1.5 g/ml CsCl)</t>
    </r>
  </si>
  <si>
    <t>constant which is inversely proportional to the diffusion coefficient of the solute which forms the gradient</t>
  </si>
  <si>
    <r>
      <t>ρ</t>
    </r>
    <r>
      <rPr>
        <b/>
        <sz val="10"/>
        <color theme="1"/>
        <rFont val="Arial"/>
        <family val="2"/>
      </rPr>
      <t>m</t>
    </r>
  </si>
  <si>
    <t>density of solution (g/ml) (if homogeneous)</t>
  </si>
  <si>
    <r>
      <t>ρ</t>
    </r>
    <r>
      <rPr>
        <b/>
        <sz val="10"/>
        <color theme="1"/>
        <rFont val="Arial"/>
        <family val="2"/>
      </rPr>
      <t>p</t>
    </r>
  </si>
  <si>
    <t>buoyant density of the DNA (dependent on GC and %labeling, use the lightest density)</t>
  </si>
  <si>
    <r>
      <t>r</t>
    </r>
    <r>
      <rPr>
        <b/>
        <sz val="10"/>
        <color theme="1"/>
        <rFont val="Arial"/>
        <family val="2"/>
      </rPr>
      <t>p</t>
    </r>
  </si>
  <si>
    <t>the distance from the axis of rotation to the position occupied by the DNA at equilibrium (cm)</t>
  </si>
  <si>
    <r>
      <t>r</t>
    </r>
    <r>
      <rPr>
        <b/>
        <sz val="10"/>
        <color theme="1"/>
        <rFont val="Arial"/>
        <family val="2"/>
      </rPr>
      <t>c</t>
    </r>
  </si>
  <si>
    <t>the isoconcentration point in a cylindrical tube (cm) (a tube in a swing-out rotor)</t>
  </si>
  <si>
    <r>
      <t>v</t>
    </r>
    <r>
      <rPr>
        <b/>
        <sz val="10"/>
        <color theme="1"/>
        <rFont val="Arial"/>
        <family val="2"/>
      </rPr>
      <t>t</t>
    </r>
  </si>
  <si>
    <t>volume of tube (ml)</t>
  </si>
  <si>
    <t>time to equilibrate gradient (h) without pre-gradient</t>
  </si>
  <si>
    <t>time to equilibrate gradient (h) with 3 layered pre-gradient</t>
  </si>
  <si>
    <t>particle equilibrium time at selected rpm (h)</t>
  </si>
  <si>
    <t>fraction</t>
  </si>
  <si>
    <t>measurement</t>
  </si>
  <si>
    <t>raw nD</t>
  </si>
  <si>
    <t>temp C</t>
  </si>
  <si>
    <t>nD-20 blank corrected</t>
  </si>
  <si>
    <t>density (g/ml)</t>
  </si>
  <si>
    <t>sample well</t>
  </si>
  <si>
    <t>nD</t>
  </si>
  <si>
    <t>C9</t>
  </si>
  <si>
    <t>CsCl Start</t>
  </si>
  <si>
    <t>D9</t>
  </si>
  <si>
    <t>CsCl end</t>
  </si>
  <si>
    <t>E9</t>
  </si>
  <si>
    <t>Time Start</t>
  </si>
  <si>
    <t>F9</t>
  </si>
  <si>
    <t>Time End</t>
  </si>
  <si>
    <t>G9</t>
  </si>
  <si>
    <t>H9</t>
  </si>
  <si>
    <t>H10</t>
  </si>
  <si>
    <t>G10</t>
  </si>
  <si>
    <t>F10</t>
  </si>
  <si>
    <t>E10</t>
  </si>
  <si>
    <t>D10</t>
  </si>
  <si>
    <t>C10</t>
  </si>
  <si>
    <t>B10</t>
  </si>
  <si>
    <t>A10</t>
  </si>
  <si>
    <t>A11</t>
  </si>
  <si>
    <t>B11</t>
  </si>
  <si>
    <t>C11</t>
  </si>
  <si>
    <t>D11</t>
  </si>
  <si>
    <t>E11</t>
  </si>
  <si>
    <t>F11</t>
  </si>
  <si>
    <t>G11</t>
  </si>
  <si>
    <t>H11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</si>
  <si>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</si>
  <si>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</si>
  <si>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</si>
  <si>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</si>
  <si>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</si>
  <si>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</si>
  <si>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</si>
  <si>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</si>
  <si>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</si>
  <si>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</si>
  <si>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</si>
  <si>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</si>
  <si>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</si>
  <si>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</si>
  <si>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</si>
  <si>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</si>
  <si>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</si>
  <si>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</si>
  <si>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</si>
  <si>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</si>
  <si>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</si>
  <si>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</si>
  <si>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</si>
  <si>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</si>
  <si>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</si>
  <si>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</si>
  <si>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</si>
  <si>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</si>
  <si>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</si>
  <si>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</si>
  <si>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</si>
  <si>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</si>
  <si>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</si>
  <si>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</si>
  <si>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</si>
  <si>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</si>
  <si>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</si>
  <si>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</si>
  <si>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</si>
  <si>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</si>
  <si>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</si>
  <si>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</si>
  <si>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</si>
  <si>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</si>
  <si>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</si>
  <si>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</si>
  <si>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</si>
  <si>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</si>
  <si>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</si>
  <si>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</si>
  <si>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</si>
  <si>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</si>
  <si>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</si>
  <si>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</si>
  <si>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</si>
  <si>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</si>
  <si>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</si>
  <si>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</si>
  <si>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</si>
  <si>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</si>
  <si>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</si>
  <si>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</si>
  <si>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</si>
  <si>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</si>
  <si>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</si>
  <si>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</si>
  <si>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Order of operations</t>
  </si>
  <si>
    <t>1) Measure CsCl stock nD and enter nD and temp into B40 and C40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</si>
  <si>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</si>
  <si>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</si>
  <si>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</si>
  <si>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5) Measure refractive index for each sample and record nD and temps in B34-B39 and C34-C39, to verify all samples are similar and near target final density</t>
  </si>
  <si>
    <t>6) load ultracentrifuge tubes</t>
  </si>
  <si>
    <t>using density (p(20)) CsCl stock = 1.887, Final density = 1.730 g/ml</t>
  </si>
  <si>
    <t>Volume CsCl (mL)</t>
  </si>
  <si>
    <t>Volume GB/DNA (mL)</t>
  </si>
  <si>
    <t>Total Volume (mL)</t>
  </si>
  <si>
    <t>Final volume 5.6+ ml</t>
  </si>
  <si>
    <t>cscl</t>
  </si>
  <si>
    <t>TE+DNA</t>
  </si>
  <si>
    <t>GB</t>
  </si>
  <si>
    <t>GB + Tween</t>
  </si>
  <si>
    <t xml:space="preserve">Sample </t>
  </si>
  <si>
    <t>measured nD</t>
  </si>
  <si>
    <t>temp</t>
  </si>
  <si>
    <t>temp corrected nd</t>
  </si>
  <si>
    <t>calculated density p(20)</t>
  </si>
  <si>
    <t>Sample name</t>
  </si>
  <si>
    <t>DNA conc ng/ul</t>
  </si>
  <si>
    <t xml:space="preserve">DNA </t>
  </si>
  <si>
    <t>TE</t>
  </si>
  <si>
    <t>Total DNA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</si>
  <si>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</si>
  <si>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</si>
  <si>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</si>
  <si>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</si>
  <si>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</si>
  <si>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</si>
  <si>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</si>
  <si>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</si>
  <si>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Tube I</t>
  </si>
  <si>
    <t>Tube J</t>
  </si>
  <si>
    <t>Tube K</t>
  </si>
  <si>
    <t>Tube L</t>
  </si>
  <si>
    <t>Tube M</t>
  </si>
  <si>
    <t>Tube N</t>
  </si>
  <si>
    <t>Tube O</t>
  </si>
  <si>
    <t>Tube P</t>
  </si>
  <si>
    <t>CsCl stock</t>
  </si>
  <si>
    <t>Sample ID</t>
  </si>
  <si>
    <t>2018-density</t>
  </si>
  <si>
    <t>2018-conc</t>
  </si>
  <si>
    <t>2023-density</t>
  </si>
  <si>
    <t>2023-conc</t>
  </si>
  <si>
    <t>2028-density</t>
  </si>
  <si>
    <t>2028-conc</t>
  </si>
  <si>
    <t>2046-density</t>
  </si>
  <si>
    <t>2046-conc</t>
  </si>
  <si>
    <t>2049-density</t>
  </si>
  <si>
    <t>2049-conc</t>
  </si>
  <si>
    <t>2052-density</t>
  </si>
  <si>
    <t>2052-conc</t>
  </si>
  <si>
    <t>2033-density</t>
  </si>
  <si>
    <t>2033-conc</t>
  </si>
  <si>
    <t>2038-density</t>
  </si>
  <si>
    <t>2038-conc</t>
  </si>
  <si>
    <t>2043-density</t>
  </si>
  <si>
    <t>2043-conc</t>
  </si>
  <si>
    <t>2055-density</t>
  </si>
  <si>
    <t>2055-conc</t>
  </si>
  <si>
    <t>2058-density</t>
  </si>
  <si>
    <t>2058-conc</t>
  </si>
  <si>
    <t>2061-density</t>
  </si>
  <si>
    <t>2061-conc</t>
  </si>
  <si>
    <t>Tube Label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</si>
  <si>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</si>
  <si>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</si>
  <si>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</si>
  <si>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</si>
  <si>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</si>
  <si>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</si>
  <si>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</si>
  <si>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</si>
  <si>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</si>
  <si>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</si>
  <si>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</si>
  <si>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Fraction</t>
  </si>
  <si>
    <t>Well Location</t>
  </si>
  <si>
    <t>CsCl g/ml</t>
  </si>
  <si>
    <t>DNA (ng/ul)</t>
  </si>
  <si>
    <t>% Yield:</t>
  </si>
  <si>
    <t>Project Name</t>
  </si>
  <si>
    <t>Water Year</t>
  </si>
  <si>
    <t>PI</t>
  </si>
  <si>
    <t>Steve Blazewicz</t>
  </si>
  <si>
    <t>Tube Letter</t>
  </si>
  <si>
    <t>Plate Label</t>
  </si>
  <si>
    <t>Centrifuge Start Date</t>
  </si>
  <si>
    <t>Total Hours Centrifuged</t>
  </si>
  <si>
    <t>Isotope</t>
  </si>
  <si>
    <t>DNA Loaded (ng)</t>
  </si>
  <si>
    <t>Percent DNA Recovered</t>
  </si>
  <si>
    <t>Final Volume (ul)</t>
  </si>
  <si>
    <t>Notes</t>
  </si>
  <si>
    <t>ABCD</t>
  </si>
  <si>
    <t>EFGH</t>
  </si>
  <si>
    <t>Tube leaked during centrifugation. Lost ~200-400 ul of liquid. Wrapped with parafilm and ran the sample.</t>
  </si>
  <si>
    <t>IJKL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</si>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</sst>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00"/>
    <numFmt numFmtId="166" formatCode="#,##0.0000"/>
    <numFmt numFmtId="167" formatCode="#,##0.000"/>
    <numFmt numFmtId="168" formatCode="#,##0.00000"/>
  </numFmts>
  <fonts count="9" x14ac:knownFonts="1"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D9F1"/>
      </patternFill>
    </fill>
    <fill>
      <patternFill patternType="solid">
        <fgColor rgb="FFD9D9D9"/>
      </patternFill>
    </fill>
    <fill>
      <patternFill patternType="solid">
        <fgColor rgb="FFDCE6F2"/>
      </patternFill>
    </fill>
    <fill>
      <patternFill patternType="solid">
        <fgColor rgb="FFFFFF00"/>
      </patternFill>
    </fill>
    <fill>
      <patternFill patternType="solid">
        <fgColor rgb="FFF2DCDB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Alignment="1">
      <alignment horizontal="left"/>
    </xf>
    <xf numFmtId="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5" fontId="0" fillId="0" borderId="0" xfId="0" applyNumberFormat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4" fontId="3" fillId="0" borderId="2" xfId="0" applyNumberFormat="1" applyFont="1" applyBorder="1" applyAlignment="1">
      <alignment horizontal="center" wrapText="1"/>
    </xf>
    <xf numFmtId="166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3" fontId="4" fillId="2" borderId="5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left"/>
    </xf>
    <xf numFmtId="166" fontId="4" fillId="2" borderId="5" xfId="0" applyNumberFormat="1" applyFont="1" applyFill="1" applyBorder="1" applyAlignment="1">
      <alignment horizontal="right"/>
    </xf>
    <xf numFmtId="4" fontId="4" fillId="2" borderId="5" xfId="0" applyNumberFormat="1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6" fontId="0" fillId="0" borderId="0" xfId="0" applyNumberFormat="1"/>
    <xf numFmtId="3" fontId="4" fillId="3" borderId="5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left"/>
    </xf>
    <xf numFmtId="166" fontId="4" fillId="3" borderId="5" xfId="0" applyNumberFormat="1" applyFont="1" applyFill="1" applyBorder="1" applyAlignment="1">
      <alignment horizontal="right"/>
    </xf>
    <xf numFmtId="4" fontId="4" fillId="3" borderId="5" xfId="0" applyNumberFormat="1" applyFont="1" applyFill="1" applyBorder="1" applyAlignment="1">
      <alignment horizontal="right"/>
    </xf>
    <xf numFmtId="166" fontId="4" fillId="4" borderId="5" xfId="0" applyNumberFormat="1" applyFont="1" applyFill="1" applyBorder="1" applyAlignment="1">
      <alignment horizontal="right"/>
    </xf>
    <xf numFmtId="0" fontId="4" fillId="4" borderId="5" xfId="0" applyFont="1" applyFill="1" applyBorder="1" applyAlignment="1">
      <alignment horizontal="left"/>
    </xf>
    <xf numFmtId="3" fontId="4" fillId="5" borderId="5" xfId="0" applyNumberFormat="1" applyFont="1" applyFill="1" applyBorder="1" applyAlignment="1">
      <alignment horizontal="right"/>
    </xf>
    <xf numFmtId="0" fontId="4" fillId="5" borderId="5" xfId="0" applyFont="1" applyFill="1" applyBorder="1" applyAlignment="1">
      <alignment horizontal="left"/>
    </xf>
    <xf numFmtId="166" fontId="4" fillId="5" borderId="5" xfId="0" applyNumberFormat="1" applyFont="1" applyFill="1" applyBorder="1" applyAlignment="1">
      <alignment horizontal="right"/>
    </xf>
    <xf numFmtId="4" fontId="4" fillId="5" borderId="5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4" xfId="0" applyNumberFormat="1" applyFont="1" applyBorder="1" applyAlignment="1">
      <alignment horizontal="center" wrapText="1"/>
    </xf>
    <xf numFmtId="4" fontId="3" fillId="0" borderId="4" xfId="0" applyNumberFormat="1" applyFont="1" applyBorder="1" applyAlignment="1">
      <alignment horizontal="center" wrapText="1"/>
    </xf>
    <xf numFmtId="4" fontId="4" fillId="2" borderId="5" xfId="0" applyNumberFormat="1" applyFont="1" applyFill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center" wrapText="1"/>
    </xf>
    <xf numFmtId="3" fontId="0" fillId="0" borderId="0" xfId="0" applyNumberFormat="1"/>
    <xf numFmtId="164" fontId="0" fillId="0" borderId="0" xfId="0" applyNumberFormat="1"/>
    <xf numFmtId="3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67" fontId="4" fillId="0" borderId="1" xfId="0" applyNumberFormat="1" applyFont="1" applyBorder="1" applyAlignment="1">
      <alignment horizontal="center"/>
    </xf>
    <xf numFmtId="168" fontId="0" fillId="0" borderId="0" xfId="0" applyNumberFormat="1"/>
    <xf numFmtId="167" fontId="0" fillId="0" borderId="0" xfId="0" applyNumberFormat="1"/>
    <xf numFmtId="166" fontId="3" fillId="0" borderId="1" xfId="0" applyNumberFormat="1" applyFont="1" applyBorder="1" applyAlignment="1">
      <alignment horizontal="left"/>
    </xf>
    <xf numFmtId="168" fontId="3" fillId="0" borderId="1" xfId="0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167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" fontId="4" fillId="4" borderId="5" xfId="0" applyNumberFormat="1" applyFont="1" applyFill="1" applyBorder="1" applyAlignment="1">
      <alignment horizontal="right"/>
    </xf>
    <xf numFmtId="167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4" fillId="6" borderId="5" xfId="0" applyNumberFormat="1" applyFont="1" applyFill="1" applyBorder="1" applyAlignment="1">
      <alignment horizontal="right"/>
    </xf>
    <xf numFmtId="4" fontId="2" fillId="6" borderId="5" xfId="0" applyNumberFormat="1" applyFont="1" applyFill="1" applyBorder="1" applyAlignment="1">
      <alignment horizontal="right"/>
    </xf>
    <xf numFmtId="168" fontId="4" fillId="6" borderId="5" xfId="0" applyNumberFormat="1" applyFont="1" applyFill="1" applyBorder="1" applyAlignment="1">
      <alignment horizontal="left"/>
    </xf>
    <xf numFmtId="167" fontId="4" fillId="6" borderId="5" xfId="0" applyNumberFormat="1" applyFont="1" applyFill="1" applyBorder="1" applyAlignment="1">
      <alignment horizontal="right"/>
    </xf>
    <xf numFmtId="168" fontId="8" fillId="0" borderId="1" xfId="0" applyNumberFormat="1" applyFont="1" applyBorder="1" applyAlignment="1">
      <alignment horizontal="left"/>
    </xf>
    <xf numFmtId="167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4" fontId="3" fillId="0" borderId="2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left" wrapText="1"/>
    </xf>
    <xf numFmtId="4" fontId="3" fillId="0" borderId="2" xfId="0" applyNumberFormat="1" applyFont="1" applyBorder="1" applyAlignment="1">
      <alignment horizontal="left" wrapText="1"/>
    </xf>
    <xf numFmtId="168" fontId="3" fillId="0" borderId="2" xfId="0" applyNumberFormat="1" applyFont="1" applyBorder="1" applyAlignment="1">
      <alignment horizontal="left" wrapText="1"/>
    </xf>
    <xf numFmtId="167" fontId="3" fillId="0" borderId="2" xfId="0" applyNumberFormat="1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 wrapText="1"/>
    </xf>
    <xf numFmtId="164" fontId="3" fillId="0" borderId="2" xfId="0" applyNumberFormat="1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right" wrapText="1"/>
    </xf>
    <xf numFmtId="166" fontId="2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4" fontId="4" fillId="7" borderId="6" xfId="0" applyNumberFormat="1" applyFont="1" applyFill="1" applyBorder="1" applyAlignment="1">
      <alignment horizontal="left"/>
    </xf>
    <xf numFmtId="166" fontId="2" fillId="7" borderId="6" xfId="0" applyNumberFormat="1" applyFont="1" applyFill="1" applyBorder="1" applyAlignment="1">
      <alignment horizontal="right"/>
    </xf>
    <xf numFmtId="4" fontId="2" fillId="7" borderId="6" xfId="0" applyNumberFormat="1" applyFont="1" applyFill="1" applyBorder="1" applyAlignment="1">
      <alignment horizontal="right"/>
    </xf>
    <xf numFmtId="168" fontId="4" fillId="7" borderId="6" xfId="0" applyNumberFormat="1" applyFont="1" applyFill="1" applyBorder="1" applyAlignment="1">
      <alignment horizontal="right"/>
    </xf>
    <xf numFmtId="167" fontId="4" fillId="7" borderId="6" xfId="0" applyNumberFormat="1" applyFont="1" applyFill="1" applyBorder="1" applyAlignment="1">
      <alignment horizontal="right"/>
    </xf>
    <xf numFmtId="168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left"/>
    </xf>
    <xf numFmtId="166" fontId="2" fillId="0" borderId="8" xfId="0" applyNumberFormat="1" applyFont="1" applyBorder="1" applyAlignment="1">
      <alignment horizontal="left"/>
    </xf>
    <xf numFmtId="166" fontId="2" fillId="0" borderId="9" xfId="0" applyNumberFormat="1" applyFont="1" applyBorder="1" applyAlignment="1">
      <alignment horizontal="left"/>
    </xf>
    <xf numFmtId="1" fontId="2" fillId="0" borderId="7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3" fontId="2" fillId="4" borderId="12" xfId="0" applyNumberFormat="1" applyFont="1" applyFill="1" applyBorder="1" applyAlignment="1">
      <alignment horizontal="right"/>
    </xf>
    <xf numFmtId="166" fontId="2" fillId="4" borderId="5" xfId="0" applyNumberFormat="1" applyFont="1" applyFill="1" applyBorder="1" applyAlignment="1">
      <alignment horizontal="right"/>
    </xf>
    <xf numFmtId="166" fontId="2" fillId="4" borderId="13" xfId="0" applyNumberFormat="1" applyFont="1" applyFill="1" applyBorder="1" applyAlignment="1">
      <alignment horizontal="right"/>
    </xf>
    <xf numFmtId="1" fontId="2" fillId="4" borderId="12" xfId="0" applyNumberFormat="1" applyFont="1" applyFill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166" fontId="2" fillId="0" borderId="11" xfId="0" applyNumberFormat="1" applyFont="1" applyBorder="1" applyAlignment="1">
      <alignment horizontal="right"/>
    </xf>
    <xf numFmtId="1" fontId="2" fillId="0" borderId="10" xfId="0" applyNumberFormat="1" applyFont="1" applyBorder="1" applyAlignment="1">
      <alignment horizontal="right"/>
    </xf>
    <xf numFmtId="166" fontId="8" fillId="0" borderId="11" xfId="0" applyNumberFormat="1" applyFont="1" applyBorder="1" applyAlignment="1">
      <alignment horizontal="right"/>
    </xf>
    <xf numFmtId="166" fontId="8" fillId="0" borderId="1" xfId="0" applyNumberFormat="1" applyFont="1" applyBorder="1" applyAlignment="1">
      <alignment horizontal="right"/>
    </xf>
    <xf numFmtId="3" fontId="2" fillId="4" borderId="14" xfId="0" applyNumberFormat="1" applyFont="1" applyFill="1" applyBorder="1" applyAlignment="1">
      <alignment horizontal="right"/>
    </xf>
    <xf numFmtId="166" fontId="2" fillId="4" borderId="15" xfId="0" applyNumberFormat="1" applyFont="1" applyFill="1" applyBorder="1" applyAlignment="1">
      <alignment horizontal="right"/>
    </xf>
    <xf numFmtId="166" fontId="2" fillId="4" borderId="16" xfId="0" applyNumberFormat="1" applyFont="1" applyFill="1" applyBorder="1" applyAlignment="1">
      <alignment horizontal="right"/>
    </xf>
    <xf numFmtId="1" fontId="2" fillId="4" borderId="14" xfId="0" applyNumberFormat="1" applyFont="1" applyFill="1" applyBorder="1" applyAlignment="1">
      <alignment horizontal="right"/>
    </xf>
    <xf numFmtId="166" fontId="2" fillId="4" borderId="17" xfId="0" applyNumberFormat="1" applyFont="1" applyFill="1" applyBorder="1" applyAlignment="1">
      <alignment horizontal="right"/>
    </xf>
    <xf numFmtId="1" fontId="2" fillId="4" borderId="18" xfId="0" applyNumberFormat="1" applyFont="1" applyFill="1" applyBorder="1" applyAlignment="1">
      <alignment horizontal="right"/>
    </xf>
    <xf numFmtId="166" fontId="2" fillId="4" borderId="19" xfId="0" applyNumberFormat="1" applyFont="1" applyFill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166" fontId="2" fillId="0" borderId="20" xfId="0" applyNumberFormat="1" applyFont="1" applyBorder="1" applyAlignment="1">
      <alignment horizontal="right"/>
    </xf>
    <xf numFmtId="1" fontId="0" fillId="0" borderId="0" xfId="0" applyNumberFormat="1"/>
    <xf numFmtId="1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3" fontId="2" fillId="0" borderId="10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workbookViewId="0">
      <selection activeCell="H27" sqref="H27"/>
    </sheetView>
  </sheetViews>
  <sheetFormatPr defaultRowHeight="14.5" x14ac:dyDescent="0.35"/>
  <cols>
    <col min="1" max="1" width="11.26953125" style="59" bestFit="1" customWidth="1"/>
    <col min="2" max="2" width="12.453125" bestFit="1" customWidth="1"/>
    <col min="3" max="3" width="12.54296875" bestFit="1" customWidth="1"/>
    <col min="4" max="4" width="17.26953125" style="137" bestFit="1" customWidth="1"/>
    <col min="5" max="5" width="18.7265625" style="2" bestFit="1" customWidth="1"/>
    <col min="6" max="6" width="12.54296875" bestFit="1" customWidth="1"/>
    <col min="7" max="7" width="18.7265625" style="59" bestFit="1" customWidth="1"/>
    <col min="8" max="8" width="27.26953125" style="60" bestFit="1" customWidth="1"/>
    <col min="9" max="9" width="20" style="60" bestFit="1" customWidth="1"/>
    <col min="10" max="10" width="13.54296875" bestFit="1" customWidth="1"/>
  </cols>
  <sheetData>
    <row r="1" spans="1:10" ht="18.75" customHeight="1" x14ac:dyDescent="0.35">
      <c r="A1" s="59" t="s">
        <v>219</v>
      </c>
      <c r="B1" t="s">
        <v>220</v>
      </c>
    </row>
    <row r="2" spans="1:10" ht="18.75" customHeight="1" x14ac:dyDescent="0.35">
      <c r="A2" s="59" t="s">
        <v>221</v>
      </c>
      <c r="B2" t="s">
        <v>222</v>
      </c>
    </row>
    <row r="3" spans="1:10" ht="18.75" customHeight="1" x14ac:dyDescent="0.35"/>
    <row r="4" spans="1:10" ht="18.75" customHeight="1" x14ac:dyDescent="0.35">
      <c r="A4" s="138" t="s">
        <v>177</v>
      </c>
      <c r="B4" s="139" t="s">
        <v>223</v>
      </c>
      <c r="C4" s="139" t="s">
        <v>224</v>
      </c>
      <c r="D4" s="140" t="s">
        <v>225</v>
      </c>
      <c r="E4" s="141" t="s">
        <v>226</v>
      </c>
      <c r="F4" s="139" t="s">
        <v>227</v>
      </c>
      <c r="G4" s="138" t="s">
        <v>228</v>
      </c>
      <c r="H4" s="142" t="s">
        <v>229</v>
      </c>
      <c r="I4" s="142" t="s">
        <v>230</v>
      </c>
      <c r="J4" s="139" t="s">
        <v>231</v>
      </c>
    </row>
    <row r="5" spans="1:10" ht="18.75" customHeight="1" x14ac:dyDescent="0.35">
      <c r="A5" s="143">
        <f>'Tube Loading'!F29</f>
        <v>2018</v>
      </c>
      <c r="B5" s="143" t="str">
        <f>'Tube Loading'!A29</f>
        <v>Tube A</v>
      </c>
      <c r="C5" s="143" t="s">
        <v>232</v>
      </c>
      <c r="D5" s="144">
        <v>44790</v>
      </c>
      <c r="E5" s="11">
        <v>114.5</v>
      </c>
      <c r="G5" s="16">
        <f>'Tube Loading'!J29</f>
        <v>2000</v>
      </c>
      <c r="H5" s="101">
        <f>Summary!D26</f>
        <v>56.411230954805404</v>
      </c>
      <c r="I5" s="101">
        <v>36</v>
      </c>
    </row>
    <row r="6" spans="1:10" ht="18.75" customHeight="1" x14ac:dyDescent="0.35">
      <c r="A6" s="143">
        <f>'Tube Loading'!F30</f>
        <v>2023</v>
      </c>
      <c r="B6" s="143" t="str">
        <f>'Tube Loading'!A30</f>
        <v>Tube B</v>
      </c>
      <c r="C6" s="143" t="s">
        <v>232</v>
      </c>
      <c r="D6" s="144">
        <v>44790</v>
      </c>
      <c r="E6" s="11">
        <v>114.5</v>
      </c>
      <c r="G6" s="16">
        <f>'Tube Loading'!J30</f>
        <v>3000</v>
      </c>
      <c r="H6" s="101">
        <f>Summary!G26</f>
        <v>49.382087451027786</v>
      </c>
      <c r="I6" s="101">
        <v>36</v>
      </c>
    </row>
    <row r="7" spans="1:10" ht="18.75" customHeight="1" x14ac:dyDescent="0.35">
      <c r="A7" s="143">
        <f>'Tube Loading'!F31</f>
        <v>2028</v>
      </c>
      <c r="B7" s="143" t="str">
        <f>'Tube Loading'!A31</f>
        <v>Tube C</v>
      </c>
      <c r="C7" s="143" t="s">
        <v>232</v>
      </c>
      <c r="D7" s="144">
        <v>44790</v>
      </c>
      <c r="E7" s="11">
        <v>114.5</v>
      </c>
      <c r="G7" s="16">
        <f>'Tube Loading'!J31</f>
        <v>3000</v>
      </c>
      <c r="H7" s="101">
        <f>Summary!J26</f>
        <v>50.374787518581996</v>
      </c>
      <c r="I7" s="101">
        <v>36</v>
      </c>
    </row>
    <row r="8" spans="1:10" ht="18.75" customHeight="1" x14ac:dyDescent="0.35">
      <c r="A8" s="143">
        <f>'Tube Loading'!F32</f>
        <v>2046</v>
      </c>
      <c r="B8" s="143" t="str">
        <f>'Tube Loading'!A32</f>
        <v>Tube D</v>
      </c>
      <c r="C8" s="143" t="s">
        <v>232</v>
      </c>
      <c r="D8" s="144">
        <v>44790</v>
      </c>
      <c r="E8" s="11">
        <v>114.5</v>
      </c>
      <c r="G8" s="16">
        <f>'Tube Loading'!J32</f>
        <v>3000</v>
      </c>
      <c r="H8" s="101">
        <f>Summary!M26</f>
        <v>40.103880315230697</v>
      </c>
      <c r="I8" s="101">
        <v>36</v>
      </c>
    </row>
    <row r="9" spans="1:10" ht="18.75" customHeight="1" x14ac:dyDescent="0.35">
      <c r="A9" s="143">
        <f>'Tube Loading'!F33</f>
        <v>2049</v>
      </c>
      <c r="B9" s="143" t="str">
        <f>'Tube Loading'!A33</f>
        <v>Tube E</v>
      </c>
      <c r="C9" s="143" t="s">
        <v>233</v>
      </c>
      <c r="D9" s="144">
        <v>44790</v>
      </c>
      <c r="E9" s="11">
        <v>134.5</v>
      </c>
      <c r="G9" s="16">
        <f>'Tube Loading'!J33</f>
        <v>3000</v>
      </c>
      <c r="H9" s="101">
        <f>Summary!P26</f>
        <v>48.407894652125044</v>
      </c>
      <c r="I9" s="101">
        <v>36</v>
      </c>
    </row>
    <row r="10" spans="1:10" ht="18.75" customHeight="1" x14ac:dyDescent="0.35">
      <c r="A10" s="143">
        <f>'Tube Loading'!F34</f>
        <v>2052</v>
      </c>
      <c r="B10" s="143" t="str">
        <f>'Tube Loading'!A34</f>
        <v>Tube F</v>
      </c>
      <c r="C10" s="143" t="s">
        <v>233</v>
      </c>
      <c r="D10" s="144">
        <v>44790</v>
      </c>
      <c r="E10" s="11">
        <v>134.5</v>
      </c>
      <c r="G10" s="16">
        <f>'Tube Loading'!J34</f>
        <v>3000</v>
      </c>
      <c r="H10" s="101">
        <f>Summary!S26</f>
        <v>43.888793448348444</v>
      </c>
      <c r="I10" s="101">
        <v>36</v>
      </c>
    </row>
    <row r="11" spans="1:10" ht="18.75" customHeight="1" x14ac:dyDescent="0.35">
      <c r="A11" s="143">
        <f>'Tube Loading'!F35</f>
        <v>2033</v>
      </c>
      <c r="B11" s="143" t="str">
        <f>'Tube Loading'!A35</f>
        <v>Tube G</v>
      </c>
      <c r="C11" s="143" t="s">
        <v>233</v>
      </c>
      <c r="D11" s="144">
        <v>44790</v>
      </c>
      <c r="E11" s="11">
        <v>134.5</v>
      </c>
      <c r="G11" s="16">
        <f>'Tube Loading'!J35</f>
        <v>3000</v>
      </c>
      <c r="H11" s="101">
        <f>Summary!V26</f>
        <v>39.99214909686728</v>
      </c>
      <c r="I11" s="101">
        <v>36</v>
      </c>
      <c r="J11" t="s">
        <v>234</v>
      </c>
    </row>
    <row r="12" spans="1:10" ht="18.75" customHeight="1" x14ac:dyDescent="0.35">
      <c r="A12" s="143">
        <f>'Tube Loading'!F36</f>
        <v>2038</v>
      </c>
      <c r="B12" s="143" t="str">
        <f>'Tube Loading'!A36</f>
        <v>Tube H</v>
      </c>
      <c r="C12" s="143" t="s">
        <v>233</v>
      </c>
      <c r="D12" s="144">
        <v>44790</v>
      </c>
      <c r="E12" s="11">
        <v>134.5</v>
      </c>
      <c r="G12" s="16">
        <f>'Tube Loading'!J36</f>
        <v>1500</v>
      </c>
      <c r="H12" s="101">
        <f>Summary!Y26</f>
        <v>86.662245647428477</v>
      </c>
      <c r="I12" s="101">
        <v>36</v>
      </c>
    </row>
    <row r="13" spans="1:10" ht="18.75" customHeight="1" x14ac:dyDescent="0.35">
      <c r="A13" s="143">
        <f>'Tube Loading'!F37</f>
        <v>2043</v>
      </c>
      <c r="B13" s="143" t="str">
        <f>'Tube Loading'!A37</f>
        <v>Tube I</v>
      </c>
      <c r="C13" s="143" t="s">
        <v>235</v>
      </c>
      <c r="D13" s="144">
        <v>44790</v>
      </c>
      <c r="E13" s="11">
        <v>137.5</v>
      </c>
      <c r="G13" s="16">
        <f>'Tube Loading'!J37</f>
        <v>3000</v>
      </c>
      <c r="H13" s="101">
        <f>Summary!AB26</f>
        <v>49.098093722096166</v>
      </c>
      <c r="I13" s="101">
        <v>36</v>
      </c>
    </row>
    <row r="14" spans="1:10" ht="18.75" customHeight="1" x14ac:dyDescent="0.35">
      <c r="A14" s="143">
        <f>'Tube Loading'!F38</f>
        <v>2055</v>
      </c>
      <c r="B14" s="143" t="str">
        <f>'Tube Loading'!A38</f>
        <v>Tube J</v>
      </c>
      <c r="C14" s="143" t="s">
        <v>235</v>
      </c>
      <c r="D14" s="144">
        <v>44790</v>
      </c>
      <c r="E14" s="11">
        <v>137.5</v>
      </c>
      <c r="G14" s="16">
        <f>'Tube Loading'!J38</f>
        <v>3000</v>
      </c>
      <c r="H14" s="101">
        <f>Summary!AE26</f>
        <v>45.37249467893897</v>
      </c>
      <c r="I14" s="101">
        <v>36</v>
      </c>
    </row>
    <row r="15" spans="1:10" ht="18.75" customHeight="1" x14ac:dyDescent="0.35">
      <c r="A15" s="143">
        <f>'Tube Loading'!F39</f>
        <v>2058</v>
      </c>
      <c r="B15" s="143" t="str">
        <f>'Tube Loading'!A39</f>
        <v>Tube K</v>
      </c>
      <c r="C15" s="143" t="s">
        <v>235</v>
      </c>
      <c r="D15" s="144">
        <v>44790</v>
      </c>
      <c r="E15" s="11">
        <v>137.5</v>
      </c>
      <c r="G15" s="16">
        <f>'Tube Loading'!J39</f>
        <v>3000</v>
      </c>
      <c r="H15" s="101">
        <f>Summary!AH26</f>
        <v>45.287989122458313</v>
      </c>
      <c r="I15" s="101">
        <v>36</v>
      </c>
    </row>
    <row r="16" spans="1:10" ht="18.75" customHeight="1" x14ac:dyDescent="0.35">
      <c r="A16" s="143">
        <f>'Tube Loading'!F40</f>
        <v>2061</v>
      </c>
      <c r="B16" s="143" t="str">
        <f>'Tube Loading'!A40</f>
        <v>Tube L</v>
      </c>
      <c r="C16" s="143" t="s">
        <v>235</v>
      </c>
      <c r="D16" s="144">
        <v>44790</v>
      </c>
      <c r="E16" s="11">
        <v>137.5</v>
      </c>
      <c r="G16" s="16">
        <f>'Tube Loading'!J40</f>
        <v>3000</v>
      </c>
      <c r="H16" s="101">
        <f>Summary!AK26</f>
        <v>49.053431168755431</v>
      </c>
      <c r="I16" s="101">
        <v>36</v>
      </c>
    </row>
    <row r="17" spans="1:9" ht="18.75" customHeight="1" x14ac:dyDescent="0.35">
      <c r="A17" s="16"/>
      <c r="B17" s="143"/>
      <c r="C17" s="143"/>
      <c r="D17" s="144"/>
      <c r="G17" s="16"/>
      <c r="H17" s="101"/>
      <c r="I17" s="101"/>
    </row>
    <row r="18" spans="1:9" ht="18.75" customHeight="1" x14ac:dyDescent="0.35"/>
    <row r="19" spans="1:9" ht="18.75" customHeight="1" x14ac:dyDescent="0.35"/>
    <row r="20" spans="1:9" ht="18.75" customHeight="1" x14ac:dyDescent="0.35">
      <c r="A20" s="59" t="s">
        <v>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41">
        <v>1</v>
      </c>
      <c r="B2" s="42" t="s">
        <v>41</v>
      </c>
      <c r="C2" s="43">
        <v>1.3993</v>
      </c>
      <c r="D2" s="44">
        <v>21.1</v>
      </c>
      <c r="E2" s="44">
        <f t="shared" ref="E2:E23" si="0">((20-D2)*-0.000175+C2)-0.0008</f>
        <v>1.3986925000000001</v>
      </c>
      <c r="F2" s="43">
        <f t="shared" ref="F2:F23" si="1">E2*10.9276-13.593</f>
        <v>1.6913521630000012</v>
      </c>
      <c r="G2" s="42" t="s">
        <v>90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41">
        <v>2</v>
      </c>
      <c r="B3" s="42" t="s">
        <v>41</v>
      </c>
      <c r="C3" s="43">
        <v>1.4058999999999999</v>
      </c>
      <c r="D3" s="44">
        <v>21.1</v>
      </c>
      <c r="E3" s="44">
        <f t="shared" si="0"/>
        <v>1.4052925000000001</v>
      </c>
      <c r="F3" s="43">
        <f t="shared" si="1"/>
        <v>1.7634743230000005</v>
      </c>
      <c r="G3" s="42" t="s">
        <v>91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41">
        <v>3</v>
      </c>
      <c r="B4" s="42" t="s">
        <v>41</v>
      </c>
      <c r="C4" s="43">
        <v>1.4055</v>
      </c>
      <c r="D4" s="44">
        <v>21.1</v>
      </c>
      <c r="E4" s="44">
        <f t="shared" si="0"/>
        <v>1.4048925000000001</v>
      </c>
      <c r="F4" s="43">
        <f t="shared" si="1"/>
        <v>1.7591032830000017</v>
      </c>
      <c r="G4" s="42" t="s">
        <v>92</v>
      </c>
      <c r="I4" t="s">
        <v>47</v>
      </c>
    </row>
    <row r="5" spans="1:13" ht="18.75" customHeight="1" x14ac:dyDescent="0.35">
      <c r="A5" s="41">
        <v>4</v>
      </c>
      <c r="B5" s="42" t="s">
        <v>41</v>
      </c>
      <c r="C5" s="43">
        <v>1.405</v>
      </c>
      <c r="D5" s="44">
        <v>21.1</v>
      </c>
      <c r="E5" s="44">
        <f t="shared" si="0"/>
        <v>1.4043925000000002</v>
      </c>
      <c r="F5" s="43">
        <f t="shared" si="1"/>
        <v>1.7536394830000024</v>
      </c>
      <c r="G5" s="42" t="s">
        <v>93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>
        <v>1.4044000000000001</v>
      </c>
      <c r="D6" s="38">
        <v>21.1</v>
      </c>
      <c r="E6" s="38">
        <f t="shared" si="0"/>
        <v>1.4037925000000002</v>
      </c>
      <c r="F6" s="37">
        <f t="shared" si="1"/>
        <v>1.7470829230000025</v>
      </c>
      <c r="G6" s="36" t="s">
        <v>94</v>
      </c>
    </row>
    <row r="7" spans="1:13" ht="18.75" customHeight="1" x14ac:dyDescent="0.35">
      <c r="A7" s="35">
        <v>6</v>
      </c>
      <c r="B7" s="36" t="s">
        <v>41</v>
      </c>
      <c r="C7" s="37">
        <v>1.4038999999999999</v>
      </c>
      <c r="D7" s="38">
        <v>21.1</v>
      </c>
      <c r="E7" s="38">
        <f t="shared" si="0"/>
        <v>1.4032925000000001</v>
      </c>
      <c r="F7" s="37">
        <f t="shared" si="1"/>
        <v>1.7416191230000013</v>
      </c>
      <c r="G7" s="36" t="s">
        <v>95</v>
      </c>
    </row>
    <row r="8" spans="1:13" ht="18.75" customHeight="1" x14ac:dyDescent="0.35">
      <c r="A8" s="35">
        <v>7</v>
      </c>
      <c r="B8" s="36" t="s">
        <v>41</v>
      </c>
      <c r="C8" s="37">
        <v>1.4033</v>
      </c>
      <c r="D8" s="38">
        <v>21.1</v>
      </c>
      <c r="E8" s="38">
        <f t="shared" si="0"/>
        <v>1.4026925000000001</v>
      </c>
      <c r="F8" s="37">
        <f t="shared" si="1"/>
        <v>1.7350625630000014</v>
      </c>
      <c r="G8" s="36" t="s">
        <v>96</v>
      </c>
    </row>
    <row r="9" spans="1:13" ht="18.75" customHeight="1" x14ac:dyDescent="0.35">
      <c r="A9" s="35">
        <v>8</v>
      </c>
      <c r="B9" s="36" t="s">
        <v>41</v>
      </c>
      <c r="C9" s="37">
        <v>1.4026000000000001</v>
      </c>
      <c r="D9" s="38">
        <v>21.1</v>
      </c>
      <c r="E9" s="38">
        <f t="shared" si="0"/>
        <v>1.4019925000000002</v>
      </c>
      <c r="F9" s="37">
        <f t="shared" si="1"/>
        <v>1.7274132430000027</v>
      </c>
      <c r="G9" s="36" t="s">
        <v>97</v>
      </c>
    </row>
    <row r="10" spans="1:13" ht="18.75" customHeight="1" x14ac:dyDescent="0.35">
      <c r="A10" s="35">
        <v>9</v>
      </c>
      <c r="B10" s="36" t="s">
        <v>41</v>
      </c>
      <c r="C10" s="37">
        <v>1.4018999999999999</v>
      </c>
      <c r="D10" s="38">
        <v>21.1</v>
      </c>
      <c r="E10" s="38">
        <f t="shared" si="0"/>
        <v>1.4012925000000001</v>
      </c>
      <c r="F10" s="37">
        <f t="shared" si="1"/>
        <v>1.7197639230000004</v>
      </c>
      <c r="G10" s="36" t="s">
        <v>98</v>
      </c>
    </row>
    <row r="11" spans="1:13" ht="18.75" customHeight="1" x14ac:dyDescent="0.35">
      <c r="A11" s="35">
        <v>10</v>
      </c>
      <c r="B11" s="36" t="s">
        <v>41</v>
      </c>
      <c r="C11" s="37">
        <v>1.4012</v>
      </c>
      <c r="D11" s="38">
        <v>21.1</v>
      </c>
      <c r="E11" s="38">
        <f t="shared" si="0"/>
        <v>1.4005925000000001</v>
      </c>
      <c r="F11" s="37">
        <f t="shared" si="1"/>
        <v>1.7121146030000016</v>
      </c>
      <c r="G11" s="36" t="s">
        <v>99</v>
      </c>
    </row>
    <row r="12" spans="1:13" ht="18.75" customHeight="1" x14ac:dyDescent="0.35">
      <c r="A12" s="35">
        <v>11</v>
      </c>
      <c r="B12" s="36" t="s">
        <v>41</v>
      </c>
      <c r="C12" s="37">
        <v>1.4007000000000001</v>
      </c>
      <c r="D12" s="38">
        <v>21.1</v>
      </c>
      <c r="E12" s="38">
        <f t="shared" si="0"/>
        <v>1.4000925000000002</v>
      </c>
      <c r="F12" s="37">
        <f t="shared" si="1"/>
        <v>1.7066508030000023</v>
      </c>
      <c r="G12" s="36" t="s">
        <v>100</v>
      </c>
    </row>
    <row r="13" spans="1:13" ht="18.75" customHeight="1" x14ac:dyDescent="0.35">
      <c r="A13" s="35">
        <v>12</v>
      </c>
      <c r="B13" s="36" t="s">
        <v>41</v>
      </c>
      <c r="C13" s="37">
        <v>1.4004000000000001</v>
      </c>
      <c r="D13" s="38">
        <v>21.2</v>
      </c>
      <c r="E13" s="38">
        <f t="shared" si="0"/>
        <v>1.3998100000000002</v>
      </c>
      <c r="F13" s="37">
        <f t="shared" si="1"/>
        <v>1.703563756000003</v>
      </c>
      <c r="G13" s="36" t="s">
        <v>101</v>
      </c>
    </row>
    <row r="14" spans="1:13" ht="18.75" customHeight="1" x14ac:dyDescent="0.35">
      <c r="A14" s="41">
        <v>13</v>
      </c>
      <c r="B14" s="42" t="s">
        <v>41</v>
      </c>
      <c r="C14" s="43">
        <v>1.4</v>
      </c>
      <c r="D14" s="44">
        <v>21.2</v>
      </c>
      <c r="E14" s="44">
        <f t="shared" si="0"/>
        <v>1.39941</v>
      </c>
      <c r="F14" s="43">
        <f t="shared" si="1"/>
        <v>1.6991927160000007</v>
      </c>
      <c r="G14" s="42" t="s">
        <v>102</v>
      </c>
    </row>
    <row r="15" spans="1:13" ht="18.75" customHeight="1" x14ac:dyDescent="0.35">
      <c r="A15" s="41">
        <v>14</v>
      </c>
      <c r="B15" s="42" t="s">
        <v>41</v>
      </c>
      <c r="C15" s="43">
        <v>1.3996999999999999</v>
      </c>
      <c r="D15" s="44">
        <v>21.2</v>
      </c>
      <c r="E15" s="44">
        <f t="shared" si="0"/>
        <v>1.3991100000000001</v>
      </c>
      <c r="F15" s="43">
        <f t="shared" si="1"/>
        <v>1.6959144360000007</v>
      </c>
      <c r="G15" s="42" t="s">
        <v>103</v>
      </c>
    </row>
    <row r="16" spans="1:13" ht="18.75" customHeight="1" x14ac:dyDescent="0.35">
      <c r="A16" s="41">
        <v>15</v>
      </c>
      <c r="B16" s="42" t="s">
        <v>41</v>
      </c>
      <c r="C16" s="43">
        <v>1.3993</v>
      </c>
      <c r="D16" s="44">
        <v>21.2</v>
      </c>
      <c r="E16" s="44">
        <f t="shared" si="0"/>
        <v>1.3987100000000001</v>
      </c>
      <c r="F16" s="43">
        <f t="shared" si="1"/>
        <v>1.6915433960000019</v>
      </c>
      <c r="G16" s="42" t="s">
        <v>104</v>
      </c>
    </row>
    <row r="17" spans="1:7" ht="18.75" customHeight="1" x14ac:dyDescent="0.35">
      <c r="A17" s="41">
        <v>16</v>
      </c>
      <c r="B17" s="42" t="s">
        <v>41</v>
      </c>
      <c r="C17" s="43">
        <v>1.3988</v>
      </c>
      <c r="D17" s="44">
        <v>21.2</v>
      </c>
      <c r="E17" s="44">
        <f t="shared" si="0"/>
        <v>1.3982100000000002</v>
      </c>
      <c r="F17" s="43">
        <f t="shared" si="1"/>
        <v>1.6860795960000026</v>
      </c>
      <c r="G17" s="42" t="s">
        <v>105</v>
      </c>
    </row>
    <row r="18" spans="1:7" ht="18.75" customHeight="1" x14ac:dyDescent="0.35">
      <c r="A18" s="41">
        <v>17</v>
      </c>
      <c r="B18" s="42" t="s">
        <v>41</v>
      </c>
      <c r="C18" s="43">
        <v>1.3978999999999999</v>
      </c>
      <c r="D18" s="44">
        <v>21.2</v>
      </c>
      <c r="E18" s="44">
        <f t="shared" si="0"/>
        <v>1.3973100000000001</v>
      </c>
      <c r="F18" s="43">
        <f t="shared" si="1"/>
        <v>1.6762447560000009</v>
      </c>
      <c r="G18" s="42" t="s">
        <v>106</v>
      </c>
    </row>
    <row r="19" spans="1:7" ht="18.75" customHeight="1" x14ac:dyDescent="0.35">
      <c r="A19" s="41">
        <v>18</v>
      </c>
      <c r="B19" s="42" t="s">
        <v>41</v>
      </c>
      <c r="C19" s="43">
        <v>1.3939999999999999</v>
      </c>
      <c r="D19" s="44">
        <v>21.2</v>
      </c>
      <c r="E19" s="44">
        <f t="shared" si="0"/>
        <v>1.39341</v>
      </c>
      <c r="F19" s="43">
        <f t="shared" si="1"/>
        <v>1.6336271159999995</v>
      </c>
      <c r="G19" s="42" t="s">
        <v>107</v>
      </c>
    </row>
    <row r="20" spans="1:7" ht="18.75" customHeight="1" x14ac:dyDescent="0.35">
      <c r="A20" s="41">
        <v>19</v>
      </c>
      <c r="B20" s="42" t="s">
        <v>41</v>
      </c>
      <c r="C20" s="43">
        <v>1.3817999999999999</v>
      </c>
      <c r="D20" s="44">
        <v>21.3</v>
      </c>
      <c r="E20" s="44">
        <f t="shared" si="0"/>
        <v>1.3812275000000001</v>
      </c>
      <c r="F20" s="43">
        <f t="shared" si="1"/>
        <v>1.5005016290000004</v>
      </c>
      <c r="G20" s="42" t="s">
        <v>108</v>
      </c>
    </row>
    <row r="21" spans="1:7" ht="18.75" customHeight="1" x14ac:dyDescent="0.35">
      <c r="A21" s="41">
        <v>20</v>
      </c>
      <c r="B21" s="42" t="s">
        <v>41</v>
      </c>
      <c r="C21" s="43">
        <v>1.3645</v>
      </c>
      <c r="D21" s="44">
        <v>21.3</v>
      </c>
      <c r="E21" s="44">
        <f t="shared" si="0"/>
        <v>1.3639275000000002</v>
      </c>
      <c r="F21" s="43">
        <f t="shared" si="1"/>
        <v>1.3114541490000011</v>
      </c>
      <c r="G21" s="42" t="s">
        <v>109</v>
      </c>
    </row>
    <row r="22" spans="1:7" ht="18.75" customHeight="1" x14ac:dyDescent="0.35">
      <c r="A22" s="35">
        <v>21</v>
      </c>
      <c r="B22" s="36" t="s">
        <v>41</v>
      </c>
      <c r="C22" s="37">
        <v>1.3473999999999999</v>
      </c>
      <c r="D22" s="38">
        <v>21.3</v>
      </c>
      <c r="E22" s="38">
        <f t="shared" si="0"/>
        <v>1.3468275000000001</v>
      </c>
      <c r="F22" s="37">
        <f t="shared" si="1"/>
        <v>1.1245921890000012</v>
      </c>
      <c r="G22" s="36" t="s">
        <v>110</v>
      </c>
    </row>
    <row r="23" spans="1:7" ht="18.75" customHeight="1" x14ac:dyDescent="0.35">
      <c r="A23" s="35">
        <v>22</v>
      </c>
      <c r="B23" s="36" t="s">
        <v>41</v>
      </c>
      <c r="C23" s="37">
        <v>1.3399000000000001</v>
      </c>
      <c r="D23" s="38">
        <v>21.3</v>
      </c>
      <c r="E23" s="38">
        <f t="shared" si="0"/>
        <v>1.3393275000000002</v>
      </c>
      <c r="F23" s="37">
        <f t="shared" si="1"/>
        <v>1.0426351890000021</v>
      </c>
      <c r="G23" s="36" t="s">
        <v>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>
        <v>1.4014</v>
      </c>
      <c r="D2" s="38">
        <v>21.3</v>
      </c>
      <c r="E2" s="38">
        <f t="shared" ref="E2:E23" si="0">((20-D2)*-0.000175+C2)-0.0008</f>
        <v>1.4008275000000001</v>
      </c>
      <c r="F2" s="37">
        <f t="shared" ref="F2:F23" si="1">E2*10.9276-13.593</f>
        <v>1.7146825890000006</v>
      </c>
      <c r="G2" s="36" t="s">
        <v>42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>
        <v>1.4068000000000001</v>
      </c>
      <c r="D3" s="38">
        <v>21.3</v>
      </c>
      <c r="E3" s="38">
        <f t="shared" si="0"/>
        <v>1.4062275000000002</v>
      </c>
      <c r="F3" s="37">
        <f t="shared" si="1"/>
        <v>1.7736916290000018</v>
      </c>
      <c r="G3" s="36" t="s">
        <v>44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35">
        <v>3</v>
      </c>
      <c r="B4" s="36" t="s">
        <v>41</v>
      </c>
      <c r="C4" s="37">
        <v>1.4064000000000001</v>
      </c>
      <c r="D4" s="38">
        <v>21.4</v>
      </c>
      <c r="E4" s="38">
        <f t="shared" si="0"/>
        <v>1.4058450000000002</v>
      </c>
      <c r="F4" s="37">
        <f t="shared" si="1"/>
        <v>1.7695118220000019</v>
      </c>
      <c r="G4" s="36" t="s">
        <v>46</v>
      </c>
      <c r="I4" t="s">
        <v>47</v>
      </c>
    </row>
    <row r="5" spans="1:13" ht="18.75" customHeight="1" x14ac:dyDescent="0.35">
      <c r="A5" s="35">
        <v>4</v>
      </c>
      <c r="B5" s="36" t="s">
        <v>41</v>
      </c>
      <c r="C5" s="37">
        <v>1.4058999999999999</v>
      </c>
      <c r="D5" s="38">
        <v>21.4</v>
      </c>
      <c r="E5" s="38">
        <f t="shared" si="0"/>
        <v>1.4053450000000001</v>
      </c>
      <c r="F5" s="37">
        <f t="shared" si="1"/>
        <v>1.7640480220000008</v>
      </c>
      <c r="G5" s="36" t="s">
        <v>48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>
        <v>1.4053</v>
      </c>
      <c r="D6" s="38">
        <v>21.4</v>
      </c>
      <c r="E6" s="38">
        <f t="shared" si="0"/>
        <v>1.4047450000000001</v>
      </c>
      <c r="F6" s="37">
        <f t="shared" si="1"/>
        <v>1.7574914620000008</v>
      </c>
      <c r="G6" s="36" t="s">
        <v>50</v>
      </c>
    </row>
    <row r="7" spans="1:13" ht="18.75" customHeight="1" x14ac:dyDescent="0.35">
      <c r="A7" s="35">
        <v>6</v>
      </c>
      <c r="B7" s="36" t="s">
        <v>41</v>
      </c>
      <c r="C7" s="37">
        <v>1.4047000000000001</v>
      </c>
      <c r="D7" s="38">
        <v>21.4</v>
      </c>
      <c r="E7" s="38">
        <f t="shared" si="0"/>
        <v>1.4041450000000002</v>
      </c>
      <c r="F7" s="37">
        <f t="shared" si="1"/>
        <v>1.7509349020000027</v>
      </c>
      <c r="G7" s="36" t="s">
        <v>51</v>
      </c>
    </row>
    <row r="8" spans="1:13" ht="18.75" customHeight="1" x14ac:dyDescent="0.35">
      <c r="A8" s="41">
        <v>7</v>
      </c>
      <c r="B8" s="42" t="s">
        <v>41</v>
      </c>
      <c r="C8" s="43">
        <v>1.4041999999999999</v>
      </c>
      <c r="D8" s="44">
        <v>21.4</v>
      </c>
      <c r="E8" s="44">
        <f t="shared" si="0"/>
        <v>1.403645</v>
      </c>
      <c r="F8" s="43">
        <f t="shared" si="1"/>
        <v>1.7454711019999998</v>
      </c>
      <c r="G8" s="42" t="s">
        <v>52</v>
      </c>
    </row>
    <row r="9" spans="1:13" ht="18.75" customHeight="1" x14ac:dyDescent="0.35">
      <c r="A9" s="41">
        <v>8</v>
      </c>
      <c r="B9" s="42" t="s">
        <v>41</v>
      </c>
      <c r="C9" s="43">
        <v>1.4036</v>
      </c>
      <c r="D9" s="44">
        <v>21.5</v>
      </c>
      <c r="E9" s="44">
        <f t="shared" si="0"/>
        <v>1.4030625000000001</v>
      </c>
      <c r="F9" s="43">
        <f t="shared" si="1"/>
        <v>1.7391057750000005</v>
      </c>
      <c r="G9" s="42" t="s">
        <v>53</v>
      </c>
    </row>
    <row r="10" spans="1:13" ht="18.75" customHeight="1" x14ac:dyDescent="0.35">
      <c r="A10" s="41">
        <v>9</v>
      </c>
      <c r="B10" s="42" t="s">
        <v>41</v>
      </c>
      <c r="C10" s="43">
        <v>1.4031</v>
      </c>
      <c r="D10" s="44">
        <v>21.5</v>
      </c>
      <c r="E10" s="44">
        <f t="shared" si="0"/>
        <v>1.4025625000000002</v>
      </c>
      <c r="F10" s="43">
        <f t="shared" si="1"/>
        <v>1.7336419750000012</v>
      </c>
      <c r="G10" s="42" t="s">
        <v>54</v>
      </c>
    </row>
    <row r="11" spans="1:13" ht="18.75" customHeight="1" x14ac:dyDescent="0.35">
      <c r="A11" s="41">
        <v>10</v>
      </c>
      <c r="B11" s="42" t="s">
        <v>41</v>
      </c>
      <c r="C11" s="43">
        <v>1.4025000000000001</v>
      </c>
      <c r="D11" s="44">
        <v>21.5</v>
      </c>
      <c r="E11" s="44">
        <f t="shared" si="0"/>
        <v>1.4019625000000002</v>
      </c>
      <c r="F11" s="43">
        <f t="shared" si="1"/>
        <v>1.727085415000003</v>
      </c>
      <c r="G11" s="42" t="s">
        <v>55</v>
      </c>
    </row>
    <row r="12" spans="1:13" ht="18.75" customHeight="1" x14ac:dyDescent="0.35">
      <c r="A12" s="41">
        <v>11</v>
      </c>
      <c r="B12" s="42" t="s">
        <v>41</v>
      </c>
      <c r="C12" s="43">
        <v>1.4019999999999999</v>
      </c>
      <c r="D12" s="44">
        <v>21.5</v>
      </c>
      <c r="E12" s="44">
        <f t="shared" si="0"/>
        <v>1.4014625000000001</v>
      </c>
      <c r="F12" s="43">
        <f t="shared" si="1"/>
        <v>1.7216216150000001</v>
      </c>
      <c r="G12" s="42" t="s">
        <v>56</v>
      </c>
    </row>
    <row r="13" spans="1:13" ht="18.75" customHeight="1" x14ac:dyDescent="0.35">
      <c r="A13" s="41">
        <v>12</v>
      </c>
      <c r="B13" s="42" t="s">
        <v>41</v>
      </c>
      <c r="C13" s="43">
        <v>1.4015</v>
      </c>
      <c r="D13" s="44">
        <v>21.6</v>
      </c>
      <c r="E13" s="44">
        <f t="shared" si="0"/>
        <v>1.4009800000000001</v>
      </c>
      <c r="F13" s="43">
        <f t="shared" si="1"/>
        <v>1.7163490480000014</v>
      </c>
      <c r="G13" s="42" t="s">
        <v>57</v>
      </c>
    </row>
    <row r="14" spans="1:13" ht="18.75" customHeight="1" x14ac:dyDescent="0.35">
      <c r="A14" s="41">
        <v>13</v>
      </c>
      <c r="B14" s="42" t="s">
        <v>41</v>
      </c>
      <c r="C14" s="43">
        <v>1.4009</v>
      </c>
      <c r="D14" s="44">
        <v>21.6</v>
      </c>
      <c r="E14" s="44">
        <f t="shared" si="0"/>
        <v>1.4003800000000002</v>
      </c>
      <c r="F14" s="43">
        <f t="shared" si="1"/>
        <v>1.7097924880000015</v>
      </c>
      <c r="G14" s="42" t="s">
        <v>58</v>
      </c>
    </row>
    <row r="15" spans="1:13" ht="18.75" customHeight="1" x14ac:dyDescent="0.35">
      <c r="A15" s="41">
        <v>14</v>
      </c>
      <c r="B15" s="42" t="s">
        <v>41</v>
      </c>
      <c r="C15" s="43">
        <v>1.4004000000000001</v>
      </c>
      <c r="D15" s="44">
        <v>21.6</v>
      </c>
      <c r="E15" s="44">
        <f t="shared" si="0"/>
        <v>1.3998800000000002</v>
      </c>
      <c r="F15" s="43">
        <f t="shared" si="1"/>
        <v>1.7043286880000021</v>
      </c>
      <c r="G15" s="42" t="s">
        <v>59</v>
      </c>
    </row>
    <row r="16" spans="1:13" ht="18.75" customHeight="1" x14ac:dyDescent="0.35">
      <c r="A16" s="35">
        <v>15</v>
      </c>
      <c r="B16" s="36" t="s">
        <v>41</v>
      </c>
      <c r="C16" s="37">
        <v>1.3997999999999999</v>
      </c>
      <c r="D16" s="38">
        <v>21.6</v>
      </c>
      <c r="E16" s="38">
        <f t="shared" si="0"/>
        <v>1.3992800000000001</v>
      </c>
      <c r="F16" s="37">
        <f t="shared" si="1"/>
        <v>1.6977721280000004</v>
      </c>
      <c r="G16" s="36" t="s">
        <v>60</v>
      </c>
    </row>
    <row r="17" spans="1:7" ht="18.75" customHeight="1" x14ac:dyDescent="0.35">
      <c r="A17" s="35">
        <v>16</v>
      </c>
      <c r="B17" s="36" t="s">
        <v>41</v>
      </c>
      <c r="C17" s="37">
        <v>1.3993</v>
      </c>
      <c r="D17" s="38">
        <v>21.6</v>
      </c>
      <c r="E17" s="38">
        <f t="shared" si="0"/>
        <v>1.3987800000000001</v>
      </c>
      <c r="F17" s="37">
        <f t="shared" si="1"/>
        <v>1.6923083280000011</v>
      </c>
      <c r="G17" s="36" t="s">
        <v>61</v>
      </c>
    </row>
    <row r="18" spans="1:7" ht="18.75" customHeight="1" x14ac:dyDescent="0.35">
      <c r="A18" s="35">
        <v>17</v>
      </c>
      <c r="B18" s="36" t="s">
        <v>41</v>
      </c>
      <c r="C18" s="37">
        <v>1.3987000000000001</v>
      </c>
      <c r="D18" s="38">
        <v>21.6</v>
      </c>
      <c r="E18" s="38">
        <f t="shared" si="0"/>
        <v>1.3981800000000002</v>
      </c>
      <c r="F18" s="37">
        <f t="shared" si="1"/>
        <v>1.6857517680000029</v>
      </c>
      <c r="G18" s="36" t="s">
        <v>62</v>
      </c>
    </row>
    <row r="19" spans="1:7" ht="18.75" customHeight="1" x14ac:dyDescent="0.35">
      <c r="A19" s="35">
        <v>18</v>
      </c>
      <c r="B19" s="36" t="s">
        <v>41</v>
      </c>
      <c r="C19" s="37">
        <v>1.3982000000000001</v>
      </c>
      <c r="D19" s="38">
        <v>21.6</v>
      </c>
      <c r="E19" s="38">
        <f t="shared" si="0"/>
        <v>1.3976800000000003</v>
      </c>
      <c r="F19" s="37">
        <f t="shared" si="1"/>
        <v>1.6802879680000036</v>
      </c>
      <c r="G19" s="36" t="s">
        <v>63</v>
      </c>
    </row>
    <row r="20" spans="1:7" ht="18.75" customHeight="1" x14ac:dyDescent="0.35">
      <c r="A20" s="35">
        <v>19</v>
      </c>
      <c r="B20" s="36" t="s">
        <v>41</v>
      </c>
      <c r="C20" s="37">
        <v>1.3969</v>
      </c>
      <c r="D20" s="38">
        <v>21.6</v>
      </c>
      <c r="E20" s="38">
        <f t="shared" si="0"/>
        <v>1.3963800000000002</v>
      </c>
      <c r="F20" s="37">
        <f t="shared" si="1"/>
        <v>1.6660820880000013</v>
      </c>
      <c r="G20" s="36" t="s">
        <v>64</v>
      </c>
    </row>
    <row r="21" spans="1:7" ht="18.75" customHeight="1" x14ac:dyDescent="0.35">
      <c r="A21" s="35">
        <v>20</v>
      </c>
      <c r="B21" s="36" t="s">
        <v>41</v>
      </c>
      <c r="C21" s="37">
        <v>1.3912</v>
      </c>
      <c r="D21" s="38">
        <v>21.7</v>
      </c>
      <c r="E21" s="38">
        <f t="shared" si="0"/>
        <v>1.3906975000000001</v>
      </c>
      <c r="F21" s="37">
        <f t="shared" si="1"/>
        <v>1.6039860010000009</v>
      </c>
      <c r="G21" s="36" t="s">
        <v>65</v>
      </c>
    </row>
    <row r="22" spans="1:7" ht="18.75" customHeight="1" x14ac:dyDescent="0.35">
      <c r="A22" s="35">
        <v>21</v>
      </c>
      <c r="B22" s="36" t="s">
        <v>41</v>
      </c>
      <c r="C22" s="37">
        <v>1.3761000000000001</v>
      </c>
      <c r="D22" s="38">
        <v>21.7</v>
      </c>
      <c r="E22" s="38">
        <f t="shared" si="0"/>
        <v>1.3755975000000003</v>
      </c>
      <c r="F22" s="37">
        <f t="shared" si="1"/>
        <v>1.438979241000002</v>
      </c>
      <c r="G22" s="36" t="s">
        <v>66</v>
      </c>
    </row>
    <row r="23" spans="1:7" ht="18.75" customHeight="1" x14ac:dyDescent="0.35">
      <c r="A23" s="35">
        <v>22</v>
      </c>
      <c r="B23" s="36" t="s">
        <v>41</v>
      </c>
      <c r="C23" s="37">
        <v>1.3573</v>
      </c>
      <c r="D23" s="38">
        <v>21.7</v>
      </c>
      <c r="E23" s="38">
        <f t="shared" si="0"/>
        <v>1.3567975000000001</v>
      </c>
      <c r="F23" s="37">
        <f t="shared" si="1"/>
        <v>1.2335403610000011</v>
      </c>
      <c r="G23" s="36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4" width="13.54296875" style="51" bestFit="1" customWidth="1"/>
    <col min="5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29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>
        <v>1.4036999999999999</v>
      </c>
      <c r="D2" s="38">
        <v>21.4</v>
      </c>
      <c r="E2" s="38">
        <f t="shared" ref="E2:E23" si="0">((20-D2)*-0.000175+C2)-0.0008</f>
        <v>1.4031450000000001</v>
      </c>
      <c r="F2" s="37">
        <f t="shared" ref="F2:F23" si="1">E2*10.9276-13.593</f>
        <v>1.7400073020000004</v>
      </c>
      <c r="G2" s="36" t="s">
        <v>112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>
        <v>1.4072</v>
      </c>
      <c r="D3" s="38">
        <v>21.4</v>
      </c>
      <c r="E3" s="38">
        <f t="shared" si="0"/>
        <v>1.4066450000000001</v>
      </c>
      <c r="F3" s="37">
        <f t="shared" si="1"/>
        <v>1.7782539020000012</v>
      </c>
      <c r="G3" s="36" t="s">
        <v>113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35">
        <v>3</v>
      </c>
      <c r="B4" s="36" t="s">
        <v>41</v>
      </c>
      <c r="C4" s="37">
        <v>1.4067000000000001</v>
      </c>
      <c r="D4" s="38">
        <v>21.4</v>
      </c>
      <c r="E4" s="38">
        <f t="shared" si="0"/>
        <v>1.4061450000000002</v>
      </c>
      <c r="F4" s="37">
        <f t="shared" si="1"/>
        <v>1.7727901020000019</v>
      </c>
      <c r="G4" s="36" t="s">
        <v>114</v>
      </c>
      <c r="I4" t="s">
        <v>47</v>
      </c>
    </row>
    <row r="5" spans="1:13" ht="18.75" customHeight="1" x14ac:dyDescent="0.35">
      <c r="A5" s="35">
        <v>4</v>
      </c>
      <c r="B5" s="36" t="s">
        <v>41</v>
      </c>
      <c r="C5" s="37">
        <v>1.4060999999999999</v>
      </c>
      <c r="D5" s="38">
        <v>21.4</v>
      </c>
      <c r="E5" s="38">
        <f t="shared" si="0"/>
        <v>1.405545</v>
      </c>
      <c r="F5" s="37">
        <f t="shared" si="1"/>
        <v>1.7662335420000002</v>
      </c>
      <c r="G5" s="36" t="s">
        <v>115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>
        <v>1.4055</v>
      </c>
      <c r="D6" s="38">
        <v>21.9</v>
      </c>
      <c r="E6" s="38">
        <f t="shared" si="0"/>
        <v>1.4050325000000001</v>
      </c>
      <c r="F6" s="37">
        <f t="shared" si="1"/>
        <v>1.7606331470000018</v>
      </c>
      <c r="G6" s="36" t="s">
        <v>116</v>
      </c>
    </row>
    <row r="7" spans="1:13" ht="18.75" customHeight="1" x14ac:dyDescent="0.35">
      <c r="A7" s="35">
        <v>6</v>
      </c>
      <c r="B7" s="36" t="s">
        <v>41</v>
      </c>
      <c r="C7" s="37">
        <v>1.405</v>
      </c>
      <c r="D7" s="38">
        <v>21.4</v>
      </c>
      <c r="E7" s="38">
        <f t="shared" si="0"/>
        <v>1.4044450000000002</v>
      </c>
      <c r="F7" s="37">
        <f t="shared" si="1"/>
        <v>1.7542131820000026</v>
      </c>
      <c r="G7" s="36" t="s">
        <v>117</v>
      </c>
    </row>
    <row r="8" spans="1:13" ht="18.75" customHeight="1" x14ac:dyDescent="0.35">
      <c r="A8" s="35">
        <v>7</v>
      </c>
      <c r="B8" s="36" t="s">
        <v>41</v>
      </c>
      <c r="C8" s="37">
        <v>1.4043000000000001</v>
      </c>
      <c r="D8" s="38">
        <v>21.4</v>
      </c>
      <c r="E8" s="38">
        <f t="shared" si="0"/>
        <v>1.4037450000000002</v>
      </c>
      <c r="F8" s="37">
        <f t="shared" si="1"/>
        <v>1.7465638620000021</v>
      </c>
      <c r="G8" s="36" t="s">
        <v>118</v>
      </c>
    </row>
    <row r="9" spans="1:13" ht="18.75" customHeight="1" x14ac:dyDescent="0.35">
      <c r="A9" s="35">
        <v>8</v>
      </c>
      <c r="B9" s="36" t="s">
        <v>41</v>
      </c>
      <c r="C9" s="37">
        <v>1.4037999999999999</v>
      </c>
      <c r="D9" s="38">
        <v>21.4</v>
      </c>
      <c r="E9" s="38">
        <f t="shared" si="0"/>
        <v>1.4032450000000001</v>
      </c>
      <c r="F9" s="37">
        <f t="shared" si="1"/>
        <v>1.741100062000001</v>
      </c>
      <c r="G9" s="36" t="s">
        <v>119</v>
      </c>
    </row>
    <row r="10" spans="1:13" ht="18.75" customHeight="1" x14ac:dyDescent="0.35">
      <c r="A10" s="47">
        <v>9</v>
      </c>
      <c r="B10" s="48" t="s">
        <v>41</v>
      </c>
      <c r="C10" s="49">
        <v>1.4033</v>
      </c>
      <c r="D10" s="50">
        <v>21.4</v>
      </c>
      <c r="E10" s="50">
        <f t="shared" si="0"/>
        <v>1.4027450000000001</v>
      </c>
      <c r="F10" s="49">
        <f t="shared" si="1"/>
        <v>1.7356362620000017</v>
      </c>
      <c r="G10" s="48" t="s">
        <v>120</v>
      </c>
    </row>
    <row r="11" spans="1:13" ht="18.75" customHeight="1" x14ac:dyDescent="0.35">
      <c r="A11" s="47">
        <v>10</v>
      </c>
      <c r="B11" s="48" t="s">
        <v>41</v>
      </c>
      <c r="C11" s="49">
        <v>1.4027000000000001</v>
      </c>
      <c r="D11" s="50">
        <v>21.5</v>
      </c>
      <c r="E11" s="50">
        <f t="shared" si="0"/>
        <v>1.4021625000000002</v>
      </c>
      <c r="F11" s="49">
        <f t="shared" si="1"/>
        <v>1.7292709350000024</v>
      </c>
      <c r="G11" s="48" t="s">
        <v>121</v>
      </c>
    </row>
    <row r="12" spans="1:13" ht="18.75" customHeight="1" x14ac:dyDescent="0.35">
      <c r="A12" s="47">
        <v>11</v>
      </c>
      <c r="B12" s="48" t="s">
        <v>41</v>
      </c>
      <c r="C12" s="49">
        <v>1.4021999999999999</v>
      </c>
      <c r="D12" s="50">
        <v>21.5</v>
      </c>
      <c r="E12" s="50">
        <f t="shared" si="0"/>
        <v>1.4016625</v>
      </c>
      <c r="F12" s="49">
        <f t="shared" si="1"/>
        <v>1.7238071349999995</v>
      </c>
      <c r="G12" s="48" t="s">
        <v>122</v>
      </c>
    </row>
    <row r="13" spans="1:13" ht="18.75" customHeight="1" x14ac:dyDescent="0.35">
      <c r="A13" s="47">
        <v>12</v>
      </c>
      <c r="B13" s="48" t="s">
        <v>41</v>
      </c>
      <c r="C13" s="49">
        <v>1.4016999999999999</v>
      </c>
      <c r="D13" s="50">
        <v>21.5</v>
      </c>
      <c r="E13" s="50">
        <f t="shared" si="0"/>
        <v>1.4011625000000001</v>
      </c>
      <c r="F13" s="49">
        <f t="shared" si="1"/>
        <v>1.7183433350000001</v>
      </c>
      <c r="G13" s="48" t="s">
        <v>123</v>
      </c>
    </row>
    <row r="14" spans="1:13" ht="18.75" customHeight="1" x14ac:dyDescent="0.35">
      <c r="A14" s="47">
        <v>13</v>
      </c>
      <c r="B14" s="48" t="s">
        <v>41</v>
      </c>
      <c r="C14" s="49">
        <v>1.4012</v>
      </c>
      <c r="D14" s="50">
        <v>21.5</v>
      </c>
      <c r="E14" s="50">
        <f t="shared" si="0"/>
        <v>1.4006625000000001</v>
      </c>
      <c r="F14" s="49">
        <f t="shared" si="1"/>
        <v>1.7128795350000008</v>
      </c>
      <c r="G14" s="48" t="s">
        <v>124</v>
      </c>
    </row>
    <row r="15" spans="1:13" ht="18.75" customHeight="1" x14ac:dyDescent="0.35">
      <c r="A15" s="47">
        <v>14</v>
      </c>
      <c r="B15" s="48" t="s">
        <v>41</v>
      </c>
      <c r="C15" s="49">
        <v>1.4007000000000001</v>
      </c>
      <c r="D15" s="50">
        <v>21.6</v>
      </c>
      <c r="E15" s="50">
        <f t="shared" si="0"/>
        <v>1.4001800000000002</v>
      </c>
      <c r="F15" s="49">
        <f t="shared" si="1"/>
        <v>1.7076069680000021</v>
      </c>
      <c r="G15" s="48" t="s">
        <v>125</v>
      </c>
    </row>
    <row r="16" spans="1:13" ht="18.75" customHeight="1" x14ac:dyDescent="0.35">
      <c r="A16" s="47">
        <v>15</v>
      </c>
      <c r="B16" s="48" t="s">
        <v>41</v>
      </c>
      <c r="C16" s="49">
        <v>1.4000999999999999</v>
      </c>
      <c r="D16" s="50">
        <v>21.6</v>
      </c>
      <c r="E16" s="50">
        <f t="shared" si="0"/>
        <v>1.39958</v>
      </c>
      <c r="F16" s="49">
        <f t="shared" si="1"/>
        <v>1.7010504080000004</v>
      </c>
      <c r="G16" s="48" t="s">
        <v>126</v>
      </c>
    </row>
    <row r="17" spans="1:7" ht="18.75" customHeight="1" x14ac:dyDescent="0.35">
      <c r="A17" s="47">
        <v>16</v>
      </c>
      <c r="B17" s="48" t="s">
        <v>41</v>
      </c>
      <c r="C17" s="49">
        <v>1.3994</v>
      </c>
      <c r="D17" s="50">
        <v>21.6</v>
      </c>
      <c r="E17" s="50">
        <f t="shared" si="0"/>
        <v>1.3988800000000001</v>
      </c>
      <c r="F17" s="49">
        <f t="shared" si="1"/>
        <v>1.6934010880000017</v>
      </c>
      <c r="G17" s="48" t="s">
        <v>127</v>
      </c>
    </row>
    <row r="18" spans="1:7" ht="18.75" customHeight="1" x14ac:dyDescent="0.35">
      <c r="A18" s="35">
        <v>17</v>
      </c>
      <c r="B18" s="36" t="s">
        <v>41</v>
      </c>
      <c r="C18" s="37">
        <v>1.399</v>
      </c>
      <c r="D18" s="38">
        <v>21.9</v>
      </c>
      <c r="E18" s="38">
        <f t="shared" si="0"/>
        <v>1.3985325000000002</v>
      </c>
      <c r="F18" s="37">
        <f t="shared" si="1"/>
        <v>1.6896037470000014</v>
      </c>
      <c r="G18" s="36" t="s">
        <v>128</v>
      </c>
    </row>
    <row r="19" spans="1:7" ht="18.75" customHeight="1" x14ac:dyDescent="0.35">
      <c r="A19" s="35">
        <v>18</v>
      </c>
      <c r="B19" s="36" t="s">
        <v>41</v>
      </c>
      <c r="C19" s="37">
        <v>1.3984000000000001</v>
      </c>
      <c r="D19" s="38">
        <v>21.9</v>
      </c>
      <c r="E19" s="38">
        <f t="shared" si="0"/>
        <v>1.3979325000000002</v>
      </c>
      <c r="F19" s="37">
        <f t="shared" si="1"/>
        <v>1.6830471870000032</v>
      </c>
      <c r="G19" s="36" t="s">
        <v>129</v>
      </c>
    </row>
    <row r="20" spans="1:7" ht="18.75" customHeight="1" x14ac:dyDescent="0.35">
      <c r="A20" s="35">
        <v>19</v>
      </c>
      <c r="B20" s="36" t="s">
        <v>41</v>
      </c>
      <c r="C20" s="37">
        <v>1.3971</v>
      </c>
      <c r="D20" s="38">
        <v>21.9</v>
      </c>
      <c r="E20" s="38">
        <f t="shared" si="0"/>
        <v>1.3966325000000002</v>
      </c>
      <c r="F20" s="37">
        <f t="shared" si="1"/>
        <v>1.668841307000001</v>
      </c>
      <c r="G20" s="36" t="s">
        <v>130</v>
      </c>
    </row>
    <row r="21" spans="1:7" ht="18.75" customHeight="1" x14ac:dyDescent="0.35">
      <c r="A21" s="35">
        <v>20</v>
      </c>
      <c r="B21" s="36" t="s">
        <v>41</v>
      </c>
      <c r="C21" s="37">
        <v>1.3920999999999999</v>
      </c>
      <c r="D21" s="35">
        <v>22</v>
      </c>
      <c r="E21" s="38">
        <f t="shared" si="0"/>
        <v>1.3916500000000001</v>
      </c>
      <c r="F21" s="37">
        <f t="shared" si="1"/>
        <v>1.614394540000001</v>
      </c>
      <c r="G21" s="36" t="s">
        <v>131</v>
      </c>
    </row>
    <row r="22" spans="1:7" ht="18.75" customHeight="1" x14ac:dyDescent="0.35">
      <c r="A22" s="35">
        <v>21</v>
      </c>
      <c r="B22" s="36" t="s">
        <v>41</v>
      </c>
      <c r="C22" s="37">
        <v>1.3791</v>
      </c>
      <c r="D22" s="35">
        <v>22</v>
      </c>
      <c r="E22" s="38">
        <f t="shared" si="0"/>
        <v>1.3786500000000002</v>
      </c>
      <c r="F22" s="37">
        <f t="shared" si="1"/>
        <v>1.4723357400000019</v>
      </c>
      <c r="G22" s="36" t="s">
        <v>132</v>
      </c>
    </row>
    <row r="23" spans="1:7" ht="18.75" customHeight="1" x14ac:dyDescent="0.35">
      <c r="A23" s="35">
        <v>22</v>
      </c>
      <c r="B23" s="36" t="s">
        <v>41</v>
      </c>
      <c r="C23" s="37">
        <v>1.3603000000000001</v>
      </c>
      <c r="D23" s="35">
        <v>22</v>
      </c>
      <c r="E23" s="38">
        <f t="shared" si="0"/>
        <v>1.3598500000000002</v>
      </c>
      <c r="F23" s="37">
        <f t="shared" si="1"/>
        <v>1.2668968600000028</v>
      </c>
      <c r="G23" s="3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>
        <v>1.4023000000000001</v>
      </c>
      <c r="D2" s="35">
        <v>22</v>
      </c>
      <c r="E2" s="38">
        <f t="shared" ref="E2:E23" si="0">((20-D2)*-0.000175+C2)-0.0008</f>
        <v>1.4018500000000003</v>
      </c>
      <c r="F2" s="37">
        <f t="shared" ref="F2:F23" si="1">E2*10.9276-13.593</f>
        <v>1.7258560600000035</v>
      </c>
      <c r="G2" s="36" t="s">
        <v>68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>
        <v>1.407</v>
      </c>
      <c r="D3" s="35">
        <v>22</v>
      </c>
      <c r="E3" s="38">
        <f t="shared" si="0"/>
        <v>1.4065500000000002</v>
      </c>
      <c r="F3" s="37">
        <f t="shared" si="1"/>
        <v>1.7772157800000024</v>
      </c>
      <c r="G3" s="36" t="s">
        <v>69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41">
        <v>3</v>
      </c>
      <c r="B4" s="42" t="s">
        <v>41</v>
      </c>
      <c r="C4" s="43">
        <v>1.4065000000000001</v>
      </c>
      <c r="D4" s="41">
        <v>22</v>
      </c>
      <c r="E4" s="44">
        <f t="shared" si="0"/>
        <v>1.4060500000000002</v>
      </c>
      <c r="F4" s="43">
        <f t="shared" si="1"/>
        <v>1.771751980000003</v>
      </c>
      <c r="G4" s="42" t="s">
        <v>70</v>
      </c>
      <c r="I4" t="s">
        <v>47</v>
      </c>
    </row>
    <row r="5" spans="1:13" ht="18.75" customHeight="1" x14ac:dyDescent="0.35">
      <c r="A5" s="41">
        <v>4</v>
      </c>
      <c r="B5" s="42" t="s">
        <v>41</v>
      </c>
      <c r="C5" s="43">
        <v>1.4061999999999999</v>
      </c>
      <c r="D5" s="44">
        <v>22.1</v>
      </c>
      <c r="E5" s="44">
        <f t="shared" si="0"/>
        <v>1.4057675000000001</v>
      </c>
      <c r="F5" s="43">
        <f t="shared" si="1"/>
        <v>1.7686649330000002</v>
      </c>
      <c r="G5" s="42" t="s">
        <v>71</v>
      </c>
      <c r="I5" t="s">
        <v>49</v>
      </c>
    </row>
    <row r="6" spans="1:13" ht="18.75" customHeight="1" x14ac:dyDescent="0.35">
      <c r="A6" s="41">
        <v>5</v>
      </c>
      <c r="B6" s="42" t="s">
        <v>41</v>
      </c>
      <c r="C6" s="43">
        <v>1.4053</v>
      </c>
      <c r="D6" s="44">
        <v>22.1</v>
      </c>
      <c r="E6" s="44">
        <f t="shared" si="0"/>
        <v>1.4048675000000002</v>
      </c>
      <c r="F6" s="43">
        <f t="shared" si="1"/>
        <v>1.758830093000002</v>
      </c>
      <c r="G6" s="42" t="s">
        <v>72</v>
      </c>
    </row>
    <row r="7" spans="1:13" ht="18.75" customHeight="1" x14ac:dyDescent="0.35">
      <c r="A7" s="41">
        <v>6</v>
      </c>
      <c r="B7" s="42" t="s">
        <v>41</v>
      </c>
      <c r="C7" s="43">
        <v>1.4047000000000001</v>
      </c>
      <c r="D7" s="44">
        <v>22.1</v>
      </c>
      <c r="E7" s="44">
        <f t="shared" si="0"/>
        <v>1.4042675000000002</v>
      </c>
      <c r="F7" s="43">
        <f t="shared" si="1"/>
        <v>1.7522735330000021</v>
      </c>
      <c r="G7" s="42" t="s">
        <v>73</v>
      </c>
    </row>
    <row r="8" spans="1:13" ht="18.75" customHeight="1" x14ac:dyDescent="0.35">
      <c r="A8" s="41">
        <v>7</v>
      </c>
      <c r="B8" s="42" t="s">
        <v>41</v>
      </c>
      <c r="C8" s="43">
        <v>1.4041999999999999</v>
      </c>
      <c r="D8" s="44">
        <v>22.1</v>
      </c>
      <c r="E8" s="44">
        <f t="shared" si="0"/>
        <v>1.4037675000000001</v>
      </c>
      <c r="F8" s="43">
        <f t="shared" si="1"/>
        <v>1.746809733000001</v>
      </c>
      <c r="G8" s="42" t="s">
        <v>74</v>
      </c>
    </row>
    <row r="9" spans="1:13" ht="18.75" customHeight="1" x14ac:dyDescent="0.35">
      <c r="A9" s="41">
        <v>8</v>
      </c>
      <c r="B9" s="42" t="s">
        <v>41</v>
      </c>
      <c r="C9" s="43">
        <v>1.4036999999999999</v>
      </c>
      <c r="D9" s="44">
        <v>22.1</v>
      </c>
      <c r="E9" s="44">
        <f t="shared" si="0"/>
        <v>1.4032675000000001</v>
      </c>
      <c r="F9" s="43">
        <f t="shared" si="1"/>
        <v>1.7413459330000016</v>
      </c>
      <c r="G9" s="42" t="s">
        <v>75</v>
      </c>
    </row>
    <row r="10" spans="1:13" ht="18.75" customHeight="1" x14ac:dyDescent="0.35">
      <c r="A10" s="41">
        <v>9</v>
      </c>
      <c r="B10" s="42" t="s">
        <v>41</v>
      </c>
      <c r="C10" s="43">
        <v>1.4032</v>
      </c>
      <c r="D10" s="44">
        <v>22.1</v>
      </c>
      <c r="E10" s="44">
        <f t="shared" si="0"/>
        <v>1.4027675000000002</v>
      </c>
      <c r="F10" s="43">
        <f t="shared" si="1"/>
        <v>1.7358821330000023</v>
      </c>
      <c r="G10" s="42" t="s">
        <v>76</v>
      </c>
    </row>
    <row r="11" spans="1:13" ht="18.75" customHeight="1" x14ac:dyDescent="0.35">
      <c r="A11" s="41">
        <v>10</v>
      </c>
      <c r="B11" s="42" t="s">
        <v>41</v>
      </c>
      <c r="C11" s="43">
        <v>1.4026000000000001</v>
      </c>
      <c r="D11" s="44">
        <v>22.1</v>
      </c>
      <c r="E11" s="44">
        <f t="shared" si="0"/>
        <v>1.4021675000000002</v>
      </c>
      <c r="F11" s="43">
        <f t="shared" si="1"/>
        <v>1.7293255730000023</v>
      </c>
      <c r="G11" s="42" t="s">
        <v>77</v>
      </c>
    </row>
    <row r="12" spans="1:13" ht="18.75" customHeight="1" x14ac:dyDescent="0.35">
      <c r="A12" s="35">
        <v>11</v>
      </c>
      <c r="B12" s="36" t="s">
        <v>41</v>
      </c>
      <c r="C12" s="37">
        <v>1.4025000000000001</v>
      </c>
      <c r="D12" s="38">
        <v>22.2</v>
      </c>
      <c r="E12" s="38">
        <f t="shared" si="0"/>
        <v>1.4020850000000002</v>
      </c>
      <c r="F12" s="37">
        <f t="shared" si="1"/>
        <v>1.7284240460000024</v>
      </c>
      <c r="G12" s="36" t="s">
        <v>78</v>
      </c>
    </row>
    <row r="13" spans="1:13" ht="18.75" customHeight="1" x14ac:dyDescent="0.35">
      <c r="A13" s="35">
        <v>12</v>
      </c>
      <c r="B13" s="36" t="s">
        <v>41</v>
      </c>
      <c r="C13" s="37">
        <v>1.4016</v>
      </c>
      <c r="D13" s="38">
        <v>22.2</v>
      </c>
      <c r="E13" s="38">
        <f t="shared" si="0"/>
        <v>1.4011850000000001</v>
      </c>
      <c r="F13" s="37">
        <f t="shared" si="1"/>
        <v>1.7185892060000008</v>
      </c>
      <c r="G13" s="36" t="s">
        <v>79</v>
      </c>
    </row>
    <row r="14" spans="1:13" ht="18.75" customHeight="1" x14ac:dyDescent="0.35">
      <c r="A14" s="35">
        <v>13</v>
      </c>
      <c r="B14" s="36" t="s">
        <v>41</v>
      </c>
      <c r="C14" s="37">
        <v>1.401</v>
      </c>
      <c r="D14" s="38">
        <v>22.3</v>
      </c>
      <c r="E14" s="38">
        <f t="shared" si="0"/>
        <v>1.4006025000000002</v>
      </c>
      <c r="F14" s="37">
        <f t="shared" si="1"/>
        <v>1.7122238790000015</v>
      </c>
      <c r="G14" s="36" t="s">
        <v>80</v>
      </c>
    </row>
    <row r="15" spans="1:13" ht="18.75" customHeight="1" x14ac:dyDescent="0.35">
      <c r="A15" s="35">
        <v>14</v>
      </c>
      <c r="B15" s="36" t="s">
        <v>41</v>
      </c>
      <c r="C15" s="37">
        <v>1.4005000000000001</v>
      </c>
      <c r="D15" s="38">
        <v>22.3</v>
      </c>
      <c r="E15" s="38">
        <f t="shared" si="0"/>
        <v>1.4001025000000002</v>
      </c>
      <c r="F15" s="37">
        <f t="shared" si="1"/>
        <v>1.7067600790000022</v>
      </c>
      <c r="G15" s="36" t="s">
        <v>81</v>
      </c>
    </row>
    <row r="16" spans="1:13" ht="18.75" customHeight="1" x14ac:dyDescent="0.35">
      <c r="A16" s="35">
        <v>15</v>
      </c>
      <c r="B16" s="36" t="s">
        <v>41</v>
      </c>
      <c r="C16" s="37">
        <v>1.3998999999999999</v>
      </c>
      <c r="D16" s="38">
        <v>22.3</v>
      </c>
      <c r="E16" s="38">
        <f t="shared" si="0"/>
        <v>1.3995025000000001</v>
      </c>
      <c r="F16" s="37">
        <f t="shared" si="1"/>
        <v>1.7002035190000004</v>
      </c>
      <c r="G16" s="36" t="s">
        <v>82</v>
      </c>
    </row>
    <row r="17" spans="1:7" ht="18.75" customHeight="1" x14ac:dyDescent="0.35">
      <c r="A17" s="35">
        <v>16</v>
      </c>
      <c r="B17" s="36" t="s">
        <v>41</v>
      </c>
      <c r="C17" s="37">
        <v>1.3994</v>
      </c>
      <c r="D17" s="38">
        <v>22.3</v>
      </c>
      <c r="E17" s="38">
        <f t="shared" si="0"/>
        <v>1.3990025000000001</v>
      </c>
      <c r="F17" s="37">
        <f t="shared" si="1"/>
        <v>1.6947397190000011</v>
      </c>
      <c r="G17" s="36" t="s">
        <v>83</v>
      </c>
    </row>
    <row r="18" spans="1:7" ht="18.75" customHeight="1" x14ac:dyDescent="0.35">
      <c r="A18" s="35">
        <v>17</v>
      </c>
      <c r="B18" s="36" t="s">
        <v>41</v>
      </c>
      <c r="C18" s="37">
        <v>1.3989</v>
      </c>
      <c r="D18" s="38">
        <v>22.3</v>
      </c>
      <c r="E18" s="38">
        <f t="shared" si="0"/>
        <v>1.3985025000000002</v>
      </c>
      <c r="F18" s="37">
        <f t="shared" si="1"/>
        <v>1.6892759190000017</v>
      </c>
      <c r="G18" s="36" t="s">
        <v>84</v>
      </c>
    </row>
    <row r="19" spans="1:7" ht="18.75" customHeight="1" x14ac:dyDescent="0.35">
      <c r="A19" s="35">
        <v>18</v>
      </c>
      <c r="B19" s="36" t="s">
        <v>41</v>
      </c>
      <c r="C19" s="37">
        <v>1.3983000000000001</v>
      </c>
      <c r="D19" s="38">
        <v>22.4</v>
      </c>
      <c r="E19" s="38">
        <f t="shared" si="0"/>
        <v>1.3979200000000003</v>
      </c>
      <c r="F19" s="37">
        <f t="shared" si="1"/>
        <v>1.6829105920000025</v>
      </c>
      <c r="G19" s="36" t="s">
        <v>85</v>
      </c>
    </row>
    <row r="20" spans="1:7" ht="18.75" customHeight="1" x14ac:dyDescent="0.35">
      <c r="A20" s="41">
        <v>19</v>
      </c>
      <c r="B20" s="42" t="s">
        <v>41</v>
      </c>
      <c r="C20" s="43">
        <v>1.3966000000000001</v>
      </c>
      <c r="D20" s="44">
        <v>22.4</v>
      </c>
      <c r="E20" s="44">
        <f t="shared" si="0"/>
        <v>1.3962200000000002</v>
      </c>
      <c r="F20" s="43">
        <f t="shared" si="1"/>
        <v>1.6643336720000033</v>
      </c>
      <c r="G20" s="42" t="s">
        <v>86</v>
      </c>
    </row>
    <row r="21" spans="1:7" ht="18.75" customHeight="1" x14ac:dyDescent="0.35">
      <c r="A21" s="41">
        <v>20</v>
      </c>
      <c r="B21" s="42" t="s">
        <v>41</v>
      </c>
      <c r="C21" s="43">
        <v>1.3902000000000001</v>
      </c>
      <c r="D21" s="44">
        <v>22.4</v>
      </c>
      <c r="E21" s="44">
        <f t="shared" si="0"/>
        <v>1.3898200000000003</v>
      </c>
      <c r="F21" s="43">
        <f t="shared" si="1"/>
        <v>1.5943970320000034</v>
      </c>
      <c r="G21" s="42" t="s">
        <v>87</v>
      </c>
    </row>
    <row r="22" spans="1:7" ht="18.75" customHeight="1" x14ac:dyDescent="0.35">
      <c r="A22" s="41">
        <v>21</v>
      </c>
      <c r="B22" s="42" t="s">
        <v>41</v>
      </c>
      <c r="C22" s="43">
        <v>1.3763000000000001</v>
      </c>
      <c r="D22" s="44">
        <v>22.4</v>
      </c>
      <c r="E22" s="44">
        <f t="shared" si="0"/>
        <v>1.3759200000000003</v>
      </c>
      <c r="F22" s="43">
        <f t="shared" si="1"/>
        <v>1.4425033920000025</v>
      </c>
      <c r="G22" s="42" t="s">
        <v>88</v>
      </c>
    </row>
    <row r="23" spans="1:7" ht="18.75" customHeight="1" x14ac:dyDescent="0.35">
      <c r="A23" s="41">
        <v>22</v>
      </c>
      <c r="B23" s="42" t="s">
        <v>41</v>
      </c>
      <c r="C23" s="43">
        <v>1.3592</v>
      </c>
      <c r="D23" s="44">
        <v>22.4</v>
      </c>
      <c r="E23" s="44">
        <f t="shared" si="0"/>
        <v>1.3588200000000001</v>
      </c>
      <c r="F23" s="43">
        <f t="shared" si="1"/>
        <v>1.2556414320000009</v>
      </c>
      <c r="G23" s="42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41">
        <v>1</v>
      </c>
      <c r="B2" s="42" t="s">
        <v>41</v>
      </c>
      <c r="C2" s="43">
        <v>1.4005000000000001</v>
      </c>
      <c r="D2" s="44">
        <v>22.4</v>
      </c>
      <c r="E2" s="44">
        <f t="shared" ref="E2:E23" si="0">((20-D2)*-0.000175+C2)-0.0008</f>
        <v>1.4001200000000003</v>
      </c>
      <c r="F2" s="43">
        <f t="shared" ref="F2:F23" si="1">E2*10.9276-13.593</f>
        <v>1.7069513120000028</v>
      </c>
      <c r="G2" s="42" t="s">
        <v>90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41">
        <v>2</v>
      </c>
      <c r="B3" s="42" t="s">
        <v>41</v>
      </c>
      <c r="C3" s="43">
        <v>1.4068000000000001</v>
      </c>
      <c r="D3" s="44">
        <v>22.4</v>
      </c>
      <c r="E3" s="44">
        <f t="shared" si="0"/>
        <v>1.4064200000000002</v>
      </c>
      <c r="F3" s="43">
        <f t="shared" si="1"/>
        <v>1.7757951920000021</v>
      </c>
      <c r="G3" s="42" t="s">
        <v>91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41">
        <v>3</v>
      </c>
      <c r="B4" s="42" t="s">
        <v>41</v>
      </c>
      <c r="C4" s="43">
        <v>1.4063000000000001</v>
      </c>
      <c r="D4" s="44">
        <v>22.5</v>
      </c>
      <c r="E4" s="44">
        <f t="shared" si="0"/>
        <v>1.4059375000000003</v>
      </c>
      <c r="F4" s="43">
        <f t="shared" si="1"/>
        <v>1.7705226250000035</v>
      </c>
      <c r="G4" s="42" t="s">
        <v>92</v>
      </c>
      <c r="I4" t="s">
        <v>47</v>
      </c>
    </row>
    <row r="5" spans="1:13" ht="18.75" customHeight="1" x14ac:dyDescent="0.35">
      <c r="A5" s="41">
        <v>4</v>
      </c>
      <c r="B5" s="42" t="s">
        <v>41</v>
      </c>
      <c r="C5" s="43">
        <v>1.4056999999999999</v>
      </c>
      <c r="D5" s="44">
        <v>22.5</v>
      </c>
      <c r="E5" s="44">
        <f t="shared" si="0"/>
        <v>1.4053375000000001</v>
      </c>
      <c r="F5" s="43">
        <f t="shared" si="1"/>
        <v>1.7639660650000017</v>
      </c>
      <c r="G5" s="42" t="s">
        <v>93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>
        <v>1.4052</v>
      </c>
      <c r="D6" s="38">
        <v>22.5</v>
      </c>
      <c r="E6" s="38">
        <f t="shared" si="0"/>
        <v>1.4048375000000002</v>
      </c>
      <c r="F6" s="37">
        <f t="shared" si="1"/>
        <v>1.7585022650000024</v>
      </c>
      <c r="G6" s="36" t="s">
        <v>94</v>
      </c>
    </row>
    <row r="7" spans="1:13" ht="18.75" customHeight="1" x14ac:dyDescent="0.35">
      <c r="A7" s="35">
        <v>6</v>
      </c>
      <c r="B7" s="36" t="s">
        <v>41</v>
      </c>
      <c r="C7" s="37">
        <v>1.4046000000000001</v>
      </c>
      <c r="D7" s="38">
        <v>22.5</v>
      </c>
      <c r="E7" s="38">
        <f t="shared" si="0"/>
        <v>1.4042375000000002</v>
      </c>
      <c r="F7" s="37">
        <f t="shared" si="1"/>
        <v>1.7519457050000025</v>
      </c>
      <c r="G7" s="36" t="s">
        <v>95</v>
      </c>
    </row>
    <row r="8" spans="1:13" ht="18.75" customHeight="1" x14ac:dyDescent="0.35">
      <c r="A8" s="35">
        <v>7</v>
      </c>
      <c r="B8" s="36" t="s">
        <v>41</v>
      </c>
      <c r="C8" s="37">
        <v>1.4039999999999999</v>
      </c>
      <c r="D8" s="38">
        <v>22.5</v>
      </c>
      <c r="E8" s="38">
        <f t="shared" si="0"/>
        <v>1.4036375000000001</v>
      </c>
      <c r="F8" s="37">
        <f t="shared" si="1"/>
        <v>1.7453891450000008</v>
      </c>
      <c r="G8" s="36" t="s">
        <v>96</v>
      </c>
    </row>
    <row r="9" spans="1:13" ht="18.75" customHeight="1" x14ac:dyDescent="0.35">
      <c r="A9" s="35">
        <v>8</v>
      </c>
      <c r="B9" s="36" t="s">
        <v>41</v>
      </c>
      <c r="C9" s="37">
        <v>1.4035</v>
      </c>
      <c r="D9" s="38">
        <v>22.5</v>
      </c>
      <c r="E9" s="38">
        <f t="shared" si="0"/>
        <v>1.4031375000000001</v>
      </c>
      <c r="F9" s="37">
        <f t="shared" si="1"/>
        <v>1.7399253450000014</v>
      </c>
      <c r="G9" s="36" t="s">
        <v>97</v>
      </c>
    </row>
    <row r="10" spans="1:13" ht="18.75" customHeight="1" x14ac:dyDescent="0.35">
      <c r="A10" s="35">
        <v>9</v>
      </c>
      <c r="B10" s="36" t="s">
        <v>41</v>
      </c>
      <c r="C10" s="37">
        <v>1.4029</v>
      </c>
      <c r="D10" s="38">
        <v>22.5</v>
      </c>
      <c r="E10" s="38">
        <f t="shared" si="0"/>
        <v>1.4025375000000002</v>
      </c>
      <c r="F10" s="37">
        <f t="shared" si="1"/>
        <v>1.7333687850000015</v>
      </c>
      <c r="G10" s="36" t="s">
        <v>98</v>
      </c>
    </row>
    <row r="11" spans="1:13" ht="18.75" customHeight="1" x14ac:dyDescent="0.35">
      <c r="A11" s="35">
        <v>10</v>
      </c>
      <c r="B11" s="36" t="s">
        <v>41</v>
      </c>
      <c r="C11" s="37">
        <v>1.4024000000000001</v>
      </c>
      <c r="D11" s="38">
        <v>22.5</v>
      </c>
      <c r="E11" s="38">
        <f t="shared" si="0"/>
        <v>1.4020375000000003</v>
      </c>
      <c r="F11" s="37">
        <f t="shared" si="1"/>
        <v>1.7279049850000021</v>
      </c>
      <c r="G11" s="36" t="s">
        <v>99</v>
      </c>
    </row>
    <row r="12" spans="1:13" ht="18.75" customHeight="1" x14ac:dyDescent="0.35">
      <c r="A12" s="35">
        <v>11</v>
      </c>
      <c r="B12" s="36" t="s">
        <v>41</v>
      </c>
      <c r="C12" s="37">
        <v>1.4018999999999999</v>
      </c>
      <c r="D12" s="38">
        <v>22.5</v>
      </c>
      <c r="E12" s="38">
        <f t="shared" si="0"/>
        <v>1.4015375000000001</v>
      </c>
      <c r="F12" s="37">
        <f t="shared" si="1"/>
        <v>1.722441185000001</v>
      </c>
      <c r="G12" s="36" t="s">
        <v>100</v>
      </c>
    </row>
    <row r="13" spans="1:13" ht="18.75" customHeight="1" x14ac:dyDescent="0.35">
      <c r="A13" s="35">
        <v>12</v>
      </c>
      <c r="B13" s="36" t="s">
        <v>41</v>
      </c>
      <c r="C13" s="37">
        <v>1.4014</v>
      </c>
      <c r="D13" s="38">
        <v>22.5</v>
      </c>
      <c r="E13" s="38">
        <f t="shared" si="0"/>
        <v>1.4010375000000002</v>
      </c>
      <c r="F13" s="37">
        <f t="shared" si="1"/>
        <v>1.7169773850000016</v>
      </c>
      <c r="G13" s="36" t="s">
        <v>101</v>
      </c>
    </row>
    <row r="14" spans="1:13" ht="18.75" customHeight="1" x14ac:dyDescent="0.35">
      <c r="A14" s="41">
        <v>13</v>
      </c>
      <c r="B14" s="42" t="s">
        <v>41</v>
      </c>
      <c r="C14" s="43">
        <v>1.4008</v>
      </c>
      <c r="D14" s="44">
        <v>22.6</v>
      </c>
      <c r="E14" s="44">
        <f t="shared" si="0"/>
        <v>1.4004550000000002</v>
      </c>
      <c r="F14" s="43">
        <f t="shared" si="1"/>
        <v>1.7106120580000024</v>
      </c>
      <c r="G14" s="42" t="s">
        <v>102</v>
      </c>
    </row>
    <row r="15" spans="1:13" ht="18.75" customHeight="1" x14ac:dyDescent="0.35">
      <c r="A15" s="41">
        <v>14</v>
      </c>
      <c r="B15" s="42" t="s">
        <v>41</v>
      </c>
      <c r="C15" s="43">
        <v>1.4001999999999999</v>
      </c>
      <c r="D15" s="44">
        <v>22.6</v>
      </c>
      <c r="E15" s="44">
        <f t="shared" si="0"/>
        <v>1.3998550000000001</v>
      </c>
      <c r="F15" s="43">
        <f t="shared" si="1"/>
        <v>1.7040554980000007</v>
      </c>
      <c r="G15" s="42" t="s">
        <v>103</v>
      </c>
    </row>
    <row r="16" spans="1:13" ht="18.75" customHeight="1" x14ac:dyDescent="0.35">
      <c r="A16" s="41">
        <v>15</v>
      </c>
      <c r="B16" s="42" t="s">
        <v>41</v>
      </c>
      <c r="C16" s="43">
        <v>1.3996999999999999</v>
      </c>
      <c r="D16" s="44">
        <v>22.6</v>
      </c>
      <c r="E16" s="44">
        <f t="shared" si="0"/>
        <v>1.3993550000000001</v>
      </c>
      <c r="F16" s="43">
        <f t="shared" si="1"/>
        <v>1.6985916980000013</v>
      </c>
      <c r="G16" s="42" t="s">
        <v>104</v>
      </c>
    </row>
    <row r="17" spans="1:7" ht="18.75" customHeight="1" x14ac:dyDescent="0.35">
      <c r="A17" s="41">
        <v>16</v>
      </c>
      <c r="B17" s="42" t="s">
        <v>41</v>
      </c>
      <c r="C17" s="43">
        <v>1.3992</v>
      </c>
      <c r="D17" s="44">
        <v>22.6</v>
      </c>
      <c r="E17" s="44">
        <f t="shared" si="0"/>
        <v>1.3988550000000002</v>
      </c>
      <c r="F17" s="43">
        <f t="shared" si="1"/>
        <v>1.693127898000002</v>
      </c>
      <c r="G17" s="42" t="s">
        <v>105</v>
      </c>
    </row>
    <row r="18" spans="1:7" ht="18.75" customHeight="1" x14ac:dyDescent="0.35">
      <c r="A18" s="41">
        <v>17</v>
      </c>
      <c r="B18" s="42" t="s">
        <v>41</v>
      </c>
      <c r="C18" s="43">
        <v>1.3986000000000001</v>
      </c>
      <c r="D18" s="44">
        <v>22.6</v>
      </c>
      <c r="E18" s="44">
        <f t="shared" si="0"/>
        <v>1.3982550000000002</v>
      </c>
      <c r="F18" s="43">
        <f t="shared" si="1"/>
        <v>1.686571338000002</v>
      </c>
      <c r="G18" s="42" t="s">
        <v>106</v>
      </c>
    </row>
    <row r="19" spans="1:7" ht="18.75" customHeight="1" x14ac:dyDescent="0.35">
      <c r="A19" s="41">
        <v>18</v>
      </c>
      <c r="B19" s="42" t="s">
        <v>41</v>
      </c>
      <c r="C19" s="43">
        <v>1.3979999999999999</v>
      </c>
      <c r="D19" s="44">
        <v>22.6</v>
      </c>
      <c r="E19" s="44">
        <f t="shared" si="0"/>
        <v>1.3976550000000001</v>
      </c>
      <c r="F19" s="43">
        <f t="shared" si="1"/>
        <v>1.6800147780000003</v>
      </c>
      <c r="G19" s="42" t="s">
        <v>107</v>
      </c>
    </row>
    <row r="20" spans="1:7" ht="18.75" customHeight="1" x14ac:dyDescent="0.35">
      <c r="A20" s="41">
        <v>19</v>
      </c>
      <c r="B20" s="42" t="s">
        <v>41</v>
      </c>
      <c r="C20" s="43">
        <v>1.3964000000000001</v>
      </c>
      <c r="D20" s="44">
        <v>22.6</v>
      </c>
      <c r="E20" s="44">
        <f t="shared" si="0"/>
        <v>1.3960550000000003</v>
      </c>
      <c r="F20" s="43">
        <f t="shared" si="1"/>
        <v>1.6625306180000035</v>
      </c>
      <c r="G20" s="42" t="s">
        <v>108</v>
      </c>
    </row>
    <row r="21" spans="1:7" ht="18.75" customHeight="1" x14ac:dyDescent="0.35">
      <c r="A21" s="41">
        <v>20</v>
      </c>
      <c r="B21" s="42" t="s">
        <v>41</v>
      </c>
      <c r="C21" s="43">
        <v>1.3902000000000001</v>
      </c>
      <c r="D21" s="44">
        <v>22.6</v>
      </c>
      <c r="E21" s="44">
        <f t="shared" si="0"/>
        <v>1.3898550000000003</v>
      </c>
      <c r="F21" s="43">
        <f t="shared" si="1"/>
        <v>1.594779498000003</v>
      </c>
      <c r="G21" s="42" t="s">
        <v>109</v>
      </c>
    </row>
    <row r="22" spans="1:7" ht="18.75" customHeight="1" x14ac:dyDescent="0.35">
      <c r="A22" s="35">
        <v>21</v>
      </c>
      <c r="B22" s="36" t="s">
        <v>41</v>
      </c>
      <c r="C22" s="37">
        <v>1.3754</v>
      </c>
      <c r="D22" s="38">
        <v>22.7</v>
      </c>
      <c r="E22" s="38">
        <f t="shared" si="0"/>
        <v>1.3750725000000001</v>
      </c>
      <c r="F22" s="37">
        <f t="shared" si="1"/>
        <v>1.4332422510000011</v>
      </c>
      <c r="G22" s="36" t="s">
        <v>110</v>
      </c>
    </row>
    <row r="23" spans="1:7" ht="18.75" customHeight="1" x14ac:dyDescent="0.35">
      <c r="A23" s="35">
        <v>22</v>
      </c>
      <c r="B23" s="36" t="s">
        <v>41</v>
      </c>
      <c r="C23" s="37">
        <v>1.3583000000000001</v>
      </c>
      <c r="D23" s="38">
        <v>22.7</v>
      </c>
      <c r="E23" s="38">
        <f t="shared" si="0"/>
        <v>1.3579725000000002</v>
      </c>
      <c r="F23" s="37">
        <f t="shared" si="1"/>
        <v>1.246380291000003</v>
      </c>
      <c r="G23" s="36" t="s">
        <v>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>
        <v>1.4016</v>
      </c>
      <c r="D2" s="38">
        <v>22.7</v>
      </c>
      <c r="E2" s="38">
        <f t="shared" ref="E2:E23" si="0">((20-D2)*-0.000175+C2)-0.0008</f>
        <v>1.4012725000000001</v>
      </c>
      <c r="F2" s="37">
        <f t="shared" ref="F2:F23" si="1">E2*10.9276-13.593</f>
        <v>1.7195453710000024</v>
      </c>
      <c r="G2" s="36" t="s">
        <v>42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>
        <v>1.4066000000000001</v>
      </c>
      <c r="D3" s="38">
        <v>22.7</v>
      </c>
      <c r="E3" s="38">
        <f t="shared" si="0"/>
        <v>1.4062725000000003</v>
      </c>
      <c r="F3" s="37">
        <f t="shared" si="1"/>
        <v>1.774183371000003</v>
      </c>
      <c r="G3" s="36" t="s">
        <v>44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35">
        <v>3</v>
      </c>
      <c r="B4" s="36" t="s">
        <v>41</v>
      </c>
      <c r="C4" s="37">
        <v>1.4061999999999999</v>
      </c>
      <c r="D4" s="38">
        <v>22.7</v>
      </c>
      <c r="E4" s="38">
        <f t="shared" si="0"/>
        <v>1.4058725000000001</v>
      </c>
      <c r="F4" s="37">
        <f t="shared" si="1"/>
        <v>1.7698123310000007</v>
      </c>
      <c r="G4" s="36" t="s">
        <v>46</v>
      </c>
      <c r="I4" t="s">
        <v>47</v>
      </c>
    </row>
    <row r="5" spans="1:13" ht="18.75" customHeight="1" x14ac:dyDescent="0.35">
      <c r="A5" s="35">
        <v>4</v>
      </c>
      <c r="B5" s="36" t="s">
        <v>41</v>
      </c>
      <c r="C5" s="37">
        <v>1.4056999999999999</v>
      </c>
      <c r="D5" s="38">
        <v>22.7</v>
      </c>
      <c r="E5" s="38">
        <f t="shared" si="0"/>
        <v>1.4053725000000001</v>
      </c>
      <c r="F5" s="37">
        <f t="shared" si="1"/>
        <v>1.7643485310000013</v>
      </c>
      <c r="G5" s="36" t="s">
        <v>48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>
        <v>1.4051</v>
      </c>
      <c r="D6" s="38">
        <v>22.7</v>
      </c>
      <c r="E6" s="38">
        <f t="shared" si="0"/>
        <v>1.4047725000000002</v>
      </c>
      <c r="F6" s="37">
        <f t="shared" si="1"/>
        <v>1.7577919710000014</v>
      </c>
      <c r="G6" s="36" t="s">
        <v>50</v>
      </c>
    </row>
    <row r="7" spans="1:13" ht="18.75" customHeight="1" x14ac:dyDescent="0.35">
      <c r="A7" s="35">
        <v>6</v>
      </c>
      <c r="B7" s="36" t="s">
        <v>41</v>
      </c>
      <c r="C7" s="37">
        <v>1.4045000000000001</v>
      </c>
      <c r="D7" s="38">
        <v>22.7</v>
      </c>
      <c r="E7" s="38">
        <f t="shared" si="0"/>
        <v>1.4041725000000003</v>
      </c>
      <c r="F7" s="37">
        <f t="shared" si="1"/>
        <v>1.7512354110000032</v>
      </c>
      <c r="G7" s="36" t="s">
        <v>51</v>
      </c>
    </row>
    <row r="8" spans="1:13" ht="18.75" customHeight="1" x14ac:dyDescent="0.35">
      <c r="A8" s="41">
        <v>7</v>
      </c>
      <c r="B8" s="42" t="s">
        <v>41</v>
      </c>
      <c r="C8" s="43">
        <v>1.4039999999999999</v>
      </c>
      <c r="D8" s="44">
        <v>22.7</v>
      </c>
      <c r="E8" s="44">
        <f t="shared" si="0"/>
        <v>1.4036725000000001</v>
      </c>
      <c r="F8" s="43">
        <f t="shared" si="1"/>
        <v>1.7457716110000003</v>
      </c>
      <c r="G8" s="42" t="s">
        <v>52</v>
      </c>
    </row>
    <row r="9" spans="1:13" ht="18.75" customHeight="1" x14ac:dyDescent="0.35">
      <c r="A9" s="41">
        <v>8</v>
      </c>
      <c r="B9" s="42" t="s">
        <v>41</v>
      </c>
      <c r="C9" s="43">
        <v>1.4034</v>
      </c>
      <c r="D9" s="44">
        <v>22.7</v>
      </c>
      <c r="E9" s="44">
        <f t="shared" si="0"/>
        <v>1.4030725000000002</v>
      </c>
      <c r="F9" s="43">
        <f t="shared" si="1"/>
        <v>1.7392150510000022</v>
      </c>
      <c r="G9" s="42" t="s">
        <v>53</v>
      </c>
    </row>
    <row r="10" spans="1:13" ht="18.75" customHeight="1" x14ac:dyDescent="0.35">
      <c r="A10" s="41">
        <v>9</v>
      </c>
      <c r="B10" s="42" t="s">
        <v>41</v>
      </c>
      <c r="C10" s="43">
        <v>1.4029</v>
      </c>
      <c r="D10" s="44">
        <v>22.8</v>
      </c>
      <c r="E10" s="44">
        <f t="shared" si="0"/>
        <v>1.4025900000000002</v>
      </c>
      <c r="F10" s="43">
        <f t="shared" si="1"/>
        <v>1.7339424840000017</v>
      </c>
      <c r="G10" s="42" t="s">
        <v>54</v>
      </c>
    </row>
    <row r="11" spans="1:13" ht="18.75" customHeight="1" x14ac:dyDescent="0.35">
      <c r="A11" s="41">
        <v>10</v>
      </c>
      <c r="B11" s="42" t="s">
        <v>41</v>
      </c>
      <c r="C11" s="43">
        <v>1.4024000000000001</v>
      </c>
      <c r="D11" s="44">
        <v>22.8</v>
      </c>
      <c r="E11" s="44">
        <f t="shared" si="0"/>
        <v>1.4020900000000003</v>
      </c>
      <c r="F11" s="43">
        <f t="shared" si="1"/>
        <v>1.7284786840000024</v>
      </c>
      <c r="G11" s="42" t="s">
        <v>55</v>
      </c>
    </row>
    <row r="12" spans="1:13" ht="18.75" customHeight="1" x14ac:dyDescent="0.35">
      <c r="A12" s="41">
        <v>11</v>
      </c>
      <c r="B12" s="42" t="s">
        <v>41</v>
      </c>
      <c r="C12" s="43">
        <v>1.4017999999999999</v>
      </c>
      <c r="D12" s="44">
        <v>22.8</v>
      </c>
      <c r="E12" s="44">
        <f t="shared" si="0"/>
        <v>1.4014900000000001</v>
      </c>
      <c r="F12" s="43">
        <f t="shared" si="1"/>
        <v>1.7219221240000007</v>
      </c>
      <c r="G12" s="42" t="s">
        <v>56</v>
      </c>
    </row>
    <row r="13" spans="1:13" ht="18.75" customHeight="1" x14ac:dyDescent="0.35">
      <c r="A13" s="41">
        <v>12</v>
      </c>
      <c r="B13" s="42" t="s">
        <v>41</v>
      </c>
      <c r="C13" s="43">
        <v>1.4013</v>
      </c>
      <c r="D13" s="44">
        <v>22.8</v>
      </c>
      <c r="E13" s="44">
        <f t="shared" si="0"/>
        <v>1.4009900000000002</v>
      </c>
      <c r="F13" s="43">
        <f t="shared" si="1"/>
        <v>1.7164583240000013</v>
      </c>
      <c r="G13" s="42" t="s">
        <v>57</v>
      </c>
    </row>
    <row r="14" spans="1:13" ht="18.75" customHeight="1" x14ac:dyDescent="0.35">
      <c r="A14" s="41">
        <v>13</v>
      </c>
      <c r="B14" s="42" t="s">
        <v>41</v>
      </c>
      <c r="C14" s="43">
        <v>1.4008</v>
      </c>
      <c r="D14" s="44">
        <v>22.8</v>
      </c>
      <c r="E14" s="44">
        <f t="shared" si="0"/>
        <v>1.4004900000000002</v>
      </c>
      <c r="F14" s="43">
        <f t="shared" si="1"/>
        <v>1.710994524000002</v>
      </c>
      <c r="G14" s="42" t="s">
        <v>58</v>
      </c>
    </row>
    <row r="15" spans="1:13" ht="18.75" customHeight="1" x14ac:dyDescent="0.35">
      <c r="A15" s="41">
        <v>14</v>
      </c>
      <c r="B15" s="42" t="s">
        <v>41</v>
      </c>
      <c r="C15" s="43">
        <v>1.4001999999999999</v>
      </c>
      <c r="D15" s="44">
        <v>22.8</v>
      </c>
      <c r="E15" s="44">
        <f t="shared" si="0"/>
        <v>1.3998900000000001</v>
      </c>
      <c r="F15" s="43">
        <f t="shared" si="1"/>
        <v>1.7044379640000002</v>
      </c>
      <c r="G15" s="42" t="s">
        <v>59</v>
      </c>
    </row>
    <row r="16" spans="1:13" ht="18.75" customHeight="1" x14ac:dyDescent="0.35">
      <c r="A16" s="35">
        <v>15</v>
      </c>
      <c r="B16" s="36" t="s">
        <v>41</v>
      </c>
      <c r="C16" s="37">
        <v>1.3996999999999999</v>
      </c>
      <c r="D16" s="38">
        <v>22.8</v>
      </c>
      <c r="E16" s="38">
        <f t="shared" si="0"/>
        <v>1.3993900000000001</v>
      </c>
      <c r="F16" s="37">
        <f t="shared" si="1"/>
        <v>1.6989741640000009</v>
      </c>
      <c r="G16" s="36" t="s">
        <v>60</v>
      </c>
    </row>
    <row r="17" spans="1:7" ht="18.75" customHeight="1" x14ac:dyDescent="0.35">
      <c r="A17" s="35">
        <v>16</v>
      </c>
      <c r="B17" s="36" t="s">
        <v>41</v>
      </c>
      <c r="C17" s="37">
        <v>1.3991</v>
      </c>
      <c r="D17" s="38">
        <v>22.8</v>
      </c>
      <c r="E17" s="38">
        <f t="shared" si="0"/>
        <v>1.3987900000000002</v>
      </c>
      <c r="F17" s="37">
        <f t="shared" si="1"/>
        <v>1.6924176040000027</v>
      </c>
      <c r="G17" s="36" t="s">
        <v>61</v>
      </c>
    </row>
    <row r="18" spans="1:7" ht="18.75" customHeight="1" x14ac:dyDescent="0.35">
      <c r="A18" s="35">
        <v>17</v>
      </c>
      <c r="B18" s="36" t="s">
        <v>41</v>
      </c>
      <c r="C18" s="37">
        <v>1.3987000000000001</v>
      </c>
      <c r="D18" s="38">
        <v>22.8</v>
      </c>
      <c r="E18" s="38">
        <f t="shared" si="0"/>
        <v>1.3983900000000002</v>
      </c>
      <c r="F18" s="37">
        <f t="shared" si="1"/>
        <v>1.6880465640000022</v>
      </c>
      <c r="G18" s="36" t="s">
        <v>62</v>
      </c>
    </row>
    <row r="19" spans="1:7" ht="18.75" customHeight="1" x14ac:dyDescent="0.35">
      <c r="A19" s="35">
        <v>18</v>
      </c>
      <c r="B19" s="36" t="s">
        <v>41</v>
      </c>
      <c r="C19" s="37">
        <v>1.3980999999999999</v>
      </c>
      <c r="D19" s="38">
        <v>22.8</v>
      </c>
      <c r="E19" s="38">
        <f t="shared" si="0"/>
        <v>1.3977900000000001</v>
      </c>
      <c r="F19" s="37">
        <f t="shared" si="1"/>
        <v>1.6814900040000005</v>
      </c>
      <c r="G19" s="36" t="s">
        <v>63</v>
      </c>
    </row>
    <row r="20" spans="1:7" ht="18.75" customHeight="1" x14ac:dyDescent="0.35">
      <c r="A20" s="35">
        <v>19</v>
      </c>
      <c r="B20" s="36" t="s">
        <v>41</v>
      </c>
      <c r="C20" s="37">
        <v>1.397</v>
      </c>
      <c r="D20" s="38">
        <v>22.8</v>
      </c>
      <c r="E20" s="38">
        <f t="shared" si="0"/>
        <v>1.3966900000000002</v>
      </c>
      <c r="F20" s="37">
        <f t="shared" si="1"/>
        <v>1.669469644000003</v>
      </c>
      <c r="G20" s="36" t="s">
        <v>64</v>
      </c>
    </row>
    <row r="21" spans="1:7" ht="18.75" customHeight="1" x14ac:dyDescent="0.35">
      <c r="A21" s="35">
        <v>20</v>
      </c>
      <c r="B21" s="36" t="s">
        <v>41</v>
      </c>
      <c r="C21" s="37">
        <v>1.3915999999999999</v>
      </c>
      <c r="D21" s="38">
        <v>22.8</v>
      </c>
      <c r="E21" s="38">
        <f t="shared" si="0"/>
        <v>1.3912900000000001</v>
      </c>
      <c r="F21" s="37">
        <f t="shared" si="1"/>
        <v>1.6104606040000018</v>
      </c>
      <c r="G21" s="36" t="s">
        <v>65</v>
      </c>
    </row>
    <row r="22" spans="1:7" ht="18.75" customHeight="1" x14ac:dyDescent="0.35">
      <c r="A22" s="35">
        <v>21</v>
      </c>
      <c r="B22" s="36" t="s">
        <v>41</v>
      </c>
      <c r="C22" s="37">
        <v>1.3772</v>
      </c>
      <c r="D22" s="38">
        <v>22.8</v>
      </c>
      <c r="E22" s="38">
        <f t="shared" si="0"/>
        <v>1.3768900000000002</v>
      </c>
      <c r="F22" s="37">
        <f t="shared" si="1"/>
        <v>1.4531031640000016</v>
      </c>
      <c r="G22" s="36" t="s">
        <v>66</v>
      </c>
    </row>
    <row r="23" spans="1:7" ht="18.75" customHeight="1" x14ac:dyDescent="0.35">
      <c r="A23" s="35">
        <v>22</v>
      </c>
      <c r="B23" s="36" t="s">
        <v>41</v>
      </c>
      <c r="C23" s="37">
        <v>1.3594999999999999</v>
      </c>
      <c r="D23" s="38">
        <v>22.8</v>
      </c>
      <c r="E23" s="38">
        <f t="shared" si="0"/>
        <v>1.3591900000000001</v>
      </c>
      <c r="F23" s="37">
        <f t="shared" si="1"/>
        <v>1.2596846440000018</v>
      </c>
      <c r="G23" s="36" t="s">
        <v>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4" width="13.54296875" bestFit="1" customWidth="1"/>
    <col min="5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30" t="s">
        <v>36</v>
      </c>
      <c r="D1" s="30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16">
        <v>1</v>
      </c>
      <c r="B2" t="s">
        <v>41</v>
      </c>
      <c r="C2" s="45"/>
      <c r="D2" s="46"/>
      <c r="E2" s="11">
        <f t="shared" ref="E2:E23" si="0">((20-D2)*-0.000175+C2)-0.0008</f>
        <v>-4.3E-3</v>
      </c>
      <c r="F2" s="39">
        <f t="shared" ref="F2:F23" si="1">E2*10.9276-13.593</f>
        <v>-13.63998868</v>
      </c>
      <c r="G2" t="s">
        <v>112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16">
        <v>2</v>
      </c>
      <c r="B3" t="s">
        <v>41</v>
      </c>
      <c r="C3" s="45"/>
      <c r="D3" s="46"/>
      <c r="E3" s="11">
        <f t="shared" si="0"/>
        <v>-4.3E-3</v>
      </c>
      <c r="F3" s="39">
        <f t="shared" si="1"/>
        <v>-13.63998868</v>
      </c>
      <c r="G3" t="s">
        <v>113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16">
        <v>3</v>
      </c>
      <c r="B4" t="s">
        <v>41</v>
      </c>
      <c r="C4" s="45"/>
      <c r="D4" s="46"/>
      <c r="E4" s="11">
        <f t="shared" si="0"/>
        <v>-4.3E-3</v>
      </c>
      <c r="F4" s="39">
        <f t="shared" si="1"/>
        <v>-13.63998868</v>
      </c>
      <c r="G4" t="s">
        <v>114</v>
      </c>
      <c r="I4" t="s">
        <v>47</v>
      </c>
    </row>
    <row r="5" spans="1:13" ht="18.75" customHeight="1" x14ac:dyDescent="0.35">
      <c r="A5" s="16">
        <v>4</v>
      </c>
      <c r="B5" t="s">
        <v>41</v>
      </c>
      <c r="C5" s="45"/>
      <c r="D5" s="46"/>
      <c r="E5" s="11">
        <f t="shared" si="0"/>
        <v>-4.3E-3</v>
      </c>
      <c r="F5" s="39">
        <f t="shared" si="1"/>
        <v>-13.63998868</v>
      </c>
      <c r="G5" t="s">
        <v>115</v>
      </c>
      <c r="I5" t="s">
        <v>49</v>
      </c>
    </row>
    <row r="6" spans="1:13" ht="18.75" customHeight="1" x14ac:dyDescent="0.35">
      <c r="A6" s="16">
        <v>5</v>
      </c>
      <c r="B6" t="s">
        <v>41</v>
      </c>
      <c r="C6" s="45"/>
      <c r="D6" s="46"/>
      <c r="E6" s="11">
        <f t="shared" si="0"/>
        <v>-4.3E-3</v>
      </c>
      <c r="F6" s="39">
        <f t="shared" si="1"/>
        <v>-13.63998868</v>
      </c>
      <c r="G6" t="s">
        <v>116</v>
      </c>
    </row>
    <row r="7" spans="1:13" ht="18.75" customHeight="1" x14ac:dyDescent="0.35">
      <c r="A7" s="16">
        <v>6</v>
      </c>
      <c r="B7" t="s">
        <v>41</v>
      </c>
      <c r="C7" s="45"/>
      <c r="D7" s="46"/>
      <c r="E7" s="11">
        <f t="shared" si="0"/>
        <v>-4.3E-3</v>
      </c>
      <c r="F7" s="39">
        <f t="shared" si="1"/>
        <v>-13.63998868</v>
      </c>
      <c r="G7" t="s">
        <v>117</v>
      </c>
    </row>
    <row r="8" spans="1:13" ht="18.75" customHeight="1" x14ac:dyDescent="0.35">
      <c r="A8" s="16">
        <v>7</v>
      </c>
      <c r="B8" t="s">
        <v>41</v>
      </c>
      <c r="C8" s="45"/>
      <c r="D8" s="46"/>
      <c r="E8" s="11">
        <f t="shared" si="0"/>
        <v>-4.3E-3</v>
      </c>
      <c r="F8" s="39">
        <f t="shared" si="1"/>
        <v>-13.63998868</v>
      </c>
      <c r="G8" t="s">
        <v>118</v>
      </c>
    </row>
    <row r="9" spans="1:13" ht="18.75" customHeight="1" x14ac:dyDescent="0.35">
      <c r="A9" s="16">
        <v>8</v>
      </c>
      <c r="B9" t="s">
        <v>41</v>
      </c>
      <c r="C9" s="45"/>
      <c r="D9" s="46"/>
      <c r="E9" s="11">
        <f t="shared" si="0"/>
        <v>-4.3E-3</v>
      </c>
      <c r="F9" s="39">
        <f t="shared" si="1"/>
        <v>-13.63998868</v>
      </c>
      <c r="G9" t="s">
        <v>119</v>
      </c>
    </row>
    <row r="10" spans="1:13" ht="18.75" customHeight="1" x14ac:dyDescent="0.35">
      <c r="A10" s="47">
        <v>9</v>
      </c>
      <c r="B10" s="48" t="s">
        <v>41</v>
      </c>
      <c r="C10" s="49"/>
      <c r="D10" s="48"/>
      <c r="E10" s="50">
        <f t="shared" si="0"/>
        <v>-4.3E-3</v>
      </c>
      <c r="F10" s="49">
        <f t="shared" si="1"/>
        <v>-13.63998868</v>
      </c>
      <c r="G10" s="48" t="s">
        <v>120</v>
      </c>
    </row>
    <row r="11" spans="1:13" ht="18.75" customHeight="1" x14ac:dyDescent="0.35">
      <c r="A11" s="47">
        <v>10</v>
      </c>
      <c r="B11" s="48" t="s">
        <v>41</v>
      </c>
      <c r="C11" s="49"/>
      <c r="D11" s="48"/>
      <c r="E11" s="50">
        <f t="shared" si="0"/>
        <v>-4.3E-3</v>
      </c>
      <c r="F11" s="49">
        <f t="shared" si="1"/>
        <v>-13.63998868</v>
      </c>
      <c r="G11" s="48" t="s">
        <v>121</v>
      </c>
    </row>
    <row r="12" spans="1:13" ht="18.75" customHeight="1" x14ac:dyDescent="0.35">
      <c r="A12" s="47">
        <v>11</v>
      </c>
      <c r="B12" s="48" t="s">
        <v>41</v>
      </c>
      <c r="C12" s="49"/>
      <c r="D12" s="48"/>
      <c r="E12" s="50">
        <f t="shared" si="0"/>
        <v>-4.3E-3</v>
      </c>
      <c r="F12" s="49">
        <f t="shared" si="1"/>
        <v>-13.63998868</v>
      </c>
      <c r="G12" s="48" t="s">
        <v>122</v>
      </c>
    </row>
    <row r="13" spans="1:13" ht="18.75" customHeight="1" x14ac:dyDescent="0.35">
      <c r="A13" s="47">
        <v>12</v>
      </c>
      <c r="B13" s="48" t="s">
        <v>41</v>
      </c>
      <c r="C13" s="49"/>
      <c r="D13" s="48"/>
      <c r="E13" s="50">
        <f t="shared" si="0"/>
        <v>-4.3E-3</v>
      </c>
      <c r="F13" s="49">
        <f t="shared" si="1"/>
        <v>-13.63998868</v>
      </c>
      <c r="G13" s="48" t="s">
        <v>123</v>
      </c>
    </row>
    <row r="14" spans="1:13" ht="18.75" customHeight="1" x14ac:dyDescent="0.35">
      <c r="A14" s="47">
        <v>13</v>
      </c>
      <c r="B14" s="48" t="s">
        <v>41</v>
      </c>
      <c r="C14" s="49"/>
      <c r="D14" s="48"/>
      <c r="E14" s="50">
        <f t="shared" si="0"/>
        <v>-4.3E-3</v>
      </c>
      <c r="F14" s="49">
        <f t="shared" si="1"/>
        <v>-13.63998868</v>
      </c>
      <c r="G14" s="48" t="s">
        <v>124</v>
      </c>
    </row>
    <row r="15" spans="1:13" ht="18.75" customHeight="1" x14ac:dyDescent="0.35">
      <c r="A15" s="47">
        <v>14</v>
      </c>
      <c r="B15" s="48" t="s">
        <v>41</v>
      </c>
      <c r="C15" s="49"/>
      <c r="D15" s="48"/>
      <c r="E15" s="50">
        <f t="shared" si="0"/>
        <v>-4.3E-3</v>
      </c>
      <c r="F15" s="49">
        <f t="shared" si="1"/>
        <v>-13.63998868</v>
      </c>
      <c r="G15" s="48" t="s">
        <v>125</v>
      </c>
    </row>
    <row r="16" spans="1:13" ht="18.75" customHeight="1" x14ac:dyDescent="0.35">
      <c r="A16" s="47">
        <v>15</v>
      </c>
      <c r="B16" s="48" t="s">
        <v>41</v>
      </c>
      <c r="C16" s="49"/>
      <c r="D16" s="48"/>
      <c r="E16" s="50">
        <f t="shared" si="0"/>
        <v>-4.3E-3</v>
      </c>
      <c r="F16" s="49">
        <f t="shared" si="1"/>
        <v>-13.63998868</v>
      </c>
      <c r="G16" s="48" t="s">
        <v>126</v>
      </c>
    </row>
    <row r="17" spans="1:7" ht="18.75" customHeight="1" x14ac:dyDescent="0.35">
      <c r="A17" s="47">
        <v>16</v>
      </c>
      <c r="B17" s="48" t="s">
        <v>41</v>
      </c>
      <c r="C17" s="49"/>
      <c r="D17" s="48"/>
      <c r="E17" s="50">
        <f t="shared" si="0"/>
        <v>-4.3E-3</v>
      </c>
      <c r="F17" s="49">
        <f t="shared" si="1"/>
        <v>-13.63998868</v>
      </c>
      <c r="G17" s="48" t="s">
        <v>127</v>
      </c>
    </row>
    <row r="18" spans="1:7" ht="18.75" customHeight="1" x14ac:dyDescent="0.35">
      <c r="A18" s="16">
        <v>17</v>
      </c>
      <c r="B18" t="s">
        <v>41</v>
      </c>
      <c r="C18" s="45"/>
      <c r="D18" s="46"/>
      <c r="E18" s="11">
        <f t="shared" si="0"/>
        <v>-4.3E-3</v>
      </c>
      <c r="F18" s="39">
        <f t="shared" si="1"/>
        <v>-13.63998868</v>
      </c>
      <c r="G18" t="s">
        <v>128</v>
      </c>
    </row>
    <row r="19" spans="1:7" ht="18.75" customHeight="1" x14ac:dyDescent="0.35">
      <c r="A19" s="16">
        <v>18</v>
      </c>
      <c r="B19" t="s">
        <v>41</v>
      </c>
      <c r="C19" s="45"/>
      <c r="D19" s="46"/>
      <c r="E19" s="11">
        <f t="shared" si="0"/>
        <v>-4.3E-3</v>
      </c>
      <c r="F19" s="39">
        <f t="shared" si="1"/>
        <v>-13.63998868</v>
      </c>
      <c r="G19" t="s">
        <v>129</v>
      </c>
    </row>
    <row r="20" spans="1:7" ht="18.75" customHeight="1" x14ac:dyDescent="0.35">
      <c r="A20" s="16">
        <v>19</v>
      </c>
      <c r="B20" t="s">
        <v>41</v>
      </c>
      <c r="C20" s="45"/>
      <c r="D20" s="46"/>
      <c r="E20" s="11">
        <f t="shared" si="0"/>
        <v>-4.3E-3</v>
      </c>
      <c r="F20" s="39">
        <f t="shared" si="1"/>
        <v>-13.63998868</v>
      </c>
      <c r="G20" t="s">
        <v>130</v>
      </c>
    </row>
    <row r="21" spans="1:7" ht="18.75" customHeight="1" x14ac:dyDescent="0.35">
      <c r="A21" s="16">
        <v>20</v>
      </c>
      <c r="B21" t="s">
        <v>41</v>
      </c>
      <c r="C21" s="45"/>
      <c r="D21" s="46"/>
      <c r="E21" s="11">
        <f t="shared" si="0"/>
        <v>-4.3E-3</v>
      </c>
      <c r="F21" s="39">
        <f t="shared" si="1"/>
        <v>-13.63998868</v>
      </c>
      <c r="G21" t="s">
        <v>131</v>
      </c>
    </row>
    <row r="22" spans="1:7" ht="18.75" customHeight="1" x14ac:dyDescent="0.35">
      <c r="A22" s="16">
        <v>21</v>
      </c>
      <c r="B22" t="s">
        <v>41</v>
      </c>
      <c r="C22" s="45"/>
      <c r="D22" s="46"/>
      <c r="E22" s="11">
        <f t="shared" si="0"/>
        <v>-4.3E-3</v>
      </c>
      <c r="F22" s="39">
        <f t="shared" si="1"/>
        <v>-13.63998868</v>
      </c>
      <c r="G22" t="s">
        <v>132</v>
      </c>
    </row>
    <row r="23" spans="1:7" ht="18.75" customHeight="1" x14ac:dyDescent="0.35">
      <c r="A23" s="16">
        <v>22</v>
      </c>
      <c r="B23" t="s">
        <v>41</v>
      </c>
      <c r="C23" s="45"/>
      <c r="D23" s="46"/>
      <c r="E23" s="11">
        <f t="shared" si="0"/>
        <v>-4.3E-3</v>
      </c>
      <c r="F23" s="39">
        <f t="shared" si="1"/>
        <v>-13.63998868</v>
      </c>
      <c r="G23" t="s">
        <v>133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M81"/>
  <sheetViews>
    <sheetView workbookViewId="0"/>
  </sheetViews>
  <sheetFormatPr defaultRowHeight="14.5" x14ac:dyDescent="0.35"/>
  <cols>
    <col min="1" max="1" width="13.54296875" style="51" bestFit="1" customWidth="1"/>
    <col min="2" max="4" width="13.54296875" bestFit="1" customWidth="1"/>
    <col min="5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30" t="s">
        <v>36</v>
      </c>
      <c r="D1" s="30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/>
      <c r="D2" s="36"/>
      <c r="E2" s="38">
        <f t="shared" ref="E2:E33" si="0">((20-D2)*-0.000175+C2)-0.0008</f>
        <v>-4.3E-3</v>
      </c>
      <c r="F2" s="37">
        <f t="shared" ref="F2:F33" si="1">E2*10.9276-13.593</f>
        <v>-13.63998868</v>
      </c>
      <c r="G2" s="36" t="s">
        <v>68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/>
      <c r="D3" s="36"/>
      <c r="E3" s="38">
        <f t="shared" si="0"/>
        <v>-4.3E-3</v>
      </c>
      <c r="F3" s="37">
        <f t="shared" si="1"/>
        <v>-13.63998868</v>
      </c>
      <c r="G3" s="36" t="s">
        <v>69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41">
        <v>3</v>
      </c>
      <c r="B4" s="42" t="s">
        <v>41</v>
      </c>
      <c r="C4" s="43"/>
      <c r="D4" s="42"/>
      <c r="E4" s="44">
        <f t="shared" si="0"/>
        <v>-4.3E-3</v>
      </c>
      <c r="F4" s="43">
        <f t="shared" si="1"/>
        <v>-13.63998868</v>
      </c>
      <c r="G4" s="42" t="s">
        <v>70</v>
      </c>
      <c r="I4" t="s">
        <v>47</v>
      </c>
    </row>
    <row r="5" spans="1:13" ht="18.75" customHeight="1" x14ac:dyDescent="0.35">
      <c r="A5" s="41">
        <v>4</v>
      </c>
      <c r="B5" s="42" t="s">
        <v>41</v>
      </c>
      <c r="C5" s="43"/>
      <c r="D5" s="42"/>
      <c r="E5" s="44">
        <f t="shared" si="0"/>
        <v>-4.3E-3</v>
      </c>
      <c r="F5" s="43">
        <f t="shared" si="1"/>
        <v>-13.63998868</v>
      </c>
      <c r="G5" s="42" t="s">
        <v>71</v>
      </c>
      <c r="I5" t="s">
        <v>49</v>
      </c>
    </row>
    <row r="6" spans="1:13" ht="18.75" customHeight="1" x14ac:dyDescent="0.35">
      <c r="A6" s="41">
        <v>5</v>
      </c>
      <c r="B6" s="42" t="s">
        <v>41</v>
      </c>
      <c r="C6" s="43"/>
      <c r="D6" s="42"/>
      <c r="E6" s="44">
        <f t="shared" si="0"/>
        <v>-4.3E-3</v>
      </c>
      <c r="F6" s="43">
        <f t="shared" si="1"/>
        <v>-13.63998868</v>
      </c>
      <c r="G6" s="42" t="s">
        <v>72</v>
      </c>
    </row>
    <row r="7" spans="1:13" ht="18.75" customHeight="1" x14ac:dyDescent="0.35">
      <c r="A7" s="41">
        <v>6</v>
      </c>
      <c r="B7" s="42" t="s">
        <v>41</v>
      </c>
      <c r="C7" s="43"/>
      <c r="D7" s="42"/>
      <c r="E7" s="44">
        <f t="shared" si="0"/>
        <v>-4.3E-3</v>
      </c>
      <c r="F7" s="43">
        <f t="shared" si="1"/>
        <v>-13.63998868</v>
      </c>
      <c r="G7" s="42" t="s">
        <v>73</v>
      </c>
    </row>
    <row r="8" spans="1:13" ht="18.75" customHeight="1" x14ac:dyDescent="0.35">
      <c r="A8" s="41">
        <v>7</v>
      </c>
      <c r="B8" s="42" t="s">
        <v>41</v>
      </c>
      <c r="C8" s="43"/>
      <c r="D8" s="42"/>
      <c r="E8" s="44">
        <f t="shared" si="0"/>
        <v>-4.3E-3</v>
      </c>
      <c r="F8" s="43">
        <f t="shared" si="1"/>
        <v>-13.63998868</v>
      </c>
      <c r="G8" s="42" t="s">
        <v>74</v>
      </c>
    </row>
    <row r="9" spans="1:13" ht="18.75" customHeight="1" x14ac:dyDescent="0.35">
      <c r="A9" s="41">
        <v>8</v>
      </c>
      <c r="B9" s="42" t="s">
        <v>41</v>
      </c>
      <c r="C9" s="43"/>
      <c r="D9" s="42"/>
      <c r="E9" s="44">
        <f t="shared" si="0"/>
        <v>-4.3E-3</v>
      </c>
      <c r="F9" s="43">
        <f t="shared" si="1"/>
        <v>-13.63998868</v>
      </c>
      <c r="G9" s="42" t="s">
        <v>75</v>
      </c>
    </row>
    <row r="10" spans="1:13" ht="18.75" customHeight="1" x14ac:dyDescent="0.35">
      <c r="A10" s="41">
        <v>9</v>
      </c>
      <c r="B10" s="42" t="s">
        <v>41</v>
      </c>
      <c r="C10" s="43"/>
      <c r="D10" s="42"/>
      <c r="E10" s="44">
        <f t="shared" si="0"/>
        <v>-4.3E-3</v>
      </c>
      <c r="F10" s="43">
        <f t="shared" si="1"/>
        <v>-13.63998868</v>
      </c>
      <c r="G10" s="42" t="s">
        <v>76</v>
      </c>
    </row>
    <row r="11" spans="1:13" ht="18.75" customHeight="1" x14ac:dyDescent="0.35">
      <c r="A11" s="41">
        <v>10</v>
      </c>
      <c r="B11" s="42" t="s">
        <v>41</v>
      </c>
      <c r="C11" s="43"/>
      <c r="D11" s="42"/>
      <c r="E11" s="44">
        <f t="shared" si="0"/>
        <v>-4.3E-3</v>
      </c>
      <c r="F11" s="43">
        <f t="shared" si="1"/>
        <v>-13.63998868</v>
      </c>
      <c r="G11" s="42" t="s">
        <v>77</v>
      </c>
    </row>
    <row r="12" spans="1:13" ht="18.75" customHeight="1" x14ac:dyDescent="0.35">
      <c r="A12" s="35">
        <v>11</v>
      </c>
      <c r="B12" s="36" t="s">
        <v>41</v>
      </c>
      <c r="C12" s="37"/>
      <c r="D12" s="36"/>
      <c r="E12" s="38">
        <f t="shared" si="0"/>
        <v>-4.3E-3</v>
      </c>
      <c r="F12" s="37">
        <f t="shared" si="1"/>
        <v>-13.63998868</v>
      </c>
      <c r="G12" s="36" t="s">
        <v>78</v>
      </c>
    </row>
    <row r="13" spans="1:13" ht="18.75" customHeight="1" x14ac:dyDescent="0.35">
      <c r="A13" s="35">
        <v>12</v>
      </c>
      <c r="B13" s="36" t="s">
        <v>41</v>
      </c>
      <c r="C13" s="37"/>
      <c r="D13" s="36"/>
      <c r="E13" s="38">
        <f t="shared" si="0"/>
        <v>-4.3E-3</v>
      </c>
      <c r="F13" s="37">
        <f t="shared" si="1"/>
        <v>-13.63998868</v>
      </c>
      <c r="G13" s="36" t="s">
        <v>79</v>
      </c>
    </row>
    <row r="14" spans="1:13" ht="18.75" customHeight="1" x14ac:dyDescent="0.35">
      <c r="A14" s="35">
        <v>13</v>
      </c>
      <c r="B14" s="36" t="s">
        <v>41</v>
      </c>
      <c r="C14" s="37"/>
      <c r="D14" s="36"/>
      <c r="E14" s="38">
        <f t="shared" si="0"/>
        <v>-4.3E-3</v>
      </c>
      <c r="F14" s="37">
        <f t="shared" si="1"/>
        <v>-13.63998868</v>
      </c>
      <c r="G14" s="36" t="s">
        <v>80</v>
      </c>
    </row>
    <row r="15" spans="1:13" ht="18.75" customHeight="1" x14ac:dyDescent="0.35">
      <c r="A15" s="35">
        <v>14</v>
      </c>
      <c r="B15" s="36" t="s">
        <v>41</v>
      </c>
      <c r="C15" s="37"/>
      <c r="D15" s="36"/>
      <c r="E15" s="38">
        <f t="shared" si="0"/>
        <v>-4.3E-3</v>
      </c>
      <c r="F15" s="37">
        <f t="shared" si="1"/>
        <v>-13.63998868</v>
      </c>
      <c r="G15" s="36" t="s">
        <v>81</v>
      </c>
    </row>
    <row r="16" spans="1:13" ht="18.75" customHeight="1" x14ac:dyDescent="0.35">
      <c r="A16" s="35">
        <v>15</v>
      </c>
      <c r="B16" s="36" t="s">
        <v>41</v>
      </c>
      <c r="C16" s="37"/>
      <c r="D16" s="36"/>
      <c r="E16" s="38">
        <f t="shared" si="0"/>
        <v>-4.3E-3</v>
      </c>
      <c r="F16" s="37">
        <f t="shared" si="1"/>
        <v>-13.63998868</v>
      </c>
      <c r="G16" s="36" t="s">
        <v>82</v>
      </c>
    </row>
    <row r="17" spans="1:7" ht="18.75" customHeight="1" x14ac:dyDescent="0.35">
      <c r="A17" s="35">
        <v>16</v>
      </c>
      <c r="B17" s="36" t="s">
        <v>41</v>
      </c>
      <c r="C17" s="37"/>
      <c r="D17" s="36"/>
      <c r="E17" s="38">
        <f t="shared" si="0"/>
        <v>-4.3E-3</v>
      </c>
      <c r="F17" s="37">
        <f t="shared" si="1"/>
        <v>-13.63998868</v>
      </c>
      <c r="G17" s="36" t="s">
        <v>83</v>
      </c>
    </row>
    <row r="18" spans="1:7" ht="18.75" customHeight="1" x14ac:dyDescent="0.35">
      <c r="A18" s="35">
        <v>17</v>
      </c>
      <c r="B18" s="36" t="s">
        <v>41</v>
      </c>
      <c r="C18" s="37"/>
      <c r="D18" s="36"/>
      <c r="E18" s="38">
        <f t="shared" si="0"/>
        <v>-4.3E-3</v>
      </c>
      <c r="F18" s="37">
        <f t="shared" si="1"/>
        <v>-13.63998868</v>
      </c>
      <c r="G18" s="36" t="s">
        <v>84</v>
      </c>
    </row>
    <row r="19" spans="1:7" ht="18.75" customHeight="1" x14ac:dyDescent="0.35">
      <c r="A19" s="35">
        <v>18</v>
      </c>
      <c r="B19" s="36" t="s">
        <v>41</v>
      </c>
      <c r="C19" s="37"/>
      <c r="D19" s="36"/>
      <c r="E19" s="38">
        <f t="shared" si="0"/>
        <v>-4.3E-3</v>
      </c>
      <c r="F19" s="37">
        <f t="shared" si="1"/>
        <v>-13.63998868</v>
      </c>
      <c r="G19" s="36" t="s">
        <v>85</v>
      </c>
    </row>
    <row r="20" spans="1:7" ht="18.75" customHeight="1" x14ac:dyDescent="0.35">
      <c r="A20" s="41">
        <v>19</v>
      </c>
      <c r="B20" s="42" t="s">
        <v>41</v>
      </c>
      <c r="C20" s="43"/>
      <c r="D20" s="42"/>
      <c r="E20" s="44">
        <f t="shared" si="0"/>
        <v>-4.3E-3</v>
      </c>
      <c r="F20" s="43">
        <f t="shared" si="1"/>
        <v>-13.63998868</v>
      </c>
      <c r="G20" s="42" t="s">
        <v>86</v>
      </c>
    </row>
    <row r="21" spans="1:7" ht="18.75" customHeight="1" x14ac:dyDescent="0.35">
      <c r="A21" s="41">
        <v>20</v>
      </c>
      <c r="B21" s="42" t="s">
        <v>41</v>
      </c>
      <c r="C21" s="43"/>
      <c r="D21" s="42"/>
      <c r="E21" s="44">
        <f t="shared" si="0"/>
        <v>-4.3E-3</v>
      </c>
      <c r="F21" s="43">
        <f t="shared" si="1"/>
        <v>-13.63998868</v>
      </c>
      <c r="G21" s="42" t="s">
        <v>87</v>
      </c>
    </row>
    <row r="22" spans="1:7" ht="18.75" customHeight="1" x14ac:dyDescent="0.35">
      <c r="A22" s="41">
        <v>21</v>
      </c>
      <c r="B22" s="42" t="s">
        <v>41</v>
      </c>
      <c r="C22" s="43"/>
      <c r="D22" s="42"/>
      <c r="E22" s="44">
        <f t="shared" si="0"/>
        <v>-4.3E-3</v>
      </c>
      <c r="F22" s="43">
        <f t="shared" si="1"/>
        <v>-13.63998868</v>
      </c>
      <c r="G22" s="42" t="s">
        <v>88</v>
      </c>
    </row>
    <row r="23" spans="1:7" ht="18.75" customHeight="1" x14ac:dyDescent="0.35">
      <c r="A23" s="41">
        <v>22</v>
      </c>
      <c r="B23" s="42" t="s">
        <v>41</v>
      </c>
      <c r="C23" s="43"/>
      <c r="D23" s="42"/>
      <c r="E23" s="44">
        <f t="shared" si="0"/>
        <v>-4.3E-3</v>
      </c>
      <c r="F23" s="43">
        <f t="shared" si="1"/>
        <v>-13.63998868</v>
      </c>
      <c r="G23" s="42" t="s">
        <v>89</v>
      </c>
    </row>
    <row r="24" spans="1:7" ht="18.75" customHeight="1" x14ac:dyDescent="0.35">
      <c r="A24" s="16">
        <v>23</v>
      </c>
      <c r="B24" t="s">
        <v>41</v>
      </c>
      <c r="C24" s="45"/>
      <c r="D24" s="46"/>
      <c r="E24" s="11">
        <f t="shared" si="0"/>
        <v>-4.3E-3</v>
      </c>
      <c r="F24" s="39">
        <f t="shared" si="1"/>
        <v>-13.63998868</v>
      </c>
      <c r="G24" t="s">
        <v>68</v>
      </c>
    </row>
    <row r="25" spans="1:7" ht="18.75" customHeight="1" x14ac:dyDescent="0.35">
      <c r="A25" s="16">
        <v>24</v>
      </c>
      <c r="B25" t="s">
        <v>41</v>
      </c>
      <c r="C25" s="45"/>
      <c r="D25" s="46"/>
      <c r="E25" s="11">
        <f t="shared" si="0"/>
        <v>-4.3E-3</v>
      </c>
      <c r="F25" s="39">
        <f t="shared" si="1"/>
        <v>-13.63998868</v>
      </c>
      <c r="G25" t="s">
        <v>69</v>
      </c>
    </row>
    <row r="26" spans="1:7" ht="18.75" customHeight="1" x14ac:dyDescent="0.35">
      <c r="A26" s="47">
        <v>25</v>
      </c>
      <c r="B26" s="48" t="s">
        <v>41</v>
      </c>
      <c r="C26" s="49"/>
      <c r="D26" s="48"/>
      <c r="E26" s="50">
        <f t="shared" si="0"/>
        <v>-4.3E-3</v>
      </c>
      <c r="F26" s="49">
        <f t="shared" si="1"/>
        <v>-13.63998868</v>
      </c>
      <c r="G26" s="48" t="s">
        <v>70</v>
      </c>
    </row>
    <row r="27" spans="1:7" ht="18.75" customHeight="1" x14ac:dyDescent="0.35">
      <c r="A27" s="47">
        <v>26</v>
      </c>
      <c r="B27" s="48" t="s">
        <v>41</v>
      </c>
      <c r="C27" s="49"/>
      <c r="D27" s="48"/>
      <c r="E27" s="50">
        <f t="shared" si="0"/>
        <v>-4.3E-3</v>
      </c>
      <c r="F27" s="49">
        <f t="shared" si="1"/>
        <v>-13.63998868</v>
      </c>
      <c r="G27" s="48" t="s">
        <v>71</v>
      </c>
    </row>
    <row r="28" spans="1:7" ht="18.75" customHeight="1" x14ac:dyDescent="0.35">
      <c r="A28" s="47">
        <v>27</v>
      </c>
      <c r="B28" s="48" t="s">
        <v>41</v>
      </c>
      <c r="C28" s="49"/>
      <c r="D28" s="48"/>
      <c r="E28" s="50">
        <f t="shared" si="0"/>
        <v>-4.3E-3</v>
      </c>
      <c r="F28" s="49">
        <f t="shared" si="1"/>
        <v>-13.63998868</v>
      </c>
      <c r="G28" s="48" t="s">
        <v>72</v>
      </c>
    </row>
    <row r="29" spans="1:7" ht="18.75" customHeight="1" x14ac:dyDescent="0.35">
      <c r="A29" s="47">
        <v>28</v>
      </c>
      <c r="B29" s="48" t="s">
        <v>41</v>
      </c>
      <c r="C29" s="49"/>
      <c r="D29" s="48"/>
      <c r="E29" s="50">
        <f t="shared" si="0"/>
        <v>-4.3E-3</v>
      </c>
      <c r="F29" s="49">
        <f t="shared" si="1"/>
        <v>-13.63998868</v>
      </c>
      <c r="G29" s="48" t="s">
        <v>73</v>
      </c>
    </row>
    <row r="30" spans="1:7" ht="18.75" customHeight="1" x14ac:dyDescent="0.35">
      <c r="A30" s="47">
        <v>29</v>
      </c>
      <c r="B30" s="48" t="s">
        <v>41</v>
      </c>
      <c r="C30" s="49"/>
      <c r="D30" s="48"/>
      <c r="E30" s="50">
        <f t="shared" si="0"/>
        <v>-4.3E-3</v>
      </c>
      <c r="F30" s="49">
        <f t="shared" si="1"/>
        <v>-13.63998868</v>
      </c>
      <c r="G30" s="48" t="s">
        <v>74</v>
      </c>
    </row>
    <row r="31" spans="1:7" ht="18.75" customHeight="1" x14ac:dyDescent="0.35">
      <c r="A31" s="47">
        <v>30</v>
      </c>
      <c r="B31" s="48" t="s">
        <v>41</v>
      </c>
      <c r="C31" s="49"/>
      <c r="D31" s="48"/>
      <c r="E31" s="50">
        <f t="shared" si="0"/>
        <v>-4.3E-3</v>
      </c>
      <c r="F31" s="49">
        <f t="shared" si="1"/>
        <v>-13.63998868</v>
      </c>
      <c r="G31" s="48" t="s">
        <v>75</v>
      </c>
    </row>
    <row r="32" spans="1:7" ht="18.75" customHeight="1" x14ac:dyDescent="0.35">
      <c r="A32" s="47">
        <v>31</v>
      </c>
      <c r="B32" s="48" t="s">
        <v>41</v>
      </c>
      <c r="C32" s="49"/>
      <c r="D32" s="48"/>
      <c r="E32" s="50">
        <f t="shared" si="0"/>
        <v>-4.3E-3</v>
      </c>
      <c r="F32" s="49">
        <f t="shared" si="1"/>
        <v>-13.63998868</v>
      </c>
      <c r="G32" s="48" t="s">
        <v>76</v>
      </c>
    </row>
    <row r="33" spans="1:7" ht="18.75" customHeight="1" x14ac:dyDescent="0.35">
      <c r="A33" s="47">
        <v>32</v>
      </c>
      <c r="B33" s="48" t="s">
        <v>41</v>
      </c>
      <c r="C33" s="49"/>
      <c r="D33" s="48"/>
      <c r="E33" s="50">
        <f t="shared" si="0"/>
        <v>-4.3E-3</v>
      </c>
      <c r="F33" s="49">
        <f t="shared" si="1"/>
        <v>-13.63998868</v>
      </c>
      <c r="G33" s="48" t="s">
        <v>77</v>
      </c>
    </row>
    <row r="34" spans="1:7" ht="18.75" customHeight="1" x14ac:dyDescent="0.35">
      <c r="A34" s="16">
        <v>33</v>
      </c>
      <c r="B34" t="s">
        <v>41</v>
      </c>
      <c r="C34" s="45"/>
      <c r="D34" s="46"/>
      <c r="E34" s="11">
        <f t="shared" ref="E34:E65" si="2">((20-D34)*-0.000175+C34)-0.0008</f>
        <v>-4.3E-3</v>
      </c>
      <c r="F34" s="39">
        <f t="shared" ref="F34:F65" si="3">E34*10.9276-13.593</f>
        <v>-13.63998868</v>
      </c>
      <c r="G34" t="s">
        <v>78</v>
      </c>
    </row>
    <row r="35" spans="1:7" ht="18.75" customHeight="1" x14ac:dyDescent="0.35">
      <c r="A35" s="16">
        <v>34</v>
      </c>
      <c r="B35" t="s">
        <v>41</v>
      </c>
      <c r="C35" s="45"/>
      <c r="D35" s="46"/>
      <c r="E35" s="11">
        <f t="shared" si="2"/>
        <v>-4.3E-3</v>
      </c>
      <c r="F35" s="39">
        <f t="shared" si="3"/>
        <v>-13.63998868</v>
      </c>
      <c r="G35" t="s">
        <v>79</v>
      </c>
    </row>
    <row r="36" spans="1:7" ht="18.75" customHeight="1" x14ac:dyDescent="0.35">
      <c r="A36" s="16">
        <v>35</v>
      </c>
      <c r="B36" t="s">
        <v>41</v>
      </c>
      <c r="C36" s="45"/>
      <c r="D36" s="46"/>
      <c r="E36" s="11">
        <f t="shared" si="2"/>
        <v>-4.3E-3</v>
      </c>
      <c r="F36" s="39">
        <f t="shared" si="3"/>
        <v>-13.63998868</v>
      </c>
      <c r="G36" t="s">
        <v>80</v>
      </c>
    </row>
    <row r="37" spans="1:7" ht="18.75" customHeight="1" x14ac:dyDescent="0.35">
      <c r="A37" s="16">
        <v>36</v>
      </c>
      <c r="B37" t="s">
        <v>41</v>
      </c>
      <c r="C37" s="45"/>
      <c r="D37" s="46"/>
      <c r="E37" s="11">
        <f t="shared" si="2"/>
        <v>-4.3E-3</v>
      </c>
      <c r="F37" s="39">
        <f t="shared" si="3"/>
        <v>-13.63998868</v>
      </c>
      <c r="G37" t="s">
        <v>81</v>
      </c>
    </row>
    <row r="38" spans="1:7" ht="18.75" customHeight="1" x14ac:dyDescent="0.35">
      <c r="A38" s="16">
        <v>37</v>
      </c>
      <c r="B38" t="s">
        <v>41</v>
      </c>
      <c r="C38" s="45"/>
      <c r="D38" s="46"/>
      <c r="E38" s="11">
        <f t="shared" si="2"/>
        <v>-4.3E-3</v>
      </c>
      <c r="F38" s="39">
        <f t="shared" si="3"/>
        <v>-13.63998868</v>
      </c>
      <c r="G38" t="s">
        <v>82</v>
      </c>
    </row>
    <row r="39" spans="1:7" ht="18.75" customHeight="1" x14ac:dyDescent="0.35">
      <c r="A39" s="16">
        <v>38</v>
      </c>
      <c r="B39" t="s">
        <v>41</v>
      </c>
      <c r="C39" s="45"/>
      <c r="D39" s="46"/>
      <c r="E39" s="11">
        <f t="shared" si="2"/>
        <v>-4.3E-3</v>
      </c>
      <c r="F39" s="39">
        <f t="shared" si="3"/>
        <v>-13.63998868</v>
      </c>
      <c r="G39" t="s">
        <v>83</v>
      </c>
    </row>
    <row r="40" spans="1:7" ht="18.75" customHeight="1" x14ac:dyDescent="0.35">
      <c r="A40" s="16">
        <v>39</v>
      </c>
      <c r="B40" t="s">
        <v>41</v>
      </c>
      <c r="C40" s="45"/>
      <c r="D40" s="46"/>
      <c r="E40" s="11">
        <f t="shared" si="2"/>
        <v>-4.3E-3</v>
      </c>
      <c r="F40" s="39">
        <f t="shared" si="3"/>
        <v>-13.63998868</v>
      </c>
      <c r="G40" t="s">
        <v>84</v>
      </c>
    </row>
    <row r="41" spans="1:7" ht="18.75" customHeight="1" x14ac:dyDescent="0.35">
      <c r="A41" s="16">
        <v>40</v>
      </c>
      <c r="B41" t="s">
        <v>41</v>
      </c>
      <c r="C41" s="45"/>
      <c r="D41" s="46"/>
      <c r="E41" s="11">
        <f t="shared" si="2"/>
        <v>-4.3E-3</v>
      </c>
      <c r="F41" s="39">
        <f t="shared" si="3"/>
        <v>-13.63998868</v>
      </c>
      <c r="G41" t="s">
        <v>85</v>
      </c>
    </row>
    <row r="42" spans="1:7" ht="18.75" customHeight="1" x14ac:dyDescent="0.35">
      <c r="A42" s="47">
        <v>41</v>
      </c>
      <c r="B42" s="48" t="s">
        <v>41</v>
      </c>
      <c r="C42" s="49"/>
      <c r="D42" s="48"/>
      <c r="E42" s="50">
        <f t="shared" si="2"/>
        <v>-4.3E-3</v>
      </c>
      <c r="F42" s="49">
        <f t="shared" si="3"/>
        <v>-13.63998868</v>
      </c>
      <c r="G42" s="48" t="s">
        <v>86</v>
      </c>
    </row>
    <row r="43" spans="1:7" ht="18.75" customHeight="1" x14ac:dyDescent="0.35">
      <c r="A43" s="47">
        <v>42</v>
      </c>
      <c r="B43" s="48" t="s">
        <v>41</v>
      </c>
      <c r="C43" s="49"/>
      <c r="D43" s="48"/>
      <c r="E43" s="50">
        <f t="shared" si="2"/>
        <v>-4.3E-3</v>
      </c>
      <c r="F43" s="49">
        <f t="shared" si="3"/>
        <v>-13.63998868</v>
      </c>
      <c r="G43" s="48" t="s">
        <v>87</v>
      </c>
    </row>
    <row r="44" spans="1:7" ht="18.75" customHeight="1" x14ac:dyDescent="0.35">
      <c r="A44" s="47">
        <v>43</v>
      </c>
      <c r="B44" s="48" t="s">
        <v>41</v>
      </c>
      <c r="C44" s="49"/>
      <c r="D44" s="48"/>
      <c r="E44" s="50">
        <f t="shared" si="2"/>
        <v>-4.3E-3</v>
      </c>
      <c r="F44" s="49">
        <f t="shared" si="3"/>
        <v>-13.63998868</v>
      </c>
      <c r="G44" s="48" t="s">
        <v>88</v>
      </c>
    </row>
    <row r="45" spans="1:7" ht="18.75" customHeight="1" x14ac:dyDescent="0.35">
      <c r="A45" s="47">
        <v>44</v>
      </c>
      <c r="B45" s="48" t="s">
        <v>41</v>
      </c>
      <c r="C45" s="49"/>
      <c r="D45" s="48"/>
      <c r="E45" s="50">
        <f t="shared" si="2"/>
        <v>-4.3E-3</v>
      </c>
      <c r="F45" s="49">
        <f t="shared" si="3"/>
        <v>-13.63998868</v>
      </c>
      <c r="G45" s="48" t="s">
        <v>89</v>
      </c>
    </row>
    <row r="46" spans="1:7" ht="18.75" customHeight="1" x14ac:dyDescent="0.35">
      <c r="A46" s="47">
        <v>45</v>
      </c>
      <c r="B46" s="48" t="s">
        <v>41</v>
      </c>
      <c r="C46" s="49"/>
      <c r="D46" s="48"/>
      <c r="E46" s="50">
        <f t="shared" si="2"/>
        <v>-4.3E-3</v>
      </c>
      <c r="F46" s="49">
        <f t="shared" si="3"/>
        <v>-13.63998868</v>
      </c>
      <c r="G46" s="48" t="s">
        <v>90</v>
      </c>
    </row>
    <row r="47" spans="1:7" ht="18.75" customHeight="1" x14ac:dyDescent="0.35">
      <c r="A47" s="47">
        <v>46</v>
      </c>
      <c r="B47" s="48" t="s">
        <v>41</v>
      </c>
      <c r="C47" s="49"/>
      <c r="D47" s="48"/>
      <c r="E47" s="50">
        <f t="shared" si="2"/>
        <v>-4.3E-3</v>
      </c>
      <c r="F47" s="49">
        <f t="shared" si="3"/>
        <v>-13.63998868</v>
      </c>
      <c r="G47" s="48" t="s">
        <v>91</v>
      </c>
    </row>
    <row r="48" spans="1:7" ht="18.75" customHeight="1" x14ac:dyDescent="0.35">
      <c r="A48" s="47">
        <v>47</v>
      </c>
      <c r="B48" s="48" t="s">
        <v>41</v>
      </c>
      <c r="C48" s="49"/>
      <c r="D48" s="48"/>
      <c r="E48" s="50">
        <f t="shared" si="2"/>
        <v>-4.3E-3</v>
      </c>
      <c r="F48" s="49">
        <f t="shared" si="3"/>
        <v>-13.63998868</v>
      </c>
      <c r="G48" s="48" t="s">
        <v>92</v>
      </c>
    </row>
    <row r="49" spans="1:7" ht="18.75" customHeight="1" x14ac:dyDescent="0.35">
      <c r="A49" s="47">
        <v>48</v>
      </c>
      <c r="B49" s="48" t="s">
        <v>41</v>
      </c>
      <c r="C49" s="49"/>
      <c r="D49" s="48"/>
      <c r="E49" s="50">
        <f t="shared" si="2"/>
        <v>-4.3E-3</v>
      </c>
      <c r="F49" s="49">
        <f t="shared" si="3"/>
        <v>-13.63998868</v>
      </c>
      <c r="G49" s="48" t="s">
        <v>93</v>
      </c>
    </row>
    <row r="50" spans="1:7" ht="18.75" customHeight="1" x14ac:dyDescent="0.35">
      <c r="A50" s="16">
        <v>49</v>
      </c>
      <c r="B50" t="s">
        <v>41</v>
      </c>
      <c r="C50" s="45"/>
      <c r="D50" s="46"/>
      <c r="E50" s="11">
        <f t="shared" si="2"/>
        <v>-4.3E-3</v>
      </c>
      <c r="F50" s="39">
        <f t="shared" si="3"/>
        <v>-13.63998868</v>
      </c>
      <c r="G50" t="s">
        <v>94</v>
      </c>
    </row>
    <row r="51" spans="1:7" ht="18.75" customHeight="1" x14ac:dyDescent="0.35">
      <c r="A51" s="16">
        <v>50</v>
      </c>
      <c r="B51" t="s">
        <v>41</v>
      </c>
      <c r="C51" s="45"/>
      <c r="D51" s="46"/>
      <c r="E51" s="11">
        <f t="shared" si="2"/>
        <v>-4.3E-3</v>
      </c>
      <c r="F51" s="39">
        <f t="shared" si="3"/>
        <v>-13.63998868</v>
      </c>
      <c r="G51" t="s">
        <v>95</v>
      </c>
    </row>
    <row r="52" spans="1:7" ht="18.75" customHeight="1" x14ac:dyDescent="0.35">
      <c r="A52" s="16">
        <v>51</v>
      </c>
      <c r="B52" t="s">
        <v>41</v>
      </c>
      <c r="C52" s="45"/>
      <c r="D52" s="46"/>
      <c r="E52" s="11">
        <f t="shared" si="2"/>
        <v>-4.3E-3</v>
      </c>
      <c r="F52" s="39">
        <f t="shared" si="3"/>
        <v>-13.63998868</v>
      </c>
      <c r="G52" t="s">
        <v>96</v>
      </c>
    </row>
    <row r="53" spans="1:7" ht="18.75" customHeight="1" x14ac:dyDescent="0.35">
      <c r="A53" s="16">
        <v>52</v>
      </c>
      <c r="B53" t="s">
        <v>41</v>
      </c>
      <c r="C53" s="45"/>
      <c r="D53" s="46"/>
      <c r="E53" s="11">
        <f t="shared" si="2"/>
        <v>-4.3E-3</v>
      </c>
      <c r="F53" s="39">
        <f t="shared" si="3"/>
        <v>-13.63998868</v>
      </c>
      <c r="G53" t="s">
        <v>97</v>
      </c>
    </row>
    <row r="54" spans="1:7" ht="18.75" customHeight="1" x14ac:dyDescent="0.35">
      <c r="A54" s="16">
        <v>53</v>
      </c>
      <c r="B54" t="s">
        <v>41</v>
      </c>
      <c r="C54" s="45"/>
      <c r="D54" s="46"/>
      <c r="E54" s="11">
        <f t="shared" si="2"/>
        <v>-4.3E-3</v>
      </c>
      <c r="F54" s="39">
        <f t="shared" si="3"/>
        <v>-13.63998868</v>
      </c>
      <c r="G54" t="s">
        <v>98</v>
      </c>
    </row>
    <row r="55" spans="1:7" ht="18.75" customHeight="1" x14ac:dyDescent="0.35">
      <c r="A55" s="16">
        <v>54</v>
      </c>
      <c r="B55" t="s">
        <v>41</v>
      </c>
      <c r="C55" s="45"/>
      <c r="D55" s="46"/>
      <c r="E55" s="11">
        <f t="shared" si="2"/>
        <v>-4.3E-3</v>
      </c>
      <c r="F55" s="39">
        <f t="shared" si="3"/>
        <v>-13.63998868</v>
      </c>
      <c r="G55" t="s">
        <v>99</v>
      </c>
    </row>
    <row r="56" spans="1:7" ht="18.75" customHeight="1" x14ac:dyDescent="0.35">
      <c r="A56" s="16">
        <v>55</v>
      </c>
      <c r="B56" t="s">
        <v>41</v>
      </c>
      <c r="C56" s="45"/>
      <c r="D56" s="46"/>
      <c r="E56" s="11">
        <f t="shared" si="2"/>
        <v>-4.3E-3</v>
      </c>
      <c r="F56" s="39">
        <f t="shared" si="3"/>
        <v>-13.63998868</v>
      </c>
      <c r="G56" t="s">
        <v>100</v>
      </c>
    </row>
    <row r="57" spans="1:7" ht="18.75" customHeight="1" x14ac:dyDescent="0.35">
      <c r="A57" s="16">
        <v>56</v>
      </c>
      <c r="B57" t="s">
        <v>41</v>
      </c>
      <c r="C57" s="45"/>
      <c r="D57" s="46"/>
      <c r="E57" s="11">
        <f t="shared" si="2"/>
        <v>-4.3E-3</v>
      </c>
      <c r="F57" s="39">
        <f t="shared" si="3"/>
        <v>-13.63998868</v>
      </c>
      <c r="G57" t="s">
        <v>101</v>
      </c>
    </row>
    <row r="58" spans="1:7" ht="18.75" customHeight="1" x14ac:dyDescent="0.35">
      <c r="A58" s="47">
        <v>57</v>
      </c>
      <c r="B58" s="48" t="s">
        <v>41</v>
      </c>
      <c r="C58" s="49"/>
      <c r="D58" s="48"/>
      <c r="E58" s="50">
        <f t="shared" si="2"/>
        <v>-4.3E-3</v>
      </c>
      <c r="F58" s="49">
        <f t="shared" si="3"/>
        <v>-13.63998868</v>
      </c>
      <c r="G58" s="48" t="s">
        <v>102</v>
      </c>
    </row>
    <row r="59" spans="1:7" ht="18.75" customHeight="1" x14ac:dyDescent="0.35">
      <c r="A59" s="47">
        <v>58</v>
      </c>
      <c r="B59" s="48" t="s">
        <v>41</v>
      </c>
      <c r="C59" s="49"/>
      <c r="D59" s="48"/>
      <c r="E59" s="50">
        <f t="shared" si="2"/>
        <v>-4.3E-3</v>
      </c>
      <c r="F59" s="49">
        <f t="shared" si="3"/>
        <v>-13.63998868</v>
      </c>
      <c r="G59" s="48" t="s">
        <v>103</v>
      </c>
    </row>
    <row r="60" spans="1:7" ht="18.75" customHeight="1" x14ac:dyDescent="0.35">
      <c r="A60" s="47">
        <v>59</v>
      </c>
      <c r="B60" s="48" t="s">
        <v>41</v>
      </c>
      <c r="C60" s="49"/>
      <c r="D60" s="48"/>
      <c r="E60" s="50">
        <f t="shared" si="2"/>
        <v>-4.3E-3</v>
      </c>
      <c r="F60" s="49">
        <f t="shared" si="3"/>
        <v>-13.63998868</v>
      </c>
      <c r="G60" s="48" t="s">
        <v>104</v>
      </c>
    </row>
    <row r="61" spans="1:7" ht="18.75" customHeight="1" x14ac:dyDescent="0.35">
      <c r="A61" s="47">
        <v>60</v>
      </c>
      <c r="B61" s="48" t="s">
        <v>41</v>
      </c>
      <c r="C61" s="49"/>
      <c r="D61" s="48"/>
      <c r="E61" s="50">
        <f t="shared" si="2"/>
        <v>-4.3E-3</v>
      </c>
      <c r="F61" s="49">
        <f t="shared" si="3"/>
        <v>-13.63998868</v>
      </c>
      <c r="G61" s="48" t="s">
        <v>105</v>
      </c>
    </row>
    <row r="62" spans="1:7" ht="18.75" customHeight="1" x14ac:dyDescent="0.35">
      <c r="A62" s="47">
        <v>61</v>
      </c>
      <c r="B62" s="48" t="s">
        <v>41</v>
      </c>
      <c r="C62" s="49"/>
      <c r="D62" s="48"/>
      <c r="E62" s="50">
        <f t="shared" si="2"/>
        <v>-4.3E-3</v>
      </c>
      <c r="F62" s="49">
        <f t="shared" si="3"/>
        <v>-13.63998868</v>
      </c>
      <c r="G62" s="48" t="s">
        <v>106</v>
      </c>
    </row>
    <row r="63" spans="1:7" ht="18.75" customHeight="1" x14ac:dyDescent="0.35">
      <c r="A63" s="47">
        <v>62</v>
      </c>
      <c r="B63" s="48" t="s">
        <v>41</v>
      </c>
      <c r="C63" s="49"/>
      <c r="D63" s="48"/>
      <c r="E63" s="50">
        <f t="shared" si="2"/>
        <v>-4.3E-3</v>
      </c>
      <c r="F63" s="49">
        <f t="shared" si="3"/>
        <v>-13.63998868</v>
      </c>
      <c r="G63" s="48" t="s">
        <v>107</v>
      </c>
    </row>
    <row r="64" spans="1:7" ht="18.75" customHeight="1" x14ac:dyDescent="0.35">
      <c r="A64" s="47">
        <v>63</v>
      </c>
      <c r="B64" s="48" t="s">
        <v>41</v>
      </c>
      <c r="C64" s="49"/>
      <c r="D64" s="48"/>
      <c r="E64" s="50">
        <f t="shared" si="2"/>
        <v>-4.3E-3</v>
      </c>
      <c r="F64" s="49">
        <f t="shared" si="3"/>
        <v>-13.63998868</v>
      </c>
      <c r="G64" s="48" t="s">
        <v>108</v>
      </c>
    </row>
    <row r="65" spans="1:7" ht="18.75" customHeight="1" x14ac:dyDescent="0.35">
      <c r="A65" s="47">
        <v>64</v>
      </c>
      <c r="B65" s="48" t="s">
        <v>41</v>
      </c>
      <c r="C65" s="49"/>
      <c r="D65" s="48"/>
      <c r="E65" s="50">
        <f t="shared" si="2"/>
        <v>-4.3E-3</v>
      </c>
      <c r="F65" s="49">
        <f t="shared" si="3"/>
        <v>-13.63998868</v>
      </c>
      <c r="G65" s="48" t="s">
        <v>109</v>
      </c>
    </row>
    <row r="66" spans="1:7" ht="18.75" customHeight="1" x14ac:dyDescent="0.35">
      <c r="A66" s="16">
        <v>65</v>
      </c>
      <c r="B66" t="s">
        <v>41</v>
      </c>
      <c r="C66" s="45"/>
      <c r="D66" s="46"/>
      <c r="E66" s="11">
        <f t="shared" ref="E66:E81" si="4">((20-D66)*-0.000175+C66)-0.0008</f>
        <v>-4.3E-3</v>
      </c>
      <c r="F66" s="39">
        <f t="shared" ref="F66:F81" si="5">E66*10.9276-13.593</f>
        <v>-13.63998868</v>
      </c>
      <c r="G66" t="s">
        <v>110</v>
      </c>
    </row>
    <row r="67" spans="1:7" ht="18.75" customHeight="1" x14ac:dyDescent="0.35">
      <c r="A67" s="16">
        <v>66</v>
      </c>
      <c r="B67" t="s">
        <v>41</v>
      </c>
      <c r="C67" s="45"/>
      <c r="D67" s="46"/>
      <c r="E67" s="11">
        <f t="shared" si="4"/>
        <v>-4.3E-3</v>
      </c>
      <c r="F67" s="39">
        <f t="shared" si="5"/>
        <v>-13.63998868</v>
      </c>
      <c r="G67" t="s">
        <v>111</v>
      </c>
    </row>
    <row r="68" spans="1:7" ht="18.75" customHeight="1" x14ac:dyDescent="0.35">
      <c r="A68" s="16">
        <v>67</v>
      </c>
      <c r="B68" t="s">
        <v>41</v>
      </c>
      <c r="C68" s="45"/>
      <c r="D68" s="46"/>
      <c r="E68" s="11">
        <f t="shared" si="4"/>
        <v>-4.3E-3</v>
      </c>
      <c r="F68" s="39">
        <f t="shared" si="5"/>
        <v>-13.63998868</v>
      </c>
      <c r="G68" t="s">
        <v>42</v>
      </c>
    </row>
    <row r="69" spans="1:7" ht="18.75" customHeight="1" x14ac:dyDescent="0.35">
      <c r="A69" s="16">
        <v>68</v>
      </c>
      <c r="B69" t="s">
        <v>41</v>
      </c>
      <c r="C69" s="45"/>
      <c r="D69" s="46"/>
      <c r="E69" s="11">
        <f t="shared" si="4"/>
        <v>-4.3E-3</v>
      </c>
      <c r="F69" s="39">
        <f t="shared" si="5"/>
        <v>-13.63998868</v>
      </c>
      <c r="G69" t="s">
        <v>44</v>
      </c>
    </row>
    <row r="70" spans="1:7" ht="18.75" customHeight="1" x14ac:dyDescent="0.35">
      <c r="A70" s="16">
        <v>69</v>
      </c>
      <c r="B70" t="s">
        <v>41</v>
      </c>
      <c r="C70" s="45"/>
      <c r="D70" s="46"/>
      <c r="E70" s="11">
        <f t="shared" si="4"/>
        <v>-4.3E-3</v>
      </c>
      <c r="F70" s="39">
        <f t="shared" si="5"/>
        <v>-13.63998868</v>
      </c>
      <c r="G70" t="s">
        <v>46</v>
      </c>
    </row>
    <row r="71" spans="1:7" ht="18.75" customHeight="1" x14ac:dyDescent="0.35">
      <c r="A71" s="16">
        <v>70</v>
      </c>
      <c r="B71" t="s">
        <v>41</v>
      </c>
      <c r="C71" s="45"/>
      <c r="D71" s="46"/>
      <c r="E71" s="11">
        <f t="shared" si="4"/>
        <v>-4.3E-3</v>
      </c>
      <c r="F71" s="39">
        <f t="shared" si="5"/>
        <v>-13.63998868</v>
      </c>
      <c r="G71" t="s">
        <v>48</v>
      </c>
    </row>
    <row r="72" spans="1:7" ht="18.75" customHeight="1" x14ac:dyDescent="0.35">
      <c r="A72" s="16">
        <v>71</v>
      </c>
      <c r="B72" t="s">
        <v>41</v>
      </c>
      <c r="C72" s="45"/>
      <c r="D72" s="46"/>
      <c r="E72" s="11">
        <f t="shared" si="4"/>
        <v>-4.3E-3</v>
      </c>
      <c r="F72" s="39">
        <f t="shared" si="5"/>
        <v>-13.63998868</v>
      </c>
      <c r="G72" t="s">
        <v>50</v>
      </c>
    </row>
    <row r="73" spans="1:7" ht="18.75" customHeight="1" x14ac:dyDescent="0.35">
      <c r="A73" s="47">
        <v>72</v>
      </c>
      <c r="B73" s="48" t="s">
        <v>41</v>
      </c>
      <c r="C73" s="49"/>
      <c r="D73" s="48"/>
      <c r="E73" s="50">
        <f t="shared" si="4"/>
        <v>-4.3E-3</v>
      </c>
      <c r="F73" s="49">
        <f t="shared" si="5"/>
        <v>-13.63998868</v>
      </c>
      <c r="G73" s="48" t="s">
        <v>51</v>
      </c>
    </row>
    <row r="74" spans="1:7" ht="18.75" customHeight="1" x14ac:dyDescent="0.35">
      <c r="A74" s="47">
        <v>73</v>
      </c>
      <c r="B74" s="48" t="s">
        <v>41</v>
      </c>
      <c r="C74" s="49"/>
      <c r="D74" s="48"/>
      <c r="E74" s="50">
        <f t="shared" si="4"/>
        <v>-4.3E-3</v>
      </c>
      <c r="F74" s="49">
        <f t="shared" si="5"/>
        <v>-13.63998868</v>
      </c>
      <c r="G74" s="48" t="s">
        <v>52</v>
      </c>
    </row>
    <row r="75" spans="1:7" ht="18.75" customHeight="1" x14ac:dyDescent="0.35">
      <c r="A75" s="47">
        <v>74</v>
      </c>
      <c r="B75" s="48" t="s">
        <v>41</v>
      </c>
      <c r="C75" s="49"/>
      <c r="D75" s="48"/>
      <c r="E75" s="50">
        <f t="shared" si="4"/>
        <v>-4.3E-3</v>
      </c>
      <c r="F75" s="49">
        <f t="shared" si="5"/>
        <v>-13.63998868</v>
      </c>
      <c r="G75" s="48" t="s">
        <v>53</v>
      </c>
    </row>
    <row r="76" spans="1:7" ht="18.75" customHeight="1" x14ac:dyDescent="0.35">
      <c r="A76" s="47">
        <v>75</v>
      </c>
      <c r="B76" s="48" t="s">
        <v>41</v>
      </c>
      <c r="C76" s="49"/>
      <c r="D76" s="48"/>
      <c r="E76" s="50">
        <f t="shared" si="4"/>
        <v>-4.3E-3</v>
      </c>
      <c r="F76" s="49">
        <f t="shared" si="5"/>
        <v>-13.63998868</v>
      </c>
      <c r="G76" s="48" t="s">
        <v>54</v>
      </c>
    </row>
    <row r="77" spans="1:7" ht="18.75" customHeight="1" x14ac:dyDescent="0.35">
      <c r="A77" s="47">
        <v>76</v>
      </c>
      <c r="B77" s="48" t="s">
        <v>41</v>
      </c>
      <c r="C77" s="49"/>
      <c r="D77" s="48"/>
      <c r="E77" s="50">
        <f t="shared" si="4"/>
        <v>-4.3E-3</v>
      </c>
      <c r="F77" s="49">
        <f t="shared" si="5"/>
        <v>-13.63998868</v>
      </c>
      <c r="G77" s="48" t="s">
        <v>55</v>
      </c>
    </row>
    <row r="78" spans="1:7" ht="18.75" customHeight="1" x14ac:dyDescent="0.35">
      <c r="A78" s="47">
        <v>77</v>
      </c>
      <c r="B78" s="48" t="s">
        <v>41</v>
      </c>
      <c r="C78" s="49"/>
      <c r="D78" s="48"/>
      <c r="E78" s="50">
        <f t="shared" si="4"/>
        <v>-4.3E-3</v>
      </c>
      <c r="F78" s="49">
        <f t="shared" si="5"/>
        <v>-13.63998868</v>
      </c>
      <c r="G78" s="48" t="s">
        <v>56</v>
      </c>
    </row>
    <row r="79" spans="1:7" ht="18.75" customHeight="1" x14ac:dyDescent="0.35">
      <c r="A79" s="47">
        <v>78</v>
      </c>
      <c r="B79" s="48" t="s">
        <v>41</v>
      </c>
      <c r="C79" s="49"/>
      <c r="D79" s="48"/>
      <c r="E79" s="50">
        <f t="shared" si="4"/>
        <v>-4.3E-3</v>
      </c>
      <c r="F79" s="49">
        <f t="shared" si="5"/>
        <v>-13.63998868</v>
      </c>
      <c r="G79" s="48" t="s">
        <v>57</v>
      </c>
    </row>
    <row r="80" spans="1:7" ht="18.75" customHeight="1" x14ac:dyDescent="0.35">
      <c r="A80" s="47">
        <v>79</v>
      </c>
      <c r="B80" s="48" t="s">
        <v>41</v>
      </c>
      <c r="C80" s="49"/>
      <c r="D80" s="48"/>
      <c r="E80" s="50">
        <f t="shared" si="4"/>
        <v>-4.3E-3</v>
      </c>
      <c r="F80" s="49">
        <f t="shared" si="5"/>
        <v>-13.63998868</v>
      </c>
      <c r="G80" s="48" t="s">
        <v>58</v>
      </c>
    </row>
    <row r="81" spans="1:7" ht="18.75" customHeight="1" x14ac:dyDescent="0.35">
      <c r="A81" s="47">
        <v>80</v>
      </c>
      <c r="B81" s="48" t="s">
        <v>41</v>
      </c>
      <c r="C81" s="49"/>
      <c r="D81" s="48"/>
      <c r="E81" s="50">
        <f t="shared" si="4"/>
        <v>-4.3E-3</v>
      </c>
      <c r="F81" s="49">
        <f t="shared" si="5"/>
        <v>-13.63998868</v>
      </c>
      <c r="G81" s="48" t="s">
        <v>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4" width="13.54296875" bestFit="1" customWidth="1"/>
    <col min="5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30" t="s">
        <v>36</v>
      </c>
      <c r="D1" s="30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41">
        <v>1</v>
      </c>
      <c r="B2" s="42" t="s">
        <v>41</v>
      </c>
      <c r="C2" s="43"/>
      <c r="D2" s="42"/>
      <c r="E2" s="44">
        <f t="shared" ref="E2:E23" si="0">((20-D2)*-0.000175+C2)-0.0008</f>
        <v>-4.3E-3</v>
      </c>
      <c r="F2" s="43">
        <f t="shared" ref="F2:F23" si="1">E2*10.9276-13.593</f>
        <v>-13.63998868</v>
      </c>
      <c r="G2" s="42" t="s">
        <v>90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41">
        <v>2</v>
      </c>
      <c r="B3" s="42" t="s">
        <v>41</v>
      </c>
      <c r="C3" s="43"/>
      <c r="D3" s="42"/>
      <c r="E3" s="44">
        <f t="shared" si="0"/>
        <v>-4.3E-3</v>
      </c>
      <c r="F3" s="43">
        <f t="shared" si="1"/>
        <v>-13.63998868</v>
      </c>
      <c r="G3" s="42" t="s">
        <v>91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41">
        <v>3</v>
      </c>
      <c r="B4" s="42" t="s">
        <v>41</v>
      </c>
      <c r="C4" s="43"/>
      <c r="D4" s="42"/>
      <c r="E4" s="44">
        <f t="shared" si="0"/>
        <v>-4.3E-3</v>
      </c>
      <c r="F4" s="43">
        <f t="shared" si="1"/>
        <v>-13.63998868</v>
      </c>
      <c r="G4" s="42" t="s">
        <v>92</v>
      </c>
      <c r="I4" t="s">
        <v>47</v>
      </c>
    </row>
    <row r="5" spans="1:13" ht="18.75" customHeight="1" x14ac:dyDescent="0.35">
      <c r="A5" s="41">
        <v>4</v>
      </c>
      <c r="B5" s="42" t="s">
        <v>41</v>
      </c>
      <c r="C5" s="43"/>
      <c r="D5" s="42"/>
      <c r="E5" s="44">
        <f t="shared" si="0"/>
        <v>-4.3E-3</v>
      </c>
      <c r="F5" s="43">
        <f t="shared" si="1"/>
        <v>-13.63998868</v>
      </c>
      <c r="G5" s="42" t="s">
        <v>93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/>
      <c r="D6" s="36"/>
      <c r="E6" s="38">
        <f t="shared" si="0"/>
        <v>-4.3E-3</v>
      </c>
      <c r="F6" s="37">
        <f t="shared" si="1"/>
        <v>-13.63998868</v>
      </c>
      <c r="G6" s="36" t="s">
        <v>94</v>
      </c>
    </row>
    <row r="7" spans="1:13" ht="18.75" customHeight="1" x14ac:dyDescent="0.35">
      <c r="A7" s="35">
        <v>6</v>
      </c>
      <c r="B7" s="36" t="s">
        <v>41</v>
      </c>
      <c r="C7" s="37"/>
      <c r="D7" s="36"/>
      <c r="E7" s="38">
        <f t="shared" si="0"/>
        <v>-4.3E-3</v>
      </c>
      <c r="F7" s="37">
        <f t="shared" si="1"/>
        <v>-13.63998868</v>
      </c>
      <c r="G7" s="36" t="s">
        <v>95</v>
      </c>
    </row>
    <row r="8" spans="1:13" ht="18.75" customHeight="1" x14ac:dyDescent="0.35">
      <c r="A8" s="35">
        <v>7</v>
      </c>
      <c r="B8" s="36" t="s">
        <v>41</v>
      </c>
      <c r="C8" s="37"/>
      <c r="D8" s="36"/>
      <c r="E8" s="38">
        <f t="shared" si="0"/>
        <v>-4.3E-3</v>
      </c>
      <c r="F8" s="37">
        <f t="shared" si="1"/>
        <v>-13.63998868</v>
      </c>
      <c r="G8" s="36" t="s">
        <v>96</v>
      </c>
    </row>
    <row r="9" spans="1:13" ht="18.75" customHeight="1" x14ac:dyDescent="0.35">
      <c r="A9" s="35">
        <v>8</v>
      </c>
      <c r="B9" s="36" t="s">
        <v>41</v>
      </c>
      <c r="C9" s="37"/>
      <c r="D9" s="36"/>
      <c r="E9" s="38">
        <f t="shared" si="0"/>
        <v>-4.3E-3</v>
      </c>
      <c r="F9" s="37">
        <f t="shared" si="1"/>
        <v>-13.63998868</v>
      </c>
      <c r="G9" s="36" t="s">
        <v>97</v>
      </c>
    </row>
    <row r="10" spans="1:13" ht="18.75" customHeight="1" x14ac:dyDescent="0.35">
      <c r="A10" s="35">
        <v>9</v>
      </c>
      <c r="B10" s="36" t="s">
        <v>41</v>
      </c>
      <c r="C10" s="37"/>
      <c r="D10" s="36"/>
      <c r="E10" s="38">
        <f t="shared" si="0"/>
        <v>-4.3E-3</v>
      </c>
      <c r="F10" s="37">
        <f t="shared" si="1"/>
        <v>-13.63998868</v>
      </c>
      <c r="G10" s="36" t="s">
        <v>98</v>
      </c>
    </row>
    <row r="11" spans="1:13" ht="18.75" customHeight="1" x14ac:dyDescent="0.35">
      <c r="A11" s="35">
        <v>10</v>
      </c>
      <c r="B11" s="36" t="s">
        <v>41</v>
      </c>
      <c r="C11" s="37"/>
      <c r="D11" s="36"/>
      <c r="E11" s="38">
        <f t="shared" si="0"/>
        <v>-4.3E-3</v>
      </c>
      <c r="F11" s="37">
        <f t="shared" si="1"/>
        <v>-13.63998868</v>
      </c>
      <c r="G11" s="36" t="s">
        <v>99</v>
      </c>
    </row>
    <row r="12" spans="1:13" ht="18.75" customHeight="1" x14ac:dyDescent="0.35">
      <c r="A12" s="35">
        <v>11</v>
      </c>
      <c r="B12" s="36" t="s">
        <v>41</v>
      </c>
      <c r="C12" s="37"/>
      <c r="D12" s="36"/>
      <c r="E12" s="38">
        <f t="shared" si="0"/>
        <v>-4.3E-3</v>
      </c>
      <c r="F12" s="37">
        <f t="shared" si="1"/>
        <v>-13.63998868</v>
      </c>
      <c r="G12" s="36" t="s">
        <v>100</v>
      </c>
    </row>
    <row r="13" spans="1:13" ht="18.75" customHeight="1" x14ac:dyDescent="0.35">
      <c r="A13" s="35">
        <v>12</v>
      </c>
      <c r="B13" s="36" t="s">
        <v>41</v>
      </c>
      <c r="C13" s="37"/>
      <c r="D13" s="36"/>
      <c r="E13" s="38">
        <f t="shared" si="0"/>
        <v>-4.3E-3</v>
      </c>
      <c r="F13" s="37">
        <f t="shared" si="1"/>
        <v>-13.63998868</v>
      </c>
      <c r="G13" s="36" t="s">
        <v>101</v>
      </c>
    </row>
    <row r="14" spans="1:13" ht="18.75" customHeight="1" x14ac:dyDescent="0.35">
      <c r="A14" s="41">
        <v>13</v>
      </c>
      <c r="B14" s="42" t="s">
        <v>41</v>
      </c>
      <c r="C14" s="43"/>
      <c r="D14" s="42"/>
      <c r="E14" s="44">
        <f t="shared" si="0"/>
        <v>-4.3E-3</v>
      </c>
      <c r="F14" s="43">
        <f t="shared" si="1"/>
        <v>-13.63998868</v>
      </c>
      <c r="G14" s="42" t="s">
        <v>102</v>
      </c>
    </row>
    <row r="15" spans="1:13" ht="18.75" customHeight="1" x14ac:dyDescent="0.35">
      <c r="A15" s="41">
        <v>14</v>
      </c>
      <c r="B15" s="42" t="s">
        <v>41</v>
      </c>
      <c r="C15" s="43"/>
      <c r="D15" s="42"/>
      <c r="E15" s="44">
        <f t="shared" si="0"/>
        <v>-4.3E-3</v>
      </c>
      <c r="F15" s="43">
        <f t="shared" si="1"/>
        <v>-13.63998868</v>
      </c>
      <c r="G15" s="42" t="s">
        <v>103</v>
      </c>
    </row>
    <row r="16" spans="1:13" ht="18.75" customHeight="1" x14ac:dyDescent="0.35">
      <c r="A16" s="41">
        <v>15</v>
      </c>
      <c r="B16" s="42" t="s">
        <v>41</v>
      </c>
      <c r="C16" s="43"/>
      <c r="D16" s="42"/>
      <c r="E16" s="44">
        <f t="shared" si="0"/>
        <v>-4.3E-3</v>
      </c>
      <c r="F16" s="43">
        <f t="shared" si="1"/>
        <v>-13.63998868</v>
      </c>
      <c r="G16" s="42" t="s">
        <v>104</v>
      </c>
    </row>
    <row r="17" spans="1:7" ht="18.75" customHeight="1" x14ac:dyDescent="0.35">
      <c r="A17" s="41">
        <v>16</v>
      </c>
      <c r="B17" s="42" t="s">
        <v>41</v>
      </c>
      <c r="C17" s="43"/>
      <c r="D17" s="42"/>
      <c r="E17" s="44">
        <f t="shared" si="0"/>
        <v>-4.3E-3</v>
      </c>
      <c r="F17" s="43">
        <f t="shared" si="1"/>
        <v>-13.63998868</v>
      </c>
      <c r="G17" s="42" t="s">
        <v>105</v>
      </c>
    </row>
    <row r="18" spans="1:7" ht="18.75" customHeight="1" x14ac:dyDescent="0.35">
      <c r="A18" s="41">
        <v>17</v>
      </c>
      <c r="B18" s="42" t="s">
        <v>41</v>
      </c>
      <c r="C18" s="43"/>
      <c r="D18" s="42"/>
      <c r="E18" s="44">
        <f t="shared" si="0"/>
        <v>-4.3E-3</v>
      </c>
      <c r="F18" s="43">
        <f t="shared" si="1"/>
        <v>-13.63998868</v>
      </c>
      <c r="G18" s="42" t="s">
        <v>106</v>
      </c>
    </row>
    <row r="19" spans="1:7" ht="18.75" customHeight="1" x14ac:dyDescent="0.35">
      <c r="A19" s="41">
        <v>18</v>
      </c>
      <c r="B19" s="42" t="s">
        <v>41</v>
      </c>
      <c r="C19" s="43"/>
      <c r="D19" s="42"/>
      <c r="E19" s="44">
        <f t="shared" si="0"/>
        <v>-4.3E-3</v>
      </c>
      <c r="F19" s="43">
        <f t="shared" si="1"/>
        <v>-13.63998868</v>
      </c>
      <c r="G19" s="42" t="s">
        <v>107</v>
      </c>
    </row>
    <row r="20" spans="1:7" ht="18.75" customHeight="1" x14ac:dyDescent="0.35">
      <c r="A20" s="41">
        <v>19</v>
      </c>
      <c r="B20" s="42" t="s">
        <v>41</v>
      </c>
      <c r="C20" s="43"/>
      <c r="D20" s="42"/>
      <c r="E20" s="44">
        <f t="shared" si="0"/>
        <v>-4.3E-3</v>
      </c>
      <c r="F20" s="43">
        <f t="shared" si="1"/>
        <v>-13.63998868</v>
      </c>
      <c r="G20" s="42" t="s">
        <v>108</v>
      </c>
    </row>
    <row r="21" spans="1:7" ht="18.75" customHeight="1" x14ac:dyDescent="0.35">
      <c r="A21" s="41">
        <v>20</v>
      </c>
      <c r="B21" s="42" t="s">
        <v>41</v>
      </c>
      <c r="C21" s="43"/>
      <c r="D21" s="42"/>
      <c r="E21" s="44">
        <f t="shared" si="0"/>
        <v>-4.3E-3</v>
      </c>
      <c r="F21" s="43">
        <f t="shared" si="1"/>
        <v>-13.63998868</v>
      </c>
      <c r="G21" s="42" t="s">
        <v>109</v>
      </c>
    </row>
    <row r="22" spans="1:7" ht="18.75" customHeight="1" x14ac:dyDescent="0.35">
      <c r="A22" s="35">
        <v>21</v>
      </c>
      <c r="B22" s="36" t="s">
        <v>41</v>
      </c>
      <c r="C22" s="37"/>
      <c r="D22" s="36"/>
      <c r="E22" s="38">
        <f t="shared" si="0"/>
        <v>-4.3E-3</v>
      </c>
      <c r="F22" s="37">
        <f t="shared" si="1"/>
        <v>-13.63998868</v>
      </c>
      <c r="G22" s="36" t="s">
        <v>110</v>
      </c>
    </row>
    <row r="23" spans="1:7" ht="18.75" customHeight="1" x14ac:dyDescent="0.35">
      <c r="A23" s="35">
        <v>22</v>
      </c>
      <c r="B23" s="36" t="s">
        <v>41</v>
      </c>
      <c r="C23" s="37"/>
      <c r="D23" s="36"/>
      <c r="E23" s="38">
        <f t="shared" si="0"/>
        <v>-4.3E-3</v>
      </c>
      <c r="F23" s="37">
        <f t="shared" si="1"/>
        <v>-13.63998868</v>
      </c>
      <c r="G23" s="36" t="s">
        <v>111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M81"/>
  <sheetViews>
    <sheetView workbookViewId="0"/>
  </sheetViews>
  <sheetFormatPr defaultRowHeight="14.5" x14ac:dyDescent="0.35"/>
  <cols>
    <col min="1" max="1" width="13.54296875" style="51" bestFit="1" customWidth="1"/>
    <col min="2" max="4" width="13.54296875" bestFit="1" customWidth="1"/>
    <col min="5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30" t="s">
        <v>36</v>
      </c>
      <c r="D1" s="30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/>
      <c r="D2" s="36"/>
      <c r="E2" s="38">
        <f t="shared" ref="E2:E33" si="0">((20-D2)*-0.000175+C2)-0.0008</f>
        <v>-4.3E-3</v>
      </c>
      <c r="F2" s="37">
        <f t="shared" ref="F2:F33" si="1">E2*10.9276-13.593</f>
        <v>-13.63998868</v>
      </c>
      <c r="G2" s="36" t="s">
        <v>42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/>
      <c r="D3" s="36"/>
      <c r="E3" s="38">
        <f t="shared" si="0"/>
        <v>-4.3E-3</v>
      </c>
      <c r="F3" s="37">
        <f t="shared" si="1"/>
        <v>-13.63998868</v>
      </c>
      <c r="G3" s="36" t="s">
        <v>44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35">
        <v>3</v>
      </c>
      <c r="B4" s="36" t="s">
        <v>41</v>
      </c>
      <c r="C4" s="37"/>
      <c r="D4" s="36"/>
      <c r="E4" s="38">
        <f t="shared" si="0"/>
        <v>-4.3E-3</v>
      </c>
      <c r="F4" s="37">
        <f t="shared" si="1"/>
        <v>-13.63998868</v>
      </c>
      <c r="G4" s="36" t="s">
        <v>46</v>
      </c>
      <c r="I4" t="s">
        <v>47</v>
      </c>
    </row>
    <row r="5" spans="1:13" ht="18.75" customHeight="1" x14ac:dyDescent="0.35">
      <c r="A5" s="35">
        <v>4</v>
      </c>
      <c r="B5" s="36" t="s">
        <v>41</v>
      </c>
      <c r="C5" s="37"/>
      <c r="D5" s="36"/>
      <c r="E5" s="38">
        <f t="shared" si="0"/>
        <v>-4.3E-3</v>
      </c>
      <c r="F5" s="37">
        <f t="shared" si="1"/>
        <v>-13.63998868</v>
      </c>
      <c r="G5" s="36" t="s">
        <v>48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/>
      <c r="D6" s="36"/>
      <c r="E6" s="38">
        <f t="shared" si="0"/>
        <v>-4.3E-3</v>
      </c>
      <c r="F6" s="37">
        <f t="shared" si="1"/>
        <v>-13.63998868</v>
      </c>
      <c r="G6" s="36" t="s">
        <v>50</v>
      </c>
    </row>
    <row r="7" spans="1:13" ht="18.75" customHeight="1" x14ac:dyDescent="0.35">
      <c r="A7" s="35">
        <v>6</v>
      </c>
      <c r="B7" s="36" t="s">
        <v>41</v>
      </c>
      <c r="C7" s="37"/>
      <c r="D7" s="36"/>
      <c r="E7" s="38">
        <f t="shared" si="0"/>
        <v>-4.3E-3</v>
      </c>
      <c r="F7" s="37">
        <f t="shared" si="1"/>
        <v>-13.63998868</v>
      </c>
      <c r="G7" s="36" t="s">
        <v>51</v>
      </c>
    </row>
    <row r="8" spans="1:13" ht="18.75" customHeight="1" x14ac:dyDescent="0.35">
      <c r="A8" s="41">
        <v>7</v>
      </c>
      <c r="B8" s="42" t="s">
        <v>41</v>
      </c>
      <c r="C8" s="43"/>
      <c r="D8" s="42"/>
      <c r="E8" s="44">
        <f t="shared" si="0"/>
        <v>-4.3E-3</v>
      </c>
      <c r="F8" s="43">
        <f t="shared" si="1"/>
        <v>-13.63998868</v>
      </c>
      <c r="G8" s="42" t="s">
        <v>52</v>
      </c>
    </row>
    <row r="9" spans="1:13" ht="18.75" customHeight="1" x14ac:dyDescent="0.35">
      <c r="A9" s="41">
        <v>8</v>
      </c>
      <c r="B9" s="42" t="s">
        <v>41</v>
      </c>
      <c r="C9" s="43"/>
      <c r="D9" s="42"/>
      <c r="E9" s="44">
        <f t="shared" si="0"/>
        <v>-4.3E-3</v>
      </c>
      <c r="F9" s="43">
        <f t="shared" si="1"/>
        <v>-13.63998868</v>
      </c>
      <c r="G9" s="42" t="s">
        <v>53</v>
      </c>
    </row>
    <row r="10" spans="1:13" ht="18.75" customHeight="1" x14ac:dyDescent="0.35">
      <c r="A10" s="41">
        <v>9</v>
      </c>
      <c r="B10" s="42" t="s">
        <v>41</v>
      </c>
      <c r="C10" s="43"/>
      <c r="D10" s="42"/>
      <c r="E10" s="44">
        <f t="shared" si="0"/>
        <v>-4.3E-3</v>
      </c>
      <c r="F10" s="43">
        <f t="shared" si="1"/>
        <v>-13.63998868</v>
      </c>
      <c r="G10" s="42" t="s">
        <v>54</v>
      </c>
    </row>
    <row r="11" spans="1:13" ht="18.75" customHeight="1" x14ac:dyDescent="0.35">
      <c r="A11" s="41">
        <v>10</v>
      </c>
      <c r="B11" s="42" t="s">
        <v>41</v>
      </c>
      <c r="C11" s="43"/>
      <c r="D11" s="42"/>
      <c r="E11" s="44">
        <f t="shared" si="0"/>
        <v>-4.3E-3</v>
      </c>
      <c r="F11" s="43">
        <f t="shared" si="1"/>
        <v>-13.63998868</v>
      </c>
      <c r="G11" s="42" t="s">
        <v>55</v>
      </c>
    </row>
    <row r="12" spans="1:13" ht="18.75" customHeight="1" x14ac:dyDescent="0.35">
      <c r="A12" s="41">
        <v>11</v>
      </c>
      <c r="B12" s="42" t="s">
        <v>41</v>
      </c>
      <c r="C12" s="43"/>
      <c r="D12" s="42"/>
      <c r="E12" s="44">
        <f t="shared" si="0"/>
        <v>-4.3E-3</v>
      </c>
      <c r="F12" s="43">
        <f t="shared" si="1"/>
        <v>-13.63998868</v>
      </c>
      <c r="G12" s="42" t="s">
        <v>56</v>
      </c>
    </row>
    <row r="13" spans="1:13" ht="18.75" customHeight="1" x14ac:dyDescent="0.35">
      <c r="A13" s="41">
        <v>12</v>
      </c>
      <c r="B13" s="42" t="s">
        <v>41</v>
      </c>
      <c r="C13" s="43"/>
      <c r="D13" s="42"/>
      <c r="E13" s="44">
        <f t="shared" si="0"/>
        <v>-4.3E-3</v>
      </c>
      <c r="F13" s="43">
        <f t="shared" si="1"/>
        <v>-13.63998868</v>
      </c>
      <c r="G13" s="42" t="s">
        <v>57</v>
      </c>
    </row>
    <row r="14" spans="1:13" ht="18.75" customHeight="1" x14ac:dyDescent="0.35">
      <c r="A14" s="41">
        <v>13</v>
      </c>
      <c r="B14" s="42" t="s">
        <v>41</v>
      </c>
      <c r="C14" s="43"/>
      <c r="D14" s="42"/>
      <c r="E14" s="44">
        <f t="shared" si="0"/>
        <v>-4.3E-3</v>
      </c>
      <c r="F14" s="43">
        <f t="shared" si="1"/>
        <v>-13.63998868</v>
      </c>
      <c r="G14" s="42" t="s">
        <v>58</v>
      </c>
    </row>
    <row r="15" spans="1:13" ht="18.75" customHeight="1" x14ac:dyDescent="0.35">
      <c r="A15" s="41">
        <v>14</v>
      </c>
      <c r="B15" s="42" t="s">
        <v>41</v>
      </c>
      <c r="C15" s="43"/>
      <c r="D15" s="42"/>
      <c r="E15" s="44">
        <f t="shared" si="0"/>
        <v>-4.3E-3</v>
      </c>
      <c r="F15" s="43">
        <f t="shared" si="1"/>
        <v>-13.63998868</v>
      </c>
      <c r="G15" s="42" t="s">
        <v>59</v>
      </c>
    </row>
    <row r="16" spans="1:13" ht="18.75" customHeight="1" x14ac:dyDescent="0.35">
      <c r="A16" s="35">
        <v>15</v>
      </c>
      <c r="B16" s="36" t="s">
        <v>41</v>
      </c>
      <c r="C16" s="37"/>
      <c r="D16" s="36"/>
      <c r="E16" s="38">
        <f t="shared" si="0"/>
        <v>-4.3E-3</v>
      </c>
      <c r="F16" s="37">
        <f t="shared" si="1"/>
        <v>-13.63998868</v>
      </c>
      <c r="G16" s="36" t="s">
        <v>60</v>
      </c>
    </row>
    <row r="17" spans="1:7" ht="18.75" customHeight="1" x14ac:dyDescent="0.35">
      <c r="A17" s="35">
        <v>16</v>
      </c>
      <c r="B17" s="36" t="s">
        <v>41</v>
      </c>
      <c r="C17" s="37"/>
      <c r="D17" s="36"/>
      <c r="E17" s="38">
        <f t="shared" si="0"/>
        <v>-4.3E-3</v>
      </c>
      <c r="F17" s="37">
        <f t="shared" si="1"/>
        <v>-13.63998868</v>
      </c>
      <c r="G17" s="36" t="s">
        <v>61</v>
      </c>
    </row>
    <row r="18" spans="1:7" ht="18.75" customHeight="1" x14ac:dyDescent="0.35">
      <c r="A18" s="35">
        <v>17</v>
      </c>
      <c r="B18" s="36" t="s">
        <v>41</v>
      </c>
      <c r="C18" s="37"/>
      <c r="D18" s="36"/>
      <c r="E18" s="38">
        <f t="shared" si="0"/>
        <v>-4.3E-3</v>
      </c>
      <c r="F18" s="37">
        <f t="shared" si="1"/>
        <v>-13.63998868</v>
      </c>
      <c r="G18" s="36" t="s">
        <v>62</v>
      </c>
    </row>
    <row r="19" spans="1:7" ht="18.75" customHeight="1" x14ac:dyDescent="0.35">
      <c r="A19" s="35">
        <v>18</v>
      </c>
      <c r="B19" s="36" t="s">
        <v>41</v>
      </c>
      <c r="C19" s="37"/>
      <c r="D19" s="36"/>
      <c r="E19" s="38">
        <f t="shared" si="0"/>
        <v>-4.3E-3</v>
      </c>
      <c r="F19" s="37">
        <f t="shared" si="1"/>
        <v>-13.63998868</v>
      </c>
      <c r="G19" s="36" t="s">
        <v>63</v>
      </c>
    </row>
    <row r="20" spans="1:7" ht="18.75" customHeight="1" x14ac:dyDescent="0.35">
      <c r="A20" s="35">
        <v>19</v>
      </c>
      <c r="B20" s="36" t="s">
        <v>41</v>
      </c>
      <c r="C20" s="37"/>
      <c r="D20" s="36"/>
      <c r="E20" s="38">
        <f t="shared" si="0"/>
        <v>-4.3E-3</v>
      </c>
      <c r="F20" s="37">
        <f t="shared" si="1"/>
        <v>-13.63998868</v>
      </c>
      <c r="G20" s="36" t="s">
        <v>64</v>
      </c>
    </row>
    <row r="21" spans="1:7" ht="18.75" customHeight="1" x14ac:dyDescent="0.35">
      <c r="A21" s="35">
        <v>20</v>
      </c>
      <c r="B21" s="36" t="s">
        <v>41</v>
      </c>
      <c r="C21" s="37"/>
      <c r="D21" s="36"/>
      <c r="E21" s="38">
        <f t="shared" si="0"/>
        <v>-4.3E-3</v>
      </c>
      <c r="F21" s="37">
        <f t="shared" si="1"/>
        <v>-13.63998868</v>
      </c>
      <c r="G21" s="36" t="s">
        <v>65</v>
      </c>
    </row>
    <row r="22" spans="1:7" ht="18.75" customHeight="1" x14ac:dyDescent="0.35">
      <c r="A22" s="35">
        <v>21</v>
      </c>
      <c r="B22" s="36" t="s">
        <v>41</v>
      </c>
      <c r="C22" s="37"/>
      <c r="D22" s="36"/>
      <c r="E22" s="38">
        <f t="shared" si="0"/>
        <v>-4.3E-3</v>
      </c>
      <c r="F22" s="37">
        <f t="shared" si="1"/>
        <v>-13.63998868</v>
      </c>
      <c r="G22" s="36" t="s">
        <v>66</v>
      </c>
    </row>
    <row r="23" spans="1:7" ht="18.75" customHeight="1" x14ac:dyDescent="0.35">
      <c r="A23" s="35">
        <v>22</v>
      </c>
      <c r="B23" s="36" t="s">
        <v>41</v>
      </c>
      <c r="C23" s="37"/>
      <c r="D23" s="36"/>
      <c r="E23" s="38">
        <f t="shared" si="0"/>
        <v>-4.3E-3</v>
      </c>
      <c r="F23" s="37">
        <f t="shared" si="1"/>
        <v>-13.63998868</v>
      </c>
      <c r="G23" s="36" t="s">
        <v>67</v>
      </c>
    </row>
    <row r="24" spans="1:7" ht="18.75" customHeight="1" x14ac:dyDescent="0.35">
      <c r="A24" s="16">
        <v>23</v>
      </c>
      <c r="B24" t="s">
        <v>41</v>
      </c>
      <c r="C24" s="45"/>
      <c r="D24" s="46"/>
      <c r="E24" s="11">
        <f t="shared" si="0"/>
        <v>-4.3E-3</v>
      </c>
      <c r="F24" s="39">
        <f t="shared" si="1"/>
        <v>-13.63998868</v>
      </c>
      <c r="G24" t="s">
        <v>68</v>
      </c>
    </row>
    <row r="25" spans="1:7" ht="18.75" customHeight="1" x14ac:dyDescent="0.35">
      <c r="A25" s="16">
        <v>24</v>
      </c>
      <c r="B25" t="s">
        <v>41</v>
      </c>
      <c r="C25" s="45"/>
      <c r="D25" s="46"/>
      <c r="E25" s="11">
        <f t="shared" si="0"/>
        <v>-4.3E-3</v>
      </c>
      <c r="F25" s="39">
        <f t="shared" si="1"/>
        <v>-13.63998868</v>
      </c>
      <c r="G25" t="s">
        <v>69</v>
      </c>
    </row>
    <row r="26" spans="1:7" ht="18.75" customHeight="1" x14ac:dyDescent="0.35">
      <c r="A26" s="47">
        <v>25</v>
      </c>
      <c r="B26" s="48" t="s">
        <v>41</v>
      </c>
      <c r="C26" s="49"/>
      <c r="D26" s="48"/>
      <c r="E26" s="50">
        <f t="shared" si="0"/>
        <v>-4.3E-3</v>
      </c>
      <c r="F26" s="49">
        <f t="shared" si="1"/>
        <v>-13.63998868</v>
      </c>
      <c r="G26" s="48" t="s">
        <v>70</v>
      </c>
    </row>
    <row r="27" spans="1:7" ht="18.75" customHeight="1" x14ac:dyDescent="0.35">
      <c r="A27" s="47">
        <v>26</v>
      </c>
      <c r="B27" s="48" t="s">
        <v>41</v>
      </c>
      <c r="C27" s="49"/>
      <c r="D27" s="48"/>
      <c r="E27" s="50">
        <f t="shared" si="0"/>
        <v>-4.3E-3</v>
      </c>
      <c r="F27" s="49">
        <f t="shared" si="1"/>
        <v>-13.63998868</v>
      </c>
      <c r="G27" s="48" t="s">
        <v>71</v>
      </c>
    </row>
    <row r="28" spans="1:7" ht="18.75" customHeight="1" x14ac:dyDescent="0.35">
      <c r="A28" s="47">
        <v>27</v>
      </c>
      <c r="B28" s="48" t="s">
        <v>41</v>
      </c>
      <c r="C28" s="49"/>
      <c r="D28" s="48"/>
      <c r="E28" s="50">
        <f t="shared" si="0"/>
        <v>-4.3E-3</v>
      </c>
      <c r="F28" s="49">
        <f t="shared" si="1"/>
        <v>-13.63998868</v>
      </c>
      <c r="G28" s="48" t="s">
        <v>72</v>
      </c>
    </row>
    <row r="29" spans="1:7" ht="18.75" customHeight="1" x14ac:dyDescent="0.35">
      <c r="A29" s="47">
        <v>28</v>
      </c>
      <c r="B29" s="48" t="s">
        <v>41</v>
      </c>
      <c r="C29" s="49"/>
      <c r="D29" s="48"/>
      <c r="E29" s="50">
        <f t="shared" si="0"/>
        <v>-4.3E-3</v>
      </c>
      <c r="F29" s="49">
        <f t="shared" si="1"/>
        <v>-13.63998868</v>
      </c>
      <c r="G29" s="48" t="s">
        <v>73</v>
      </c>
    </row>
    <row r="30" spans="1:7" ht="18.75" customHeight="1" x14ac:dyDescent="0.35">
      <c r="A30" s="47">
        <v>29</v>
      </c>
      <c r="B30" s="48" t="s">
        <v>41</v>
      </c>
      <c r="C30" s="49"/>
      <c r="D30" s="48"/>
      <c r="E30" s="50">
        <f t="shared" si="0"/>
        <v>-4.3E-3</v>
      </c>
      <c r="F30" s="49">
        <f t="shared" si="1"/>
        <v>-13.63998868</v>
      </c>
      <c r="G30" s="48" t="s">
        <v>74</v>
      </c>
    </row>
    <row r="31" spans="1:7" ht="18.75" customHeight="1" x14ac:dyDescent="0.35">
      <c r="A31" s="47">
        <v>30</v>
      </c>
      <c r="B31" s="48" t="s">
        <v>41</v>
      </c>
      <c r="C31" s="49"/>
      <c r="D31" s="48"/>
      <c r="E31" s="50">
        <f t="shared" si="0"/>
        <v>-4.3E-3</v>
      </c>
      <c r="F31" s="49">
        <f t="shared" si="1"/>
        <v>-13.63998868</v>
      </c>
      <c r="G31" s="48" t="s">
        <v>75</v>
      </c>
    </row>
    <row r="32" spans="1:7" ht="18.75" customHeight="1" x14ac:dyDescent="0.35">
      <c r="A32" s="47">
        <v>31</v>
      </c>
      <c r="B32" s="48" t="s">
        <v>41</v>
      </c>
      <c r="C32" s="49"/>
      <c r="D32" s="48"/>
      <c r="E32" s="50">
        <f t="shared" si="0"/>
        <v>-4.3E-3</v>
      </c>
      <c r="F32" s="49">
        <f t="shared" si="1"/>
        <v>-13.63998868</v>
      </c>
      <c r="G32" s="48" t="s">
        <v>76</v>
      </c>
    </row>
    <row r="33" spans="1:7" ht="18.75" customHeight="1" x14ac:dyDescent="0.35">
      <c r="A33" s="47">
        <v>32</v>
      </c>
      <c r="B33" s="48" t="s">
        <v>41</v>
      </c>
      <c r="C33" s="49"/>
      <c r="D33" s="48"/>
      <c r="E33" s="50">
        <f t="shared" si="0"/>
        <v>-4.3E-3</v>
      </c>
      <c r="F33" s="49">
        <f t="shared" si="1"/>
        <v>-13.63998868</v>
      </c>
      <c r="G33" s="48" t="s">
        <v>77</v>
      </c>
    </row>
    <row r="34" spans="1:7" ht="18.75" customHeight="1" x14ac:dyDescent="0.35">
      <c r="A34" s="16">
        <v>33</v>
      </c>
      <c r="B34" t="s">
        <v>41</v>
      </c>
      <c r="C34" s="45"/>
      <c r="D34" s="46"/>
      <c r="E34" s="11">
        <f t="shared" ref="E34:E65" si="2">((20-D34)*-0.000175+C34)-0.0008</f>
        <v>-4.3E-3</v>
      </c>
      <c r="F34" s="39">
        <f t="shared" ref="F34:F65" si="3">E34*10.9276-13.593</f>
        <v>-13.63998868</v>
      </c>
      <c r="G34" t="s">
        <v>78</v>
      </c>
    </row>
    <row r="35" spans="1:7" ht="18.75" customHeight="1" x14ac:dyDescent="0.35">
      <c r="A35" s="16">
        <v>34</v>
      </c>
      <c r="B35" t="s">
        <v>41</v>
      </c>
      <c r="C35" s="45"/>
      <c r="D35" s="46"/>
      <c r="E35" s="11">
        <f t="shared" si="2"/>
        <v>-4.3E-3</v>
      </c>
      <c r="F35" s="39">
        <f t="shared" si="3"/>
        <v>-13.63998868</v>
      </c>
      <c r="G35" t="s">
        <v>79</v>
      </c>
    </row>
    <row r="36" spans="1:7" ht="18.75" customHeight="1" x14ac:dyDescent="0.35">
      <c r="A36" s="16">
        <v>35</v>
      </c>
      <c r="B36" t="s">
        <v>41</v>
      </c>
      <c r="C36" s="45"/>
      <c r="D36" s="46"/>
      <c r="E36" s="11">
        <f t="shared" si="2"/>
        <v>-4.3E-3</v>
      </c>
      <c r="F36" s="39">
        <f t="shared" si="3"/>
        <v>-13.63998868</v>
      </c>
      <c r="G36" t="s">
        <v>80</v>
      </c>
    </row>
    <row r="37" spans="1:7" ht="18.75" customHeight="1" x14ac:dyDescent="0.35">
      <c r="A37" s="16">
        <v>36</v>
      </c>
      <c r="B37" t="s">
        <v>41</v>
      </c>
      <c r="C37" s="45"/>
      <c r="D37" s="46"/>
      <c r="E37" s="11">
        <f t="shared" si="2"/>
        <v>-4.3E-3</v>
      </c>
      <c r="F37" s="39">
        <f t="shared" si="3"/>
        <v>-13.63998868</v>
      </c>
      <c r="G37" t="s">
        <v>81</v>
      </c>
    </row>
    <row r="38" spans="1:7" ht="18.75" customHeight="1" x14ac:dyDescent="0.35">
      <c r="A38" s="16">
        <v>37</v>
      </c>
      <c r="B38" t="s">
        <v>41</v>
      </c>
      <c r="C38" s="45"/>
      <c r="D38" s="46"/>
      <c r="E38" s="11">
        <f t="shared" si="2"/>
        <v>-4.3E-3</v>
      </c>
      <c r="F38" s="39">
        <f t="shared" si="3"/>
        <v>-13.63998868</v>
      </c>
      <c r="G38" t="s">
        <v>82</v>
      </c>
    </row>
    <row r="39" spans="1:7" ht="18.75" customHeight="1" x14ac:dyDescent="0.35">
      <c r="A39" s="16">
        <v>38</v>
      </c>
      <c r="B39" t="s">
        <v>41</v>
      </c>
      <c r="C39" s="45"/>
      <c r="D39" s="46"/>
      <c r="E39" s="11">
        <f t="shared" si="2"/>
        <v>-4.3E-3</v>
      </c>
      <c r="F39" s="39">
        <f t="shared" si="3"/>
        <v>-13.63998868</v>
      </c>
      <c r="G39" t="s">
        <v>83</v>
      </c>
    </row>
    <row r="40" spans="1:7" ht="18.75" customHeight="1" x14ac:dyDescent="0.35">
      <c r="A40" s="16">
        <v>39</v>
      </c>
      <c r="B40" t="s">
        <v>41</v>
      </c>
      <c r="C40" s="45"/>
      <c r="D40" s="46"/>
      <c r="E40" s="11">
        <f t="shared" si="2"/>
        <v>-4.3E-3</v>
      </c>
      <c r="F40" s="39">
        <f t="shared" si="3"/>
        <v>-13.63998868</v>
      </c>
      <c r="G40" t="s">
        <v>84</v>
      </c>
    </row>
    <row r="41" spans="1:7" ht="18.75" customHeight="1" x14ac:dyDescent="0.35">
      <c r="A41" s="16">
        <v>40</v>
      </c>
      <c r="B41" t="s">
        <v>41</v>
      </c>
      <c r="C41" s="45"/>
      <c r="D41" s="46"/>
      <c r="E41" s="11">
        <f t="shared" si="2"/>
        <v>-4.3E-3</v>
      </c>
      <c r="F41" s="39">
        <f t="shared" si="3"/>
        <v>-13.63998868</v>
      </c>
      <c r="G41" t="s">
        <v>85</v>
      </c>
    </row>
    <row r="42" spans="1:7" ht="18.75" customHeight="1" x14ac:dyDescent="0.35">
      <c r="A42" s="47">
        <v>41</v>
      </c>
      <c r="B42" s="48" t="s">
        <v>41</v>
      </c>
      <c r="C42" s="49"/>
      <c r="D42" s="48"/>
      <c r="E42" s="50">
        <f t="shared" si="2"/>
        <v>-4.3E-3</v>
      </c>
      <c r="F42" s="49">
        <f t="shared" si="3"/>
        <v>-13.63998868</v>
      </c>
      <c r="G42" s="48" t="s">
        <v>86</v>
      </c>
    </row>
    <row r="43" spans="1:7" ht="18.75" customHeight="1" x14ac:dyDescent="0.35">
      <c r="A43" s="47">
        <v>42</v>
      </c>
      <c r="B43" s="48" t="s">
        <v>41</v>
      </c>
      <c r="C43" s="49"/>
      <c r="D43" s="48"/>
      <c r="E43" s="50">
        <f t="shared" si="2"/>
        <v>-4.3E-3</v>
      </c>
      <c r="F43" s="49">
        <f t="shared" si="3"/>
        <v>-13.63998868</v>
      </c>
      <c r="G43" s="48" t="s">
        <v>87</v>
      </c>
    </row>
    <row r="44" spans="1:7" ht="18.75" customHeight="1" x14ac:dyDescent="0.35">
      <c r="A44" s="47">
        <v>43</v>
      </c>
      <c r="B44" s="48" t="s">
        <v>41</v>
      </c>
      <c r="C44" s="49"/>
      <c r="D44" s="48"/>
      <c r="E44" s="50">
        <f t="shared" si="2"/>
        <v>-4.3E-3</v>
      </c>
      <c r="F44" s="49">
        <f t="shared" si="3"/>
        <v>-13.63998868</v>
      </c>
      <c r="G44" s="48" t="s">
        <v>88</v>
      </c>
    </row>
    <row r="45" spans="1:7" ht="18.75" customHeight="1" x14ac:dyDescent="0.35">
      <c r="A45" s="47">
        <v>44</v>
      </c>
      <c r="B45" s="48" t="s">
        <v>41</v>
      </c>
      <c r="C45" s="49"/>
      <c r="D45" s="48"/>
      <c r="E45" s="50">
        <f t="shared" si="2"/>
        <v>-4.3E-3</v>
      </c>
      <c r="F45" s="49">
        <f t="shared" si="3"/>
        <v>-13.63998868</v>
      </c>
      <c r="G45" s="48" t="s">
        <v>89</v>
      </c>
    </row>
    <row r="46" spans="1:7" ht="18.75" customHeight="1" x14ac:dyDescent="0.35">
      <c r="A46" s="47">
        <v>45</v>
      </c>
      <c r="B46" s="48" t="s">
        <v>41</v>
      </c>
      <c r="C46" s="49"/>
      <c r="D46" s="48"/>
      <c r="E46" s="50">
        <f t="shared" si="2"/>
        <v>-4.3E-3</v>
      </c>
      <c r="F46" s="49">
        <f t="shared" si="3"/>
        <v>-13.63998868</v>
      </c>
      <c r="G46" s="48" t="s">
        <v>90</v>
      </c>
    </row>
    <row r="47" spans="1:7" ht="18.75" customHeight="1" x14ac:dyDescent="0.35">
      <c r="A47" s="47">
        <v>46</v>
      </c>
      <c r="B47" s="48" t="s">
        <v>41</v>
      </c>
      <c r="C47" s="49"/>
      <c r="D47" s="48"/>
      <c r="E47" s="50">
        <f t="shared" si="2"/>
        <v>-4.3E-3</v>
      </c>
      <c r="F47" s="49">
        <f t="shared" si="3"/>
        <v>-13.63998868</v>
      </c>
      <c r="G47" s="48" t="s">
        <v>91</v>
      </c>
    </row>
    <row r="48" spans="1:7" ht="18.75" customHeight="1" x14ac:dyDescent="0.35">
      <c r="A48" s="47">
        <v>47</v>
      </c>
      <c r="B48" s="48" t="s">
        <v>41</v>
      </c>
      <c r="C48" s="49"/>
      <c r="D48" s="48"/>
      <c r="E48" s="50">
        <f t="shared" si="2"/>
        <v>-4.3E-3</v>
      </c>
      <c r="F48" s="49">
        <f t="shared" si="3"/>
        <v>-13.63998868</v>
      </c>
      <c r="G48" s="48" t="s">
        <v>92</v>
      </c>
    </row>
    <row r="49" spans="1:7" ht="18.75" customHeight="1" x14ac:dyDescent="0.35">
      <c r="A49" s="47">
        <v>48</v>
      </c>
      <c r="B49" s="48" t="s">
        <v>41</v>
      </c>
      <c r="C49" s="49"/>
      <c r="D49" s="48"/>
      <c r="E49" s="50">
        <f t="shared" si="2"/>
        <v>-4.3E-3</v>
      </c>
      <c r="F49" s="49">
        <f t="shared" si="3"/>
        <v>-13.63998868</v>
      </c>
      <c r="G49" s="48" t="s">
        <v>93</v>
      </c>
    </row>
    <row r="50" spans="1:7" ht="18.75" customHeight="1" x14ac:dyDescent="0.35">
      <c r="A50" s="16">
        <v>49</v>
      </c>
      <c r="B50" t="s">
        <v>41</v>
      </c>
      <c r="C50" s="45"/>
      <c r="D50" s="46"/>
      <c r="E50" s="11">
        <f t="shared" si="2"/>
        <v>-4.3E-3</v>
      </c>
      <c r="F50" s="39">
        <f t="shared" si="3"/>
        <v>-13.63998868</v>
      </c>
      <c r="G50" t="s">
        <v>94</v>
      </c>
    </row>
    <row r="51" spans="1:7" ht="18.75" customHeight="1" x14ac:dyDescent="0.35">
      <c r="A51" s="16">
        <v>50</v>
      </c>
      <c r="B51" t="s">
        <v>41</v>
      </c>
      <c r="C51" s="45"/>
      <c r="D51" s="46"/>
      <c r="E51" s="11">
        <f t="shared" si="2"/>
        <v>-4.3E-3</v>
      </c>
      <c r="F51" s="39">
        <f t="shared" si="3"/>
        <v>-13.63998868</v>
      </c>
      <c r="G51" t="s">
        <v>95</v>
      </c>
    </row>
    <row r="52" spans="1:7" ht="18.75" customHeight="1" x14ac:dyDescent="0.35">
      <c r="A52" s="16">
        <v>51</v>
      </c>
      <c r="B52" t="s">
        <v>41</v>
      </c>
      <c r="C52" s="45"/>
      <c r="D52" s="46"/>
      <c r="E52" s="11">
        <f t="shared" si="2"/>
        <v>-4.3E-3</v>
      </c>
      <c r="F52" s="39">
        <f t="shared" si="3"/>
        <v>-13.63998868</v>
      </c>
      <c r="G52" t="s">
        <v>96</v>
      </c>
    </row>
    <row r="53" spans="1:7" ht="18.75" customHeight="1" x14ac:dyDescent="0.35">
      <c r="A53" s="16">
        <v>52</v>
      </c>
      <c r="B53" t="s">
        <v>41</v>
      </c>
      <c r="C53" s="45"/>
      <c r="D53" s="46"/>
      <c r="E53" s="11">
        <f t="shared" si="2"/>
        <v>-4.3E-3</v>
      </c>
      <c r="F53" s="39">
        <f t="shared" si="3"/>
        <v>-13.63998868</v>
      </c>
      <c r="G53" t="s">
        <v>97</v>
      </c>
    </row>
    <row r="54" spans="1:7" ht="18.75" customHeight="1" x14ac:dyDescent="0.35">
      <c r="A54" s="16">
        <v>53</v>
      </c>
      <c r="B54" t="s">
        <v>41</v>
      </c>
      <c r="C54" s="45"/>
      <c r="D54" s="46"/>
      <c r="E54" s="11">
        <f t="shared" si="2"/>
        <v>-4.3E-3</v>
      </c>
      <c r="F54" s="39">
        <f t="shared" si="3"/>
        <v>-13.63998868</v>
      </c>
      <c r="G54" t="s">
        <v>98</v>
      </c>
    </row>
    <row r="55" spans="1:7" ht="18.75" customHeight="1" x14ac:dyDescent="0.35">
      <c r="A55" s="16">
        <v>54</v>
      </c>
      <c r="B55" t="s">
        <v>41</v>
      </c>
      <c r="C55" s="45"/>
      <c r="D55" s="46"/>
      <c r="E55" s="11">
        <f t="shared" si="2"/>
        <v>-4.3E-3</v>
      </c>
      <c r="F55" s="39">
        <f t="shared" si="3"/>
        <v>-13.63998868</v>
      </c>
      <c r="G55" t="s">
        <v>99</v>
      </c>
    </row>
    <row r="56" spans="1:7" ht="18.75" customHeight="1" x14ac:dyDescent="0.35">
      <c r="A56" s="16">
        <v>55</v>
      </c>
      <c r="B56" t="s">
        <v>41</v>
      </c>
      <c r="C56" s="45"/>
      <c r="D56" s="46"/>
      <c r="E56" s="11">
        <f t="shared" si="2"/>
        <v>-4.3E-3</v>
      </c>
      <c r="F56" s="39">
        <f t="shared" si="3"/>
        <v>-13.63998868</v>
      </c>
      <c r="G56" t="s">
        <v>100</v>
      </c>
    </row>
    <row r="57" spans="1:7" ht="18.75" customHeight="1" x14ac:dyDescent="0.35">
      <c r="A57" s="16">
        <v>56</v>
      </c>
      <c r="B57" t="s">
        <v>41</v>
      </c>
      <c r="C57" s="45"/>
      <c r="D57" s="46"/>
      <c r="E57" s="11">
        <f t="shared" si="2"/>
        <v>-4.3E-3</v>
      </c>
      <c r="F57" s="39">
        <f t="shared" si="3"/>
        <v>-13.63998868</v>
      </c>
      <c r="G57" t="s">
        <v>101</v>
      </c>
    </row>
    <row r="58" spans="1:7" ht="18.75" customHeight="1" x14ac:dyDescent="0.35">
      <c r="A58" s="47">
        <v>57</v>
      </c>
      <c r="B58" s="48" t="s">
        <v>41</v>
      </c>
      <c r="C58" s="49"/>
      <c r="D58" s="48"/>
      <c r="E58" s="50">
        <f t="shared" si="2"/>
        <v>-4.3E-3</v>
      </c>
      <c r="F58" s="49">
        <f t="shared" si="3"/>
        <v>-13.63998868</v>
      </c>
      <c r="G58" s="48" t="s">
        <v>102</v>
      </c>
    </row>
    <row r="59" spans="1:7" ht="18.75" customHeight="1" x14ac:dyDescent="0.35">
      <c r="A59" s="47">
        <v>58</v>
      </c>
      <c r="B59" s="48" t="s">
        <v>41</v>
      </c>
      <c r="C59" s="49"/>
      <c r="D59" s="48"/>
      <c r="E59" s="50">
        <f t="shared" si="2"/>
        <v>-4.3E-3</v>
      </c>
      <c r="F59" s="49">
        <f t="shared" si="3"/>
        <v>-13.63998868</v>
      </c>
      <c r="G59" s="48" t="s">
        <v>103</v>
      </c>
    </row>
    <row r="60" spans="1:7" ht="18.75" customHeight="1" x14ac:dyDescent="0.35">
      <c r="A60" s="47">
        <v>59</v>
      </c>
      <c r="B60" s="48" t="s">
        <v>41</v>
      </c>
      <c r="C60" s="49"/>
      <c r="D60" s="48"/>
      <c r="E60" s="50">
        <f t="shared" si="2"/>
        <v>-4.3E-3</v>
      </c>
      <c r="F60" s="49">
        <f t="shared" si="3"/>
        <v>-13.63998868</v>
      </c>
      <c r="G60" s="48" t="s">
        <v>104</v>
      </c>
    </row>
    <row r="61" spans="1:7" ht="18.75" customHeight="1" x14ac:dyDescent="0.35">
      <c r="A61" s="47">
        <v>60</v>
      </c>
      <c r="B61" s="48" t="s">
        <v>41</v>
      </c>
      <c r="C61" s="49"/>
      <c r="D61" s="48"/>
      <c r="E61" s="50">
        <f t="shared" si="2"/>
        <v>-4.3E-3</v>
      </c>
      <c r="F61" s="49">
        <f t="shared" si="3"/>
        <v>-13.63998868</v>
      </c>
      <c r="G61" s="48" t="s">
        <v>105</v>
      </c>
    </row>
    <row r="62" spans="1:7" ht="18.75" customHeight="1" x14ac:dyDescent="0.35">
      <c r="A62" s="47">
        <v>61</v>
      </c>
      <c r="B62" s="48" t="s">
        <v>41</v>
      </c>
      <c r="C62" s="49"/>
      <c r="D62" s="48"/>
      <c r="E62" s="50">
        <f t="shared" si="2"/>
        <v>-4.3E-3</v>
      </c>
      <c r="F62" s="49">
        <f t="shared" si="3"/>
        <v>-13.63998868</v>
      </c>
      <c r="G62" s="48" t="s">
        <v>106</v>
      </c>
    </row>
    <row r="63" spans="1:7" ht="18.75" customHeight="1" x14ac:dyDescent="0.35">
      <c r="A63" s="47">
        <v>62</v>
      </c>
      <c r="B63" s="48" t="s">
        <v>41</v>
      </c>
      <c r="C63" s="49"/>
      <c r="D63" s="48"/>
      <c r="E63" s="50">
        <f t="shared" si="2"/>
        <v>-4.3E-3</v>
      </c>
      <c r="F63" s="49">
        <f t="shared" si="3"/>
        <v>-13.63998868</v>
      </c>
      <c r="G63" s="48" t="s">
        <v>107</v>
      </c>
    </row>
    <row r="64" spans="1:7" ht="18.75" customHeight="1" x14ac:dyDescent="0.35">
      <c r="A64" s="47">
        <v>63</v>
      </c>
      <c r="B64" s="48" t="s">
        <v>41</v>
      </c>
      <c r="C64" s="49"/>
      <c r="D64" s="48"/>
      <c r="E64" s="50">
        <f t="shared" si="2"/>
        <v>-4.3E-3</v>
      </c>
      <c r="F64" s="49">
        <f t="shared" si="3"/>
        <v>-13.63998868</v>
      </c>
      <c r="G64" s="48" t="s">
        <v>108</v>
      </c>
    </row>
    <row r="65" spans="1:7" ht="18.75" customHeight="1" x14ac:dyDescent="0.35">
      <c r="A65" s="47">
        <v>64</v>
      </c>
      <c r="B65" s="48" t="s">
        <v>41</v>
      </c>
      <c r="C65" s="49"/>
      <c r="D65" s="48"/>
      <c r="E65" s="50">
        <f t="shared" si="2"/>
        <v>-4.3E-3</v>
      </c>
      <c r="F65" s="49">
        <f t="shared" si="3"/>
        <v>-13.63998868</v>
      </c>
      <c r="G65" s="48" t="s">
        <v>109</v>
      </c>
    </row>
    <row r="66" spans="1:7" ht="18.75" customHeight="1" x14ac:dyDescent="0.35">
      <c r="A66" s="16">
        <v>65</v>
      </c>
      <c r="B66" t="s">
        <v>41</v>
      </c>
      <c r="C66" s="45"/>
      <c r="D66" s="46"/>
      <c r="E66" s="11">
        <f t="shared" ref="E66:E81" si="4">((20-D66)*-0.000175+C66)-0.0008</f>
        <v>-4.3E-3</v>
      </c>
      <c r="F66" s="39">
        <f t="shared" ref="F66:F81" si="5">E66*10.9276-13.593</f>
        <v>-13.63998868</v>
      </c>
      <c r="G66" t="s">
        <v>110</v>
      </c>
    </row>
    <row r="67" spans="1:7" ht="18.75" customHeight="1" x14ac:dyDescent="0.35">
      <c r="A67" s="16">
        <v>66</v>
      </c>
      <c r="B67" t="s">
        <v>41</v>
      </c>
      <c r="C67" s="45"/>
      <c r="D67" s="46"/>
      <c r="E67" s="11">
        <f t="shared" si="4"/>
        <v>-4.3E-3</v>
      </c>
      <c r="F67" s="39">
        <f t="shared" si="5"/>
        <v>-13.63998868</v>
      </c>
      <c r="G67" t="s">
        <v>111</v>
      </c>
    </row>
    <row r="68" spans="1:7" ht="18.75" customHeight="1" x14ac:dyDescent="0.35">
      <c r="A68" s="16">
        <v>67</v>
      </c>
      <c r="B68" t="s">
        <v>41</v>
      </c>
      <c r="C68" s="45"/>
      <c r="D68" s="46"/>
      <c r="E68" s="11">
        <f t="shared" si="4"/>
        <v>-4.3E-3</v>
      </c>
      <c r="F68" s="39">
        <f t="shared" si="5"/>
        <v>-13.63998868</v>
      </c>
      <c r="G68" t="s">
        <v>42</v>
      </c>
    </row>
    <row r="69" spans="1:7" ht="18.75" customHeight="1" x14ac:dyDescent="0.35">
      <c r="A69" s="16">
        <v>68</v>
      </c>
      <c r="B69" t="s">
        <v>41</v>
      </c>
      <c r="C69" s="45"/>
      <c r="D69" s="46"/>
      <c r="E69" s="11">
        <f t="shared" si="4"/>
        <v>-4.3E-3</v>
      </c>
      <c r="F69" s="39">
        <f t="shared" si="5"/>
        <v>-13.63998868</v>
      </c>
      <c r="G69" t="s">
        <v>44</v>
      </c>
    </row>
    <row r="70" spans="1:7" ht="18.75" customHeight="1" x14ac:dyDescent="0.35">
      <c r="A70" s="16">
        <v>69</v>
      </c>
      <c r="B70" t="s">
        <v>41</v>
      </c>
      <c r="C70" s="45"/>
      <c r="D70" s="46"/>
      <c r="E70" s="11">
        <f t="shared" si="4"/>
        <v>-4.3E-3</v>
      </c>
      <c r="F70" s="39">
        <f t="shared" si="5"/>
        <v>-13.63998868</v>
      </c>
      <c r="G70" t="s">
        <v>46</v>
      </c>
    </row>
    <row r="71" spans="1:7" ht="18.75" customHeight="1" x14ac:dyDescent="0.35">
      <c r="A71" s="16">
        <v>70</v>
      </c>
      <c r="B71" t="s">
        <v>41</v>
      </c>
      <c r="C71" s="45"/>
      <c r="D71" s="46"/>
      <c r="E71" s="11">
        <f t="shared" si="4"/>
        <v>-4.3E-3</v>
      </c>
      <c r="F71" s="39">
        <f t="shared" si="5"/>
        <v>-13.63998868</v>
      </c>
      <c r="G71" t="s">
        <v>48</v>
      </c>
    </row>
    <row r="72" spans="1:7" ht="18.75" customHeight="1" x14ac:dyDescent="0.35">
      <c r="A72" s="16">
        <v>71</v>
      </c>
      <c r="B72" t="s">
        <v>41</v>
      </c>
      <c r="C72" s="45"/>
      <c r="D72" s="46"/>
      <c r="E72" s="11">
        <f t="shared" si="4"/>
        <v>-4.3E-3</v>
      </c>
      <c r="F72" s="39">
        <f t="shared" si="5"/>
        <v>-13.63998868</v>
      </c>
      <c r="G72" t="s">
        <v>50</v>
      </c>
    </row>
    <row r="73" spans="1:7" ht="18.75" customHeight="1" x14ac:dyDescent="0.35">
      <c r="A73" s="47">
        <v>72</v>
      </c>
      <c r="B73" s="48" t="s">
        <v>41</v>
      </c>
      <c r="C73" s="49"/>
      <c r="D73" s="48"/>
      <c r="E73" s="50">
        <f t="shared" si="4"/>
        <v>-4.3E-3</v>
      </c>
      <c r="F73" s="49">
        <f t="shared" si="5"/>
        <v>-13.63998868</v>
      </c>
      <c r="G73" s="48" t="s">
        <v>51</v>
      </c>
    </row>
    <row r="74" spans="1:7" ht="18.75" customHeight="1" x14ac:dyDescent="0.35">
      <c r="A74" s="47">
        <v>73</v>
      </c>
      <c r="B74" s="48" t="s">
        <v>41</v>
      </c>
      <c r="C74" s="49"/>
      <c r="D74" s="48"/>
      <c r="E74" s="50">
        <f t="shared" si="4"/>
        <v>-4.3E-3</v>
      </c>
      <c r="F74" s="49">
        <f t="shared" si="5"/>
        <v>-13.63998868</v>
      </c>
      <c r="G74" s="48" t="s">
        <v>52</v>
      </c>
    </row>
    <row r="75" spans="1:7" ht="18.75" customHeight="1" x14ac:dyDescent="0.35">
      <c r="A75" s="47">
        <v>74</v>
      </c>
      <c r="B75" s="48" t="s">
        <v>41</v>
      </c>
      <c r="C75" s="49"/>
      <c r="D75" s="48"/>
      <c r="E75" s="50">
        <f t="shared" si="4"/>
        <v>-4.3E-3</v>
      </c>
      <c r="F75" s="49">
        <f t="shared" si="5"/>
        <v>-13.63998868</v>
      </c>
      <c r="G75" s="48" t="s">
        <v>53</v>
      </c>
    </row>
    <row r="76" spans="1:7" ht="18.75" customHeight="1" x14ac:dyDescent="0.35">
      <c r="A76" s="47">
        <v>75</v>
      </c>
      <c r="B76" s="48" t="s">
        <v>41</v>
      </c>
      <c r="C76" s="49"/>
      <c r="D76" s="48"/>
      <c r="E76" s="50">
        <f t="shared" si="4"/>
        <v>-4.3E-3</v>
      </c>
      <c r="F76" s="49">
        <f t="shared" si="5"/>
        <v>-13.63998868</v>
      </c>
      <c r="G76" s="48" t="s">
        <v>54</v>
      </c>
    </row>
    <row r="77" spans="1:7" ht="18.75" customHeight="1" x14ac:dyDescent="0.35">
      <c r="A77" s="47">
        <v>76</v>
      </c>
      <c r="B77" s="48" t="s">
        <v>41</v>
      </c>
      <c r="C77" s="49"/>
      <c r="D77" s="48"/>
      <c r="E77" s="50">
        <f t="shared" si="4"/>
        <v>-4.3E-3</v>
      </c>
      <c r="F77" s="49">
        <f t="shared" si="5"/>
        <v>-13.63998868</v>
      </c>
      <c r="G77" s="48" t="s">
        <v>55</v>
      </c>
    </row>
    <row r="78" spans="1:7" ht="18.75" customHeight="1" x14ac:dyDescent="0.35">
      <c r="A78" s="47">
        <v>77</v>
      </c>
      <c r="B78" s="48" t="s">
        <v>41</v>
      </c>
      <c r="C78" s="49"/>
      <c r="D78" s="48"/>
      <c r="E78" s="50">
        <f t="shared" si="4"/>
        <v>-4.3E-3</v>
      </c>
      <c r="F78" s="49">
        <f t="shared" si="5"/>
        <v>-13.63998868</v>
      </c>
      <c r="G78" s="48" t="s">
        <v>56</v>
      </c>
    </row>
    <row r="79" spans="1:7" ht="18.75" customHeight="1" x14ac:dyDescent="0.35">
      <c r="A79" s="47">
        <v>78</v>
      </c>
      <c r="B79" s="48" t="s">
        <v>41</v>
      </c>
      <c r="C79" s="49"/>
      <c r="D79" s="48"/>
      <c r="E79" s="50">
        <f t="shared" si="4"/>
        <v>-4.3E-3</v>
      </c>
      <c r="F79" s="49">
        <f t="shared" si="5"/>
        <v>-13.63998868</v>
      </c>
      <c r="G79" s="48" t="s">
        <v>57</v>
      </c>
    </row>
    <row r="80" spans="1:7" ht="18.75" customHeight="1" x14ac:dyDescent="0.35">
      <c r="A80" s="47">
        <v>79</v>
      </c>
      <c r="B80" s="48" t="s">
        <v>41</v>
      </c>
      <c r="C80" s="49"/>
      <c r="D80" s="48"/>
      <c r="E80" s="50">
        <f t="shared" si="4"/>
        <v>-4.3E-3</v>
      </c>
      <c r="F80" s="49">
        <f t="shared" si="5"/>
        <v>-13.63998868</v>
      </c>
      <c r="G80" s="48" t="s">
        <v>58</v>
      </c>
    </row>
    <row r="81" spans="1:7" ht="18.75" customHeight="1" x14ac:dyDescent="0.35">
      <c r="A81" s="47">
        <v>80</v>
      </c>
      <c r="B81" s="48" t="s">
        <v>41</v>
      </c>
      <c r="C81" s="49"/>
      <c r="D81" s="48"/>
      <c r="E81" s="50">
        <f t="shared" si="4"/>
        <v>-4.3E-3</v>
      </c>
      <c r="F81" s="49">
        <f t="shared" si="5"/>
        <v>-13.63998868</v>
      </c>
      <c r="G81" s="4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K86"/>
  <sheetViews>
    <sheetView tabSelected="1" topLeftCell="A8" workbookViewId="0">
      <selection activeCell="L35" sqref="L35"/>
    </sheetView>
  </sheetViews>
  <sheetFormatPr defaultRowHeight="14.5" x14ac:dyDescent="0.35"/>
  <cols>
    <col min="1" max="1" width="9.54296875" style="51" bestFit="1" customWidth="1"/>
    <col min="2" max="2" width="11.453125" style="59" bestFit="1" customWidth="1"/>
    <col min="3" max="3" width="11.7265625" style="40" bestFit="1" customWidth="1"/>
    <col min="4" max="4" width="10.81640625" style="40" bestFit="1" customWidth="1"/>
    <col min="5" max="5" width="10.81640625" style="59" bestFit="1" customWidth="1"/>
    <col min="6" max="7" width="10.81640625" style="40" bestFit="1" customWidth="1"/>
    <col min="8" max="8" width="10.81640625" style="59" bestFit="1" customWidth="1"/>
    <col min="9" max="9" width="10.81640625" style="40" bestFit="1" customWidth="1"/>
    <col min="10" max="10" width="11" style="40" bestFit="1" customWidth="1"/>
    <col min="11" max="11" width="11" style="59" bestFit="1" customWidth="1"/>
    <col min="12" max="13" width="13.54296875" style="40" bestFit="1" customWidth="1"/>
    <col min="14" max="14" width="13.54296875" style="136" bestFit="1" customWidth="1"/>
    <col min="15" max="16" width="13.54296875" style="40" bestFit="1" customWidth="1"/>
    <col min="17" max="17" width="13.54296875" style="136" bestFit="1" customWidth="1"/>
    <col min="18" max="19" width="13.54296875" style="40" bestFit="1" customWidth="1"/>
    <col min="20" max="20" width="13.54296875" style="136" bestFit="1" customWidth="1"/>
    <col min="21" max="22" width="13.54296875" style="40" bestFit="1" customWidth="1"/>
    <col min="23" max="23" width="13.54296875" style="136" bestFit="1" customWidth="1"/>
    <col min="24" max="25" width="13.54296875" style="40" bestFit="1" customWidth="1"/>
    <col min="26" max="26" width="13.54296875" style="136" bestFit="1" customWidth="1"/>
    <col min="27" max="28" width="13.54296875" style="40" bestFit="1" customWidth="1"/>
    <col min="29" max="29" width="13.54296875" style="136" bestFit="1" customWidth="1"/>
    <col min="30" max="31" width="13.54296875" style="40" bestFit="1" customWidth="1"/>
    <col min="32" max="32" width="13.54296875" style="136" bestFit="1" customWidth="1"/>
    <col min="33" max="34" width="13.54296875" style="40" bestFit="1" customWidth="1"/>
    <col min="35" max="35" width="13.54296875" style="136" bestFit="1" customWidth="1"/>
    <col min="36" max="37" width="13.54296875" style="40" bestFit="1" customWidth="1"/>
  </cols>
  <sheetData>
    <row r="1" spans="1:37" ht="18.75" customHeight="1" thickTop="1" x14ac:dyDescent="0.35">
      <c r="A1" s="70" t="s">
        <v>177</v>
      </c>
      <c r="B1" s="145">
        <f>'Tube Loading'!F29</f>
        <v>2018</v>
      </c>
      <c r="C1" s="111" t="s">
        <v>178</v>
      </c>
      <c r="D1" s="112" t="s">
        <v>179</v>
      </c>
      <c r="E1" s="145">
        <f>'Tube Loading'!F30</f>
        <v>2023</v>
      </c>
      <c r="F1" s="111" t="s">
        <v>180</v>
      </c>
      <c r="G1" s="112" t="s">
        <v>181</v>
      </c>
      <c r="H1" s="145">
        <f>'Tube Loading'!F31</f>
        <v>2028</v>
      </c>
      <c r="I1" s="111" t="s">
        <v>182</v>
      </c>
      <c r="J1" s="112" t="s">
        <v>183</v>
      </c>
      <c r="K1" s="145">
        <f>'Tube Loading'!F32</f>
        <v>2046</v>
      </c>
      <c r="L1" s="111" t="s">
        <v>184</v>
      </c>
      <c r="M1" s="112" t="s">
        <v>185</v>
      </c>
      <c r="N1" s="113">
        <f>'Tube Loading'!F33</f>
        <v>2049</v>
      </c>
      <c r="O1" s="111" t="s">
        <v>186</v>
      </c>
      <c r="P1" s="112" t="s">
        <v>187</v>
      </c>
      <c r="Q1" s="113">
        <f>'Tube Loading'!F34</f>
        <v>2052</v>
      </c>
      <c r="R1" s="111" t="s">
        <v>188</v>
      </c>
      <c r="S1" s="112" t="s">
        <v>189</v>
      </c>
      <c r="T1" s="113">
        <f>'Tube Loading'!F35</f>
        <v>2033</v>
      </c>
      <c r="U1" s="111" t="s">
        <v>190</v>
      </c>
      <c r="V1" s="112" t="s">
        <v>191</v>
      </c>
      <c r="W1" s="113">
        <f>'Tube Loading'!F36</f>
        <v>2038</v>
      </c>
      <c r="X1" s="111" t="s">
        <v>192</v>
      </c>
      <c r="Y1" s="112" t="s">
        <v>193</v>
      </c>
      <c r="Z1" s="113">
        <f>'Tube Loading'!F37</f>
        <v>2043</v>
      </c>
      <c r="AA1" s="111" t="s">
        <v>194</v>
      </c>
      <c r="AB1" s="112" t="s">
        <v>195</v>
      </c>
      <c r="AC1" s="113">
        <f>'Tube Loading'!F38</f>
        <v>2055</v>
      </c>
      <c r="AD1" s="111" t="s">
        <v>196</v>
      </c>
      <c r="AE1" s="112" t="s">
        <v>197</v>
      </c>
      <c r="AF1" s="113">
        <f>'Tube Loading'!F39</f>
        <v>2058</v>
      </c>
      <c r="AG1" s="111" t="s">
        <v>198</v>
      </c>
      <c r="AH1" s="112" t="s">
        <v>199</v>
      </c>
      <c r="AI1" s="113">
        <f>'Tube Loading'!F40</f>
        <v>2061</v>
      </c>
      <c r="AJ1" s="111" t="s">
        <v>200</v>
      </c>
      <c r="AK1" s="112" t="s">
        <v>201</v>
      </c>
    </row>
    <row r="2" spans="1:37" ht="18.75" customHeight="1" x14ac:dyDescent="0.35">
      <c r="A2" s="70" t="s">
        <v>202</v>
      </c>
      <c r="B2" s="146" t="s">
        <v>203</v>
      </c>
      <c r="C2" s="147"/>
      <c r="D2" s="148"/>
      <c r="E2" s="146" t="s">
        <v>204</v>
      </c>
      <c r="F2" s="147"/>
      <c r="G2" s="148"/>
      <c r="H2" s="146" t="s">
        <v>205</v>
      </c>
      <c r="I2" s="147"/>
      <c r="J2" s="148"/>
      <c r="K2" s="146" t="s">
        <v>206</v>
      </c>
      <c r="L2" s="147"/>
      <c r="M2" s="148"/>
      <c r="N2" s="149" t="s">
        <v>207</v>
      </c>
      <c r="O2" s="147"/>
      <c r="P2" s="148"/>
      <c r="Q2" s="149" t="s">
        <v>208</v>
      </c>
      <c r="R2" s="147"/>
      <c r="S2" s="148"/>
      <c r="T2" s="149" t="s">
        <v>209</v>
      </c>
      <c r="U2" s="147"/>
      <c r="V2" s="148"/>
      <c r="W2" s="149" t="s">
        <v>210</v>
      </c>
      <c r="X2" s="147"/>
      <c r="Y2" s="148"/>
      <c r="Z2" s="149" t="s">
        <v>211</v>
      </c>
      <c r="AA2" s="147"/>
      <c r="AB2" s="148"/>
      <c r="AC2" s="149" t="s">
        <v>212</v>
      </c>
      <c r="AD2" s="147"/>
      <c r="AE2" s="148"/>
      <c r="AF2" s="149" t="s">
        <v>213</v>
      </c>
      <c r="AG2" s="147"/>
      <c r="AH2" s="148"/>
      <c r="AI2" s="149" t="s">
        <v>13</v>
      </c>
      <c r="AJ2" s="147"/>
      <c r="AK2" s="148"/>
    </row>
    <row r="3" spans="1:37" ht="18.75" customHeight="1" x14ac:dyDescent="0.35">
      <c r="A3" s="70" t="s">
        <v>214</v>
      </c>
      <c r="B3" s="114" t="s">
        <v>215</v>
      </c>
      <c r="C3" s="115" t="s">
        <v>216</v>
      </c>
      <c r="D3" s="116" t="s">
        <v>217</v>
      </c>
      <c r="E3" s="114" t="s">
        <v>215</v>
      </c>
      <c r="F3" s="115" t="s">
        <v>216</v>
      </c>
      <c r="G3" s="116" t="s">
        <v>217</v>
      </c>
      <c r="H3" s="114" t="s">
        <v>215</v>
      </c>
      <c r="I3" s="115" t="s">
        <v>216</v>
      </c>
      <c r="J3" s="116" t="s">
        <v>217</v>
      </c>
      <c r="K3" s="114" t="s">
        <v>215</v>
      </c>
      <c r="L3" s="115" t="s">
        <v>216</v>
      </c>
      <c r="M3" s="116" t="s">
        <v>217</v>
      </c>
      <c r="N3" s="117" t="s">
        <v>215</v>
      </c>
      <c r="O3" s="115" t="s">
        <v>216</v>
      </c>
      <c r="P3" s="116" t="s">
        <v>217</v>
      </c>
      <c r="Q3" s="117" t="s">
        <v>215</v>
      </c>
      <c r="R3" s="115" t="s">
        <v>216</v>
      </c>
      <c r="S3" s="116" t="s">
        <v>217</v>
      </c>
      <c r="T3" s="117" t="s">
        <v>215</v>
      </c>
      <c r="U3" s="115" t="s">
        <v>216</v>
      </c>
      <c r="V3" s="116" t="s">
        <v>217</v>
      </c>
      <c r="W3" s="117" t="s">
        <v>215</v>
      </c>
      <c r="X3" s="115" t="s">
        <v>216</v>
      </c>
      <c r="Y3" s="116" t="s">
        <v>217</v>
      </c>
      <c r="Z3" s="117" t="s">
        <v>215</v>
      </c>
      <c r="AA3" s="115" t="s">
        <v>216</v>
      </c>
      <c r="AB3" s="116" t="s">
        <v>217</v>
      </c>
      <c r="AC3" s="117" t="s">
        <v>215</v>
      </c>
      <c r="AD3" s="115" t="s">
        <v>216</v>
      </c>
      <c r="AE3" s="116" t="s">
        <v>217</v>
      </c>
      <c r="AF3" s="117" t="s">
        <v>215</v>
      </c>
      <c r="AG3" s="115" t="s">
        <v>216</v>
      </c>
      <c r="AH3" s="116" t="s">
        <v>217</v>
      </c>
      <c r="AI3" s="117" t="s">
        <v>215</v>
      </c>
      <c r="AJ3" s="115" t="s">
        <v>216</v>
      </c>
      <c r="AK3" s="116" t="s">
        <v>217</v>
      </c>
    </row>
    <row r="4" spans="1:37" ht="18.75" customHeight="1" x14ac:dyDescent="0.35">
      <c r="A4" s="70">
        <v>1</v>
      </c>
      <c r="B4" s="118" t="str">
        <f>'Tube A'!G2</f>
        <v>A1</v>
      </c>
      <c r="C4" s="119">
        <f>'Tube A'!F2</f>
        <v>1.7147645460000014</v>
      </c>
      <c r="D4" s="120">
        <v>2.1321347512981439E-2</v>
      </c>
      <c r="E4" s="118" t="str">
        <f>'Tube B'!G2</f>
        <v>G3</v>
      </c>
      <c r="F4" s="119">
        <f>'Tube B'!F2</f>
        <v>1.7135351910000018</v>
      </c>
      <c r="G4" s="120">
        <v>4.9894752996827829E-2</v>
      </c>
      <c r="H4" s="118" t="str">
        <f>'Tube C'!G2</f>
        <v>D6</v>
      </c>
      <c r="I4" s="119">
        <f>'Tube C'!F2</f>
        <v>1.7179608690000006</v>
      </c>
      <c r="J4" s="120">
        <v>8.2006107192239084E-3</v>
      </c>
      <c r="K4" s="118" t="str">
        <f>'Tube D'!G2</f>
        <v>C9</v>
      </c>
      <c r="L4" s="119">
        <f>'Tube D'!F2</f>
        <v>1.7165402810000021</v>
      </c>
      <c r="M4" s="120">
        <v>-8.4154235034061189E-3</v>
      </c>
      <c r="N4" s="121" t="str">
        <f>'Tube E'!G2</f>
        <v>A1</v>
      </c>
      <c r="O4" s="119">
        <f>'Tube E'!F2</f>
        <v>1.7229329270000022</v>
      </c>
      <c r="P4" s="120">
        <v>3.0065532023417752E-3</v>
      </c>
      <c r="Q4" s="121" t="str">
        <f>'Tube F'!G2</f>
        <v>G3</v>
      </c>
      <c r="R4" s="119">
        <f>'Tube F'!F2</f>
        <v>1.7208020449999992</v>
      </c>
      <c r="S4" s="120">
        <v>-1.3757370164990996E-2</v>
      </c>
      <c r="T4" s="121" t="str">
        <f>'Tube G'!G2</f>
        <v>D6</v>
      </c>
      <c r="U4" s="119">
        <f>'Tube G'!F2</f>
        <v>1.6913521630000012</v>
      </c>
      <c r="V4" s="120">
        <v>-4.2797237939359509E-3</v>
      </c>
      <c r="W4" s="121" t="str">
        <f>'Tube H'!G2</f>
        <v>C9</v>
      </c>
      <c r="X4" s="119">
        <f>'Tube H'!F2</f>
        <v>1.7146825890000006</v>
      </c>
      <c r="Y4" s="120">
        <v>-3.8506486813915657E-2</v>
      </c>
      <c r="Z4" s="121" t="str">
        <f>'Tube I'!G2</f>
        <v>A1</v>
      </c>
      <c r="AA4" s="119">
        <f>'Tube I'!F2</f>
        <v>1.7400073020000004</v>
      </c>
      <c r="AB4" s="120">
        <v>-8.5608941049965716E-3</v>
      </c>
      <c r="AC4" s="121" t="str">
        <f>'Tube J'!G2</f>
        <v>G3</v>
      </c>
      <c r="AD4" s="119">
        <f>'Tube J'!F2</f>
        <v>1.7258560600000035</v>
      </c>
      <c r="AE4" s="120">
        <v>-3.5205420511191472E-2</v>
      </c>
      <c r="AF4" s="121" t="str">
        <f>'Tube K'!G2</f>
        <v>D6</v>
      </c>
      <c r="AG4" s="119">
        <f>'Tube K'!F2</f>
        <v>1.7069513120000028</v>
      </c>
      <c r="AH4" s="120">
        <v>-2.9914171907594645E-2</v>
      </c>
      <c r="AI4" s="121" t="str">
        <f>'Tube L'!G2</f>
        <v>C9</v>
      </c>
      <c r="AJ4" s="119">
        <f>'Tube L'!F2</f>
        <v>1.7195453710000024</v>
      </c>
      <c r="AK4" s="120">
        <v>-6.9484887265345088E-2</v>
      </c>
    </row>
    <row r="5" spans="1:37" ht="18.75" customHeight="1" x14ac:dyDescent="0.35">
      <c r="A5" s="70">
        <v>2</v>
      </c>
      <c r="B5" s="122" t="str">
        <f>'Tube A'!G3</f>
        <v>B1</v>
      </c>
      <c r="C5" s="100">
        <f>'Tube A'!F3</f>
        <v>1.775959106000002</v>
      </c>
      <c r="D5" s="123">
        <v>1.868945522869081E-2</v>
      </c>
      <c r="E5" s="122" t="str">
        <f>'Tube B'!G3</f>
        <v>H3</v>
      </c>
      <c r="F5" s="100">
        <f>'Tube B'!F3</f>
        <v>1.7725442310000012</v>
      </c>
      <c r="G5" s="123">
        <v>-3.3212880358901985E-2</v>
      </c>
      <c r="H5" s="122" t="str">
        <f>'Tube C'!G3</f>
        <v>C6</v>
      </c>
      <c r="I5" s="100">
        <f>'Tube C'!F3</f>
        <v>1.7749756220000013</v>
      </c>
      <c r="J5" s="123">
        <v>-3.5189125766143692E-2</v>
      </c>
      <c r="K5" s="122" t="str">
        <f>'Tube D'!G3</f>
        <v>D9</v>
      </c>
      <c r="L5" s="100">
        <f>'Tube D'!F3</f>
        <v>1.7724622740000022</v>
      </c>
      <c r="M5" s="123">
        <v>-4.1477284946693817E-2</v>
      </c>
      <c r="N5" s="124" t="str">
        <f>'Tube E'!G3</f>
        <v>B1</v>
      </c>
      <c r="O5" s="100">
        <f>'Tube E'!F3</f>
        <v>1.7786636869999999</v>
      </c>
      <c r="P5" s="123">
        <v>1.7127990800455784E-2</v>
      </c>
      <c r="Q5" s="124" t="str">
        <f>'Tube F'!G3</f>
        <v>H3</v>
      </c>
      <c r="R5" s="100">
        <f>'Tube F'!F3</f>
        <v>1.7765328050000004</v>
      </c>
      <c r="S5" s="123">
        <v>-3.6867692581185267E-2</v>
      </c>
      <c r="T5" s="124" t="str">
        <f>'Tube G'!G3</f>
        <v>C6</v>
      </c>
      <c r="U5" s="100">
        <f>'Tube G'!F3</f>
        <v>1.7634743230000005</v>
      </c>
      <c r="V5" s="123">
        <v>4.494141292980279E-3</v>
      </c>
      <c r="W5" s="124" t="str">
        <f>'Tube H'!G3</f>
        <v>D9</v>
      </c>
      <c r="X5" s="100">
        <f>'Tube H'!F3</f>
        <v>1.7736916290000018</v>
      </c>
      <c r="Y5" s="123">
        <v>-4.6944318257525146E-2</v>
      </c>
      <c r="Z5" s="124" t="str">
        <f>'Tube I'!G3</f>
        <v>B1</v>
      </c>
      <c r="AA5" s="100">
        <f>'Tube I'!F3</f>
        <v>1.7782539020000012</v>
      </c>
      <c r="AB5" s="123">
        <v>1.9712412778731588E-2</v>
      </c>
      <c r="AC5" s="124" t="str">
        <f>'Tube J'!G3</f>
        <v>H3</v>
      </c>
      <c r="AD5" s="119">
        <f>'Tube J'!F3</f>
        <v>1.7772157800000024</v>
      </c>
      <c r="AE5" s="123">
        <v>-4.626732128950755E-2</v>
      </c>
      <c r="AF5" s="124" t="str">
        <f>'Tube K'!G3</f>
        <v>C6</v>
      </c>
      <c r="AG5" s="100">
        <f>'Tube K'!F3</f>
        <v>1.7757951920000021</v>
      </c>
      <c r="AH5" s="123">
        <v>-2.1110545547572159E-2</v>
      </c>
      <c r="AI5" s="124" t="str">
        <f>'Tube L'!G3</f>
        <v>D9</v>
      </c>
      <c r="AJ5" s="100">
        <f>'Tube L'!F3</f>
        <v>1.774183371000003</v>
      </c>
      <c r="AK5" s="123">
        <v>-5.7202714392348641E-2</v>
      </c>
    </row>
    <row r="6" spans="1:37" ht="18.75" customHeight="1" x14ac:dyDescent="0.35">
      <c r="A6" s="70">
        <v>3</v>
      </c>
      <c r="B6" s="122" t="str">
        <f>'Tube A'!G4</f>
        <v>C1</v>
      </c>
      <c r="C6" s="100">
        <f>'Tube A'!F4</f>
        <v>1.7706865390000015</v>
      </c>
      <c r="D6" s="123">
        <v>-3.9611720408294047E-3</v>
      </c>
      <c r="E6" s="122" t="str">
        <f>'Tube B'!G4</f>
        <v>H4</v>
      </c>
      <c r="F6" s="100">
        <f>'Tube B'!F4</f>
        <v>1.7681731910000025</v>
      </c>
      <c r="G6" s="123">
        <v>-3.652803799230385E-2</v>
      </c>
      <c r="H6" s="122" t="str">
        <f>'Tube C'!G4</f>
        <v>B6</v>
      </c>
      <c r="I6" s="100">
        <f>'Tube C'!F4</f>
        <v>1.7695118220000019</v>
      </c>
      <c r="J6" s="123">
        <v>-4.6385058735057714E-3</v>
      </c>
      <c r="K6" s="122" t="str">
        <f>'Tube D'!G4</f>
        <v>E9</v>
      </c>
      <c r="L6" s="100">
        <f>'Tube D'!F4</f>
        <v>1.7669984740000011</v>
      </c>
      <c r="M6" s="123">
        <v>-3.8320079350537141E-2</v>
      </c>
      <c r="N6" s="124" t="str">
        <f>'Tube E'!G4</f>
        <v>C1</v>
      </c>
      <c r="O6" s="100">
        <f>'Tube E'!F4</f>
        <v>1.7742926470000011</v>
      </c>
      <c r="P6" s="123">
        <v>-1.3200763661650537E-2</v>
      </c>
      <c r="Q6" s="124" t="str">
        <f>'Tube F'!G4</f>
        <v>H4</v>
      </c>
      <c r="R6" s="100">
        <f>'Tube F'!F4</f>
        <v>1.7710690050000011</v>
      </c>
      <c r="S6" s="123">
        <v>-3.7829703048489323E-2</v>
      </c>
      <c r="T6" s="124" t="str">
        <f>'Tube G'!G4</f>
        <v>B6</v>
      </c>
      <c r="U6" s="100">
        <f>'Tube G'!F4</f>
        <v>1.7591032830000017</v>
      </c>
      <c r="V6" s="123">
        <v>0.19334094413607569</v>
      </c>
      <c r="W6" s="124" t="str">
        <f>'Tube H'!G4</f>
        <v>E9</v>
      </c>
      <c r="X6" s="100">
        <f>'Tube H'!F4</f>
        <v>1.7695118220000019</v>
      </c>
      <c r="Y6" s="123">
        <v>-4.6829580044734177E-2</v>
      </c>
      <c r="Z6" s="124" t="str">
        <f>'Tube I'!G4</f>
        <v>C1</v>
      </c>
      <c r="AA6" s="100">
        <f>'Tube I'!F4</f>
        <v>1.7727901020000019</v>
      </c>
      <c r="AB6" s="123">
        <v>-1.755595193805282E-2</v>
      </c>
      <c r="AC6" s="124" t="str">
        <f>'Tube J'!G4</f>
        <v>H4</v>
      </c>
      <c r="AD6" s="119">
        <f>'Tube J'!F4</f>
        <v>1.771751980000003</v>
      </c>
      <c r="AE6" s="123">
        <v>-1.5199082269538901E-2</v>
      </c>
      <c r="AF6" s="124" t="str">
        <f>'Tube K'!G4</f>
        <v>B6</v>
      </c>
      <c r="AG6" s="100">
        <f>'Tube K'!F4</f>
        <v>1.7705226250000035</v>
      </c>
      <c r="AH6" s="123">
        <v>3.1300859595710128E-3</v>
      </c>
      <c r="AI6" s="124" t="str">
        <f>'Tube L'!G4</f>
        <v>E9</v>
      </c>
      <c r="AJ6" s="100">
        <f>'Tube L'!F4</f>
        <v>1.7698123310000007</v>
      </c>
      <c r="AK6" s="123">
        <v>-3.7947790313694336E-2</v>
      </c>
    </row>
    <row r="7" spans="1:37" ht="18.75" customHeight="1" x14ac:dyDescent="0.35">
      <c r="A7" s="70">
        <v>4</v>
      </c>
      <c r="B7" s="122" t="str">
        <f>'Tube A'!G5</f>
        <v>D1</v>
      </c>
      <c r="C7" s="100">
        <f>'Tube A'!F5</f>
        <v>1.763037219000001</v>
      </c>
      <c r="D7" s="123">
        <v>-3.2005499314187419E-2</v>
      </c>
      <c r="E7" s="122" t="str">
        <f>'Tube B'!G5</f>
        <v>G4</v>
      </c>
      <c r="F7" s="100">
        <f>'Tube B'!F5</f>
        <v>1.7618078640000014</v>
      </c>
      <c r="G7" s="123">
        <v>-6.1530561823965525E-2</v>
      </c>
      <c r="H7" s="122" t="str">
        <f>'Tube C'!G5</f>
        <v>A6</v>
      </c>
      <c r="I7" s="100">
        <f>'Tube C'!F5</f>
        <v>1.7640480220000008</v>
      </c>
      <c r="J7" s="123">
        <v>-1.4032003083883931E-2</v>
      </c>
      <c r="K7" s="122" t="str">
        <f>'Tube D'!G5</f>
        <v>F9</v>
      </c>
      <c r="L7" s="100">
        <f>'Tube D'!F5</f>
        <v>1.7626274340000005</v>
      </c>
      <c r="M7" s="123">
        <v>-2.5417059432708625E-2</v>
      </c>
      <c r="N7" s="124" t="str">
        <f>'Tube E'!G5</f>
        <v>D1</v>
      </c>
      <c r="O7" s="100">
        <f>'Tube E'!F5</f>
        <v>1.7677360870000012</v>
      </c>
      <c r="P7" s="123">
        <v>-3.7501806504643624E-2</v>
      </c>
      <c r="Q7" s="124" t="str">
        <f>'Tube F'!G5</f>
        <v>G4</v>
      </c>
      <c r="R7" s="100">
        <f>'Tube F'!F5</f>
        <v>1.7657964380000006</v>
      </c>
      <c r="S7" s="123">
        <v>-6.3857433887660534E-2</v>
      </c>
      <c r="T7" s="124" t="str">
        <f>'Tube G'!G5</f>
        <v>A6</v>
      </c>
      <c r="U7" s="100">
        <f>'Tube G'!F5</f>
        <v>1.7536394830000024</v>
      </c>
      <c r="V7" s="123">
        <v>0.47463178975431769</v>
      </c>
      <c r="W7" s="124" t="str">
        <f>'Tube H'!G5</f>
        <v>F9</v>
      </c>
      <c r="X7" s="100">
        <f>'Tube H'!F5</f>
        <v>1.7640480220000008</v>
      </c>
      <c r="Y7" s="123">
        <v>-3.4240117218492301E-2</v>
      </c>
      <c r="Z7" s="124" t="str">
        <f>'Tube I'!G5</f>
        <v>D1</v>
      </c>
      <c r="AA7" s="100">
        <f>'Tube I'!F5</f>
        <v>1.7662335420000002</v>
      </c>
      <c r="AB7" s="123">
        <v>-2.34672160572897E-2</v>
      </c>
      <c r="AC7" s="124" t="str">
        <f>'Tube J'!G5</f>
        <v>G4</v>
      </c>
      <c r="AD7" s="119">
        <f>'Tube J'!F5</f>
        <v>1.7686649330000002</v>
      </c>
      <c r="AE7" s="123">
        <v>0.32119144482442413</v>
      </c>
      <c r="AF7" s="124" t="str">
        <f>'Tube K'!G5</f>
        <v>A6</v>
      </c>
      <c r="AG7" s="100">
        <f>'Tube K'!F5</f>
        <v>1.7639660650000017</v>
      </c>
      <c r="AH7" s="123">
        <v>3.2314996042855447E-2</v>
      </c>
      <c r="AI7" s="124" t="str">
        <f>'Tube L'!G5</f>
        <v>F9</v>
      </c>
      <c r="AJ7" s="100">
        <f>'Tube L'!F5</f>
        <v>1.7643485310000013</v>
      </c>
      <c r="AK7" s="123">
        <v>-1.6226766320790054E-2</v>
      </c>
    </row>
    <row r="8" spans="1:37" ht="18.75" customHeight="1" x14ac:dyDescent="0.35">
      <c r="A8" s="70">
        <v>5</v>
      </c>
      <c r="B8" s="122" t="str">
        <f>'Tube A'!G6</f>
        <v>E1</v>
      </c>
      <c r="C8" s="100">
        <f>'Tube A'!F6</f>
        <v>1.7564806590000011</v>
      </c>
      <c r="D8" s="123">
        <v>-2.5389723819143947E-2</v>
      </c>
      <c r="E8" s="122" t="str">
        <f>'Tube B'!G6</f>
        <v>F4</v>
      </c>
      <c r="F8" s="100">
        <f>'Tube B'!F6</f>
        <v>1.7552513040000015</v>
      </c>
      <c r="G8" s="123">
        <v>-2.431024529764279E-2</v>
      </c>
      <c r="H8" s="122" t="str">
        <f>'Tube C'!G6</f>
        <v>A7</v>
      </c>
      <c r="I8" s="100">
        <f>'Tube C'!F6</f>
        <v>1.7574914620000008</v>
      </c>
      <c r="J8" s="123">
        <v>-1.8285093267237672E-2</v>
      </c>
      <c r="K8" s="122" t="str">
        <f>'Tube D'!G6</f>
        <v>G9</v>
      </c>
      <c r="L8" s="100">
        <f>'Tube D'!F6</f>
        <v>1.7560708740000024</v>
      </c>
      <c r="M8" s="123">
        <v>-4.5696310079370939E-3</v>
      </c>
      <c r="N8" s="124" t="str">
        <f>'Tube E'!G6</f>
        <v>E1</v>
      </c>
      <c r="O8" s="100">
        <f>'Tube E'!F6</f>
        <v>1.7602779999999996</v>
      </c>
      <c r="P8" s="123">
        <v>-4.9661437051487546E-2</v>
      </c>
      <c r="Q8" s="124" t="str">
        <f>'Tube F'!G6</f>
        <v>F4</v>
      </c>
      <c r="R8" s="100">
        <f>'Tube F'!F6</f>
        <v>1.7592398780000007</v>
      </c>
      <c r="S8" s="123">
        <v>-3.9883998110372736E-2</v>
      </c>
      <c r="T8" s="124" t="str">
        <f>'Tube G'!G6</f>
        <v>A7</v>
      </c>
      <c r="U8" s="100">
        <f>'Tube G'!F6</f>
        <v>1.7470829230000025</v>
      </c>
      <c r="V8" s="123">
        <v>0.81437848298511595</v>
      </c>
      <c r="W8" s="124" t="str">
        <f>'Tube H'!G6</f>
        <v>G9</v>
      </c>
      <c r="X8" s="100">
        <f>'Tube H'!F6</f>
        <v>1.7574914620000008</v>
      </c>
      <c r="Y8" s="123">
        <v>3.4231213296490946E-2</v>
      </c>
      <c r="Z8" s="124" t="str">
        <f>'Tube I'!G6</f>
        <v>E1</v>
      </c>
      <c r="AA8" s="100">
        <f>'Tube I'!F6</f>
        <v>1.7606331470000018</v>
      </c>
      <c r="AB8" s="123">
        <v>-3.5807415429903032E-2</v>
      </c>
      <c r="AC8" s="124" t="str">
        <f>'Tube J'!G6</f>
        <v>F4</v>
      </c>
      <c r="AD8" s="119">
        <f>'Tube J'!F6</f>
        <v>1.758830093000002</v>
      </c>
      <c r="AE8" s="123">
        <v>0.27262207774573838</v>
      </c>
      <c r="AF8" s="124" t="str">
        <f>'Tube K'!G6</f>
        <v>A7</v>
      </c>
      <c r="AG8" s="100">
        <f>'Tube K'!F6</f>
        <v>1.7585022650000024</v>
      </c>
      <c r="AH8" s="123">
        <v>0.14012521934418651</v>
      </c>
      <c r="AI8" s="124" t="str">
        <f>'Tube L'!G6</f>
        <v>G9</v>
      </c>
      <c r="AJ8" s="100">
        <f>'Tube L'!F6</f>
        <v>1.7577919710000014</v>
      </c>
      <c r="AK8" s="123">
        <v>7.4102205066960206E-2</v>
      </c>
    </row>
    <row r="9" spans="1:37" ht="18.75" customHeight="1" x14ac:dyDescent="0.35">
      <c r="A9" s="70">
        <v>6</v>
      </c>
      <c r="B9" s="122" t="str">
        <f>'Tube A'!G7</f>
        <v>F1</v>
      </c>
      <c r="C9" s="100">
        <f>'Tube A'!F7</f>
        <v>1.7499240990000011</v>
      </c>
      <c r="D9" s="123">
        <v>5.9343773215626061E-2</v>
      </c>
      <c r="E9" s="122" t="str">
        <f>'Tube B'!G7</f>
        <v>E4</v>
      </c>
      <c r="F9" s="100">
        <f>'Tube B'!F7</f>
        <v>1.7488859770000023</v>
      </c>
      <c r="G9" s="123">
        <v>-8.0461455729289623E-3</v>
      </c>
      <c r="H9" s="122" t="str">
        <f>'Tube C'!G7</f>
        <v>B7</v>
      </c>
      <c r="I9" s="100">
        <f>'Tube C'!F7</f>
        <v>1.7520276620000015</v>
      </c>
      <c r="J9" s="123">
        <v>-1.2313027383496187E-3</v>
      </c>
      <c r="K9" s="122" t="str">
        <f>'Tube D'!G7</f>
        <v>H9</v>
      </c>
      <c r="L9" s="100">
        <f>'Tube D'!F7</f>
        <v>1.750607074000003</v>
      </c>
      <c r="M9" s="123">
        <v>-4.5957483922397603E-2</v>
      </c>
      <c r="N9" s="124" t="str">
        <f>'Tube E'!G7</f>
        <v>F1</v>
      </c>
      <c r="O9" s="100">
        <f>'Tube E'!F7</f>
        <v>1.7537214400000014</v>
      </c>
      <c r="P9" s="123">
        <v>1.3563787261786586E-2</v>
      </c>
      <c r="Q9" s="124" t="str">
        <f>'Tube F'!G7</f>
        <v>E4</v>
      </c>
      <c r="R9" s="100">
        <f>'Tube F'!F7</f>
        <v>1.7537760780000013</v>
      </c>
      <c r="S9" s="123">
        <v>-3.5082990297529294E-2</v>
      </c>
      <c r="T9" s="124" t="str">
        <f>'Tube G'!G7</f>
        <v>B7</v>
      </c>
      <c r="U9" s="100">
        <f>'Tube G'!F7</f>
        <v>1.7416191230000013</v>
      </c>
      <c r="V9" s="123">
        <v>1.1909448140193977</v>
      </c>
      <c r="W9" s="124" t="str">
        <f>'Tube H'!G7</f>
        <v>H9</v>
      </c>
      <c r="X9" s="100">
        <f>'Tube H'!F7</f>
        <v>1.7509349020000027</v>
      </c>
      <c r="Y9" s="123">
        <v>0.34908234977928904</v>
      </c>
      <c r="Z9" s="124" t="str">
        <f>'Tube I'!G7</f>
        <v>F1</v>
      </c>
      <c r="AA9" s="100">
        <f>'Tube I'!F7</f>
        <v>1.7542131820000026</v>
      </c>
      <c r="AB9" s="123">
        <v>0.1245881661817807</v>
      </c>
      <c r="AC9" s="124" t="str">
        <f>'Tube J'!G7</f>
        <v>E4</v>
      </c>
      <c r="AD9" s="119">
        <f>'Tube J'!F7</f>
        <v>1.7522735330000021</v>
      </c>
      <c r="AE9" s="123">
        <v>1.548199318636889</v>
      </c>
      <c r="AF9" s="124" t="str">
        <f>'Tube K'!G7</f>
        <v>B7</v>
      </c>
      <c r="AG9" s="100">
        <f>'Tube K'!F7</f>
        <v>1.7519457050000025</v>
      </c>
      <c r="AH9" s="123">
        <v>0.83910188697935262</v>
      </c>
      <c r="AI9" s="124" t="str">
        <f>'Tube L'!G7</f>
        <v>H9</v>
      </c>
      <c r="AJ9" s="100">
        <f>'Tube L'!F7</f>
        <v>1.7512354110000032</v>
      </c>
      <c r="AK9" s="123">
        <v>0.47211609295064366</v>
      </c>
    </row>
    <row r="10" spans="1:37" ht="18.75" customHeight="1" x14ac:dyDescent="0.35">
      <c r="A10" s="70">
        <v>7</v>
      </c>
      <c r="B10" s="122" t="str">
        <f>'Tube A'!G8</f>
        <v>G1</v>
      </c>
      <c r="C10" s="100">
        <f>'Tube A'!F8</f>
        <v>1.7444602990000018</v>
      </c>
      <c r="D10" s="123">
        <v>6.4614172530791714E-2</v>
      </c>
      <c r="E10" s="122" t="str">
        <f>'Tube B'!G8</f>
        <v>D4</v>
      </c>
      <c r="F10" s="100">
        <f>'Tube B'!F8</f>
        <v>1.7434221770000011</v>
      </c>
      <c r="G10" s="123">
        <v>3.3434740572071533E-2</v>
      </c>
      <c r="H10" s="122" t="str">
        <f>'Tube C'!G8</f>
        <v>C7</v>
      </c>
      <c r="I10" s="100">
        <f>'Tube C'!F8</f>
        <v>1.7454711019999998</v>
      </c>
      <c r="J10" s="123">
        <v>6.8620925760958115E-2</v>
      </c>
      <c r="K10" s="122" t="str">
        <f>'Tube D'!G8</f>
        <v>H10</v>
      </c>
      <c r="L10" s="100">
        <f>'Tube D'!F8</f>
        <v>1.7442417470000002</v>
      </c>
      <c r="M10" s="123">
        <v>-1.2214574109731854E-2</v>
      </c>
      <c r="N10" s="124" t="str">
        <f>'Tube E'!G8</f>
        <v>G1</v>
      </c>
      <c r="O10" s="100">
        <f>'Tube E'!F8</f>
        <v>1.748448873000001</v>
      </c>
      <c r="P10" s="123">
        <v>4.5062587829651092E-2</v>
      </c>
      <c r="Q10" s="124" t="str">
        <f>'Tube F'!G8</f>
        <v>D4</v>
      </c>
      <c r="R10" s="100">
        <f>'Tube F'!F8</f>
        <v>1.7472195180000014</v>
      </c>
      <c r="S10" s="123">
        <v>-2.2100216644561931E-3</v>
      </c>
      <c r="T10" s="124" t="str">
        <f>'Tube G'!G8</f>
        <v>C7</v>
      </c>
      <c r="U10" s="100">
        <f>'Tube G'!F8</f>
        <v>1.7350625630000014</v>
      </c>
      <c r="V10" s="123">
        <v>1.666493191288682</v>
      </c>
      <c r="W10" s="124" t="str">
        <f>'Tube H'!G8</f>
        <v>H10</v>
      </c>
      <c r="X10" s="100">
        <f>'Tube H'!F8</f>
        <v>1.7454711019999998</v>
      </c>
      <c r="Y10" s="123">
        <v>0.91710264694145183</v>
      </c>
      <c r="Z10" s="124" t="str">
        <f>'Tube I'!G8</f>
        <v>G1</v>
      </c>
      <c r="AA10" s="100">
        <f>'Tube I'!F8</f>
        <v>1.7465638620000021</v>
      </c>
      <c r="AB10" s="123">
        <v>0.44137014200561819</v>
      </c>
      <c r="AC10" s="124" t="str">
        <f>'Tube J'!G8</f>
        <v>D4</v>
      </c>
      <c r="AD10" s="119">
        <f>'Tube J'!F8</f>
        <v>1.746809733000001</v>
      </c>
      <c r="AE10" s="123">
        <v>2.3319899048216413</v>
      </c>
      <c r="AF10" s="124" t="str">
        <f>'Tube K'!G8</f>
        <v>C7</v>
      </c>
      <c r="AG10" s="100">
        <f>'Tube K'!F8</f>
        <v>1.7453891450000008</v>
      </c>
      <c r="AH10" s="123">
        <v>1.5710828065789961</v>
      </c>
      <c r="AI10" s="124" t="str">
        <f>'Tube L'!G8</f>
        <v>H10</v>
      </c>
      <c r="AJ10" s="100">
        <f>'Tube L'!F8</f>
        <v>1.7457716110000003</v>
      </c>
      <c r="AK10" s="123">
        <v>1.0724706272750579</v>
      </c>
    </row>
    <row r="11" spans="1:37" ht="18.75" customHeight="1" x14ac:dyDescent="0.35">
      <c r="A11" s="70">
        <v>8</v>
      </c>
      <c r="B11" s="122" t="str">
        <f>'Tube A'!G9</f>
        <v>H1</v>
      </c>
      <c r="C11" s="100">
        <f>'Tube A'!F9</f>
        <v>1.7389964990000006</v>
      </c>
      <c r="D11" s="123">
        <v>0.12100860176164281</v>
      </c>
      <c r="E11" s="122" t="str">
        <f>'Tube B'!G9</f>
        <v>C4</v>
      </c>
      <c r="F11" s="100">
        <f>'Tube B'!F9</f>
        <v>1.7368656170000012</v>
      </c>
      <c r="G11" s="123">
        <v>0.10174088719667657</v>
      </c>
      <c r="H11" s="122" t="str">
        <f>'Tube C'!G9</f>
        <v>D7</v>
      </c>
      <c r="I11" s="100">
        <f>'Tube C'!F9</f>
        <v>1.7389145420000016</v>
      </c>
      <c r="J11" s="123">
        <v>0.17703908363780266</v>
      </c>
      <c r="K11" s="122" t="str">
        <f>'Tube D'!G9</f>
        <v>G10</v>
      </c>
      <c r="L11" s="100">
        <f>'Tube D'!F9</f>
        <v>1.7376851870000021</v>
      </c>
      <c r="M11" s="123">
        <v>0.10185583891045953</v>
      </c>
      <c r="N11" s="124" t="str">
        <f>'Tube E'!G9</f>
        <v>H1</v>
      </c>
      <c r="O11" s="100">
        <f>'Tube E'!F9</f>
        <v>1.7418923129999992</v>
      </c>
      <c r="P11" s="123">
        <v>0.11289897533300235</v>
      </c>
      <c r="Q11" s="124" t="str">
        <f>'Tube F'!G9</f>
        <v>C4</v>
      </c>
      <c r="R11" s="100">
        <f>'Tube F'!F9</f>
        <v>1.7406629579999997</v>
      </c>
      <c r="S11" s="123">
        <v>3.5043245361781383E-2</v>
      </c>
      <c r="T11" s="124" t="str">
        <f>'Tube G'!G9</f>
        <v>D7</v>
      </c>
      <c r="U11" s="100">
        <f>'Tube G'!F9</f>
        <v>1.7274132430000027</v>
      </c>
      <c r="V11" s="123">
        <v>3.6963622812331209</v>
      </c>
      <c r="W11" s="124" t="str">
        <f>'Tube H'!G9</f>
        <v>G10</v>
      </c>
      <c r="X11" s="100">
        <f>'Tube H'!F9</f>
        <v>1.7391057750000005</v>
      </c>
      <c r="Y11" s="123">
        <v>1.227965238112966</v>
      </c>
      <c r="Z11" s="124" t="str">
        <f>'Tube I'!G9</f>
        <v>H1</v>
      </c>
      <c r="AA11" s="100">
        <f>'Tube I'!F9</f>
        <v>1.741100062000001</v>
      </c>
      <c r="AB11" s="123">
        <v>1.0043309764892638</v>
      </c>
      <c r="AC11" s="124" t="str">
        <f>'Tube J'!G9</f>
        <v>C4</v>
      </c>
      <c r="AD11" s="119">
        <f>'Tube J'!F9</f>
        <v>1.7413459330000016</v>
      </c>
      <c r="AE11" s="123">
        <v>2.3472180252941039</v>
      </c>
      <c r="AF11" s="124" t="str">
        <f>'Tube K'!G9</f>
        <v>D7</v>
      </c>
      <c r="AG11" s="100">
        <f>'Tube K'!F9</f>
        <v>1.7399253450000014</v>
      </c>
      <c r="AH11" s="123">
        <v>1.877746911683406</v>
      </c>
      <c r="AI11" s="124" t="str">
        <f>'Tube L'!G9</f>
        <v>G10</v>
      </c>
      <c r="AJ11" s="100">
        <f>'Tube L'!F9</f>
        <v>1.7392150510000022</v>
      </c>
      <c r="AK11" s="123">
        <v>2.1602358482652542</v>
      </c>
    </row>
    <row r="12" spans="1:37" ht="18.75" customHeight="1" x14ac:dyDescent="0.35">
      <c r="A12" s="70">
        <v>9</v>
      </c>
      <c r="B12" s="122" t="str">
        <f>'Tube A'!G10</f>
        <v>H2</v>
      </c>
      <c r="C12" s="100">
        <f>'Tube A'!F10</f>
        <v>1.7324399390000007</v>
      </c>
      <c r="D12" s="123">
        <v>0.5055010808608863</v>
      </c>
      <c r="E12" s="122" t="str">
        <f>'Tube B'!G10</f>
        <v>B4</v>
      </c>
      <c r="F12" s="100">
        <f>'Tube B'!F10</f>
        <v>1.7303090570000013</v>
      </c>
      <c r="G12" s="123">
        <v>0.43956611194118828</v>
      </c>
      <c r="H12" s="122" t="str">
        <f>'Tube C'!G10</f>
        <v>E7</v>
      </c>
      <c r="I12" s="100">
        <f>'Tube C'!F10</f>
        <v>1.7336419750000012</v>
      </c>
      <c r="J12" s="123">
        <v>0.35192787437674083</v>
      </c>
      <c r="K12" s="122" t="str">
        <f>'Tube D'!G10</f>
        <v>F10</v>
      </c>
      <c r="L12" s="100">
        <f>'Tube D'!F10</f>
        <v>1.7333141470000015</v>
      </c>
      <c r="M12" s="123">
        <v>0.35210910136298179</v>
      </c>
      <c r="N12" s="124" t="str">
        <f>'Tube E'!G10</f>
        <v>H2</v>
      </c>
      <c r="O12" s="100">
        <f>'Tube E'!F10</f>
        <v>1.735526986</v>
      </c>
      <c r="P12" s="123">
        <v>0.49673816294024764</v>
      </c>
      <c r="Q12" s="124" t="str">
        <f>'Tube F'!G10</f>
        <v>B4</v>
      </c>
      <c r="R12" s="100">
        <f>'Tube F'!F10</f>
        <v>1.735390391000001</v>
      </c>
      <c r="S12" s="123">
        <v>0.28169035682080273</v>
      </c>
      <c r="T12" s="124" t="str">
        <f>'Tube G'!G10</f>
        <v>E7</v>
      </c>
      <c r="U12" s="100">
        <f>'Tube G'!F10</f>
        <v>1.7197639230000004</v>
      </c>
      <c r="V12" s="123">
        <v>4.8385353223404239</v>
      </c>
      <c r="W12" s="124" t="str">
        <f>'Tube H'!G10</f>
        <v>F10</v>
      </c>
      <c r="X12" s="100">
        <f>'Tube H'!F10</f>
        <v>1.7336419750000012</v>
      </c>
      <c r="Y12" s="123">
        <v>1.4029491256219682</v>
      </c>
      <c r="Z12" s="124" t="str">
        <f>'Tube I'!G10</f>
        <v>H2</v>
      </c>
      <c r="AA12" s="100">
        <f>'Tube I'!F10</f>
        <v>1.7356362620000017</v>
      </c>
      <c r="AB12" s="123">
        <v>1.9915610874073633</v>
      </c>
      <c r="AC12" s="124" t="str">
        <f>'Tube J'!G10</f>
        <v>B4</v>
      </c>
      <c r="AD12" s="119">
        <f>'Tube J'!F10</f>
        <v>1.7358821330000023</v>
      </c>
      <c r="AE12" s="123">
        <v>2.8755802137473077</v>
      </c>
      <c r="AF12" s="124" t="str">
        <f>'Tube K'!G10</f>
        <v>E7</v>
      </c>
      <c r="AG12" s="100">
        <f>'Tube K'!F10</f>
        <v>1.7333687850000015</v>
      </c>
      <c r="AH12" s="123">
        <v>2.7796381088199813</v>
      </c>
      <c r="AI12" s="124" t="str">
        <f>'Tube L'!G10</f>
        <v>F10</v>
      </c>
      <c r="AJ12" s="100">
        <f>'Tube L'!F10</f>
        <v>1.7339424840000017</v>
      </c>
      <c r="AK12" s="123">
        <v>3.3166748376889816</v>
      </c>
    </row>
    <row r="13" spans="1:37" ht="18.75" customHeight="1" x14ac:dyDescent="0.35">
      <c r="A13" s="70">
        <v>10</v>
      </c>
      <c r="B13" s="122" t="str">
        <f>'Tube A'!G11</f>
        <v>G2</v>
      </c>
      <c r="C13" s="100">
        <f>'Tube A'!F11</f>
        <v>1.7260746120000015</v>
      </c>
      <c r="D13" s="123">
        <v>2.5169748234626259</v>
      </c>
      <c r="E13" s="122" t="str">
        <f>'Tube B'!G11</f>
        <v>A4</v>
      </c>
      <c r="F13" s="100">
        <f>'Tube B'!F11</f>
        <v>1.7248452570000019</v>
      </c>
      <c r="G13" s="123">
        <v>2.9613424414150251</v>
      </c>
      <c r="H13" s="122" t="str">
        <f>'Tube C'!G11</f>
        <v>F7</v>
      </c>
      <c r="I13" s="100">
        <f>'Tube C'!F11</f>
        <v>1.7281781750000018</v>
      </c>
      <c r="J13" s="123">
        <v>2.1544618185062574</v>
      </c>
      <c r="K13" s="122" t="str">
        <f>'Tube D'!G11</f>
        <v>E10</v>
      </c>
      <c r="L13" s="100">
        <f>'Tube D'!F11</f>
        <v>1.7256648270000028</v>
      </c>
      <c r="M13" s="123">
        <v>2.6281969056736094</v>
      </c>
      <c r="N13" s="124" t="str">
        <f>'Tube E'!G11</f>
        <v>G2</v>
      </c>
      <c r="O13" s="100">
        <f>'Tube E'!F11</f>
        <v>1.7300631860000006</v>
      </c>
      <c r="P13" s="123">
        <v>3.9867475254106353</v>
      </c>
      <c r="Q13" s="124" t="str">
        <f>'Tube F'!G11</f>
        <v>A4</v>
      </c>
      <c r="R13" s="100">
        <f>'Tube F'!F11</f>
        <v>1.7288338310000011</v>
      </c>
      <c r="S13" s="123">
        <v>2.6975680430232276</v>
      </c>
      <c r="T13" s="124" t="str">
        <f>'Tube G'!G11</f>
        <v>F7</v>
      </c>
      <c r="U13" s="100">
        <f>'Tube G'!F11</f>
        <v>1.7121146030000016</v>
      </c>
      <c r="V13" s="123">
        <v>4.0492225678792471</v>
      </c>
      <c r="W13" s="124" t="str">
        <f>'Tube H'!G11</f>
        <v>E10</v>
      </c>
      <c r="X13" s="100">
        <f>'Tube H'!F11</f>
        <v>1.727085415000003</v>
      </c>
      <c r="Y13" s="123">
        <v>3.6391787751239857</v>
      </c>
      <c r="Z13" s="124" t="str">
        <f>'Tube I'!G11</f>
        <v>G2</v>
      </c>
      <c r="AA13" s="100">
        <f>'Tube I'!F11</f>
        <v>1.7292709350000024</v>
      </c>
      <c r="AB13" s="123">
        <v>5.0290916739867555</v>
      </c>
      <c r="AC13" s="124" t="str">
        <f>'Tube J'!G11</f>
        <v>A4</v>
      </c>
      <c r="AD13" s="119">
        <f>'Tube J'!F11</f>
        <v>1.7293255730000023</v>
      </c>
      <c r="AE13" s="123">
        <v>3.7372704277891344</v>
      </c>
      <c r="AF13" s="124" t="str">
        <f>'Tube K'!G11</f>
        <v>F7</v>
      </c>
      <c r="AG13" s="100">
        <f>'Tube K'!F11</f>
        <v>1.7279049850000021</v>
      </c>
      <c r="AH13" s="123">
        <v>4.4439005837951484</v>
      </c>
      <c r="AI13" s="124" t="str">
        <f>'Tube L'!G11</f>
        <v>E10</v>
      </c>
      <c r="AJ13" s="100">
        <f>'Tube L'!F11</f>
        <v>1.7284786840000024</v>
      </c>
      <c r="AK13" s="123">
        <v>5.0640553430414315</v>
      </c>
    </row>
    <row r="14" spans="1:37" ht="18.75" customHeight="1" x14ac:dyDescent="0.35">
      <c r="A14" s="70">
        <v>11</v>
      </c>
      <c r="B14" s="122" t="str">
        <f>'Tube A'!G12</f>
        <v>F2</v>
      </c>
      <c r="C14" s="100">
        <f>'Tube A'!F12</f>
        <v>1.7206108120000003</v>
      </c>
      <c r="D14" s="123">
        <v>6.8342007327656162</v>
      </c>
      <c r="E14" s="122" t="str">
        <f>'Tube B'!G12</f>
        <v>A5</v>
      </c>
      <c r="F14" s="100">
        <f>'Tube B'!F12</f>
        <v>1.7195726899999997</v>
      </c>
      <c r="G14" s="123">
        <v>9.3985336490096092</v>
      </c>
      <c r="H14" s="122" t="str">
        <f>'Tube C'!G12</f>
        <v>G7</v>
      </c>
      <c r="I14" s="100">
        <f>'Tube C'!F12</f>
        <v>1.7216216150000001</v>
      </c>
      <c r="J14" s="125">
        <v>8.3692663854702669</v>
      </c>
      <c r="K14" s="122" t="str">
        <f>'Tube D'!G12</f>
        <v>D10</v>
      </c>
      <c r="L14" s="126">
        <f>'Tube D'!F12</f>
        <v>1.7191082670000011</v>
      </c>
      <c r="M14" s="125">
        <v>8.1084077542262705</v>
      </c>
      <c r="N14" s="124" t="str">
        <f>'Tube E'!G12</f>
        <v>F2</v>
      </c>
      <c r="O14" s="100">
        <f>'Tube E'!F12</f>
        <v>1.7245993860000013</v>
      </c>
      <c r="P14" s="123">
        <v>10.000155598518473</v>
      </c>
      <c r="Q14" s="124" t="str">
        <f>'Tube F'!G12</f>
        <v>A5</v>
      </c>
      <c r="R14" s="100">
        <f>'Tube F'!F12</f>
        <v>1.7244627910000023</v>
      </c>
      <c r="S14" s="123">
        <v>7.9354293082355882</v>
      </c>
      <c r="T14" s="124" t="str">
        <f>'Tube G'!G12</f>
        <v>G7</v>
      </c>
      <c r="U14" s="100">
        <f>'Tube G'!F12</f>
        <v>1.7066508030000023</v>
      </c>
      <c r="V14" s="123">
        <v>3.0880052815737664</v>
      </c>
      <c r="W14" s="124" t="str">
        <f>'Tube H'!G12</f>
        <v>D10</v>
      </c>
      <c r="X14" s="100">
        <f>'Tube H'!F12</f>
        <v>1.7216216150000001</v>
      </c>
      <c r="Y14" s="123">
        <v>7.8004102821897563</v>
      </c>
      <c r="Z14" s="124" t="str">
        <f>'Tube I'!G12</f>
        <v>F2</v>
      </c>
      <c r="AA14" s="100">
        <f>'Tube I'!F12</f>
        <v>1.7238071349999995</v>
      </c>
      <c r="AB14" s="123">
        <v>7.0030136349997507</v>
      </c>
      <c r="AC14" s="124" t="str">
        <f>'Tube J'!G12</f>
        <v>A5</v>
      </c>
      <c r="AD14" s="119">
        <f>'Tube J'!F12</f>
        <v>1.7284240460000024</v>
      </c>
      <c r="AE14" s="123">
        <v>5.8048776465626943</v>
      </c>
      <c r="AF14" s="124" t="str">
        <f>'Tube K'!G12</f>
        <v>G7</v>
      </c>
      <c r="AG14" s="100">
        <f>'Tube K'!F12</f>
        <v>1.722441185000001</v>
      </c>
      <c r="AH14" s="123">
        <v>7.8678774915262863</v>
      </c>
      <c r="AI14" s="124" t="str">
        <f>'Tube L'!G12</f>
        <v>D10</v>
      </c>
      <c r="AJ14" s="100">
        <f>'Tube L'!F12</f>
        <v>1.7219221240000007</v>
      </c>
      <c r="AK14" s="125">
        <v>7.3258839721952933</v>
      </c>
    </row>
    <row r="15" spans="1:37" ht="18.75" customHeight="1" x14ac:dyDescent="0.35">
      <c r="A15" s="70">
        <v>12</v>
      </c>
      <c r="B15" s="122" t="str">
        <f>'Tube A'!G13</f>
        <v>E2</v>
      </c>
      <c r="C15" s="100">
        <f>'Tube A'!F13</f>
        <v>1.7140542520000004</v>
      </c>
      <c r="D15" s="123">
        <v>7.0114350003622166</v>
      </c>
      <c r="E15" s="122" t="str">
        <f>'Tube B'!G13</f>
        <v>B5</v>
      </c>
      <c r="F15" s="100">
        <f>'Tube B'!F13</f>
        <v>1.7130161300000015</v>
      </c>
      <c r="G15" s="123">
        <v>10.820182235800351</v>
      </c>
      <c r="H15" s="122" t="str">
        <f>'Tube C'!G13</f>
        <v>H7</v>
      </c>
      <c r="I15" s="100">
        <f>'Tube C'!F13</f>
        <v>1.7152562880000009</v>
      </c>
      <c r="J15" s="125">
        <v>11.613036980352176</v>
      </c>
      <c r="K15" s="122" t="str">
        <f>'Tube D'!G13</f>
        <v>C10</v>
      </c>
      <c r="L15" s="126">
        <f>'Tube D'!F13</f>
        <v>1.7136444670000017</v>
      </c>
      <c r="M15" s="125">
        <v>8.4386891711156391</v>
      </c>
      <c r="N15" s="124" t="str">
        <f>'Tube E'!G13</f>
        <v>E2</v>
      </c>
      <c r="O15" s="100">
        <f>'Tube E'!F13</f>
        <v>1.7169500660000008</v>
      </c>
      <c r="P15" s="123">
        <v>9.1573986743275935</v>
      </c>
      <c r="Q15" s="124" t="str">
        <f>'Tube F'!G13</f>
        <v>B5</v>
      </c>
      <c r="R15" s="100">
        <f>'Tube F'!F13</f>
        <v>1.7179062310000006</v>
      </c>
      <c r="S15" s="123">
        <v>10.052556618548126</v>
      </c>
      <c r="T15" s="124" t="str">
        <f>'Tube G'!G13</f>
        <v>H7</v>
      </c>
      <c r="U15" s="100">
        <f>'Tube G'!F13</f>
        <v>1.703563756000003</v>
      </c>
      <c r="V15" s="123">
        <v>2.8039100489060735</v>
      </c>
      <c r="W15" s="124" t="str">
        <f>'Tube H'!G13</f>
        <v>C10</v>
      </c>
      <c r="X15" s="100">
        <f>'Tube H'!F13</f>
        <v>1.7163490480000014</v>
      </c>
      <c r="Y15" s="123">
        <v>7.6123522691907288</v>
      </c>
      <c r="Z15" s="124" t="str">
        <f>'Tube I'!G13</f>
        <v>E2</v>
      </c>
      <c r="AA15" s="100">
        <f>'Tube I'!F13</f>
        <v>1.7183433350000001</v>
      </c>
      <c r="AB15" s="123">
        <v>8.4511849428139048</v>
      </c>
      <c r="AC15" s="124" t="str">
        <f>'Tube J'!G13</f>
        <v>B5</v>
      </c>
      <c r="AD15" s="119">
        <f>'Tube J'!F13</f>
        <v>1.7185892060000008</v>
      </c>
      <c r="AE15" s="123">
        <v>6.2471238663741238</v>
      </c>
      <c r="AF15" s="124" t="str">
        <f>'Tube K'!G13</f>
        <v>H7</v>
      </c>
      <c r="AG15" s="100">
        <f>'Tube K'!F13</f>
        <v>1.7169773850000016</v>
      </c>
      <c r="AH15" s="123">
        <v>5.2676739934889136</v>
      </c>
      <c r="AI15" s="124" t="str">
        <f>'Tube L'!G13</f>
        <v>C10</v>
      </c>
      <c r="AJ15" s="100">
        <f>'Tube L'!F13</f>
        <v>1.7164583240000013</v>
      </c>
      <c r="AK15" s="125">
        <v>7.7819197353001117</v>
      </c>
    </row>
    <row r="16" spans="1:37" ht="18.75" customHeight="1" x14ac:dyDescent="0.35">
      <c r="A16" s="70">
        <v>13</v>
      </c>
      <c r="B16" s="122" t="str">
        <f>'Tube A'!G14</f>
        <v>D2</v>
      </c>
      <c r="C16" s="100">
        <f>'Tube A'!F14</f>
        <v>1.708590452000001</v>
      </c>
      <c r="D16" s="123">
        <v>5.3626364694918038</v>
      </c>
      <c r="E16" s="122" t="str">
        <f>'Tube B'!G14</f>
        <v>C5</v>
      </c>
      <c r="F16" s="100">
        <f>'Tube B'!F14</f>
        <v>1.7075523300000022</v>
      </c>
      <c r="G16" s="123">
        <v>7.3920905448903786</v>
      </c>
      <c r="H16" s="122" t="str">
        <f>'Tube C'!G14</f>
        <v>H8</v>
      </c>
      <c r="I16" s="100">
        <f>'Tube C'!F14</f>
        <v>1.7097924880000015</v>
      </c>
      <c r="J16" s="125">
        <v>8.8765483450531324</v>
      </c>
      <c r="K16" s="122" t="str">
        <f>'Tube D'!G14</f>
        <v>B10</v>
      </c>
      <c r="L16" s="126">
        <f>'Tube D'!F14</f>
        <v>1.7072791400000025</v>
      </c>
      <c r="M16" s="125">
        <v>6.1120692661649016</v>
      </c>
      <c r="N16" s="124" t="str">
        <f>'Tube E'!G14</f>
        <v>D2</v>
      </c>
      <c r="O16" s="100">
        <f>'Tube E'!F14</f>
        <v>1.7125790260000002</v>
      </c>
      <c r="P16" s="123">
        <v>6.8793294435493424</v>
      </c>
      <c r="Q16" s="124" t="str">
        <f>'Tube F'!G14</f>
        <v>C5</v>
      </c>
      <c r="R16" s="100">
        <f>'Tube F'!F14</f>
        <v>1.7113496710000007</v>
      </c>
      <c r="S16" s="123">
        <v>7.3020971117272966</v>
      </c>
      <c r="T16" s="124" t="str">
        <f>'Tube G'!G14</f>
        <v>H8</v>
      </c>
      <c r="U16" s="100">
        <f>'Tube G'!F14</f>
        <v>1.6991927160000007</v>
      </c>
      <c r="V16" s="123">
        <v>2.2092161994380644</v>
      </c>
      <c r="W16" s="124" t="str">
        <f>'Tube H'!G14</f>
        <v>B10</v>
      </c>
      <c r="X16" s="100">
        <f>'Tube H'!F14</f>
        <v>1.7097924880000015</v>
      </c>
      <c r="Y16" s="123">
        <v>5.2865507374263165</v>
      </c>
      <c r="Z16" s="124" t="str">
        <f>'Tube I'!G14</f>
        <v>D2</v>
      </c>
      <c r="AA16" s="100">
        <f>'Tube I'!F14</f>
        <v>1.7128795350000008</v>
      </c>
      <c r="AB16" s="123">
        <v>7.1617022639774772</v>
      </c>
      <c r="AC16" s="124" t="str">
        <f>'Tube J'!G14</f>
        <v>C5</v>
      </c>
      <c r="AD16" s="119">
        <f>'Tube J'!F14</f>
        <v>1.7122238790000015</v>
      </c>
      <c r="AE16" s="123">
        <v>4.2880822643398382</v>
      </c>
      <c r="AF16" s="124" t="str">
        <f>'Tube K'!G14</f>
        <v>H8</v>
      </c>
      <c r="AG16" s="100">
        <f>'Tube K'!F14</f>
        <v>1.7106120580000024</v>
      </c>
      <c r="AH16" s="123">
        <v>4.6137919979476445</v>
      </c>
      <c r="AI16" s="124" t="str">
        <f>'Tube L'!G14</f>
        <v>B10</v>
      </c>
      <c r="AJ16" s="100">
        <f>'Tube L'!F14</f>
        <v>1.710994524000002</v>
      </c>
      <c r="AK16" s="125">
        <v>5.3471643992247877</v>
      </c>
    </row>
    <row r="17" spans="1:37" ht="18.75" customHeight="1" x14ac:dyDescent="0.35">
      <c r="A17" s="70">
        <v>14</v>
      </c>
      <c r="B17" s="122" t="str">
        <f>'Tube A'!G15</f>
        <v>C2</v>
      </c>
      <c r="C17" s="100">
        <f>'Tube A'!F15</f>
        <v>1.7020338920000029</v>
      </c>
      <c r="D17" s="123">
        <v>3.1708813604996351</v>
      </c>
      <c r="E17" s="122" t="str">
        <f>'Tube B'!G15</f>
        <v>D5</v>
      </c>
      <c r="F17" s="100">
        <f>'Tube B'!F15</f>
        <v>1.7020885300000028</v>
      </c>
      <c r="G17" s="123">
        <v>3.3966958412941111</v>
      </c>
      <c r="H17" s="122" t="str">
        <f>'Tube C'!G15</f>
        <v>G8</v>
      </c>
      <c r="I17" s="100">
        <f>'Tube C'!F15</f>
        <v>1.7043286880000021</v>
      </c>
      <c r="J17" s="123">
        <v>3.4887196695178027</v>
      </c>
      <c r="K17" s="122" t="str">
        <f>'Tube D'!G15</f>
        <v>A10</v>
      </c>
      <c r="L17" s="100">
        <f>'Tube D'!F15</f>
        <v>1.7018153400000013</v>
      </c>
      <c r="M17" s="123">
        <v>2.5255999164528058</v>
      </c>
      <c r="N17" s="124" t="str">
        <f>'Tube E'!G15</f>
        <v>C2</v>
      </c>
      <c r="O17" s="100">
        <f>'Tube E'!F15</f>
        <v>1.7071152260000009</v>
      </c>
      <c r="P17" s="123">
        <v>3.0170206723080142</v>
      </c>
      <c r="Q17" s="124" t="str">
        <f>'Tube F'!G15</f>
        <v>D5</v>
      </c>
      <c r="R17" s="100">
        <f>'Tube F'!F15</f>
        <v>1.706077104000002</v>
      </c>
      <c r="S17" s="123">
        <v>3.0775010567914891</v>
      </c>
      <c r="T17" s="124" t="str">
        <f>'Tube G'!G15</f>
        <v>G8</v>
      </c>
      <c r="U17" s="100">
        <f>'Tube G'!F15</f>
        <v>1.6959144360000007</v>
      </c>
      <c r="V17" s="123">
        <v>1.8542666513050172</v>
      </c>
      <c r="W17" s="124" t="str">
        <f>'Tube H'!G15</f>
        <v>A10</v>
      </c>
      <c r="X17" s="100">
        <f>'Tube H'!F15</f>
        <v>1.7043286880000021</v>
      </c>
      <c r="Y17" s="123">
        <v>2.3162102847070973</v>
      </c>
      <c r="Z17" s="124" t="str">
        <f>'Tube I'!G15</f>
        <v>C2</v>
      </c>
      <c r="AA17" s="100">
        <f>'Tube I'!F15</f>
        <v>1.7076069680000021</v>
      </c>
      <c r="AB17" s="123">
        <v>2.9458150230425804</v>
      </c>
      <c r="AC17" s="124" t="str">
        <f>'Tube J'!G15</f>
        <v>D5</v>
      </c>
      <c r="AD17" s="119">
        <f>'Tube J'!F15</f>
        <v>1.7067600790000022</v>
      </c>
      <c r="AE17" s="123">
        <v>2.3537091450341943</v>
      </c>
      <c r="AF17" s="124" t="str">
        <f>'Tube K'!G15</f>
        <v>G8</v>
      </c>
      <c r="AG17" s="100">
        <f>'Tube K'!F15</f>
        <v>1.7040554980000007</v>
      </c>
      <c r="AH17" s="123">
        <v>2.5097098543275345</v>
      </c>
      <c r="AI17" s="124" t="str">
        <f>'Tube L'!G15</f>
        <v>A10</v>
      </c>
      <c r="AJ17" s="100">
        <f>'Tube L'!F15</f>
        <v>1.7044379640000002</v>
      </c>
      <c r="AK17" s="123">
        <v>2.1806948809969917</v>
      </c>
    </row>
    <row r="18" spans="1:37" ht="18.75" customHeight="1" x14ac:dyDescent="0.35">
      <c r="A18" s="70">
        <v>15</v>
      </c>
      <c r="B18" s="122" t="str">
        <f>'Tube A'!G16</f>
        <v>B2</v>
      </c>
      <c r="C18" s="100">
        <f>'Tube A'!F16</f>
        <v>1.6967613250000007</v>
      </c>
      <c r="D18" s="123">
        <v>1.068608561020725</v>
      </c>
      <c r="E18" s="122" t="str">
        <f>'Tube B'!G16</f>
        <v>E5</v>
      </c>
      <c r="F18" s="100">
        <f>'Tube B'!F16</f>
        <v>1.6955319700000011</v>
      </c>
      <c r="G18" s="123">
        <v>1.0475759405252643</v>
      </c>
      <c r="H18" s="122" t="str">
        <f>'Tube C'!G16</f>
        <v>F8</v>
      </c>
      <c r="I18" s="100">
        <f>'Tube C'!F16</f>
        <v>1.6977721280000004</v>
      </c>
      <c r="J18" s="123">
        <v>1.1575835038261459</v>
      </c>
      <c r="K18" s="122" t="str">
        <f>'Tube D'!G16</f>
        <v>A11</v>
      </c>
      <c r="L18" s="100">
        <f>'Tube D'!F16</f>
        <v>1.696351540000002</v>
      </c>
      <c r="M18" s="123">
        <v>0.90815037333079174</v>
      </c>
      <c r="N18" s="124" t="str">
        <f>'Tube E'!G16</f>
        <v>B2</v>
      </c>
      <c r="O18" s="100">
        <f>'Tube E'!F16</f>
        <v>1.7007498990000016</v>
      </c>
      <c r="P18" s="123">
        <v>1.2479935527757842</v>
      </c>
      <c r="Q18" s="124" t="str">
        <f>'Tube F'!G16</f>
        <v>E5</v>
      </c>
      <c r="R18" s="100">
        <f>'Tube F'!F16</f>
        <v>1.7017060640000032</v>
      </c>
      <c r="S18" s="123">
        <v>0.7255775982030056</v>
      </c>
      <c r="T18" s="124" t="str">
        <f>'Tube G'!G16</f>
        <v>F8</v>
      </c>
      <c r="U18" s="100">
        <f>'Tube G'!F16</f>
        <v>1.6915433960000019</v>
      </c>
      <c r="V18" s="123">
        <v>1.3083098771824402</v>
      </c>
      <c r="W18" s="124" t="str">
        <f>'Tube H'!G16</f>
        <v>A11</v>
      </c>
      <c r="X18" s="100">
        <f>'Tube H'!F16</f>
        <v>1.6977721280000004</v>
      </c>
      <c r="Y18" s="123">
        <v>0.89156928093851784</v>
      </c>
      <c r="Z18" s="124" t="str">
        <f>'Tube I'!G16</f>
        <v>B2</v>
      </c>
      <c r="AA18" s="100">
        <f>'Tube I'!F16</f>
        <v>1.7010504080000004</v>
      </c>
      <c r="AB18" s="123">
        <v>1.2939745501860545</v>
      </c>
      <c r="AC18" s="124" t="str">
        <f>'Tube J'!G16</f>
        <v>E5</v>
      </c>
      <c r="AD18" s="119">
        <f>'Tube J'!F16</f>
        <v>1.7002035190000004</v>
      </c>
      <c r="AE18" s="123">
        <v>0.84304351089079654</v>
      </c>
      <c r="AF18" s="124" t="str">
        <f>'Tube K'!G16</f>
        <v>F8</v>
      </c>
      <c r="AG18" s="100">
        <f>'Tube K'!F16</f>
        <v>1.6985916980000013</v>
      </c>
      <c r="AH18" s="123">
        <v>0.78303290479219445</v>
      </c>
      <c r="AI18" s="124" t="str">
        <f>'Tube L'!G16</f>
        <v>A11</v>
      </c>
      <c r="AJ18" s="100">
        <f>'Tube L'!F16</f>
        <v>1.6989741640000009</v>
      </c>
      <c r="AK18" s="123">
        <v>0.91769504739712815</v>
      </c>
    </row>
    <row r="19" spans="1:37" ht="18.75" customHeight="1" x14ac:dyDescent="0.35">
      <c r="A19" s="70">
        <v>16</v>
      </c>
      <c r="B19" s="122" t="str">
        <f>'Tube A'!G17</f>
        <v>A2</v>
      </c>
      <c r="C19" s="100">
        <f>'Tube A'!F17</f>
        <v>1.6912975250000013</v>
      </c>
      <c r="D19" s="123">
        <v>0.49059365822089368</v>
      </c>
      <c r="E19" s="122" t="str">
        <f>'Tube B'!G17</f>
        <v>F5</v>
      </c>
      <c r="F19" s="100">
        <f>'Tube B'!F17</f>
        <v>1.6891666430000019</v>
      </c>
      <c r="G19" s="123">
        <v>0.55296471771555589</v>
      </c>
      <c r="H19" s="122" t="str">
        <f>'Tube C'!G17</f>
        <v>E8</v>
      </c>
      <c r="I19" s="100">
        <f>'Tube C'!F17</f>
        <v>1.6923083280000011</v>
      </c>
      <c r="J19" s="123">
        <v>0.52383581830914228</v>
      </c>
      <c r="K19" s="122" t="str">
        <f>'Tube D'!G17</f>
        <v>B11</v>
      </c>
      <c r="L19" s="100">
        <f>'Tube D'!F17</f>
        <v>1.6897949800000021</v>
      </c>
      <c r="M19" s="123">
        <v>0.51450927445765093</v>
      </c>
      <c r="N19" s="124" t="str">
        <f>'Tube E'!G17</f>
        <v>A2</v>
      </c>
      <c r="O19" s="100">
        <f>'Tube E'!F17</f>
        <v>1.6952860990000005</v>
      </c>
      <c r="P19" s="123">
        <v>0.61392666945423491</v>
      </c>
      <c r="Q19" s="124" t="str">
        <f>'Tube F'!G17</f>
        <v>F5</v>
      </c>
      <c r="R19" s="100">
        <f>'Tube F'!F17</f>
        <v>1.6942479770000016</v>
      </c>
      <c r="S19" s="123">
        <v>0.40118215518990241</v>
      </c>
      <c r="T19" s="124" t="str">
        <f>'Tube G'!G17</f>
        <v>E8</v>
      </c>
      <c r="U19" s="100">
        <f>'Tube G'!F17</f>
        <v>1.6860795960000026</v>
      </c>
      <c r="V19" s="123">
        <v>0.61280813413390633</v>
      </c>
      <c r="W19" s="124" t="str">
        <f>'Tube H'!G17</f>
        <v>B11</v>
      </c>
      <c r="X19" s="100">
        <f>'Tube H'!F17</f>
        <v>1.6923083280000011</v>
      </c>
      <c r="Y19" s="123">
        <v>0.45343808585499318</v>
      </c>
      <c r="Z19" s="124" t="str">
        <f>'Tube I'!G17</f>
        <v>A2</v>
      </c>
      <c r="AA19" s="100">
        <f>'Tube I'!F17</f>
        <v>1.6934010880000017</v>
      </c>
      <c r="AB19" s="123">
        <v>0.63778133081672472</v>
      </c>
      <c r="AC19" s="124" t="str">
        <f>'Tube J'!G17</f>
        <v>F5</v>
      </c>
      <c r="AD19" s="119">
        <f>'Tube J'!F17</f>
        <v>1.6947397190000011</v>
      </c>
      <c r="AE19" s="123">
        <v>0.48022438067032769</v>
      </c>
      <c r="AF19" s="124" t="str">
        <f>'Tube K'!G17</f>
        <v>E8</v>
      </c>
      <c r="AG19" s="100">
        <f>'Tube K'!F17</f>
        <v>1.693127898000002</v>
      </c>
      <c r="AH19" s="123">
        <v>0.68435016840203622</v>
      </c>
      <c r="AI19" s="124" t="str">
        <f>'Tube L'!G17</f>
        <v>B11</v>
      </c>
      <c r="AJ19" s="100">
        <f>'Tube L'!F17</f>
        <v>1.6924176040000027</v>
      </c>
      <c r="AK19" s="123">
        <v>0.477362868347117</v>
      </c>
    </row>
    <row r="20" spans="1:37" ht="18.75" customHeight="1" x14ac:dyDescent="0.35">
      <c r="A20" s="70">
        <v>17</v>
      </c>
      <c r="B20" s="122" t="str">
        <f>'Tube A'!G18</f>
        <v>A3</v>
      </c>
      <c r="C20" s="100">
        <f>'Tube A'!F18</f>
        <v>1.6847409650000014</v>
      </c>
      <c r="D20" s="123">
        <v>0.24729581974770956</v>
      </c>
      <c r="E20" s="122" t="str">
        <f>'Tube B'!G18</f>
        <v>G5</v>
      </c>
      <c r="F20" s="100">
        <f>'Tube B'!F18</f>
        <v>1.6837028430000025</v>
      </c>
      <c r="G20" s="123">
        <v>0.24586841314907634</v>
      </c>
      <c r="H20" s="122" t="str">
        <f>'Tube C'!G18</f>
        <v>D8</v>
      </c>
      <c r="I20" s="100">
        <f>'Tube C'!F18</f>
        <v>1.6857517680000029</v>
      </c>
      <c r="J20" s="123">
        <v>0.21286756452265579</v>
      </c>
      <c r="K20" s="122" t="str">
        <f>'Tube D'!G18</f>
        <v>C11</v>
      </c>
      <c r="L20" s="100">
        <f>'Tube D'!F18</f>
        <v>1.6843311800000027</v>
      </c>
      <c r="M20" s="123">
        <v>0.22767843317565539</v>
      </c>
      <c r="N20" s="124" t="str">
        <f>'Tube E'!G18</f>
        <v>A3</v>
      </c>
      <c r="O20" s="100">
        <f>'Tube E'!F18</f>
        <v>1.6898222990000011</v>
      </c>
      <c r="P20" s="123">
        <v>0.16359338872671164</v>
      </c>
      <c r="Q20" s="124" t="str">
        <f>'Tube F'!G18</f>
        <v>G5</v>
      </c>
      <c r="R20" s="100">
        <f>'Tube F'!F18</f>
        <v>1.6876914170000017</v>
      </c>
      <c r="S20" s="123">
        <v>0.14287243708064587</v>
      </c>
      <c r="T20" s="124" t="str">
        <f>'Tube G'!G18</f>
        <v>D8</v>
      </c>
      <c r="U20" s="100">
        <f>'Tube G'!F18</f>
        <v>1.6762447560000009</v>
      </c>
      <c r="V20" s="123">
        <v>0.41404145732354952</v>
      </c>
      <c r="W20" s="124" t="str">
        <f>'Tube H'!G18</f>
        <v>C11</v>
      </c>
      <c r="X20" s="100">
        <f>'Tube H'!F18</f>
        <v>1.6857517680000029</v>
      </c>
      <c r="Y20" s="123">
        <v>0.19574075991245241</v>
      </c>
      <c r="Z20" s="124" t="str">
        <f>'Tube I'!G18</f>
        <v>A3</v>
      </c>
      <c r="AA20" s="100">
        <f>'Tube I'!F18</f>
        <v>1.6896037470000014</v>
      </c>
      <c r="AB20" s="123">
        <v>0.28064598303566268</v>
      </c>
      <c r="AC20" s="124" t="str">
        <f>'Tube J'!G18</f>
        <v>G5</v>
      </c>
      <c r="AD20" s="119">
        <f>'Tube J'!F18</f>
        <v>1.6892759190000017</v>
      </c>
      <c r="AE20" s="123">
        <v>0.21617052398581096</v>
      </c>
      <c r="AF20" s="124" t="str">
        <f>'Tube K'!G18</f>
        <v>D8</v>
      </c>
      <c r="AG20" s="100">
        <f>'Tube K'!F18</f>
        <v>1.686571338000002</v>
      </c>
      <c r="AH20" s="123">
        <v>0.24361489220671687</v>
      </c>
      <c r="AI20" s="124" t="str">
        <f>'Tube L'!G18</f>
        <v>C11</v>
      </c>
      <c r="AJ20" s="100">
        <f>'Tube L'!F18</f>
        <v>1.6880465640000022</v>
      </c>
      <c r="AK20" s="123">
        <v>0.22468247009159451</v>
      </c>
    </row>
    <row r="21" spans="1:37" ht="18.75" customHeight="1" x14ac:dyDescent="0.35">
      <c r="A21" s="70">
        <v>18</v>
      </c>
      <c r="B21" s="122" t="str">
        <f>'Tube A'!G19</f>
        <v>B3</v>
      </c>
      <c r="C21" s="100">
        <f>'Tube A'!F19</f>
        <v>1.6783756380000021</v>
      </c>
      <c r="D21" s="123">
        <v>0.14488705875497274</v>
      </c>
      <c r="E21" s="122" t="str">
        <f>'Tube B'!G19</f>
        <v>H5</v>
      </c>
      <c r="F21" s="100">
        <f>'Tube B'!F19</f>
        <v>1.6771462830000008</v>
      </c>
      <c r="G21" s="123">
        <v>0.11604337686602952</v>
      </c>
      <c r="H21" s="122" t="str">
        <f>'Tube C'!G19</f>
        <v>C8</v>
      </c>
      <c r="I21" s="100">
        <f>'Tube C'!F19</f>
        <v>1.6791952080000012</v>
      </c>
      <c r="J21" s="123">
        <v>0.14667978334335555</v>
      </c>
      <c r="K21" s="122" t="str">
        <f>'Tube D'!G19</f>
        <v>D11</v>
      </c>
      <c r="L21" s="100">
        <f>'Tube D'!F19</f>
        <v>1.6788673800000016</v>
      </c>
      <c r="M21" s="123">
        <v>0.10240001193909092</v>
      </c>
      <c r="N21" s="124" t="str">
        <f>'Tube E'!G19</f>
        <v>B3</v>
      </c>
      <c r="O21" s="100">
        <f>'Tube E'!F19</f>
        <v>1.6823642120000013</v>
      </c>
      <c r="P21" s="123">
        <v>0.12586664953280588</v>
      </c>
      <c r="Q21" s="124" t="str">
        <f>'Tube F'!G19</f>
        <v>H5</v>
      </c>
      <c r="R21" s="100">
        <f>'Tube F'!F19</f>
        <v>1.6811348570000018</v>
      </c>
      <c r="S21" s="123">
        <v>6.1685123606539181E-2</v>
      </c>
      <c r="T21" s="124" t="str">
        <f>'Tube G'!G19</f>
        <v>C8</v>
      </c>
      <c r="U21" s="100">
        <f>'Tube G'!F19</f>
        <v>1.6336271159999995</v>
      </c>
      <c r="V21" s="123">
        <v>0.27179085558520077</v>
      </c>
      <c r="W21" s="124" t="str">
        <f>'Tube H'!G19</f>
        <v>D11</v>
      </c>
      <c r="X21" s="100">
        <f>'Tube H'!F19</f>
        <v>1.6802879680000036</v>
      </c>
      <c r="Y21" s="123">
        <v>0.10540263310502557</v>
      </c>
      <c r="Z21" s="124" t="str">
        <f>'Tube I'!G19</f>
        <v>B3</v>
      </c>
      <c r="AA21" s="100">
        <f>'Tube I'!F19</f>
        <v>1.6830471870000032</v>
      </c>
      <c r="AB21" s="123">
        <v>0.14785130623021489</v>
      </c>
      <c r="AC21" s="124" t="str">
        <f>'Tube J'!G19</f>
        <v>H5</v>
      </c>
      <c r="AD21" s="119">
        <f>'Tube J'!F19</f>
        <v>1.6829105920000025</v>
      </c>
      <c r="AE21" s="123">
        <v>7.045532601903351E-2</v>
      </c>
      <c r="AF21" s="124" t="str">
        <f>'Tube K'!G19</f>
        <v>C8</v>
      </c>
      <c r="AG21" s="100">
        <f>'Tube K'!F19</f>
        <v>1.6800147780000003</v>
      </c>
      <c r="AH21" s="123">
        <v>7.7848743447018767E-2</v>
      </c>
      <c r="AI21" s="124" t="str">
        <f>'Tube L'!G19</f>
        <v>D11</v>
      </c>
      <c r="AJ21" s="100">
        <f>'Tube L'!F19</f>
        <v>1.6814900040000005</v>
      </c>
      <c r="AK21" s="123">
        <v>0.13523298436140621</v>
      </c>
    </row>
    <row r="22" spans="1:37" ht="18.75" customHeight="1" x14ac:dyDescent="0.35">
      <c r="A22" s="70">
        <v>19</v>
      </c>
      <c r="B22" s="122" t="str">
        <f>'Tube A'!G20</f>
        <v>C3</v>
      </c>
      <c r="C22" s="100">
        <f>'Tube A'!F20</f>
        <v>1.6630769980000011</v>
      </c>
      <c r="D22" s="123">
        <v>0.12618168467966887</v>
      </c>
      <c r="E22" s="122" t="str">
        <f>'Tube B'!G20</f>
        <v>H6</v>
      </c>
      <c r="F22" s="100">
        <f>'Tube B'!F20</f>
        <v>1.6620388760000022</v>
      </c>
      <c r="G22" s="123">
        <v>0.15406522879505555</v>
      </c>
      <c r="H22" s="122" t="str">
        <f>'Tube C'!G20</f>
        <v>B8</v>
      </c>
      <c r="I22" s="100">
        <f>'Tube C'!F20</f>
        <v>1.6597167610000021</v>
      </c>
      <c r="J22" s="123">
        <v>0.22939397040909071</v>
      </c>
      <c r="K22" s="122" t="str">
        <f>'Tube D'!G20</f>
        <v>E11</v>
      </c>
      <c r="L22" s="100">
        <f>'Tube D'!F20</f>
        <v>1.6635687400000023</v>
      </c>
      <c r="M22" s="123">
        <v>-1.6845195325436171E-2</v>
      </c>
      <c r="N22" s="124" t="str">
        <f>'Tube E'!G20</f>
        <v>C3</v>
      </c>
      <c r="O22" s="100">
        <f>'Tube E'!F20</f>
        <v>1.6703438520000002</v>
      </c>
      <c r="P22" s="123">
        <v>0.13673958745286052</v>
      </c>
      <c r="Q22" s="124" t="str">
        <f>'Tube F'!G20</f>
        <v>H6</v>
      </c>
      <c r="R22" s="100">
        <f>'Tube F'!F20</f>
        <v>1.6636506970000013</v>
      </c>
      <c r="S22" s="123">
        <v>9.7909548210371955E-2</v>
      </c>
      <c r="T22" s="124" t="str">
        <f>'Tube G'!G20</f>
        <v>B8</v>
      </c>
      <c r="U22" s="100">
        <f>'Tube G'!F20</f>
        <v>1.5005016290000004</v>
      </c>
      <c r="V22" s="123">
        <v>0.22609162361860768</v>
      </c>
      <c r="W22" s="124" t="str">
        <f>'Tube H'!G20</f>
        <v>E11</v>
      </c>
      <c r="X22" s="100">
        <f>'Tube H'!F20</f>
        <v>1.6660820880000013</v>
      </c>
      <c r="Y22" s="123">
        <v>0.12519391284262871</v>
      </c>
      <c r="Z22" s="124" t="str">
        <f>'Tube I'!G20</f>
        <v>C3</v>
      </c>
      <c r="AA22" s="100">
        <f>'Tube I'!F20</f>
        <v>1.668841307000001</v>
      </c>
      <c r="AB22" s="123">
        <v>0.1058453847093459</v>
      </c>
      <c r="AC22" s="124" t="str">
        <f>'Tube J'!G20</f>
        <v>H6</v>
      </c>
      <c r="AD22" s="119">
        <f>'Tube J'!F20</f>
        <v>1.6643336720000033</v>
      </c>
      <c r="AE22" s="123">
        <v>6.7926760071353912E-2</v>
      </c>
      <c r="AF22" s="124" t="str">
        <f>'Tube K'!G20</f>
        <v>B8</v>
      </c>
      <c r="AG22" s="100">
        <f>'Tube K'!F20</f>
        <v>1.6625306180000035</v>
      </c>
      <c r="AH22" s="123">
        <v>0.10695792601533809</v>
      </c>
      <c r="AI22" s="124" t="str">
        <f>'Tube L'!G20</f>
        <v>E11</v>
      </c>
      <c r="AJ22" s="100">
        <f>'Tube L'!F20</f>
        <v>1.669469644000003</v>
      </c>
      <c r="AK22" s="123">
        <v>0.1129886141201597</v>
      </c>
    </row>
    <row r="23" spans="1:37" ht="18.75" customHeight="1" x14ac:dyDescent="0.35">
      <c r="A23" s="70">
        <v>20</v>
      </c>
      <c r="B23" s="122" t="str">
        <f>'Tube A'!G21</f>
        <v>D3</v>
      </c>
      <c r="C23" s="100">
        <f>'Tube A'!F21</f>
        <v>1.6051607180000005</v>
      </c>
      <c r="D23" s="123">
        <v>0.15828525174134048</v>
      </c>
      <c r="E23" s="122" t="str">
        <f>'Tube B'!G21</f>
        <v>G6</v>
      </c>
      <c r="F23" s="100">
        <f>'Tube B'!F21</f>
        <v>1.5986587960000023</v>
      </c>
      <c r="G23" s="123">
        <v>0.18252855726361161</v>
      </c>
      <c r="H23" s="122" t="str">
        <f>'Tube C'!G21</f>
        <v>A8</v>
      </c>
      <c r="I23" s="100">
        <f>'Tube C'!F21</f>
        <v>1.5886873610000016</v>
      </c>
      <c r="J23" s="123">
        <v>0.19271304264930655</v>
      </c>
      <c r="K23" s="122" t="str">
        <f>'Tube D'!G21</f>
        <v>F11</v>
      </c>
      <c r="L23" s="100">
        <f>'Tube D'!F21</f>
        <v>1.6045597000000011</v>
      </c>
      <c r="M23" s="123">
        <v>0.14752476436647768</v>
      </c>
      <c r="N23" s="124" t="str">
        <f>'Tube E'!G21</f>
        <v>D3</v>
      </c>
      <c r="O23" s="100">
        <f>'Tube E'!F21</f>
        <v>1.613520332000002</v>
      </c>
      <c r="P23" s="123">
        <v>0.13326768801771338</v>
      </c>
      <c r="Q23" s="124" t="str">
        <f>'Tube F'!G21</f>
        <v>G6</v>
      </c>
      <c r="R23" s="100">
        <f>'Tube F'!F21</f>
        <v>1.5939052900000021</v>
      </c>
      <c r="S23" s="123">
        <v>0.12874008959957758</v>
      </c>
      <c r="T23" s="124" t="str">
        <f>'Tube G'!G21</f>
        <v>A8</v>
      </c>
      <c r="U23" s="100">
        <f>'Tube G'!F21</f>
        <v>1.3114541490000011</v>
      </c>
      <c r="V23" s="123">
        <v>0.14460202670720523</v>
      </c>
      <c r="W23" s="124" t="str">
        <f>'Tube H'!G21</f>
        <v>F11</v>
      </c>
      <c r="X23" s="100">
        <f>'Tube H'!F21</f>
        <v>1.6039860010000009</v>
      </c>
      <c r="Y23" s="123">
        <v>0.1284013690707029</v>
      </c>
      <c r="Z23" s="124" t="str">
        <f>'Tube I'!G21</f>
        <v>D3</v>
      </c>
      <c r="AA23" s="100">
        <f>'Tube I'!F21</f>
        <v>1.614394540000001</v>
      </c>
      <c r="AB23" s="123">
        <v>0.11045770021107193</v>
      </c>
      <c r="AC23" s="124" t="str">
        <f>'Tube J'!G21</f>
        <v>G6</v>
      </c>
      <c r="AD23" s="119">
        <f>'Tube J'!F21</f>
        <v>1.5943970320000034</v>
      </c>
      <c r="AE23" s="123">
        <v>0.10846982837618824</v>
      </c>
      <c r="AF23" s="124" t="str">
        <f>'Tube K'!G21</f>
        <v>A8</v>
      </c>
      <c r="AG23" s="100">
        <f>'Tube K'!F21</f>
        <v>1.594779498000003</v>
      </c>
      <c r="AH23" s="123">
        <v>7.0138682347405265E-2</v>
      </c>
      <c r="AI23" s="124" t="str">
        <f>'Tube L'!G21</f>
        <v>F11</v>
      </c>
      <c r="AJ23" s="100">
        <f>'Tube L'!F21</f>
        <v>1.6104606040000018</v>
      </c>
      <c r="AK23" s="123">
        <v>0.14225145470065845</v>
      </c>
    </row>
    <row r="24" spans="1:37" ht="18.75" customHeight="1" x14ac:dyDescent="0.35">
      <c r="A24" s="70">
        <v>21</v>
      </c>
      <c r="B24" s="118" t="str">
        <f>'Tube A'!G22</f>
        <v>E3</v>
      </c>
      <c r="C24" s="119">
        <f>'Tube A'!F22</f>
        <v>1.4620091580000025</v>
      </c>
      <c r="D24" s="120">
        <v>0.15778066899810578</v>
      </c>
      <c r="E24" s="118" t="str">
        <f>'Tube B'!G22</f>
        <v>F6</v>
      </c>
      <c r="F24" s="119">
        <f>'Tube B'!F22</f>
        <v>1.4511361960000002</v>
      </c>
      <c r="G24" s="120">
        <v>0.17345214689861474</v>
      </c>
      <c r="H24" s="118" t="str">
        <f>'Tube C'!G22</f>
        <v>A9</v>
      </c>
      <c r="I24" s="119">
        <f>'Tube C'!F22</f>
        <v>1.4411647610000031</v>
      </c>
      <c r="J24" s="120">
        <v>0.14550419865553127</v>
      </c>
      <c r="K24" s="118" t="str">
        <f>'Tube D'!G22</f>
        <v>G11</v>
      </c>
      <c r="L24" s="119">
        <f>'Tube D'!F22</f>
        <v>1.4659704130000026</v>
      </c>
      <c r="M24" s="120">
        <v>0.10579273439709709</v>
      </c>
      <c r="N24" s="121" t="str">
        <f>'Tube E'!G22</f>
        <v>E3</v>
      </c>
      <c r="O24" s="119">
        <f>'Tube E'!F22</f>
        <v>1.4517918520000013</v>
      </c>
      <c r="P24" s="120">
        <v>0.11738834603360893</v>
      </c>
      <c r="Q24" s="121" t="str">
        <f>'Tube F'!G22</f>
        <v>F6</v>
      </c>
      <c r="R24" s="119">
        <f>'Tube F'!F22</f>
        <v>1.4431044100000019</v>
      </c>
      <c r="S24" s="120">
        <v>0.10669135532505973</v>
      </c>
      <c r="T24" s="121" t="str">
        <f>'Tube G'!G22</f>
        <v>A9</v>
      </c>
      <c r="U24" s="119">
        <f>'Tube G'!F22</f>
        <v>1.1245921890000012</v>
      </c>
      <c r="V24" s="120">
        <v>7.1363642165604632E-2</v>
      </c>
      <c r="W24" s="121" t="str">
        <f>'Tube H'!G22</f>
        <v>G11</v>
      </c>
      <c r="X24" s="119">
        <f>'Tube H'!F22</f>
        <v>1.438979241000002</v>
      </c>
      <c r="Y24" s="120">
        <v>8.3794023046784585E-2</v>
      </c>
      <c r="Z24" s="121" t="str">
        <f>'Tube I'!G22</f>
        <v>E3</v>
      </c>
      <c r="AA24" s="119">
        <f>'Tube I'!F22</f>
        <v>1.4723357400000019</v>
      </c>
      <c r="AB24" s="120">
        <v>8.7924516773192005E-2</v>
      </c>
      <c r="AC24" s="121" t="str">
        <f>'Tube J'!G22</f>
        <v>F6</v>
      </c>
      <c r="AD24" s="119">
        <f>'Tube J'!F22</f>
        <v>1.4425033920000025</v>
      </c>
      <c r="AE24" s="120">
        <v>7.3151925448569924E-2</v>
      </c>
      <c r="AF24" s="121" t="str">
        <f>'Tube K'!G22</f>
        <v>A9</v>
      </c>
      <c r="AG24" s="119">
        <f>'Tube K'!F22</f>
        <v>1.4332422510000011</v>
      </c>
      <c r="AH24" s="120">
        <v>4.3089002563613164E-2</v>
      </c>
      <c r="AI24" s="121" t="str">
        <f>'Tube L'!G22</f>
        <v>G11</v>
      </c>
      <c r="AJ24" s="119">
        <f>'Tube L'!F22</f>
        <v>1.4531031640000016</v>
      </c>
      <c r="AK24" s="120">
        <v>6.8418356658388843E-2</v>
      </c>
    </row>
    <row r="25" spans="1:37" ht="18.75" customHeight="1" thickBot="1" x14ac:dyDescent="0.4">
      <c r="A25" s="70">
        <v>22</v>
      </c>
      <c r="B25" s="127" t="str">
        <f>'Tube A'!G23</f>
        <v>F3</v>
      </c>
      <c r="C25" s="128">
        <f>'Tube A'!F23</f>
        <v>1.2576630380000005</v>
      </c>
      <c r="D25" s="129">
        <v>0.20805369923390807</v>
      </c>
      <c r="E25" s="127" t="str">
        <f>'Tube B'!G23</f>
        <v>E6</v>
      </c>
      <c r="F25" s="128">
        <f>'Tube B'!F23</f>
        <v>1.258810436000001</v>
      </c>
      <c r="G25" s="129">
        <v>0.18410862598397368</v>
      </c>
      <c r="H25" s="127" t="str">
        <f>'Tube C'!G23</f>
        <v>B9</v>
      </c>
      <c r="I25" s="128">
        <f>'Tube C'!F23</f>
        <v>1.2728797210000025</v>
      </c>
      <c r="J25" s="129">
        <v>0.14626770527524216</v>
      </c>
      <c r="K25" s="127" t="str">
        <f>'Tube D'!G23</f>
        <v>H11</v>
      </c>
      <c r="L25" s="128">
        <f>'Tube D'!F23</f>
        <v>1.2281038800000008</v>
      </c>
      <c r="M25" s="129">
        <v>-1.0272001054967134E-2</v>
      </c>
      <c r="N25" s="130" t="str">
        <f>'Tube E'!G23</f>
        <v>F3</v>
      </c>
      <c r="O25" s="128">
        <f>'Tube E'!F23</f>
        <v>1.2310543320000011</v>
      </c>
      <c r="P25" s="129">
        <v>0.14146569603865872</v>
      </c>
      <c r="Q25" s="130" t="str">
        <f>'Tube F'!G23</f>
        <v>E6</v>
      </c>
      <c r="R25" s="128">
        <f>'Tube F'!F23</f>
        <v>1.2507786500000009</v>
      </c>
      <c r="S25" s="129">
        <v>8.5782878127612983E-2</v>
      </c>
      <c r="T25" s="121" t="str">
        <f>'Tube G'!G23</f>
        <v>B9</v>
      </c>
      <c r="U25" s="128">
        <f>'Tube G'!F23</f>
        <v>1.0426351890000021</v>
      </c>
      <c r="V25" s="129">
        <v>6.1302489781662604E-2</v>
      </c>
      <c r="W25" s="130" t="str">
        <f>'Tube H'!G23</f>
        <v>H11</v>
      </c>
      <c r="X25" s="128">
        <f>'Tube H'!F23</f>
        <v>1.2335403610000011</v>
      </c>
      <c r="Y25" s="129">
        <v>5.678314614527763E-2</v>
      </c>
      <c r="Z25" s="121" t="str">
        <f>'Tube I'!G23</f>
        <v>F3</v>
      </c>
      <c r="AA25" s="119">
        <f>'Tube I'!F23</f>
        <v>1.2668968600000028</v>
      </c>
      <c r="AB25" s="131">
        <v>6.354977935187521E-2</v>
      </c>
      <c r="AC25" s="132" t="str">
        <f>'Tube J'!G23</f>
        <v>E6</v>
      </c>
      <c r="AD25" s="119">
        <f>'Tube J'!F23</f>
        <v>1.2556414320000009</v>
      </c>
      <c r="AE25" s="120">
        <v>0.10353082213110666</v>
      </c>
      <c r="AF25" s="132" t="str">
        <f>'Tube K'!G23</f>
        <v>B9</v>
      </c>
      <c r="AG25" s="133">
        <f>'Tube K'!F23</f>
        <v>1.246380291000003</v>
      </c>
      <c r="AH25" s="120">
        <v>3.1976131123109319E-2</v>
      </c>
      <c r="AI25" s="121" t="str">
        <f>'Tube L'!G23</f>
        <v>H11</v>
      </c>
      <c r="AJ25" s="133">
        <f>'Tube L'!F23</f>
        <v>1.2596846440000018</v>
      </c>
      <c r="AK25" s="120">
        <v>2.7500909911428516E-2</v>
      </c>
    </row>
    <row r="26" spans="1:37" ht="18.75" customHeight="1" thickTop="1" x14ac:dyDescent="0.35">
      <c r="B26" s="100"/>
      <c r="C26" s="100" t="s">
        <v>218</v>
      </c>
      <c r="D26" s="100">
        <f>SUM(D5:D25)*40/'Tube Loading'!J29*100</f>
        <v>56.411230954805404</v>
      </c>
      <c r="E26" s="100"/>
      <c r="F26" s="100" t="s">
        <v>218</v>
      </c>
      <c r="G26" s="100">
        <f>SUM(G5:G25)*40/'Tube Loading'!J30*100</f>
        <v>49.382087451027786</v>
      </c>
      <c r="H26" s="100"/>
      <c r="I26" s="100" t="s">
        <v>218</v>
      </c>
      <c r="J26" s="100">
        <f>SUM(J5:J25)*40/'Tube Loading'!J31*100</f>
        <v>50.374787518581996</v>
      </c>
      <c r="K26" s="100"/>
      <c r="L26" s="100" t="s">
        <v>218</v>
      </c>
      <c r="M26" s="100">
        <f>SUM(M5:M25)*40/'Tube Loading'!J32*100</f>
        <v>40.103880315230697</v>
      </c>
      <c r="N26" s="100"/>
      <c r="O26" s="100" t="s">
        <v>218</v>
      </c>
      <c r="P26" s="100">
        <f>SUM(P5:P25)*40/'Tube Loading'!J33*100</f>
        <v>48.407894652125044</v>
      </c>
      <c r="Q26" s="100"/>
      <c r="R26" s="100" t="s">
        <v>218</v>
      </c>
      <c r="S26" s="100">
        <f>SUM(S5:S25)*40/'Tube Loading'!J34*100</f>
        <v>43.888793448348444</v>
      </c>
      <c r="T26" s="134"/>
      <c r="U26" s="100" t="s">
        <v>218</v>
      </c>
      <c r="V26" s="100">
        <f>SUM(V5:V25)*40/'Tube Loading'!J35*100</f>
        <v>39.99214909686728</v>
      </c>
      <c r="W26" s="100"/>
      <c r="X26" s="100" t="s">
        <v>218</v>
      </c>
      <c r="Y26" s="100">
        <f>SUM(Y5:Y25)*40/'Tube Loading'!J36*100</f>
        <v>86.662245647428477</v>
      </c>
      <c r="Z26" s="135"/>
      <c r="AA26" s="135" t="s">
        <v>218</v>
      </c>
      <c r="AB26" s="100">
        <f>SUM(AB5:AB25)*40/'Tube Loading'!J37*100</f>
        <v>49.098093722096166</v>
      </c>
      <c r="AC26" s="100"/>
      <c r="AD26" s="135" t="s">
        <v>218</v>
      </c>
      <c r="AE26" s="135">
        <f>SUM(AE5:AE25)*40/'Tube Loading'!J38*100</f>
        <v>45.37249467893897</v>
      </c>
      <c r="AF26" s="100"/>
      <c r="AG26" s="100" t="s">
        <v>218</v>
      </c>
      <c r="AH26" s="135">
        <f>SUM(AH5:AH25)*40/'Tube Loading'!J39*100</f>
        <v>45.287989122458313</v>
      </c>
      <c r="AI26" s="135"/>
      <c r="AJ26" s="100" t="s">
        <v>218</v>
      </c>
      <c r="AK26" s="135">
        <f>SUM(AK5:AK25)*40/'Tube Loading'!J40*100</f>
        <v>49.053431168755431</v>
      </c>
    </row>
    <row r="27" spans="1:37" ht="18.75" customHeight="1" x14ac:dyDescent="0.3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37" ht="18.75" customHeight="1" x14ac:dyDescent="0.3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37" ht="18.75" customHeight="1" x14ac:dyDescent="0.35">
      <c r="A29" s="70"/>
    </row>
    <row r="30" spans="1:37" ht="18.75" customHeight="1" x14ac:dyDescent="0.35">
      <c r="A30" s="70"/>
    </row>
    <row r="31" spans="1:37" ht="18.75" customHeight="1" x14ac:dyDescent="0.35">
      <c r="A31" s="70"/>
    </row>
    <row r="32" spans="1:37" ht="18.75" customHeight="1" x14ac:dyDescent="0.35"/>
    <row r="33" ht="18.75" customHeight="1" x14ac:dyDescent="0.35"/>
    <row r="34" ht="18.75" customHeight="1" x14ac:dyDescent="0.35"/>
    <row r="35" ht="18.75" customHeight="1" x14ac:dyDescent="0.35"/>
    <row r="36" ht="18.75" customHeight="1" x14ac:dyDescent="0.35"/>
    <row r="37" ht="18.75" customHeight="1" x14ac:dyDescent="0.35"/>
    <row r="38" ht="18.75" customHeight="1" x14ac:dyDescent="0.35"/>
    <row r="39" ht="18.75" customHeight="1" x14ac:dyDescent="0.35"/>
    <row r="40" ht="18.75" customHeight="1" x14ac:dyDescent="0.35"/>
    <row r="41" ht="18.75" customHeight="1" x14ac:dyDescent="0.35"/>
    <row r="42" ht="18.75" customHeight="1" x14ac:dyDescent="0.35"/>
    <row r="43" ht="18.75" customHeight="1" x14ac:dyDescent="0.35"/>
    <row r="44" ht="18.75" customHeight="1" x14ac:dyDescent="0.35"/>
    <row r="45" ht="18.75" customHeight="1" x14ac:dyDescent="0.35"/>
    <row r="46" ht="18.75" customHeight="1" x14ac:dyDescent="0.35"/>
    <row r="47" ht="18.75" customHeight="1" x14ac:dyDescent="0.35"/>
    <row r="48" ht="18.75" customHeight="1" x14ac:dyDescent="0.35"/>
    <row r="49" spans="1:13" ht="18.75" customHeight="1" x14ac:dyDescent="0.35"/>
    <row r="50" spans="1:13" ht="18.75" customHeight="1" x14ac:dyDescent="0.35"/>
    <row r="51" spans="1:13" ht="18.75" customHeight="1" x14ac:dyDescent="0.35"/>
    <row r="52" spans="1:13" ht="18.75" customHeight="1" x14ac:dyDescent="0.35"/>
    <row r="53" spans="1:13" ht="18.75" customHeight="1" x14ac:dyDescent="0.35"/>
    <row r="54" spans="1:13" ht="18.75" customHeight="1" x14ac:dyDescent="0.35"/>
    <row r="55" spans="1:13" ht="18.75" customHeight="1" x14ac:dyDescent="0.3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1:13" ht="18.75" customHeight="1" x14ac:dyDescent="0.35">
      <c r="A56" s="70"/>
    </row>
    <row r="57" spans="1:13" ht="18.75" customHeight="1" x14ac:dyDescent="0.35">
      <c r="A57" s="70"/>
    </row>
    <row r="58" spans="1:13" ht="18.75" customHeight="1" x14ac:dyDescent="0.35">
      <c r="A58" s="70"/>
    </row>
    <row r="59" spans="1:13" ht="18.75" customHeight="1" x14ac:dyDescent="0.35"/>
    <row r="60" spans="1:13" ht="18.75" customHeight="1" x14ac:dyDescent="0.35"/>
    <row r="61" spans="1:13" ht="18.75" customHeight="1" x14ac:dyDescent="0.35"/>
    <row r="62" spans="1:13" ht="18.75" customHeight="1" x14ac:dyDescent="0.35"/>
    <row r="63" spans="1:13" ht="18.75" customHeight="1" x14ac:dyDescent="0.35"/>
    <row r="64" spans="1:13" ht="18.75" customHeight="1" x14ac:dyDescent="0.35"/>
    <row r="65" ht="18.75" customHeight="1" x14ac:dyDescent="0.35"/>
    <row r="66" ht="18.75" customHeight="1" x14ac:dyDescent="0.35"/>
    <row r="67" ht="18.75" customHeight="1" x14ac:dyDescent="0.35"/>
    <row r="68" ht="18.75" customHeight="1" x14ac:dyDescent="0.35"/>
    <row r="69" ht="18.75" customHeight="1" x14ac:dyDescent="0.35"/>
    <row r="70" ht="18.75" customHeight="1" x14ac:dyDescent="0.35"/>
    <row r="71" ht="18.75" customHeight="1" x14ac:dyDescent="0.35"/>
    <row r="72" ht="18.75" customHeight="1" x14ac:dyDescent="0.35"/>
    <row r="73" ht="18.75" customHeight="1" x14ac:dyDescent="0.35"/>
    <row r="74" ht="18.75" customHeight="1" x14ac:dyDescent="0.35"/>
    <row r="75" ht="18.75" customHeight="1" x14ac:dyDescent="0.35"/>
    <row r="76" ht="18.75" customHeight="1" x14ac:dyDescent="0.35"/>
    <row r="77" ht="18.75" customHeight="1" x14ac:dyDescent="0.35"/>
    <row r="78" ht="18.75" customHeight="1" x14ac:dyDescent="0.35"/>
    <row r="79" ht="18.75" customHeight="1" x14ac:dyDescent="0.35"/>
    <row r="80" ht="18.75" customHeight="1" x14ac:dyDescent="0.35"/>
    <row r="81" spans="1:13" ht="18.75" customHeight="1" x14ac:dyDescent="0.35"/>
    <row r="82" spans="1:13" ht="18.75" customHeight="1" x14ac:dyDescent="0.3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1:13" ht="18.75" customHeight="1" x14ac:dyDescent="0.3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1:13" ht="18.75" customHeight="1" x14ac:dyDescent="0.35">
      <c r="A84" s="70"/>
    </row>
    <row r="85" spans="1:13" ht="18.75" customHeight="1" x14ac:dyDescent="0.35">
      <c r="A85" s="70"/>
    </row>
    <row r="86" spans="1:13" ht="18.75" customHeight="1" x14ac:dyDescent="0.35">
      <c r="A86" s="70"/>
    </row>
  </sheetData>
  <mergeCells count="12">
    <mergeCell ref="AF2:AH2"/>
    <mergeCell ref="AI2:AK2"/>
    <mergeCell ref="Q2:S2"/>
    <mergeCell ref="T2:V2"/>
    <mergeCell ref="W2:Y2"/>
    <mergeCell ref="Z2:AB2"/>
    <mergeCell ref="AC2:AE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L57"/>
  <sheetViews>
    <sheetView workbookViewId="0"/>
  </sheetViews>
  <sheetFormatPr defaultRowHeight="14.5" x14ac:dyDescent="0.35"/>
  <cols>
    <col min="1" max="1" width="17.81640625" bestFit="1" customWidth="1"/>
    <col min="2" max="2" width="8.81640625" style="2" bestFit="1" customWidth="1"/>
    <col min="3" max="3" width="87.1796875" bestFit="1" customWidth="1"/>
    <col min="4" max="4" width="13.54296875" style="3" bestFit="1" customWidth="1"/>
    <col min="5" max="5" width="13.54296875" style="2" bestFit="1" customWidth="1"/>
    <col min="6" max="6" width="13.54296875" style="4" bestFit="1" customWidth="1"/>
    <col min="7" max="10" width="13.54296875" bestFit="1" customWidth="1"/>
    <col min="11" max="12" width="13.54296875" style="5" bestFit="1" customWidth="1"/>
  </cols>
  <sheetData>
    <row r="1" spans="1:6" ht="18.75" customHeight="1" x14ac:dyDescent="0.35">
      <c r="A1" s="1" t="s">
        <v>0</v>
      </c>
    </row>
    <row r="2" spans="1:6" s="5" customFormat="1" ht="18.75" customHeight="1" x14ac:dyDescent="0.35">
      <c r="B2" s="6"/>
      <c r="D2" s="7"/>
      <c r="E2" s="8" t="s">
        <v>1</v>
      </c>
      <c r="F2" s="9" t="s">
        <v>2</v>
      </c>
    </row>
    <row r="3" spans="1:6" ht="18.75" customHeight="1" x14ac:dyDescent="0.35">
      <c r="A3" s="10" t="s">
        <v>3</v>
      </c>
      <c r="B3" s="11">
        <v>8.7899999999999991</v>
      </c>
      <c r="C3" s="12" t="s">
        <v>4</v>
      </c>
      <c r="E3" s="13">
        <v>1.2</v>
      </c>
      <c r="F3" s="14">
        <v>2040000000</v>
      </c>
    </row>
    <row r="4" spans="1:6" ht="18.75" customHeight="1" x14ac:dyDescent="0.35">
      <c r="A4" s="10" t="s">
        <v>5</v>
      </c>
      <c r="B4" s="11">
        <v>7.47</v>
      </c>
      <c r="C4" s="12" t="s">
        <v>6</v>
      </c>
      <c r="E4" s="13">
        <v>1.3</v>
      </c>
      <c r="F4" s="14">
        <v>1550000000</v>
      </c>
    </row>
    <row r="5" spans="1:6" ht="18.75" customHeight="1" x14ac:dyDescent="0.35">
      <c r="A5" s="10" t="s">
        <v>7</v>
      </c>
      <c r="B5" s="15">
        <f>F8</f>
        <v>1140000000</v>
      </c>
      <c r="C5" s="12" t="s">
        <v>8</v>
      </c>
      <c r="E5" s="13">
        <v>1.4</v>
      </c>
      <c r="F5" s="14">
        <v>1330000000</v>
      </c>
    </row>
    <row r="6" spans="1:6" ht="18.75" customHeight="1" x14ac:dyDescent="0.35">
      <c r="A6" s="10" t="s">
        <v>9</v>
      </c>
      <c r="B6" s="16">
        <v>44000</v>
      </c>
      <c r="C6" s="12" t="s">
        <v>10</v>
      </c>
      <c r="E6" s="13">
        <v>1.5</v>
      </c>
      <c r="F6" s="14">
        <v>1220000000</v>
      </c>
    </row>
    <row r="7" spans="1:6" ht="18.75" customHeight="1" x14ac:dyDescent="0.35">
      <c r="A7" s="10" t="s">
        <v>11</v>
      </c>
      <c r="B7" s="11">
        <f>36000*(PI())/30</f>
        <v>3769.9111843077521</v>
      </c>
      <c r="C7" s="12" t="s">
        <v>12</v>
      </c>
      <c r="E7" s="13">
        <v>1.6</v>
      </c>
      <c r="F7" s="14">
        <v>1170000000</v>
      </c>
    </row>
    <row r="8" spans="1:6" ht="18.75" customHeight="1" x14ac:dyDescent="0.35">
      <c r="A8" s="10" t="s">
        <v>13</v>
      </c>
      <c r="B8" s="16">
        <v>25</v>
      </c>
      <c r="C8" s="12" t="s">
        <v>14</v>
      </c>
      <c r="E8" s="13">
        <v>1.7</v>
      </c>
      <c r="F8" s="14">
        <v>1140000000</v>
      </c>
    </row>
    <row r="9" spans="1:6" ht="18.75" customHeight="1" x14ac:dyDescent="0.35">
      <c r="A9" s="10" t="s">
        <v>15</v>
      </c>
      <c r="B9" s="16">
        <f>649*B8</f>
        <v>16225</v>
      </c>
      <c r="C9" s="12" t="s">
        <v>16</v>
      </c>
      <c r="E9" s="13">
        <v>1.8</v>
      </c>
      <c r="F9" s="14">
        <v>1120000000</v>
      </c>
    </row>
    <row r="10" spans="1:6" ht="18.75" customHeight="1" x14ac:dyDescent="0.35">
      <c r="A10" s="10" t="s">
        <v>17</v>
      </c>
      <c r="B10" s="11">
        <f>2.8+(0.00834*(B9)^0.479)</f>
        <v>3.6666515629149536</v>
      </c>
      <c r="C10" s="12" t="s">
        <v>18</v>
      </c>
      <c r="E10" s="17">
        <v>1.9</v>
      </c>
      <c r="F10" s="18">
        <v>1120000000</v>
      </c>
    </row>
    <row r="11" spans="1:6" ht="18.75" customHeight="1" x14ac:dyDescent="0.35">
      <c r="A11" s="10" t="s">
        <v>19</v>
      </c>
      <c r="B11" s="19">
        <v>11</v>
      </c>
      <c r="C11" s="12" t="s">
        <v>20</v>
      </c>
    </row>
    <row r="12" spans="1:6" ht="18.75" customHeight="1" x14ac:dyDescent="0.35">
      <c r="A12" s="10" t="s">
        <v>21</v>
      </c>
      <c r="B12" s="11">
        <v>1.7</v>
      </c>
      <c r="C12" s="12" t="s">
        <v>22</v>
      </c>
    </row>
    <row r="13" spans="1:6" ht="18.75" customHeight="1" x14ac:dyDescent="0.35">
      <c r="A13" s="10" t="s">
        <v>23</v>
      </c>
      <c r="B13" s="11">
        <v>1.65</v>
      </c>
      <c r="C13" s="12" t="s">
        <v>24</v>
      </c>
    </row>
    <row r="14" spans="1:6" ht="18.75" customHeight="1" x14ac:dyDescent="0.35">
      <c r="A14" s="10" t="s">
        <v>25</v>
      </c>
      <c r="B14" s="11">
        <v>7.5</v>
      </c>
      <c r="C14" s="12" t="s">
        <v>26</v>
      </c>
    </row>
    <row r="15" spans="1:6" ht="18.75" customHeight="1" x14ac:dyDescent="0.35">
      <c r="A15" s="10" t="s">
        <v>27</v>
      </c>
      <c r="B15" s="11">
        <f>(1/3*(B4^2+B3*B4+B3^2))^(1/2)</f>
        <v>8.1389249904394614</v>
      </c>
      <c r="C15" s="12" t="s">
        <v>28</v>
      </c>
    </row>
    <row r="16" spans="1:6" ht="18.75" customHeight="1" x14ac:dyDescent="0.35">
      <c r="A16" s="10" t="s">
        <v>29</v>
      </c>
      <c r="B16" s="11">
        <v>5.0999999999999996</v>
      </c>
      <c r="C16" s="12" t="s">
        <v>30</v>
      </c>
    </row>
    <row r="17" spans="1:4" ht="18.75" customHeight="1" x14ac:dyDescent="0.35">
      <c r="A17" s="10"/>
      <c r="C17" s="12"/>
    </row>
    <row r="18" spans="1:4" ht="18.75" customHeight="1" x14ac:dyDescent="0.35">
      <c r="C18" s="20" t="s">
        <v>31</v>
      </c>
      <c r="D18" s="21">
        <f>B11*(B3-B4)^2</f>
        <v>19.166399999999982</v>
      </c>
    </row>
    <row r="19" spans="1:4" ht="18.75" customHeight="1" x14ac:dyDescent="0.35">
      <c r="C19" s="20" t="s">
        <v>32</v>
      </c>
      <c r="D19" s="21">
        <f>B11*((B3-B4)/3)^2</f>
        <v>2.1295999999999977</v>
      </c>
    </row>
    <row r="20" spans="1:4" ht="18.75" customHeight="1" x14ac:dyDescent="0.35">
      <c r="C20" s="20" t="s">
        <v>33</v>
      </c>
      <c r="D20" s="22">
        <f>(113000000000000*B5*(B13-1))/(B6^4*B14^2*B10)</f>
        <v>108.31629022640612</v>
      </c>
    </row>
    <row r="21" spans="1:4" ht="18.75" customHeight="1" x14ac:dyDescent="0.35"/>
    <row r="22" spans="1:4" ht="18.75" customHeight="1" x14ac:dyDescent="0.35">
      <c r="C22" s="20"/>
      <c r="D22" s="21"/>
    </row>
    <row r="23" spans="1:4" ht="18.75" customHeight="1" x14ac:dyDescent="0.35">
      <c r="C23" s="20"/>
      <c r="D23" s="21"/>
    </row>
    <row r="24" spans="1:4" ht="18.75" customHeight="1" x14ac:dyDescent="0.35"/>
    <row r="25" spans="1:4" ht="18.75" customHeight="1" x14ac:dyDescent="0.35"/>
    <row r="26" spans="1:4" ht="18.75" customHeight="1" x14ac:dyDescent="0.35"/>
    <row r="27" spans="1:4" ht="18.75" customHeight="1" x14ac:dyDescent="0.35">
      <c r="A27" s="1"/>
    </row>
    <row r="28" spans="1:4" ht="18.75" customHeight="1" x14ac:dyDescent="0.35">
      <c r="C28" s="12"/>
    </row>
    <row r="29" spans="1:4" ht="18.75" customHeight="1" x14ac:dyDescent="0.35">
      <c r="A29" s="10"/>
      <c r="C29" s="12"/>
    </row>
    <row r="30" spans="1:4" ht="18.75" customHeight="1" x14ac:dyDescent="0.35">
      <c r="A30" s="10"/>
      <c r="C30" s="12"/>
    </row>
    <row r="31" spans="1:4" ht="18.75" customHeight="1" x14ac:dyDescent="0.35">
      <c r="A31" s="10"/>
      <c r="B31" s="15"/>
      <c r="C31" s="12"/>
    </row>
    <row r="32" spans="1:4" ht="18.75" customHeight="1" x14ac:dyDescent="0.35">
      <c r="A32" s="10"/>
      <c r="C32" s="12"/>
    </row>
    <row r="33" spans="1:12" ht="18.75" customHeight="1" x14ac:dyDescent="0.35">
      <c r="A33" s="10"/>
      <c r="C33" s="12"/>
    </row>
    <row r="34" spans="1:12" ht="18.75" customHeight="1" x14ac:dyDescent="0.35">
      <c r="A34" s="10"/>
      <c r="C34" s="12"/>
    </row>
    <row r="35" spans="1:12" ht="18.75" customHeight="1" x14ac:dyDescent="0.35">
      <c r="A35" s="10"/>
      <c r="C35" s="12"/>
    </row>
    <row r="36" spans="1:12" ht="18.75" customHeight="1" x14ac:dyDescent="0.35">
      <c r="A36" s="10"/>
      <c r="C36" s="12"/>
    </row>
    <row r="37" spans="1:12" ht="18.75" customHeight="1" x14ac:dyDescent="0.35">
      <c r="A37" s="10"/>
      <c r="B37" s="23"/>
      <c r="C37" s="12"/>
    </row>
    <row r="38" spans="1:12" ht="18.75" customHeight="1" x14ac:dyDescent="0.35">
      <c r="A38" s="10"/>
      <c r="C38" s="12"/>
    </row>
    <row r="39" spans="1:12" ht="18.75" customHeight="1" x14ac:dyDescent="0.35">
      <c r="A39" s="10"/>
      <c r="C39" s="12"/>
    </row>
    <row r="40" spans="1:12" s="5" customFormat="1" ht="18.75" customHeight="1" x14ac:dyDescent="0.35">
      <c r="A40" s="24"/>
      <c r="B40" s="6"/>
      <c r="C40" s="25"/>
      <c r="D40" s="7"/>
      <c r="E40" s="6"/>
      <c r="F40" s="26"/>
    </row>
    <row r="41" spans="1:12" ht="18.75" customHeight="1" x14ac:dyDescent="0.35">
      <c r="A41" s="10"/>
      <c r="C41" s="12"/>
    </row>
    <row r="42" spans="1:12" ht="18.75" customHeight="1" x14ac:dyDescent="0.35">
      <c r="A42" s="10"/>
      <c r="C42" s="12"/>
    </row>
    <row r="43" spans="1:12" ht="18.75" customHeight="1" x14ac:dyDescent="0.35">
      <c r="A43" s="10"/>
      <c r="C43" s="12"/>
    </row>
    <row r="44" spans="1:12" ht="18.75" customHeight="1" x14ac:dyDescent="0.35">
      <c r="A44" s="10"/>
      <c r="C44" s="12"/>
    </row>
    <row r="45" spans="1:12" ht="18.75" customHeight="1" x14ac:dyDescent="0.35">
      <c r="A45" s="10"/>
      <c r="C45" s="12"/>
    </row>
    <row r="46" spans="1:12" ht="18.75" customHeight="1" x14ac:dyDescent="0.35">
      <c r="A46" s="10"/>
      <c r="C46" s="20"/>
    </row>
    <row r="47" spans="1:12" ht="18.75" customHeight="1" x14ac:dyDescent="0.35">
      <c r="C47" s="20"/>
      <c r="K47" s="27"/>
      <c r="L47" s="27"/>
    </row>
    <row r="48" spans="1:12" ht="18.75" customHeight="1" x14ac:dyDescent="0.35">
      <c r="C48" s="20"/>
    </row>
    <row r="49" spans="2:6" s="5" customFormat="1" ht="18.75" customHeight="1" x14ac:dyDescent="0.35">
      <c r="B49" s="6"/>
      <c r="C49" s="28"/>
      <c r="D49" s="7"/>
      <c r="E49" s="6"/>
      <c r="F49" s="26"/>
    </row>
    <row r="50" spans="2:6" ht="18.75" customHeight="1" x14ac:dyDescent="0.35">
      <c r="C50" s="20"/>
    </row>
    <row r="51" spans="2:6" ht="18.75" customHeight="1" x14ac:dyDescent="0.35">
      <c r="D51" s="21"/>
    </row>
    <row r="52" spans="2:6" ht="18.75" customHeight="1" x14ac:dyDescent="0.35">
      <c r="C52" s="20"/>
      <c r="D52" s="22"/>
    </row>
    <row r="53" spans="2:6" ht="18.75" customHeight="1" x14ac:dyDescent="0.35">
      <c r="C53" s="20"/>
      <c r="D53" s="22"/>
    </row>
    <row r="54" spans="2:6" ht="18.75" customHeight="1" x14ac:dyDescent="0.35">
      <c r="C54" s="20"/>
      <c r="D54" s="22"/>
    </row>
    <row r="55" spans="2:6" ht="18.75" customHeight="1" x14ac:dyDescent="0.35">
      <c r="C55" s="20"/>
    </row>
    <row r="56" spans="2:6" ht="18.75" customHeight="1" x14ac:dyDescent="0.35">
      <c r="D56" s="21"/>
    </row>
    <row r="57" spans="2:6" ht="18.75" customHeight="1" x14ac:dyDescent="0.35">
      <c r="D5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52"/>
  <sheetViews>
    <sheetView topLeftCell="A5" workbookViewId="0">
      <selection activeCell="K44" sqref="K44"/>
    </sheetView>
  </sheetViews>
  <sheetFormatPr defaultRowHeight="14.5" x14ac:dyDescent="0.35"/>
  <cols>
    <col min="1" max="1" width="11.453125" style="2" bestFit="1" customWidth="1"/>
    <col min="2" max="2" width="16" style="40" bestFit="1" customWidth="1"/>
    <col min="3" max="3" width="13.54296875" style="2" bestFit="1" customWidth="1"/>
    <col min="4" max="4" width="13.54296875" style="65" bestFit="1" customWidth="1"/>
    <col min="5" max="5" width="13.54296875" style="66" bestFit="1" customWidth="1"/>
    <col min="6" max="6" width="13.54296875" style="59" bestFit="1" customWidth="1"/>
    <col min="7" max="7" width="13.54296875" style="2" bestFit="1" customWidth="1"/>
    <col min="8" max="9" width="13.54296875" style="60" bestFit="1" customWidth="1"/>
    <col min="10" max="10" width="13.54296875" style="59" bestFit="1" customWidth="1"/>
    <col min="11" max="11" width="13.54296875" bestFit="1" customWidth="1"/>
  </cols>
  <sheetData>
    <row r="1" spans="1:10" ht="18.75" customHeight="1" x14ac:dyDescent="0.35">
      <c r="A1" s="57" t="s">
        <v>134</v>
      </c>
      <c r="B1" s="58"/>
      <c r="C1" s="58"/>
      <c r="D1" s="58"/>
      <c r="E1" s="58"/>
      <c r="J1" s="61"/>
    </row>
    <row r="2" spans="1:10" ht="18.75" customHeight="1" x14ac:dyDescent="0.35">
      <c r="A2" s="2" t="s">
        <v>135</v>
      </c>
      <c r="B2" s="58"/>
      <c r="C2" s="62"/>
      <c r="D2" s="63"/>
      <c r="E2" s="64"/>
    </row>
    <row r="3" spans="1:10" ht="18.75" customHeight="1" x14ac:dyDescent="0.35">
      <c r="A3" s="2" t="s">
        <v>136</v>
      </c>
      <c r="B3" s="58"/>
      <c r="C3" s="62"/>
      <c r="D3" s="63"/>
      <c r="E3" s="64"/>
    </row>
    <row r="4" spans="1:10" ht="18.75" customHeight="1" x14ac:dyDescent="0.35">
      <c r="A4" s="2" t="s">
        <v>137</v>
      </c>
      <c r="B4" s="58"/>
      <c r="C4" s="62"/>
      <c r="D4" s="63"/>
      <c r="E4" s="64"/>
    </row>
    <row r="5" spans="1:10" ht="18.75" customHeight="1" x14ac:dyDescent="0.35">
      <c r="A5" s="2" t="s">
        <v>138</v>
      </c>
      <c r="B5" s="58"/>
      <c r="C5" s="62"/>
      <c r="D5" s="63"/>
      <c r="E5" s="64"/>
    </row>
    <row r="6" spans="1:10" ht="18.75" customHeight="1" x14ac:dyDescent="0.35">
      <c r="A6" s="2" t="s">
        <v>139</v>
      </c>
      <c r="B6" s="58"/>
      <c r="C6" s="62"/>
      <c r="D6" s="63"/>
      <c r="E6" s="64"/>
    </row>
    <row r="7" spans="1:10" ht="18.75" customHeight="1" x14ac:dyDescent="0.35">
      <c r="A7" s="2" t="s">
        <v>140</v>
      </c>
      <c r="B7" s="58"/>
      <c r="C7" s="62"/>
      <c r="D7" s="63"/>
      <c r="E7" s="64"/>
    </row>
    <row r="8" spans="1:10" ht="18.75" customHeight="1" x14ac:dyDescent="0.35"/>
    <row r="9" spans="1:10" ht="18.75" customHeight="1" x14ac:dyDescent="0.35"/>
    <row r="10" spans="1:10" ht="18.75" customHeight="1" x14ac:dyDescent="0.35">
      <c r="A10" s="2" t="s">
        <v>141</v>
      </c>
    </row>
    <row r="11" spans="1:10" ht="18.75" customHeight="1" x14ac:dyDescent="0.35"/>
    <row r="12" spans="1:10" ht="18.75" customHeight="1" x14ac:dyDescent="0.35">
      <c r="A12" s="57" t="s">
        <v>142</v>
      </c>
      <c r="B12" s="67" t="s">
        <v>143</v>
      </c>
      <c r="C12" s="57" t="s">
        <v>144</v>
      </c>
      <c r="D12" s="68"/>
      <c r="E12" s="69" t="s">
        <v>145</v>
      </c>
    </row>
    <row r="13" spans="1:10" ht="18.75" customHeight="1" x14ac:dyDescent="0.35">
      <c r="A13" s="70">
        <v>4</v>
      </c>
      <c r="B13" s="71">
        <f t="shared" ref="B13:B26" si="0">($E$45-1.73)*A13*1.52</f>
        <v>0.96675117824000534</v>
      </c>
      <c r="C13" s="71">
        <f t="shared" ref="C13:C26" si="1">B13+A13</f>
        <v>4.9667511782400053</v>
      </c>
    </row>
    <row r="14" spans="1:10" ht="18.75" customHeight="1" x14ac:dyDescent="0.35">
      <c r="A14" s="71">
        <v>4.05</v>
      </c>
      <c r="B14" s="71">
        <f t="shared" si="0"/>
        <v>0.97883556796800542</v>
      </c>
      <c r="C14" s="71">
        <f t="shared" si="1"/>
        <v>5.028835567968005</v>
      </c>
    </row>
    <row r="15" spans="1:10" ht="18.75" customHeight="1" x14ac:dyDescent="0.35">
      <c r="A15" s="71">
        <v>4.0999999999999996</v>
      </c>
      <c r="B15" s="71">
        <f t="shared" si="0"/>
        <v>0.99091995769600549</v>
      </c>
      <c r="C15" s="71">
        <f t="shared" si="1"/>
        <v>5.0909199576960056</v>
      </c>
    </row>
    <row r="16" spans="1:10" ht="18.75" customHeight="1" x14ac:dyDescent="0.35">
      <c r="A16" s="71">
        <v>4.1500000000000004</v>
      </c>
      <c r="B16" s="71">
        <f t="shared" si="0"/>
        <v>1.0030043474240056</v>
      </c>
      <c r="C16" s="72">
        <f t="shared" si="1"/>
        <v>5.1530043474240061</v>
      </c>
    </row>
    <row r="17" spans="1:11" ht="18.75" customHeight="1" x14ac:dyDescent="0.35">
      <c r="A17" s="71">
        <v>4.2</v>
      </c>
      <c r="B17" s="71">
        <f t="shared" si="0"/>
        <v>1.0150887371520056</v>
      </c>
      <c r="C17" s="71">
        <f t="shared" si="1"/>
        <v>5.2150887371520058</v>
      </c>
    </row>
    <row r="18" spans="1:11" ht="18.75" customHeight="1" x14ac:dyDescent="0.35">
      <c r="A18" s="71">
        <v>4.25</v>
      </c>
      <c r="B18" s="71">
        <f t="shared" si="0"/>
        <v>1.0271731268800057</v>
      </c>
      <c r="C18" s="71">
        <f t="shared" si="1"/>
        <v>5.2771731268800055</v>
      </c>
    </row>
    <row r="19" spans="1:11" ht="18.75" customHeight="1" x14ac:dyDescent="0.35">
      <c r="A19" s="71">
        <v>4.3</v>
      </c>
      <c r="B19" s="71">
        <f t="shared" si="0"/>
        <v>1.0392575166080058</v>
      </c>
      <c r="C19" s="71">
        <f t="shared" si="1"/>
        <v>5.3392575166080061</v>
      </c>
      <c r="E19" s="73" t="s">
        <v>146</v>
      </c>
      <c r="F19" s="74" t="s">
        <v>147</v>
      </c>
      <c r="G19" s="75" t="s">
        <v>148</v>
      </c>
      <c r="H19" s="76" t="s">
        <v>149</v>
      </c>
    </row>
    <row r="20" spans="1:11" ht="18.75" customHeight="1" x14ac:dyDescent="0.35">
      <c r="A20" s="71">
        <v>4.3499999999999996</v>
      </c>
      <c r="B20" s="71">
        <f t="shared" si="0"/>
        <v>1.0513419063360059</v>
      </c>
      <c r="C20" s="71">
        <f t="shared" si="1"/>
        <v>5.4013419063360057</v>
      </c>
      <c r="E20" s="11">
        <f t="shared" ref="E20:E26" si="2">A20</f>
        <v>4.3499999999999996</v>
      </c>
      <c r="F20" s="77">
        <v>0.15</v>
      </c>
      <c r="G20" s="78">
        <f t="shared" ref="G20:G26" si="3">B20-F20</f>
        <v>0.90134190633600586</v>
      </c>
      <c r="H20" s="11">
        <v>5.0000000000000001E-3</v>
      </c>
    </row>
    <row r="21" spans="1:11" ht="18.75" customHeight="1" x14ac:dyDescent="0.35">
      <c r="A21" s="71">
        <v>4.4000000000000004</v>
      </c>
      <c r="B21" s="71">
        <f t="shared" si="0"/>
        <v>1.063426296064006</v>
      </c>
      <c r="C21" s="71">
        <f t="shared" si="1"/>
        <v>5.4634262960640063</v>
      </c>
      <c r="E21" s="11">
        <f t="shared" si="2"/>
        <v>4.4000000000000004</v>
      </c>
      <c r="F21" s="11">
        <f t="shared" ref="F21:F26" si="4">$F$20</f>
        <v>0.15</v>
      </c>
      <c r="G21" s="78">
        <f t="shared" si="3"/>
        <v>0.91342629606400594</v>
      </c>
      <c r="H21" s="11">
        <v>5.0000000000000001E-3</v>
      </c>
      <c r="I21" s="79"/>
      <c r="J21" s="80"/>
      <c r="K21" s="81"/>
    </row>
    <row r="22" spans="1:11" ht="18.75" customHeight="1" x14ac:dyDescent="0.35">
      <c r="A22" s="71">
        <v>4.45</v>
      </c>
      <c r="B22" s="71">
        <f t="shared" si="0"/>
        <v>1.075510685792006</v>
      </c>
      <c r="C22" s="71">
        <f t="shared" si="1"/>
        <v>5.525510685792006</v>
      </c>
      <c r="E22" s="11">
        <f t="shared" si="2"/>
        <v>4.45</v>
      </c>
      <c r="F22" s="11">
        <f t="shared" si="4"/>
        <v>0.15</v>
      </c>
      <c r="G22" s="78">
        <f t="shared" si="3"/>
        <v>0.92551068579200602</v>
      </c>
      <c r="H22" s="11">
        <v>5.0000000000000001E-3</v>
      </c>
      <c r="I22" s="79"/>
      <c r="J22" s="80"/>
    </row>
    <row r="23" spans="1:11" ht="18.75" customHeight="1" x14ac:dyDescent="0.35">
      <c r="A23" s="82">
        <v>4.5</v>
      </c>
      <c r="B23" s="83">
        <f t="shared" si="0"/>
        <v>1.0875950755200061</v>
      </c>
      <c r="C23" s="82">
        <f t="shared" si="1"/>
        <v>5.5875950755200066</v>
      </c>
      <c r="D23" s="84"/>
      <c r="E23" s="82">
        <f t="shared" si="2"/>
        <v>4.5</v>
      </c>
      <c r="F23" s="82">
        <f t="shared" si="4"/>
        <v>0.15</v>
      </c>
      <c r="G23" s="85">
        <f t="shared" si="3"/>
        <v>0.93759507552000609</v>
      </c>
      <c r="H23" s="82">
        <v>5.0000000000000001E-3</v>
      </c>
      <c r="I23" s="79"/>
      <c r="J23" s="80"/>
    </row>
    <row r="24" spans="1:11" ht="18.75" customHeight="1" x14ac:dyDescent="0.35">
      <c r="A24" s="72">
        <v>4.55</v>
      </c>
      <c r="B24" s="72">
        <f t="shared" si="0"/>
        <v>1.0996794652480062</v>
      </c>
      <c r="C24" s="72">
        <f t="shared" si="1"/>
        <v>5.6496794652480062</v>
      </c>
      <c r="D24" s="86"/>
      <c r="E24" s="72">
        <f t="shared" si="2"/>
        <v>4.55</v>
      </c>
      <c r="F24" s="72">
        <f t="shared" si="4"/>
        <v>0.15</v>
      </c>
      <c r="G24" s="87">
        <f t="shared" si="3"/>
        <v>0.94967946524800617</v>
      </c>
      <c r="H24" s="11">
        <v>5.0000000000000001E-3</v>
      </c>
      <c r="I24" s="79"/>
      <c r="J24" s="80"/>
    </row>
    <row r="25" spans="1:11" ht="18.75" customHeight="1" x14ac:dyDescent="0.35">
      <c r="A25" s="11">
        <v>4.57</v>
      </c>
      <c r="B25" s="71">
        <f t="shared" si="0"/>
        <v>1.1045132211392064</v>
      </c>
      <c r="C25" s="11">
        <f t="shared" si="1"/>
        <v>5.6745132211392066</v>
      </c>
      <c r="E25" s="11">
        <f t="shared" si="2"/>
        <v>4.57</v>
      </c>
      <c r="F25" s="11">
        <f t="shared" si="4"/>
        <v>0.15</v>
      </c>
      <c r="G25" s="78">
        <f t="shared" si="3"/>
        <v>0.95451322113920634</v>
      </c>
      <c r="H25" s="11">
        <v>5.0000000000000001E-3</v>
      </c>
      <c r="I25" s="79"/>
      <c r="J25" s="80"/>
      <c r="K25" s="88"/>
    </row>
    <row r="26" spans="1:11" ht="18.75" customHeight="1" x14ac:dyDescent="0.35">
      <c r="A26" s="72">
        <v>4.5999999999999996</v>
      </c>
      <c r="B26" s="71">
        <f t="shared" si="0"/>
        <v>1.111763854976006</v>
      </c>
      <c r="C26" s="72">
        <f t="shared" si="1"/>
        <v>5.7117638549760059</v>
      </c>
      <c r="E26" s="11">
        <f t="shared" si="2"/>
        <v>4.5999999999999996</v>
      </c>
      <c r="F26" s="11">
        <f t="shared" si="4"/>
        <v>0.15</v>
      </c>
      <c r="G26" s="78">
        <f t="shared" si="3"/>
        <v>0.96176385497600603</v>
      </c>
      <c r="H26" s="11">
        <v>5.0000000000000001E-3</v>
      </c>
      <c r="I26" s="79"/>
      <c r="J26" s="80"/>
      <c r="K26" s="81"/>
    </row>
    <row r="27" spans="1:11" ht="18.75" customHeight="1" x14ac:dyDescent="0.35">
      <c r="A27" s="89"/>
      <c r="B27" s="90"/>
      <c r="C27" s="89"/>
    </row>
    <row r="28" spans="1:11" ht="18.75" customHeight="1" x14ac:dyDescent="0.35">
      <c r="A28" s="91" t="s">
        <v>150</v>
      </c>
      <c r="B28" s="92" t="s">
        <v>151</v>
      </c>
      <c r="C28" s="93" t="s">
        <v>152</v>
      </c>
      <c r="D28" s="94" t="s">
        <v>153</v>
      </c>
      <c r="E28" s="95" t="s">
        <v>154</v>
      </c>
      <c r="F28" s="96" t="s">
        <v>155</v>
      </c>
      <c r="G28" s="93" t="s">
        <v>156</v>
      </c>
      <c r="H28" s="97" t="s">
        <v>157</v>
      </c>
      <c r="I28" s="97" t="s">
        <v>158</v>
      </c>
      <c r="J28" s="98" t="s">
        <v>159</v>
      </c>
    </row>
    <row r="29" spans="1:11" ht="18.75" customHeight="1" x14ac:dyDescent="0.35">
      <c r="A29" s="2" t="s">
        <v>160</v>
      </c>
      <c r="B29" s="99">
        <v>1.4016</v>
      </c>
      <c r="C29" s="99">
        <v>22.1</v>
      </c>
      <c r="D29" s="100">
        <f t="shared" ref="D29:D45" si="5">(20-C29)*-0.000175+B29</f>
        <v>1.4019675</v>
      </c>
      <c r="E29" s="100">
        <f t="shared" ref="E29:E45" si="6">D29*10.9276-13.593</f>
        <v>1.7271400530000012</v>
      </c>
      <c r="F29" s="143">
        <v>2018</v>
      </c>
      <c r="G29" s="11">
        <v>24.4</v>
      </c>
      <c r="H29" s="101">
        <f>2000/G29</f>
        <v>81.967213114754102</v>
      </c>
      <c r="I29" s="101">
        <f t="shared" ref="I29:I44" si="7">150-H29</f>
        <v>68.032786885245898</v>
      </c>
      <c r="J29" s="16">
        <f t="shared" ref="J29:J44" si="8">G29*H29</f>
        <v>2000</v>
      </c>
    </row>
    <row r="30" spans="1:11" ht="18.75" customHeight="1" x14ac:dyDescent="0.35">
      <c r="A30" s="2" t="s">
        <v>161</v>
      </c>
      <c r="B30" s="99">
        <v>1.4016</v>
      </c>
      <c r="C30" s="99">
        <v>22.1</v>
      </c>
      <c r="D30" s="100">
        <f t="shared" si="5"/>
        <v>1.4019675</v>
      </c>
      <c r="E30" s="100">
        <f t="shared" si="6"/>
        <v>1.7271400530000012</v>
      </c>
      <c r="F30" s="143">
        <v>2023</v>
      </c>
      <c r="G30" s="11">
        <v>35.96</v>
      </c>
      <c r="H30" s="101">
        <f t="shared" ref="H30:H35" si="9">3000/G30</f>
        <v>83.426028921023359</v>
      </c>
      <c r="I30" s="101">
        <f t="shared" si="7"/>
        <v>66.573971078976641</v>
      </c>
      <c r="J30" s="16">
        <f t="shared" si="8"/>
        <v>3000</v>
      </c>
    </row>
    <row r="31" spans="1:11" ht="18.75" customHeight="1" x14ac:dyDescent="0.35">
      <c r="A31" s="2" t="s">
        <v>162</v>
      </c>
      <c r="B31" s="99">
        <v>1.4016</v>
      </c>
      <c r="C31" s="99">
        <v>22.2</v>
      </c>
      <c r="D31" s="100">
        <f t="shared" si="5"/>
        <v>1.401985</v>
      </c>
      <c r="E31" s="100">
        <f t="shared" si="6"/>
        <v>1.7273312860000001</v>
      </c>
      <c r="F31" s="143">
        <v>2028</v>
      </c>
      <c r="G31" s="11">
        <v>66.400000000000006</v>
      </c>
      <c r="H31" s="101">
        <f t="shared" si="9"/>
        <v>45.180722891566262</v>
      </c>
      <c r="I31" s="101">
        <f t="shared" si="7"/>
        <v>104.81927710843374</v>
      </c>
      <c r="J31" s="16">
        <f t="shared" si="8"/>
        <v>3000</v>
      </c>
    </row>
    <row r="32" spans="1:11" ht="18.75" customHeight="1" x14ac:dyDescent="0.35">
      <c r="A32" s="2" t="s">
        <v>163</v>
      </c>
      <c r="B32" s="99">
        <v>1.4016999999999999</v>
      </c>
      <c r="C32" s="99">
        <v>22.2</v>
      </c>
      <c r="D32" s="100">
        <f t="shared" si="5"/>
        <v>1.402085</v>
      </c>
      <c r="E32" s="100">
        <f t="shared" si="6"/>
        <v>1.7284240460000007</v>
      </c>
      <c r="F32" s="143">
        <v>2046</v>
      </c>
      <c r="G32" s="11">
        <v>38.119999999999997</v>
      </c>
      <c r="H32" s="101">
        <f t="shared" si="9"/>
        <v>78.698845750262336</v>
      </c>
      <c r="I32" s="101">
        <f t="shared" si="7"/>
        <v>71.301154249737664</v>
      </c>
      <c r="J32" s="16">
        <f t="shared" si="8"/>
        <v>3000</v>
      </c>
    </row>
    <row r="33" spans="1:10" ht="18.75" customHeight="1" x14ac:dyDescent="0.35">
      <c r="A33" s="2" t="s">
        <v>164</v>
      </c>
      <c r="B33" s="99">
        <v>1.4016</v>
      </c>
      <c r="C33" s="99">
        <v>22.4</v>
      </c>
      <c r="D33" s="100">
        <f t="shared" si="5"/>
        <v>1.40202</v>
      </c>
      <c r="E33" s="100">
        <f t="shared" si="6"/>
        <v>1.7277137519999997</v>
      </c>
      <c r="F33" s="143">
        <v>2049</v>
      </c>
      <c r="G33" s="16">
        <v>40</v>
      </c>
      <c r="H33" s="101">
        <f t="shared" si="9"/>
        <v>75</v>
      </c>
      <c r="I33" s="101">
        <f t="shared" si="7"/>
        <v>75</v>
      </c>
      <c r="J33" s="16">
        <f t="shared" si="8"/>
        <v>3000</v>
      </c>
    </row>
    <row r="34" spans="1:10" ht="18.75" customHeight="1" x14ac:dyDescent="0.35">
      <c r="A34" s="2" t="s">
        <v>165</v>
      </c>
      <c r="B34" s="99">
        <v>1.4016</v>
      </c>
      <c r="C34" s="99">
        <v>22.4</v>
      </c>
      <c r="D34" s="100">
        <f t="shared" si="5"/>
        <v>1.40202</v>
      </c>
      <c r="E34" s="100">
        <f t="shared" si="6"/>
        <v>1.7277137519999997</v>
      </c>
      <c r="F34" s="143">
        <v>2052</v>
      </c>
      <c r="G34" s="11">
        <v>86.4</v>
      </c>
      <c r="H34" s="101">
        <f t="shared" si="9"/>
        <v>34.722222222222221</v>
      </c>
      <c r="I34" s="101">
        <f t="shared" si="7"/>
        <v>115.27777777777777</v>
      </c>
      <c r="J34" s="16">
        <f t="shared" si="8"/>
        <v>3000</v>
      </c>
    </row>
    <row r="35" spans="1:10" ht="18.75" customHeight="1" x14ac:dyDescent="0.35">
      <c r="A35" s="2" t="s">
        <v>166</v>
      </c>
      <c r="B35" s="99">
        <v>1.4015</v>
      </c>
      <c r="C35" s="99">
        <v>22.3</v>
      </c>
      <c r="D35" s="100">
        <f t="shared" si="5"/>
        <v>1.4019025000000001</v>
      </c>
      <c r="E35" s="100">
        <f t="shared" si="6"/>
        <v>1.7264297590000002</v>
      </c>
      <c r="F35" s="143">
        <v>2033</v>
      </c>
      <c r="G35" s="11">
        <v>39.32</v>
      </c>
      <c r="H35" s="101">
        <f t="shared" si="9"/>
        <v>76.297049847405901</v>
      </c>
      <c r="I35" s="101">
        <f t="shared" si="7"/>
        <v>73.702950152594099</v>
      </c>
      <c r="J35" s="16">
        <f t="shared" si="8"/>
        <v>3000</v>
      </c>
    </row>
    <row r="36" spans="1:10" ht="18.75" customHeight="1" x14ac:dyDescent="0.35">
      <c r="A36" s="2" t="s">
        <v>167</v>
      </c>
      <c r="B36" s="99">
        <v>1.4016999999999999</v>
      </c>
      <c r="C36" s="99">
        <v>22.3</v>
      </c>
      <c r="D36" s="100">
        <f t="shared" si="5"/>
        <v>1.4021025</v>
      </c>
      <c r="E36" s="100">
        <f t="shared" si="6"/>
        <v>1.7286152789999996</v>
      </c>
      <c r="F36" s="143">
        <v>2038</v>
      </c>
      <c r="G36" s="11">
        <v>19.72</v>
      </c>
      <c r="H36" s="101">
        <f>1500/G36</f>
        <v>76.064908722109536</v>
      </c>
      <c r="I36" s="101">
        <f t="shared" si="7"/>
        <v>73.935091277890464</v>
      </c>
      <c r="J36" s="16">
        <f t="shared" si="8"/>
        <v>1500</v>
      </c>
    </row>
    <row r="37" spans="1:10" ht="18.75" customHeight="1" x14ac:dyDescent="0.35">
      <c r="A37" s="2" t="s">
        <v>168</v>
      </c>
      <c r="B37" s="100">
        <v>1.4015</v>
      </c>
      <c r="C37" s="71">
        <v>22.4</v>
      </c>
      <c r="D37" s="100">
        <f t="shared" si="5"/>
        <v>1.4019200000000001</v>
      </c>
      <c r="E37" s="100">
        <f t="shared" si="6"/>
        <v>1.7266209920000009</v>
      </c>
      <c r="F37" s="143">
        <v>2043</v>
      </c>
      <c r="G37" s="11">
        <v>122.8</v>
      </c>
      <c r="H37" s="101">
        <f>3000/G37</f>
        <v>24.4299674267101</v>
      </c>
      <c r="I37" s="101">
        <f t="shared" si="7"/>
        <v>125.57003257328989</v>
      </c>
      <c r="J37" s="16">
        <f t="shared" si="8"/>
        <v>3000</v>
      </c>
    </row>
    <row r="38" spans="1:10" ht="18.75" customHeight="1" x14ac:dyDescent="0.35">
      <c r="A38" s="2" t="s">
        <v>169</v>
      </c>
      <c r="B38" s="100">
        <v>1.4016</v>
      </c>
      <c r="C38" s="71">
        <v>22.5</v>
      </c>
      <c r="D38" s="100">
        <f t="shared" si="5"/>
        <v>1.4020375</v>
      </c>
      <c r="E38" s="100">
        <f t="shared" si="6"/>
        <v>1.7279049850000003</v>
      </c>
      <c r="F38" s="143">
        <v>2055</v>
      </c>
      <c r="G38" s="16">
        <v>46</v>
      </c>
      <c r="H38" s="101">
        <f>3000/G38</f>
        <v>65.217391304347828</v>
      </c>
      <c r="I38" s="101">
        <f t="shared" si="7"/>
        <v>84.782608695652172</v>
      </c>
      <c r="J38" s="16">
        <f t="shared" si="8"/>
        <v>3000</v>
      </c>
    </row>
    <row r="39" spans="1:10" ht="18.75" customHeight="1" x14ac:dyDescent="0.35">
      <c r="A39" s="2" t="s">
        <v>170</v>
      </c>
      <c r="B39" s="100">
        <v>1.4015</v>
      </c>
      <c r="C39" s="71">
        <v>22.5</v>
      </c>
      <c r="D39" s="100">
        <f t="shared" si="5"/>
        <v>1.4019375000000001</v>
      </c>
      <c r="E39" s="100">
        <f t="shared" si="6"/>
        <v>1.7268122249999998</v>
      </c>
      <c r="F39" s="143">
        <v>2058</v>
      </c>
      <c r="G39" s="16">
        <v>60</v>
      </c>
      <c r="H39" s="101">
        <f>3000/G39</f>
        <v>50</v>
      </c>
      <c r="I39" s="101">
        <f t="shared" si="7"/>
        <v>100</v>
      </c>
      <c r="J39" s="16">
        <f t="shared" si="8"/>
        <v>3000</v>
      </c>
    </row>
    <row r="40" spans="1:10" ht="18.75" customHeight="1" x14ac:dyDescent="0.35">
      <c r="A40" s="2" t="s">
        <v>171</v>
      </c>
      <c r="B40" s="100">
        <v>1.4015</v>
      </c>
      <c r="C40" s="71">
        <v>22.5</v>
      </c>
      <c r="D40" s="100">
        <f t="shared" si="5"/>
        <v>1.4019375000000001</v>
      </c>
      <c r="E40" s="100">
        <f t="shared" si="6"/>
        <v>1.7268122249999998</v>
      </c>
      <c r="F40" s="143">
        <v>2061</v>
      </c>
      <c r="G40" s="11">
        <v>150.80000000000001</v>
      </c>
      <c r="H40" s="101">
        <f>3000/G40</f>
        <v>19.893899204244029</v>
      </c>
      <c r="I40" s="101">
        <f t="shared" si="7"/>
        <v>130.10610079575596</v>
      </c>
      <c r="J40" s="16">
        <f t="shared" si="8"/>
        <v>3000</v>
      </c>
    </row>
    <row r="41" spans="1:10" ht="18.75" customHeight="1" x14ac:dyDescent="0.35">
      <c r="A41" s="2" t="s">
        <v>172</v>
      </c>
      <c r="B41" s="100"/>
      <c r="C41" s="71"/>
      <c r="D41" s="100">
        <f t="shared" si="5"/>
        <v>-3.5000000000000001E-3</v>
      </c>
      <c r="E41" s="100">
        <f t="shared" si="6"/>
        <v>-13.631246600000001</v>
      </c>
      <c r="H41" s="102" t="e">
        <f>2000/G41</f>
        <v>#DIV/0!</v>
      </c>
      <c r="I41" s="102" t="e">
        <f t="shared" si="7"/>
        <v>#DIV/0!</v>
      </c>
      <c r="J41" s="59" t="e">
        <f t="shared" si="8"/>
        <v>#DIV/0!</v>
      </c>
    </row>
    <row r="42" spans="1:10" ht="18.75" customHeight="1" x14ac:dyDescent="0.35">
      <c r="A42" s="2" t="s">
        <v>173</v>
      </c>
      <c r="B42" s="100"/>
      <c r="C42" s="71"/>
      <c r="D42" s="100">
        <f t="shared" si="5"/>
        <v>-3.5000000000000001E-3</v>
      </c>
      <c r="E42" s="100">
        <f t="shared" si="6"/>
        <v>-13.631246600000001</v>
      </c>
      <c r="H42" s="102" t="e">
        <f>2000/G42</f>
        <v>#DIV/0!</v>
      </c>
      <c r="I42" s="102" t="e">
        <f t="shared" si="7"/>
        <v>#DIV/0!</v>
      </c>
      <c r="J42" s="59" t="e">
        <f t="shared" si="8"/>
        <v>#DIV/0!</v>
      </c>
    </row>
    <row r="43" spans="1:10" ht="18.75" customHeight="1" x14ac:dyDescent="0.35">
      <c r="A43" s="2" t="s">
        <v>174</v>
      </c>
      <c r="B43" s="100"/>
      <c r="C43" s="71"/>
      <c r="D43" s="100">
        <f t="shared" si="5"/>
        <v>-3.5000000000000001E-3</v>
      </c>
      <c r="E43" s="100">
        <f t="shared" si="6"/>
        <v>-13.631246600000001</v>
      </c>
      <c r="H43" s="102" t="e">
        <f>2000/G43</f>
        <v>#DIV/0!</v>
      </c>
      <c r="I43" s="102" t="e">
        <f t="shared" si="7"/>
        <v>#DIV/0!</v>
      </c>
      <c r="J43" s="59" t="e">
        <f t="shared" si="8"/>
        <v>#DIV/0!</v>
      </c>
    </row>
    <row r="44" spans="1:10" ht="18.75" customHeight="1" x14ac:dyDescent="0.35">
      <c r="A44" s="2" t="s">
        <v>175</v>
      </c>
      <c r="B44" s="100"/>
      <c r="C44" s="71"/>
      <c r="D44" s="100">
        <f t="shared" si="5"/>
        <v>-3.5000000000000001E-3</v>
      </c>
      <c r="E44" s="100">
        <f t="shared" si="6"/>
        <v>-13.631246600000001</v>
      </c>
      <c r="H44" s="102" t="e">
        <f>2000/G44</f>
        <v>#DIV/0!</v>
      </c>
      <c r="I44" s="102" t="e">
        <f t="shared" si="7"/>
        <v>#DIV/0!</v>
      </c>
      <c r="J44" s="59" t="e">
        <f t="shared" si="8"/>
        <v>#DIV/0!</v>
      </c>
    </row>
    <row r="45" spans="1:10" ht="18.75" customHeight="1" x14ac:dyDescent="0.35">
      <c r="A45" s="103" t="s">
        <v>176</v>
      </c>
      <c r="B45" s="104">
        <v>1.4165000000000001</v>
      </c>
      <c r="C45" s="105">
        <v>21.6</v>
      </c>
      <c r="D45" s="106">
        <f t="shared" si="5"/>
        <v>1.4167800000000002</v>
      </c>
      <c r="E45" s="107">
        <f t="shared" si="6"/>
        <v>1.8890051280000009</v>
      </c>
      <c r="H45" s="101"/>
      <c r="I45" s="101"/>
    </row>
    <row r="46" spans="1:10" ht="18.75" customHeight="1" x14ac:dyDescent="0.35">
      <c r="B46" s="100"/>
      <c r="C46" s="71"/>
    </row>
    <row r="47" spans="1:10" ht="18.75" customHeight="1" x14ac:dyDescent="0.35">
      <c r="D47" s="108"/>
      <c r="E47" s="78"/>
    </row>
    <row r="48" spans="1:10" ht="18.75" customHeight="1" x14ac:dyDescent="0.35">
      <c r="E48" s="78"/>
      <c r="F48" s="109"/>
    </row>
    <row r="49" spans="1:6" ht="18.75" customHeight="1" x14ac:dyDescent="0.35">
      <c r="E49" s="78"/>
    </row>
    <row r="50" spans="1:6" ht="18.75" customHeight="1" x14ac:dyDescent="0.35">
      <c r="A50" s="110"/>
      <c r="B50" s="90"/>
      <c r="C50" s="89"/>
    </row>
    <row r="51" spans="1:6" ht="18.75" customHeight="1" x14ac:dyDescent="0.35"/>
    <row r="52" spans="1:6" ht="18.75" customHeight="1" x14ac:dyDescent="0.35">
      <c r="F52" s="108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>
        <v>1.4016</v>
      </c>
      <c r="D2" s="38">
        <v>20.2</v>
      </c>
      <c r="E2" s="38">
        <f t="shared" ref="E2:E23" si="0">((20-D2)*-0.000175+C2)-0.0008</f>
        <v>1.4008350000000001</v>
      </c>
      <c r="F2" s="37">
        <f t="shared" ref="F2:F23" si="1">E2*10.9276-13.593</f>
        <v>1.7147645460000014</v>
      </c>
      <c r="G2" s="36" t="s">
        <v>112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>
        <v>1.4072</v>
      </c>
      <c r="D3" s="38">
        <v>20.2</v>
      </c>
      <c r="E3" s="38">
        <f t="shared" si="0"/>
        <v>1.4064350000000001</v>
      </c>
      <c r="F3" s="37">
        <f t="shared" si="1"/>
        <v>1.775959106000002</v>
      </c>
      <c r="G3" s="36" t="s">
        <v>113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35">
        <v>3</v>
      </c>
      <c r="B4" s="36" t="s">
        <v>41</v>
      </c>
      <c r="C4" s="37">
        <v>1.4067000000000001</v>
      </c>
      <c r="D4" s="38">
        <v>20.3</v>
      </c>
      <c r="E4" s="38">
        <f t="shared" si="0"/>
        <v>1.4059525000000002</v>
      </c>
      <c r="F4" s="37">
        <f t="shared" si="1"/>
        <v>1.7706865390000015</v>
      </c>
      <c r="G4" s="36" t="s">
        <v>114</v>
      </c>
      <c r="I4" t="s">
        <v>47</v>
      </c>
    </row>
    <row r="5" spans="1:13" ht="18.75" customHeight="1" x14ac:dyDescent="0.35">
      <c r="A5" s="35">
        <v>4</v>
      </c>
      <c r="B5" s="36" t="s">
        <v>41</v>
      </c>
      <c r="C5" s="37">
        <v>1.4059999999999999</v>
      </c>
      <c r="D5" s="38">
        <v>20.3</v>
      </c>
      <c r="E5" s="38">
        <f t="shared" si="0"/>
        <v>1.4052525</v>
      </c>
      <c r="F5" s="37">
        <f t="shared" si="1"/>
        <v>1.763037219000001</v>
      </c>
      <c r="G5" s="36" t="s">
        <v>115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>
        <v>1.4054</v>
      </c>
      <c r="D6" s="38">
        <v>20.3</v>
      </c>
      <c r="E6" s="38">
        <f t="shared" si="0"/>
        <v>1.4046525000000001</v>
      </c>
      <c r="F6" s="37">
        <f t="shared" si="1"/>
        <v>1.7564806590000011</v>
      </c>
      <c r="G6" s="36" t="s">
        <v>116</v>
      </c>
    </row>
    <row r="7" spans="1:13" ht="18.75" customHeight="1" x14ac:dyDescent="0.35">
      <c r="A7" s="35">
        <v>6</v>
      </c>
      <c r="B7" s="36" t="s">
        <v>41</v>
      </c>
      <c r="C7" s="37">
        <v>1.4048</v>
      </c>
      <c r="D7" s="38">
        <v>20.3</v>
      </c>
      <c r="E7" s="38">
        <f t="shared" si="0"/>
        <v>1.4040525000000001</v>
      </c>
      <c r="F7" s="37">
        <f t="shared" si="1"/>
        <v>1.7499240990000011</v>
      </c>
      <c r="G7" s="36" t="s">
        <v>117</v>
      </c>
    </row>
    <row r="8" spans="1:13" ht="18.75" customHeight="1" x14ac:dyDescent="0.35">
      <c r="A8" s="35">
        <v>7</v>
      </c>
      <c r="B8" s="36" t="s">
        <v>41</v>
      </c>
      <c r="C8" s="37">
        <v>1.4043000000000001</v>
      </c>
      <c r="D8" s="38">
        <v>20.3</v>
      </c>
      <c r="E8" s="38">
        <f t="shared" si="0"/>
        <v>1.4035525000000002</v>
      </c>
      <c r="F8" s="37">
        <f t="shared" si="1"/>
        <v>1.7444602990000018</v>
      </c>
      <c r="G8" s="36" t="s">
        <v>118</v>
      </c>
    </row>
    <row r="9" spans="1:13" ht="18.75" customHeight="1" x14ac:dyDescent="0.35">
      <c r="A9" s="35">
        <v>8</v>
      </c>
      <c r="B9" s="36" t="s">
        <v>41</v>
      </c>
      <c r="C9" s="37">
        <v>1.4037999999999999</v>
      </c>
      <c r="D9" s="38">
        <v>20.3</v>
      </c>
      <c r="E9" s="38">
        <f t="shared" si="0"/>
        <v>1.4030525</v>
      </c>
      <c r="F9" s="37">
        <f t="shared" si="1"/>
        <v>1.7389964990000006</v>
      </c>
      <c r="G9" s="36" t="s">
        <v>119</v>
      </c>
    </row>
    <row r="10" spans="1:13" ht="18.75" customHeight="1" x14ac:dyDescent="0.35">
      <c r="A10" s="47">
        <v>9</v>
      </c>
      <c r="B10" s="48" t="s">
        <v>41</v>
      </c>
      <c r="C10" s="49">
        <v>1.4032</v>
      </c>
      <c r="D10" s="50">
        <v>20.3</v>
      </c>
      <c r="E10" s="50">
        <f t="shared" si="0"/>
        <v>1.4024525000000001</v>
      </c>
      <c r="F10" s="49">
        <f t="shared" si="1"/>
        <v>1.7324399390000007</v>
      </c>
      <c r="G10" s="48" t="s">
        <v>120</v>
      </c>
    </row>
    <row r="11" spans="1:13" ht="18.75" customHeight="1" x14ac:dyDescent="0.35">
      <c r="A11" s="47">
        <v>10</v>
      </c>
      <c r="B11" s="48" t="s">
        <v>41</v>
      </c>
      <c r="C11" s="49">
        <v>1.4026000000000001</v>
      </c>
      <c r="D11" s="50">
        <v>20.399999999999999</v>
      </c>
      <c r="E11" s="50">
        <f t="shared" si="0"/>
        <v>1.4018700000000002</v>
      </c>
      <c r="F11" s="49">
        <f t="shared" si="1"/>
        <v>1.7260746120000015</v>
      </c>
      <c r="G11" s="48" t="s">
        <v>121</v>
      </c>
    </row>
    <row r="12" spans="1:13" ht="18.75" customHeight="1" x14ac:dyDescent="0.35">
      <c r="A12" s="47">
        <v>11</v>
      </c>
      <c r="B12" s="48" t="s">
        <v>41</v>
      </c>
      <c r="C12" s="49">
        <v>1.4020999999999999</v>
      </c>
      <c r="D12" s="50">
        <v>20.399999999999999</v>
      </c>
      <c r="E12" s="50">
        <f t="shared" si="0"/>
        <v>1.40137</v>
      </c>
      <c r="F12" s="49">
        <f t="shared" si="1"/>
        <v>1.7206108120000003</v>
      </c>
      <c r="G12" s="48" t="s">
        <v>122</v>
      </c>
    </row>
    <row r="13" spans="1:13" ht="18.75" customHeight="1" x14ac:dyDescent="0.35">
      <c r="A13" s="47">
        <v>12</v>
      </c>
      <c r="B13" s="48" t="s">
        <v>41</v>
      </c>
      <c r="C13" s="49">
        <v>1.4015</v>
      </c>
      <c r="D13" s="50">
        <v>20.399999999999999</v>
      </c>
      <c r="E13" s="50">
        <f t="shared" si="0"/>
        <v>1.4007700000000001</v>
      </c>
      <c r="F13" s="49">
        <f t="shared" si="1"/>
        <v>1.7140542520000004</v>
      </c>
      <c r="G13" s="48" t="s">
        <v>123</v>
      </c>
    </row>
    <row r="14" spans="1:13" ht="18.75" customHeight="1" x14ac:dyDescent="0.35">
      <c r="A14" s="47">
        <v>13</v>
      </c>
      <c r="B14" s="48" t="s">
        <v>41</v>
      </c>
      <c r="C14" s="49">
        <v>1.401</v>
      </c>
      <c r="D14" s="50">
        <v>20.399999999999999</v>
      </c>
      <c r="E14" s="50">
        <f t="shared" si="0"/>
        <v>1.4002700000000001</v>
      </c>
      <c r="F14" s="49">
        <f t="shared" si="1"/>
        <v>1.708590452000001</v>
      </c>
      <c r="G14" s="48" t="s">
        <v>124</v>
      </c>
    </row>
    <row r="15" spans="1:13" ht="18.75" customHeight="1" x14ac:dyDescent="0.35">
      <c r="A15" s="47">
        <v>14</v>
      </c>
      <c r="B15" s="48" t="s">
        <v>41</v>
      </c>
      <c r="C15" s="49">
        <v>1.4004000000000001</v>
      </c>
      <c r="D15" s="50">
        <v>20.399999999999999</v>
      </c>
      <c r="E15" s="50">
        <f t="shared" si="0"/>
        <v>1.3996700000000002</v>
      </c>
      <c r="F15" s="49">
        <f t="shared" si="1"/>
        <v>1.7020338920000029</v>
      </c>
      <c r="G15" s="48" t="s">
        <v>125</v>
      </c>
    </row>
    <row r="16" spans="1:13" ht="18.75" customHeight="1" x14ac:dyDescent="0.35">
      <c r="A16" s="47">
        <v>15</v>
      </c>
      <c r="B16" s="48" t="s">
        <v>41</v>
      </c>
      <c r="C16" s="49">
        <v>1.3998999999999999</v>
      </c>
      <c r="D16" s="50">
        <v>20.5</v>
      </c>
      <c r="E16" s="50">
        <f t="shared" si="0"/>
        <v>1.3991875</v>
      </c>
      <c r="F16" s="49">
        <f t="shared" si="1"/>
        <v>1.6967613250000007</v>
      </c>
      <c r="G16" s="48" t="s">
        <v>126</v>
      </c>
    </row>
    <row r="17" spans="1:7" ht="18.75" customHeight="1" x14ac:dyDescent="0.35">
      <c r="A17" s="47">
        <v>16</v>
      </c>
      <c r="B17" s="48" t="s">
        <v>41</v>
      </c>
      <c r="C17" s="49">
        <v>1.3994</v>
      </c>
      <c r="D17" s="50">
        <v>20.5</v>
      </c>
      <c r="E17" s="50">
        <f t="shared" si="0"/>
        <v>1.3986875000000001</v>
      </c>
      <c r="F17" s="49">
        <f t="shared" si="1"/>
        <v>1.6912975250000013</v>
      </c>
      <c r="G17" s="48" t="s">
        <v>127</v>
      </c>
    </row>
    <row r="18" spans="1:7" ht="18.75" customHeight="1" x14ac:dyDescent="0.35">
      <c r="A18" s="35">
        <v>17</v>
      </c>
      <c r="B18" s="36" t="s">
        <v>41</v>
      </c>
      <c r="C18" s="37">
        <v>1.3988</v>
      </c>
      <c r="D18" s="38">
        <v>20.5</v>
      </c>
      <c r="E18" s="38">
        <f t="shared" si="0"/>
        <v>1.3980875000000001</v>
      </c>
      <c r="F18" s="37">
        <f t="shared" si="1"/>
        <v>1.6847409650000014</v>
      </c>
      <c r="G18" s="36" t="s">
        <v>128</v>
      </c>
    </row>
    <row r="19" spans="1:7" ht="18.75" customHeight="1" x14ac:dyDescent="0.35">
      <c r="A19" s="35">
        <v>18</v>
      </c>
      <c r="B19" s="36" t="s">
        <v>41</v>
      </c>
      <c r="C19" s="37">
        <v>1.3982000000000001</v>
      </c>
      <c r="D19" s="38">
        <v>20.6</v>
      </c>
      <c r="E19" s="38">
        <f t="shared" si="0"/>
        <v>1.3975050000000002</v>
      </c>
      <c r="F19" s="37">
        <f t="shared" si="1"/>
        <v>1.6783756380000021</v>
      </c>
      <c r="G19" s="36" t="s">
        <v>129</v>
      </c>
    </row>
    <row r="20" spans="1:7" ht="18.75" customHeight="1" x14ac:dyDescent="0.35">
      <c r="A20" s="35">
        <v>19</v>
      </c>
      <c r="B20" s="36" t="s">
        <v>41</v>
      </c>
      <c r="C20" s="37">
        <v>1.3968</v>
      </c>
      <c r="D20" s="38">
        <v>20.6</v>
      </c>
      <c r="E20" s="38">
        <f t="shared" si="0"/>
        <v>1.3961050000000002</v>
      </c>
      <c r="F20" s="37">
        <f t="shared" si="1"/>
        <v>1.6630769980000011</v>
      </c>
      <c r="G20" s="36" t="s">
        <v>130</v>
      </c>
    </row>
    <row r="21" spans="1:7" ht="18.75" customHeight="1" x14ac:dyDescent="0.35">
      <c r="A21" s="35">
        <v>20</v>
      </c>
      <c r="B21" s="36" t="s">
        <v>41</v>
      </c>
      <c r="C21" s="37">
        <v>1.3915</v>
      </c>
      <c r="D21" s="38">
        <v>20.6</v>
      </c>
      <c r="E21" s="38">
        <f t="shared" si="0"/>
        <v>1.3908050000000001</v>
      </c>
      <c r="F21" s="37">
        <f t="shared" si="1"/>
        <v>1.6051607180000005</v>
      </c>
      <c r="G21" s="36" t="s">
        <v>131</v>
      </c>
    </row>
    <row r="22" spans="1:7" ht="18.75" customHeight="1" x14ac:dyDescent="0.35">
      <c r="A22" s="35">
        <v>21</v>
      </c>
      <c r="B22" s="36" t="s">
        <v>41</v>
      </c>
      <c r="C22" s="37">
        <v>1.3784000000000001</v>
      </c>
      <c r="D22" s="38">
        <v>20.6</v>
      </c>
      <c r="E22" s="38">
        <f t="shared" si="0"/>
        <v>1.3777050000000002</v>
      </c>
      <c r="F22" s="37">
        <f t="shared" si="1"/>
        <v>1.4620091580000025</v>
      </c>
      <c r="G22" s="36" t="s">
        <v>132</v>
      </c>
    </row>
    <row r="23" spans="1:7" ht="18.75" customHeight="1" x14ac:dyDescent="0.35">
      <c r="A23" s="35">
        <v>22</v>
      </c>
      <c r="B23" s="36" t="s">
        <v>41</v>
      </c>
      <c r="C23" s="37">
        <v>1.3596999999999999</v>
      </c>
      <c r="D23" s="38">
        <v>20.6</v>
      </c>
      <c r="E23" s="38">
        <f t="shared" si="0"/>
        <v>1.359005</v>
      </c>
      <c r="F23" s="37">
        <f t="shared" si="1"/>
        <v>1.2576630380000005</v>
      </c>
      <c r="G23" s="36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>
        <v>1.4014</v>
      </c>
      <c r="D2" s="38">
        <v>20.7</v>
      </c>
      <c r="E2" s="38">
        <f t="shared" ref="E2:E23" si="0">((20-D2)*-0.000175+C2)-0.0008</f>
        <v>1.4007225000000001</v>
      </c>
      <c r="F2" s="37">
        <f t="shared" ref="F2:F23" si="1">E2*10.9276-13.593</f>
        <v>1.7135351910000018</v>
      </c>
      <c r="G2" s="36" t="s">
        <v>68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>
        <v>1.4068000000000001</v>
      </c>
      <c r="D3" s="38">
        <v>20.7</v>
      </c>
      <c r="E3" s="38">
        <f t="shared" si="0"/>
        <v>1.4061225000000002</v>
      </c>
      <c r="F3" s="37">
        <f t="shared" si="1"/>
        <v>1.7725442310000012</v>
      </c>
      <c r="G3" s="36" t="s">
        <v>69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41">
        <v>3</v>
      </c>
      <c r="B4" s="42" t="s">
        <v>41</v>
      </c>
      <c r="C4" s="43">
        <v>1.4064000000000001</v>
      </c>
      <c r="D4" s="44">
        <v>20.7</v>
      </c>
      <c r="E4" s="44">
        <f t="shared" si="0"/>
        <v>1.4057225000000002</v>
      </c>
      <c r="F4" s="43">
        <f t="shared" si="1"/>
        <v>1.7681731910000025</v>
      </c>
      <c r="G4" s="42" t="s">
        <v>70</v>
      </c>
      <c r="I4" t="s">
        <v>47</v>
      </c>
    </row>
    <row r="5" spans="1:13" ht="18.75" customHeight="1" x14ac:dyDescent="0.35">
      <c r="A5" s="41">
        <v>4</v>
      </c>
      <c r="B5" s="42" t="s">
        <v>41</v>
      </c>
      <c r="C5" s="43">
        <v>1.4057999999999999</v>
      </c>
      <c r="D5" s="44">
        <v>20.8</v>
      </c>
      <c r="E5" s="44">
        <f t="shared" si="0"/>
        <v>1.4051400000000001</v>
      </c>
      <c r="F5" s="43">
        <f t="shared" si="1"/>
        <v>1.7618078640000014</v>
      </c>
      <c r="G5" s="42" t="s">
        <v>71</v>
      </c>
      <c r="I5" t="s">
        <v>49</v>
      </c>
    </row>
    <row r="6" spans="1:13" ht="18.75" customHeight="1" x14ac:dyDescent="0.35">
      <c r="A6" s="41">
        <v>5</v>
      </c>
      <c r="B6" s="42" t="s">
        <v>41</v>
      </c>
      <c r="C6" s="43">
        <v>1.4052</v>
      </c>
      <c r="D6" s="44">
        <v>20.8</v>
      </c>
      <c r="E6" s="44">
        <f t="shared" si="0"/>
        <v>1.4045400000000001</v>
      </c>
      <c r="F6" s="43">
        <f t="shared" si="1"/>
        <v>1.7552513040000015</v>
      </c>
      <c r="G6" s="42" t="s">
        <v>72</v>
      </c>
    </row>
    <row r="7" spans="1:13" ht="18.75" customHeight="1" x14ac:dyDescent="0.35">
      <c r="A7" s="41">
        <v>6</v>
      </c>
      <c r="B7" s="42" t="s">
        <v>41</v>
      </c>
      <c r="C7" s="43">
        <v>1.4046000000000001</v>
      </c>
      <c r="D7" s="44">
        <v>20.9</v>
      </c>
      <c r="E7" s="44">
        <f t="shared" si="0"/>
        <v>1.4039575000000002</v>
      </c>
      <c r="F7" s="43">
        <f t="shared" si="1"/>
        <v>1.7488859770000023</v>
      </c>
      <c r="G7" s="42" t="s">
        <v>73</v>
      </c>
    </row>
    <row r="8" spans="1:13" ht="18.75" customHeight="1" x14ac:dyDescent="0.35">
      <c r="A8" s="41">
        <v>7</v>
      </c>
      <c r="B8" s="42" t="s">
        <v>41</v>
      </c>
      <c r="C8" s="43">
        <v>1.4040999999999999</v>
      </c>
      <c r="D8" s="44">
        <v>20.9</v>
      </c>
      <c r="E8" s="44">
        <f t="shared" si="0"/>
        <v>1.4034575</v>
      </c>
      <c r="F8" s="43">
        <f t="shared" si="1"/>
        <v>1.7434221770000011</v>
      </c>
      <c r="G8" s="42" t="s">
        <v>74</v>
      </c>
    </row>
    <row r="9" spans="1:13" ht="18.75" customHeight="1" x14ac:dyDescent="0.35">
      <c r="A9" s="41">
        <v>8</v>
      </c>
      <c r="B9" s="42" t="s">
        <v>41</v>
      </c>
      <c r="C9" s="43">
        <v>1.4035</v>
      </c>
      <c r="D9" s="44">
        <v>20.9</v>
      </c>
      <c r="E9" s="44">
        <f t="shared" si="0"/>
        <v>1.4028575000000001</v>
      </c>
      <c r="F9" s="43">
        <f t="shared" si="1"/>
        <v>1.7368656170000012</v>
      </c>
      <c r="G9" s="42" t="s">
        <v>75</v>
      </c>
    </row>
    <row r="10" spans="1:13" ht="18.75" customHeight="1" x14ac:dyDescent="0.35">
      <c r="A10" s="41">
        <v>9</v>
      </c>
      <c r="B10" s="42" t="s">
        <v>41</v>
      </c>
      <c r="C10" s="43">
        <v>1.4029</v>
      </c>
      <c r="D10" s="44">
        <v>20.9</v>
      </c>
      <c r="E10" s="44">
        <f t="shared" si="0"/>
        <v>1.4022575000000002</v>
      </c>
      <c r="F10" s="43">
        <f t="shared" si="1"/>
        <v>1.7303090570000013</v>
      </c>
      <c r="G10" s="42" t="s">
        <v>76</v>
      </c>
    </row>
    <row r="11" spans="1:13" ht="18.75" customHeight="1" x14ac:dyDescent="0.35">
      <c r="A11" s="41">
        <v>10</v>
      </c>
      <c r="B11" s="42" t="s">
        <v>41</v>
      </c>
      <c r="C11" s="43">
        <v>1.4024000000000001</v>
      </c>
      <c r="D11" s="44">
        <v>20.9</v>
      </c>
      <c r="E11" s="44">
        <f t="shared" si="0"/>
        <v>1.4017575000000002</v>
      </c>
      <c r="F11" s="43">
        <f t="shared" si="1"/>
        <v>1.7248452570000019</v>
      </c>
      <c r="G11" s="42" t="s">
        <v>77</v>
      </c>
    </row>
    <row r="12" spans="1:13" ht="18.75" customHeight="1" x14ac:dyDescent="0.35">
      <c r="A12" s="35">
        <v>11</v>
      </c>
      <c r="B12" s="36" t="s">
        <v>41</v>
      </c>
      <c r="C12" s="37">
        <v>1.4018999999999999</v>
      </c>
      <c r="D12" s="35">
        <v>21</v>
      </c>
      <c r="E12" s="38">
        <f t="shared" si="0"/>
        <v>1.401275</v>
      </c>
      <c r="F12" s="37">
        <f t="shared" si="1"/>
        <v>1.7195726899999997</v>
      </c>
      <c r="G12" s="36" t="s">
        <v>78</v>
      </c>
    </row>
    <row r="13" spans="1:13" ht="18.75" customHeight="1" x14ac:dyDescent="0.35">
      <c r="A13" s="35">
        <v>12</v>
      </c>
      <c r="B13" s="36" t="s">
        <v>41</v>
      </c>
      <c r="C13" s="37">
        <v>1.4013</v>
      </c>
      <c r="D13" s="35">
        <v>21</v>
      </c>
      <c r="E13" s="38">
        <f t="shared" si="0"/>
        <v>1.4006750000000001</v>
      </c>
      <c r="F13" s="37">
        <f t="shared" si="1"/>
        <v>1.7130161300000015</v>
      </c>
      <c r="G13" s="36" t="s">
        <v>79</v>
      </c>
    </row>
    <row r="14" spans="1:13" ht="18.75" customHeight="1" x14ac:dyDescent="0.35">
      <c r="A14" s="35">
        <v>13</v>
      </c>
      <c r="B14" s="36" t="s">
        <v>41</v>
      </c>
      <c r="C14" s="37">
        <v>1.4008</v>
      </c>
      <c r="D14" s="35">
        <v>21</v>
      </c>
      <c r="E14" s="38">
        <f t="shared" si="0"/>
        <v>1.4001750000000002</v>
      </c>
      <c r="F14" s="37">
        <f t="shared" si="1"/>
        <v>1.7075523300000022</v>
      </c>
      <c r="G14" s="36" t="s">
        <v>80</v>
      </c>
    </row>
    <row r="15" spans="1:13" ht="18.75" customHeight="1" x14ac:dyDescent="0.35">
      <c r="A15" s="35">
        <v>14</v>
      </c>
      <c r="B15" s="36" t="s">
        <v>41</v>
      </c>
      <c r="C15" s="37">
        <v>1.4003000000000001</v>
      </c>
      <c r="D15" s="35">
        <v>21</v>
      </c>
      <c r="E15" s="38">
        <f t="shared" si="0"/>
        <v>1.3996750000000002</v>
      </c>
      <c r="F15" s="37">
        <f t="shared" si="1"/>
        <v>1.7020885300000028</v>
      </c>
      <c r="G15" s="36" t="s">
        <v>81</v>
      </c>
    </row>
    <row r="16" spans="1:13" ht="18.75" customHeight="1" x14ac:dyDescent="0.35">
      <c r="A16" s="35">
        <v>15</v>
      </c>
      <c r="B16" s="36" t="s">
        <v>41</v>
      </c>
      <c r="C16" s="37">
        <v>1.3996999999999999</v>
      </c>
      <c r="D16" s="35">
        <v>21</v>
      </c>
      <c r="E16" s="38">
        <f t="shared" si="0"/>
        <v>1.3990750000000001</v>
      </c>
      <c r="F16" s="37">
        <f t="shared" si="1"/>
        <v>1.6955319700000011</v>
      </c>
      <c r="G16" s="36" t="s">
        <v>82</v>
      </c>
    </row>
    <row r="17" spans="1:7" ht="18.75" customHeight="1" x14ac:dyDescent="0.35">
      <c r="A17" s="35">
        <v>16</v>
      </c>
      <c r="B17" s="36" t="s">
        <v>41</v>
      </c>
      <c r="C17" s="37">
        <v>1.3991</v>
      </c>
      <c r="D17" s="38">
        <v>21.1</v>
      </c>
      <c r="E17" s="38">
        <f t="shared" si="0"/>
        <v>1.3984925000000001</v>
      </c>
      <c r="F17" s="37">
        <f t="shared" si="1"/>
        <v>1.6891666430000019</v>
      </c>
      <c r="G17" s="36" t="s">
        <v>83</v>
      </c>
    </row>
    <row r="18" spans="1:7" ht="18.75" customHeight="1" x14ac:dyDescent="0.35">
      <c r="A18" s="35">
        <v>17</v>
      </c>
      <c r="B18" s="36" t="s">
        <v>41</v>
      </c>
      <c r="C18" s="37">
        <v>1.3986000000000001</v>
      </c>
      <c r="D18" s="38">
        <v>21.1</v>
      </c>
      <c r="E18" s="38">
        <f t="shared" si="0"/>
        <v>1.3979925000000002</v>
      </c>
      <c r="F18" s="37">
        <f t="shared" si="1"/>
        <v>1.6837028430000025</v>
      </c>
      <c r="G18" s="36" t="s">
        <v>84</v>
      </c>
    </row>
    <row r="19" spans="1:7" ht="18.75" customHeight="1" x14ac:dyDescent="0.35">
      <c r="A19" s="35">
        <v>18</v>
      </c>
      <c r="B19" s="36" t="s">
        <v>41</v>
      </c>
      <c r="C19" s="37">
        <v>1.3979999999999999</v>
      </c>
      <c r="D19" s="38">
        <v>21.1</v>
      </c>
      <c r="E19" s="38">
        <f t="shared" si="0"/>
        <v>1.3973925</v>
      </c>
      <c r="F19" s="37">
        <f t="shared" si="1"/>
        <v>1.6771462830000008</v>
      </c>
      <c r="G19" s="36" t="s">
        <v>85</v>
      </c>
    </row>
    <row r="20" spans="1:7" ht="18.75" customHeight="1" x14ac:dyDescent="0.35">
      <c r="A20" s="41">
        <v>19</v>
      </c>
      <c r="B20" s="42" t="s">
        <v>41</v>
      </c>
      <c r="C20" s="43">
        <v>1.3966000000000001</v>
      </c>
      <c r="D20" s="44">
        <v>21.2</v>
      </c>
      <c r="E20" s="44">
        <f t="shared" si="0"/>
        <v>1.3960100000000002</v>
      </c>
      <c r="F20" s="43">
        <f t="shared" si="1"/>
        <v>1.6620388760000022</v>
      </c>
      <c r="G20" s="42" t="s">
        <v>86</v>
      </c>
    </row>
    <row r="21" spans="1:7" ht="18.75" customHeight="1" x14ac:dyDescent="0.35">
      <c r="A21" s="41">
        <v>20</v>
      </c>
      <c r="B21" s="42" t="s">
        <v>41</v>
      </c>
      <c r="C21" s="43">
        <v>1.3908</v>
      </c>
      <c r="D21" s="44">
        <v>21.2</v>
      </c>
      <c r="E21" s="44">
        <f t="shared" si="0"/>
        <v>1.3902100000000002</v>
      </c>
      <c r="F21" s="43">
        <f t="shared" si="1"/>
        <v>1.5986587960000023</v>
      </c>
      <c r="G21" s="42" t="s">
        <v>87</v>
      </c>
    </row>
    <row r="22" spans="1:7" ht="18.75" customHeight="1" x14ac:dyDescent="0.35">
      <c r="A22" s="41">
        <v>21</v>
      </c>
      <c r="B22" s="42" t="s">
        <v>41</v>
      </c>
      <c r="C22" s="43">
        <v>1.3773</v>
      </c>
      <c r="D22" s="44">
        <v>21.2</v>
      </c>
      <c r="E22" s="44">
        <f t="shared" si="0"/>
        <v>1.3767100000000001</v>
      </c>
      <c r="F22" s="43">
        <f t="shared" si="1"/>
        <v>1.4511361960000002</v>
      </c>
      <c r="G22" s="42" t="s">
        <v>88</v>
      </c>
    </row>
    <row r="23" spans="1:7" ht="18.75" customHeight="1" x14ac:dyDescent="0.35">
      <c r="A23" s="41">
        <v>22</v>
      </c>
      <c r="B23" s="42" t="s">
        <v>41</v>
      </c>
      <c r="C23" s="43">
        <v>1.3596999999999999</v>
      </c>
      <c r="D23" s="44">
        <v>21.2</v>
      </c>
      <c r="E23" s="44">
        <f t="shared" si="0"/>
        <v>1.35911</v>
      </c>
      <c r="F23" s="43">
        <f t="shared" si="1"/>
        <v>1.258810436000001</v>
      </c>
      <c r="G23" s="4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41">
        <v>1</v>
      </c>
      <c r="B2" s="42" t="s">
        <v>41</v>
      </c>
      <c r="C2" s="43">
        <v>1.4016999999999999</v>
      </c>
      <c r="D2" s="44">
        <v>21.3</v>
      </c>
      <c r="E2" s="44">
        <f t="shared" ref="E2:E23" si="0">((20-D2)*-0.000175+C2)-0.0008</f>
        <v>1.4011275000000001</v>
      </c>
      <c r="F2" s="43">
        <f t="shared" ref="F2:F23" si="1">E2*10.9276-13.593</f>
        <v>1.7179608690000006</v>
      </c>
      <c r="G2" s="42" t="s">
        <v>90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41">
        <v>2</v>
      </c>
      <c r="B3" s="42" t="s">
        <v>41</v>
      </c>
      <c r="C3" s="43">
        <v>1.4069</v>
      </c>
      <c r="D3" s="44">
        <v>21.4</v>
      </c>
      <c r="E3" s="44">
        <f t="shared" si="0"/>
        <v>1.4063450000000002</v>
      </c>
      <c r="F3" s="43">
        <f t="shared" si="1"/>
        <v>1.7749756220000013</v>
      </c>
      <c r="G3" s="42" t="s">
        <v>91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41">
        <v>3</v>
      </c>
      <c r="B4" s="42" t="s">
        <v>41</v>
      </c>
      <c r="C4" s="43">
        <v>1.4064000000000001</v>
      </c>
      <c r="D4" s="44">
        <v>21.4</v>
      </c>
      <c r="E4" s="44">
        <f t="shared" si="0"/>
        <v>1.4058450000000002</v>
      </c>
      <c r="F4" s="43">
        <f t="shared" si="1"/>
        <v>1.7695118220000019</v>
      </c>
      <c r="G4" s="42" t="s">
        <v>92</v>
      </c>
      <c r="I4" t="s">
        <v>47</v>
      </c>
    </row>
    <row r="5" spans="1:13" ht="18.75" customHeight="1" x14ac:dyDescent="0.35">
      <c r="A5" s="41">
        <v>4</v>
      </c>
      <c r="B5" s="42" t="s">
        <v>41</v>
      </c>
      <c r="C5" s="43">
        <v>1.4058999999999999</v>
      </c>
      <c r="D5" s="44">
        <v>21.4</v>
      </c>
      <c r="E5" s="44">
        <f t="shared" si="0"/>
        <v>1.4053450000000001</v>
      </c>
      <c r="F5" s="43">
        <f t="shared" si="1"/>
        <v>1.7640480220000008</v>
      </c>
      <c r="G5" s="42" t="s">
        <v>93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>
        <v>1.4053</v>
      </c>
      <c r="D6" s="38">
        <v>21.4</v>
      </c>
      <c r="E6" s="38">
        <f t="shared" si="0"/>
        <v>1.4047450000000001</v>
      </c>
      <c r="F6" s="37">
        <f t="shared" si="1"/>
        <v>1.7574914620000008</v>
      </c>
      <c r="G6" s="36" t="s">
        <v>94</v>
      </c>
    </row>
    <row r="7" spans="1:13" ht="18.75" customHeight="1" x14ac:dyDescent="0.35">
      <c r="A7" s="35">
        <v>6</v>
      </c>
      <c r="B7" s="36" t="s">
        <v>41</v>
      </c>
      <c r="C7" s="37">
        <v>1.4048</v>
      </c>
      <c r="D7" s="38">
        <v>21.4</v>
      </c>
      <c r="E7" s="38">
        <f t="shared" si="0"/>
        <v>1.4042450000000002</v>
      </c>
      <c r="F7" s="37">
        <f t="shared" si="1"/>
        <v>1.7520276620000015</v>
      </c>
      <c r="G7" s="36" t="s">
        <v>95</v>
      </c>
    </row>
    <row r="8" spans="1:13" ht="18.75" customHeight="1" x14ac:dyDescent="0.35">
      <c r="A8" s="35">
        <v>7</v>
      </c>
      <c r="B8" s="36" t="s">
        <v>41</v>
      </c>
      <c r="C8" s="37">
        <v>1.4041999999999999</v>
      </c>
      <c r="D8" s="38">
        <v>21.4</v>
      </c>
      <c r="E8" s="38">
        <f t="shared" si="0"/>
        <v>1.403645</v>
      </c>
      <c r="F8" s="37">
        <f t="shared" si="1"/>
        <v>1.7454711019999998</v>
      </c>
      <c r="G8" s="36" t="s">
        <v>96</v>
      </c>
    </row>
    <row r="9" spans="1:13" ht="18.75" customHeight="1" x14ac:dyDescent="0.35">
      <c r="A9" s="35">
        <v>8</v>
      </c>
      <c r="B9" s="36" t="s">
        <v>41</v>
      </c>
      <c r="C9" s="37">
        <v>1.4036</v>
      </c>
      <c r="D9" s="38">
        <v>21.4</v>
      </c>
      <c r="E9" s="38">
        <f t="shared" si="0"/>
        <v>1.4030450000000001</v>
      </c>
      <c r="F9" s="37">
        <f t="shared" si="1"/>
        <v>1.7389145420000016</v>
      </c>
      <c r="G9" s="36" t="s">
        <v>97</v>
      </c>
    </row>
    <row r="10" spans="1:13" ht="18.75" customHeight="1" x14ac:dyDescent="0.35">
      <c r="A10" s="35">
        <v>9</v>
      </c>
      <c r="B10" s="36" t="s">
        <v>41</v>
      </c>
      <c r="C10" s="37">
        <v>1.4031</v>
      </c>
      <c r="D10" s="38">
        <v>21.5</v>
      </c>
      <c r="E10" s="38">
        <f t="shared" si="0"/>
        <v>1.4025625000000002</v>
      </c>
      <c r="F10" s="37">
        <f t="shared" si="1"/>
        <v>1.7336419750000012</v>
      </c>
      <c r="G10" s="36" t="s">
        <v>98</v>
      </c>
    </row>
    <row r="11" spans="1:13" ht="18.75" customHeight="1" x14ac:dyDescent="0.35">
      <c r="A11" s="35">
        <v>10</v>
      </c>
      <c r="B11" s="36" t="s">
        <v>41</v>
      </c>
      <c r="C11" s="37">
        <v>1.4026000000000001</v>
      </c>
      <c r="D11" s="38">
        <v>21.5</v>
      </c>
      <c r="E11" s="38">
        <f t="shared" si="0"/>
        <v>1.4020625000000002</v>
      </c>
      <c r="F11" s="37">
        <f t="shared" si="1"/>
        <v>1.7281781750000018</v>
      </c>
      <c r="G11" s="36" t="s">
        <v>99</v>
      </c>
    </row>
    <row r="12" spans="1:13" ht="18.75" customHeight="1" x14ac:dyDescent="0.35">
      <c r="A12" s="35">
        <v>11</v>
      </c>
      <c r="B12" s="36" t="s">
        <v>41</v>
      </c>
      <c r="C12" s="37">
        <v>1.4019999999999999</v>
      </c>
      <c r="D12" s="38">
        <v>21.5</v>
      </c>
      <c r="E12" s="38">
        <f t="shared" si="0"/>
        <v>1.4014625000000001</v>
      </c>
      <c r="F12" s="37">
        <f t="shared" si="1"/>
        <v>1.7216216150000001</v>
      </c>
      <c r="G12" s="36" t="s">
        <v>100</v>
      </c>
    </row>
    <row r="13" spans="1:13" ht="18.75" customHeight="1" x14ac:dyDescent="0.35">
      <c r="A13" s="35">
        <v>12</v>
      </c>
      <c r="B13" s="36" t="s">
        <v>41</v>
      </c>
      <c r="C13" s="37">
        <v>1.4014</v>
      </c>
      <c r="D13" s="38">
        <v>21.6</v>
      </c>
      <c r="E13" s="38">
        <f t="shared" si="0"/>
        <v>1.4008800000000001</v>
      </c>
      <c r="F13" s="37">
        <f t="shared" si="1"/>
        <v>1.7152562880000009</v>
      </c>
      <c r="G13" s="36" t="s">
        <v>101</v>
      </c>
    </row>
    <row r="14" spans="1:13" ht="18.75" customHeight="1" x14ac:dyDescent="0.35">
      <c r="A14" s="41">
        <v>13</v>
      </c>
      <c r="B14" s="42" t="s">
        <v>41</v>
      </c>
      <c r="C14" s="43">
        <v>1.4009</v>
      </c>
      <c r="D14" s="44">
        <v>21.6</v>
      </c>
      <c r="E14" s="44">
        <f t="shared" si="0"/>
        <v>1.4003800000000002</v>
      </c>
      <c r="F14" s="43">
        <f t="shared" si="1"/>
        <v>1.7097924880000015</v>
      </c>
      <c r="G14" s="42" t="s">
        <v>102</v>
      </c>
    </row>
    <row r="15" spans="1:13" ht="18.75" customHeight="1" x14ac:dyDescent="0.35">
      <c r="A15" s="41">
        <v>14</v>
      </c>
      <c r="B15" s="42" t="s">
        <v>41</v>
      </c>
      <c r="C15" s="43">
        <v>1.4004000000000001</v>
      </c>
      <c r="D15" s="44">
        <v>21.6</v>
      </c>
      <c r="E15" s="44">
        <f t="shared" si="0"/>
        <v>1.3998800000000002</v>
      </c>
      <c r="F15" s="43">
        <f t="shared" si="1"/>
        <v>1.7043286880000021</v>
      </c>
      <c r="G15" s="42" t="s">
        <v>103</v>
      </c>
    </row>
    <row r="16" spans="1:13" ht="18.75" customHeight="1" x14ac:dyDescent="0.35">
      <c r="A16" s="41">
        <v>15</v>
      </c>
      <c r="B16" s="42" t="s">
        <v>41</v>
      </c>
      <c r="C16" s="43">
        <v>1.3997999999999999</v>
      </c>
      <c r="D16" s="44">
        <v>21.6</v>
      </c>
      <c r="E16" s="44">
        <f t="shared" si="0"/>
        <v>1.3992800000000001</v>
      </c>
      <c r="F16" s="43">
        <f t="shared" si="1"/>
        <v>1.6977721280000004</v>
      </c>
      <c r="G16" s="42" t="s">
        <v>104</v>
      </c>
    </row>
    <row r="17" spans="1:7" ht="18.75" customHeight="1" x14ac:dyDescent="0.35">
      <c r="A17" s="41">
        <v>16</v>
      </c>
      <c r="B17" s="42" t="s">
        <v>41</v>
      </c>
      <c r="C17" s="43">
        <v>1.3993</v>
      </c>
      <c r="D17" s="44">
        <v>21.6</v>
      </c>
      <c r="E17" s="44">
        <f t="shared" si="0"/>
        <v>1.3987800000000001</v>
      </c>
      <c r="F17" s="43">
        <f t="shared" si="1"/>
        <v>1.6923083280000011</v>
      </c>
      <c r="G17" s="42" t="s">
        <v>105</v>
      </c>
    </row>
    <row r="18" spans="1:7" ht="18.75" customHeight="1" x14ac:dyDescent="0.35">
      <c r="A18" s="41">
        <v>17</v>
      </c>
      <c r="B18" s="42" t="s">
        <v>41</v>
      </c>
      <c r="C18" s="43">
        <v>1.3987000000000001</v>
      </c>
      <c r="D18" s="44">
        <v>21.6</v>
      </c>
      <c r="E18" s="44">
        <f t="shared" si="0"/>
        <v>1.3981800000000002</v>
      </c>
      <c r="F18" s="43">
        <f t="shared" si="1"/>
        <v>1.6857517680000029</v>
      </c>
      <c r="G18" s="42" t="s">
        <v>106</v>
      </c>
    </row>
    <row r="19" spans="1:7" ht="18.75" customHeight="1" x14ac:dyDescent="0.35">
      <c r="A19" s="41">
        <v>18</v>
      </c>
      <c r="B19" s="42" t="s">
        <v>41</v>
      </c>
      <c r="C19" s="43">
        <v>1.3980999999999999</v>
      </c>
      <c r="D19" s="44">
        <v>21.6</v>
      </c>
      <c r="E19" s="44">
        <f t="shared" si="0"/>
        <v>1.39758</v>
      </c>
      <c r="F19" s="43">
        <f t="shared" si="1"/>
        <v>1.6791952080000012</v>
      </c>
      <c r="G19" s="42" t="s">
        <v>107</v>
      </c>
    </row>
    <row r="20" spans="1:7" ht="18.75" customHeight="1" x14ac:dyDescent="0.35">
      <c r="A20" s="41">
        <v>19</v>
      </c>
      <c r="B20" s="42" t="s">
        <v>41</v>
      </c>
      <c r="C20" s="43">
        <v>1.3963000000000001</v>
      </c>
      <c r="D20" s="44">
        <v>21.7</v>
      </c>
      <c r="E20" s="44">
        <f t="shared" si="0"/>
        <v>1.3957975000000002</v>
      </c>
      <c r="F20" s="43">
        <f t="shared" si="1"/>
        <v>1.6597167610000021</v>
      </c>
      <c r="G20" s="42" t="s">
        <v>108</v>
      </c>
    </row>
    <row r="21" spans="1:7" ht="18.75" customHeight="1" x14ac:dyDescent="0.35">
      <c r="A21" s="41">
        <v>20</v>
      </c>
      <c r="B21" s="42" t="s">
        <v>41</v>
      </c>
      <c r="C21" s="43">
        <v>1.3897999999999999</v>
      </c>
      <c r="D21" s="44">
        <v>21.7</v>
      </c>
      <c r="E21" s="44">
        <f t="shared" si="0"/>
        <v>1.3892975000000001</v>
      </c>
      <c r="F21" s="43">
        <f t="shared" si="1"/>
        <v>1.5886873610000016</v>
      </c>
      <c r="G21" s="42" t="s">
        <v>109</v>
      </c>
    </row>
    <row r="22" spans="1:7" ht="18.75" customHeight="1" x14ac:dyDescent="0.35">
      <c r="A22" s="35">
        <v>21</v>
      </c>
      <c r="B22" s="36" t="s">
        <v>41</v>
      </c>
      <c r="C22" s="37">
        <v>1.3763000000000001</v>
      </c>
      <c r="D22" s="38">
        <v>21.7</v>
      </c>
      <c r="E22" s="38">
        <f t="shared" si="0"/>
        <v>1.3757975000000002</v>
      </c>
      <c r="F22" s="37">
        <f t="shared" si="1"/>
        <v>1.4411647610000031</v>
      </c>
      <c r="G22" s="36" t="s">
        <v>110</v>
      </c>
    </row>
    <row r="23" spans="1:7" ht="18.75" customHeight="1" x14ac:dyDescent="0.35">
      <c r="A23" s="35">
        <v>22</v>
      </c>
      <c r="B23" s="36" t="s">
        <v>41</v>
      </c>
      <c r="C23" s="37">
        <v>1.3609</v>
      </c>
      <c r="D23" s="38">
        <v>21.7</v>
      </c>
      <c r="E23" s="38">
        <f t="shared" si="0"/>
        <v>1.3603975000000001</v>
      </c>
      <c r="F23" s="37">
        <f t="shared" si="1"/>
        <v>1.2728797210000025</v>
      </c>
      <c r="G23" s="36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4" width="13.54296875" style="2" bestFit="1" customWidth="1"/>
    <col min="5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>
        <v>1.4015</v>
      </c>
      <c r="D2" s="38">
        <v>21.7</v>
      </c>
      <c r="E2" s="38">
        <f t="shared" ref="E2:E23" si="0">((20-D2)*-0.000175+C2)-0.0008</f>
        <v>1.4009975000000001</v>
      </c>
      <c r="F2" s="37">
        <f t="shared" ref="F2:F23" si="1">E2*10.9276-13.593</f>
        <v>1.7165402810000021</v>
      </c>
      <c r="G2" s="36" t="s">
        <v>42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>
        <v>1.4066000000000001</v>
      </c>
      <c r="D3" s="38">
        <v>21.8</v>
      </c>
      <c r="E3" s="38">
        <f t="shared" si="0"/>
        <v>1.4061150000000002</v>
      </c>
      <c r="F3" s="37">
        <f t="shared" si="1"/>
        <v>1.7724622740000022</v>
      </c>
      <c r="G3" s="36" t="s">
        <v>44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35">
        <v>3</v>
      </c>
      <c r="B4" s="36" t="s">
        <v>41</v>
      </c>
      <c r="C4" s="37">
        <v>1.4060999999999999</v>
      </c>
      <c r="D4" s="38">
        <v>21.8</v>
      </c>
      <c r="E4" s="38">
        <f t="shared" si="0"/>
        <v>1.4056150000000001</v>
      </c>
      <c r="F4" s="37">
        <f t="shared" si="1"/>
        <v>1.7669984740000011</v>
      </c>
      <c r="G4" s="36" t="s">
        <v>46</v>
      </c>
      <c r="I4" t="s">
        <v>47</v>
      </c>
    </row>
    <row r="5" spans="1:13" ht="18.75" customHeight="1" x14ac:dyDescent="0.35">
      <c r="A5" s="35">
        <v>4</v>
      </c>
      <c r="B5" s="36" t="s">
        <v>41</v>
      </c>
      <c r="C5" s="37">
        <v>1.4056999999999999</v>
      </c>
      <c r="D5" s="38">
        <v>21.8</v>
      </c>
      <c r="E5" s="38">
        <f t="shared" si="0"/>
        <v>1.4052150000000001</v>
      </c>
      <c r="F5" s="37">
        <f t="shared" si="1"/>
        <v>1.7626274340000005</v>
      </c>
      <c r="G5" s="36" t="s">
        <v>48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>
        <v>1.4051</v>
      </c>
      <c r="D6" s="38">
        <v>21.8</v>
      </c>
      <c r="E6" s="38">
        <f t="shared" si="0"/>
        <v>1.4046150000000002</v>
      </c>
      <c r="F6" s="37">
        <f t="shared" si="1"/>
        <v>1.7560708740000024</v>
      </c>
      <c r="G6" s="36" t="s">
        <v>50</v>
      </c>
    </row>
    <row r="7" spans="1:13" ht="18.75" customHeight="1" x14ac:dyDescent="0.35">
      <c r="A7" s="35">
        <v>6</v>
      </c>
      <c r="B7" s="36" t="s">
        <v>41</v>
      </c>
      <c r="C7" s="37">
        <v>1.4046000000000001</v>
      </c>
      <c r="D7" s="38">
        <v>21.8</v>
      </c>
      <c r="E7" s="38">
        <f t="shared" si="0"/>
        <v>1.4041150000000002</v>
      </c>
      <c r="F7" s="37">
        <f t="shared" si="1"/>
        <v>1.750607074000003</v>
      </c>
      <c r="G7" s="36" t="s">
        <v>51</v>
      </c>
    </row>
    <row r="8" spans="1:13" ht="18.75" customHeight="1" x14ac:dyDescent="0.35">
      <c r="A8" s="41">
        <v>7</v>
      </c>
      <c r="B8" s="42" t="s">
        <v>41</v>
      </c>
      <c r="C8" s="43">
        <v>1.4039999999999999</v>
      </c>
      <c r="D8" s="44">
        <v>21.9</v>
      </c>
      <c r="E8" s="44">
        <f t="shared" si="0"/>
        <v>1.4035325000000001</v>
      </c>
      <c r="F8" s="43">
        <f t="shared" si="1"/>
        <v>1.7442417470000002</v>
      </c>
      <c r="G8" s="42" t="s">
        <v>52</v>
      </c>
    </row>
    <row r="9" spans="1:13" ht="18.75" customHeight="1" x14ac:dyDescent="0.35">
      <c r="A9" s="41">
        <v>8</v>
      </c>
      <c r="B9" s="42" t="s">
        <v>41</v>
      </c>
      <c r="C9" s="43">
        <v>1.4034</v>
      </c>
      <c r="D9" s="44">
        <v>21.9</v>
      </c>
      <c r="E9" s="44">
        <f t="shared" si="0"/>
        <v>1.4029325000000001</v>
      </c>
      <c r="F9" s="43">
        <f t="shared" si="1"/>
        <v>1.7376851870000021</v>
      </c>
      <c r="G9" s="42" t="s">
        <v>53</v>
      </c>
    </row>
    <row r="10" spans="1:13" ht="18.75" customHeight="1" x14ac:dyDescent="0.35">
      <c r="A10" s="41">
        <v>9</v>
      </c>
      <c r="B10" s="42" t="s">
        <v>41</v>
      </c>
      <c r="C10" s="43">
        <v>1.403</v>
      </c>
      <c r="D10" s="44">
        <v>21.9</v>
      </c>
      <c r="E10" s="44">
        <f t="shared" si="0"/>
        <v>1.4025325000000002</v>
      </c>
      <c r="F10" s="43">
        <f t="shared" si="1"/>
        <v>1.7333141470000015</v>
      </c>
      <c r="G10" s="42" t="s">
        <v>54</v>
      </c>
    </row>
    <row r="11" spans="1:13" ht="18.75" customHeight="1" x14ac:dyDescent="0.35">
      <c r="A11" s="41">
        <v>10</v>
      </c>
      <c r="B11" s="42" t="s">
        <v>41</v>
      </c>
      <c r="C11" s="43">
        <v>1.4023000000000001</v>
      </c>
      <c r="D11" s="44">
        <v>21.9</v>
      </c>
      <c r="E11" s="44">
        <f t="shared" si="0"/>
        <v>1.4018325000000003</v>
      </c>
      <c r="F11" s="43">
        <f t="shared" si="1"/>
        <v>1.7256648270000028</v>
      </c>
      <c r="G11" s="42" t="s">
        <v>55</v>
      </c>
    </row>
    <row r="12" spans="1:13" ht="18.75" customHeight="1" x14ac:dyDescent="0.35">
      <c r="A12" s="41">
        <v>11</v>
      </c>
      <c r="B12" s="42" t="s">
        <v>41</v>
      </c>
      <c r="C12" s="43">
        <v>1.4016999999999999</v>
      </c>
      <c r="D12" s="44">
        <v>21.9</v>
      </c>
      <c r="E12" s="44">
        <f t="shared" si="0"/>
        <v>1.4012325000000001</v>
      </c>
      <c r="F12" s="43">
        <f t="shared" si="1"/>
        <v>1.7191082670000011</v>
      </c>
      <c r="G12" s="42" t="s">
        <v>56</v>
      </c>
    </row>
    <row r="13" spans="1:13" ht="18.75" customHeight="1" x14ac:dyDescent="0.35">
      <c r="A13" s="41">
        <v>12</v>
      </c>
      <c r="B13" s="42" t="s">
        <v>41</v>
      </c>
      <c r="C13" s="43">
        <v>1.4012</v>
      </c>
      <c r="D13" s="44">
        <v>21.9</v>
      </c>
      <c r="E13" s="44">
        <f t="shared" si="0"/>
        <v>1.4007325000000002</v>
      </c>
      <c r="F13" s="43">
        <f t="shared" si="1"/>
        <v>1.7136444670000017</v>
      </c>
      <c r="G13" s="42" t="s">
        <v>57</v>
      </c>
    </row>
    <row r="14" spans="1:13" ht="18.75" customHeight="1" x14ac:dyDescent="0.35">
      <c r="A14" s="41">
        <v>13</v>
      </c>
      <c r="B14" s="42" t="s">
        <v>41</v>
      </c>
      <c r="C14" s="43">
        <v>1.4006000000000001</v>
      </c>
      <c r="D14" s="41">
        <v>22</v>
      </c>
      <c r="E14" s="44">
        <f t="shared" si="0"/>
        <v>1.4001500000000002</v>
      </c>
      <c r="F14" s="43">
        <f t="shared" si="1"/>
        <v>1.7072791400000025</v>
      </c>
      <c r="G14" s="42" t="s">
        <v>58</v>
      </c>
    </row>
    <row r="15" spans="1:13" ht="18.75" customHeight="1" x14ac:dyDescent="0.35">
      <c r="A15" s="41">
        <v>14</v>
      </c>
      <c r="B15" s="42" t="s">
        <v>41</v>
      </c>
      <c r="C15" s="43">
        <v>1.4000999999999999</v>
      </c>
      <c r="D15" s="41">
        <v>22</v>
      </c>
      <c r="E15" s="44">
        <f t="shared" si="0"/>
        <v>1.3996500000000001</v>
      </c>
      <c r="F15" s="43">
        <f t="shared" si="1"/>
        <v>1.7018153400000013</v>
      </c>
      <c r="G15" s="42" t="s">
        <v>59</v>
      </c>
    </row>
    <row r="16" spans="1:13" ht="18.75" customHeight="1" x14ac:dyDescent="0.35">
      <c r="A16" s="35">
        <v>15</v>
      </c>
      <c r="B16" s="36" t="s">
        <v>41</v>
      </c>
      <c r="C16" s="37">
        <v>1.3996</v>
      </c>
      <c r="D16" s="35">
        <v>22</v>
      </c>
      <c r="E16" s="38">
        <f t="shared" si="0"/>
        <v>1.3991500000000001</v>
      </c>
      <c r="F16" s="37">
        <f t="shared" si="1"/>
        <v>1.696351540000002</v>
      </c>
      <c r="G16" s="36" t="s">
        <v>60</v>
      </c>
    </row>
    <row r="17" spans="1:7" ht="18.75" customHeight="1" x14ac:dyDescent="0.35">
      <c r="A17" s="35">
        <v>16</v>
      </c>
      <c r="B17" s="36" t="s">
        <v>41</v>
      </c>
      <c r="C17" s="37">
        <v>1.399</v>
      </c>
      <c r="D17" s="35">
        <v>22</v>
      </c>
      <c r="E17" s="38">
        <f t="shared" si="0"/>
        <v>1.3985500000000002</v>
      </c>
      <c r="F17" s="37">
        <f t="shared" si="1"/>
        <v>1.6897949800000021</v>
      </c>
      <c r="G17" s="36" t="s">
        <v>61</v>
      </c>
    </row>
    <row r="18" spans="1:7" ht="18.75" customHeight="1" x14ac:dyDescent="0.35">
      <c r="A18" s="35">
        <v>17</v>
      </c>
      <c r="B18" s="36" t="s">
        <v>41</v>
      </c>
      <c r="C18" s="37">
        <v>1.3985000000000001</v>
      </c>
      <c r="D18" s="35">
        <v>22</v>
      </c>
      <c r="E18" s="38">
        <f t="shared" si="0"/>
        <v>1.3980500000000002</v>
      </c>
      <c r="F18" s="37">
        <f t="shared" si="1"/>
        <v>1.6843311800000027</v>
      </c>
      <c r="G18" s="36" t="s">
        <v>62</v>
      </c>
    </row>
    <row r="19" spans="1:7" ht="18.75" customHeight="1" x14ac:dyDescent="0.35">
      <c r="A19" s="35">
        <v>18</v>
      </c>
      <c r="B19" s="36" t="s">
        <v>41</v>
      </c>
      <c r="C19" s="37">
        <v>1.3979999999999999</v>
      </c>
      <c r="D19" s="35">
        <v>22</v>
      </c>
      <c r="E19" s="38">
        <f t="shared" si="0"/>
        <v>1.3975500000000001</v>
      </c>
      <c r="F19" s="37">
        <f t="shared" si="1"/>
        <v>1.6788673800000016</v>
      </c>
      <c r="G19" s="36" t="s">
        <v>63</v>
      </c>
    </row>
    <row r="20" spans="1:7" ht="18.75" customHeight="1" x14ac:dyDescent="0.35">
      <c r="A20" s="35">
        <v>19</v>
      </c>
      <c r="B20" s="36" t="s">
        <v>41</v>
      </c>
      <c r="C20" s="37">
        <v>1.3966000000000001</v>
      </c>
      <c r="D20" s="35">
        <v>22</v>
      </c>
      <c r="E20" s="38">
        <f t="shared" si="0"/>
        <v>1.3961500000000002</v>
      </c>
      <c r="F20" s="37">
        <f t="shared" si="1"/>
        <v>1.6635687400000023</v>
      </c>
      <c r="G20" s="36" t="s">
        <v>64</v>
      </c>
    </row>
    <row r="21" spans="1:7" ht="18.75" customHeight="1" x14ac:dyDescent="0.35">
      <c r="A21" s="35">
        <v>20</v>
      </c>
      <c r="B21" s="36" t="s">
        <v>41</v>
      </c>
      <c r="C21" s="37">
        <v>1.3912</v>
      </c>
      <c r="D21" s="35">
        <v>22</v>
      </c>
      <c r="E21" s="38">
        <f t="shared" si="0"/>
        <v>1.3907500000000002</v>
      </c>
      <c r="F21" s="37">
        <f t="shared" si="1"/>
        <v>1.6045597000000011</v>
      </c>
      <c r="G21" s="36" t="s">
        <v>65</v>
      </c>
    </row>
    <row r="22" spans="1:7" ht="18.75" customHeight="1" x14ac:dyDescent="0.35">
      <c r="A22" s="35">
        <v>21</v>
      </c>
      <c r="B22" s="36" t="s">
        <v>41</v>
      </c>
      <c r="C22" s="37">
        <v>1.3785000000000001</v>
      </c>
      <c r="D22" s="38">
        <v>22.1</v>
      </c>
      <c r="E22" s="38">
        <f t="shared" si="0"/>
        <v>1.3780675000000002</v>
      </c>
      <c r="F22" s="37">
        <f t="shared" si="1"/>
        <v>1.4659704130000026</v>
      </c>
      <c r="G22" s="36" t="s">
        <v>66</v>
      </c>
    </row>
    <row r="23" spans="1:7" ht="18.75" customHeight="1" x14ac:dyDescent="0.35">
      <c r="A23" s="35">
        <v>22</v>
      </c>
      <c r="B23" s="36" t="s">
        <v>41</v>
      </c>
      <c r="C23" s="37">
        <v>1.3606</v>
      </c>
      <c r="D23" s="56"/>
      <c r="E23" s="38">
        <f t="shared" si="0"/>
        <v>1.3563000000000001</v>
      </c>
      <c r="F23" s="37">
        <f t="shared" si="1"/>
        <v>1.2281038800000008</v>
      </c>
      <c r="G23" s="36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>
        <v>1.4024000000000001</v>
      </c>
      <c r="D2" s="38">
        <v>19.899999999999999</v>
      </c>
      <c r="E2" s="38">
        <f t="shared" ref="E2:E23" si="0">((20-D2)*-0.000175+C2)-0.0008</f>
        <v>1.4015825000000002</v>
      </c>
      <c r="F2" s="37">
        <f t="shared" ref="F2:F23" si="1">E2*10.9276-13.593</f>
        <v>1.7229329270000022</v>
      </c>
      <c r="G2" s="36" t="s">
        <v>112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>
        <v>1.4075</v>
      </c>
      <c r="D3" s="38">
        <v>19.899999999999999</v>
      </c>
      <c r="E3" s="38">
        <f t="shared" si="0"/>
        <v>1.4066825000000001</v>
      </c>
      <c r="F3" s="37">
        <f t="shared" si="1"/>
        <v>1.7786636869999999</v>
      </c>
      <c r="G3" s="36" t="s">
        <v>113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35">
        <v>3</v>
      </c>
      <c r="B4" s="36" t="s">
        <v>41</v>
      </c>
      <c r="C4" s="37">
        <v>1.4071</v>
      </c>
      <c r="D4" s="38">
        <v>19.899999999999999</v>
      </c>
      <c r="E4" s="38">
        <f t="shared" si="0"/>
        <v>1.4062825000000001</v>
      </c>
      <c r="F4" s="37">
        <f t="shared" si="1"/>
        <v>1.7742926470000011</v>
      </c>
      <c r="G4" s="36" t="s">
        <v>114</v>
      </c>
      <c r="I4" t="s">
        <v>47</v>
      </c>
    </row>
    <row r="5" spans="1:13" ht="18.75" customHeight="1" x14ac:dyDescent="0.35">
      <c r="A5" s="35">
        <v>4</v>
      </c>
      <c r="B5" s="36" t="s">
        <v>41</v>
      </c>
      <c r="C5" s="37">
        <v>1.4065000000000001</v>
      </c>
      <c r="D5" s="38">
        <v>19.899999999999999</v>
      </c>
      <c r="E5" s="38">
        <f t="shared" si="0"/>
        <v>1.4056825000000002</v>
      </c>
      <c r="F5" s="37">
        <f t="shared" si="1"/>
        <v>1.7677360870000012</v>
      </c>
      <c r="G5" s="36" t="s">
        <v>115</v>
      </c>
      <c r="I5" t="s">
        <v>49</v>
      </c>
    </row>
    <row r="6" spans="1:13" ht="18.75" customHeight="1" x14ac:dyDescent="0.35">
      <c r="A6" s="35">
        <v>5</v>
      </c>
      <c r="B6" s="36" t="s">
        <v>41</v>
      </c>
      <c r="C6" s="37">
        <v>1.4057999999999999</v>
      </c>
      <c r="D6" s="35">
        <v>20</v>
      </c>
      <c r="E6" s="38">
        <f t="shared" si="0"/>
        <v>1.405</v>
      </c>
      <c r="F6" s="37">
        <f t="shared" si="1"/>
        <v>1.7602779999999996</v>
      </c>
      <c r="G6" s="36" t="s">
        <v>116</v>
      </c>
    </row>
    <row r="7" spans="1:13" ht="18.75" customHeight="1" x14ac:dyDescent="0.35">
      <c r="A7" s="35">
        <v>6</v>
      </c>
      <c r="B7" s="36" t="s">
        <v>41</v>
      </c>
      <c r="C7" s="37">
        <v>1.4052</v>
      </c>
      <c r="D7" s="35">
        <v>20</v>
      </c>
      <c r="E7" s="38">
        <f t="shared" si="0"/>
        <v>1.4044000000000001</v>
      </c>
      <c r="F7" s="37">
        <f t="shared" si="1"/>
        <v>1.7537214400000014</v>
      </c>
      <c r="G7" s="36" t="s">
        <v>117</v>
      </c>
    </row>
    <row r="8" spans="1:13" ht="18.75" customHeight="1" x14ac:dyDescent="0.35">
      <c r="A8" s="35">
        <v>7</v>
      </c>
      <c r="B8" s="36" t="s">
        <v>41</v>
      </c>
      <c r="C8" s="37">
        <v>1.4047000000000001</v>
      </c>
      <c r="D8" s="38">
        <v>20.100000000000001</v>
      </c>
      <c r="E8" s="38">
        <f t="shared" si="0"/>
        <v>1.4039175000000002</v>
      </c>
      <c r="F8" s="37">
        <f t="shared" si="1"/>
        <v>1.748448873000001</v>
      </c>
      <c r="G8" s="36" t="s">
        <v>118</v>
      </c>
    </row>
    <row r="9" spans="1:13" ht="18.75" customHeight="1" x14ac:dyDescent="0.35">
      <c r="A9" s="35">
        <v>8</v>
      </c>
      <c r="B9" s="36" t="s">
        <v>41</v>
      </c>
      <c r="C9" s="37">
        <v>1.4040999999999999</v>
      </c>
      <c r="D9" s="38">
        <v>20.100000000000001</v>
      </c>
      <c r="E9" s="38">
        <f t="shared" si="0"/>
        <v>1.4033175</v>
      </c>
      <c r="F9" s="37">
        <f t="shared" si="1"/>
        <v>1.7418923129999992</v>
      </c>
      <c r="G9" s="36" t="s">
        <v>119</v>
      </c>
    </row>
    <row r="10" spans="1:13" ht="18.75" customHeight="1" x14ac:dyDescent="0.35">
      <c r="A10" s="47">
        <v>9</v>
      </c>
      <c r="B10" s="48" t="s">
        <v>41</v>
      </c>
      <c r="C10" s="49">
        <v>1.4035</v>
      </c>
      <c r="D10" s="50">
        <v>20.2</v>
      </c>
      <c r="E10" s="50">
        <f t="shared" si="0"/>
        <v>1.4027350000000001</v>
      </c>
      <c r="F10" s="49">
        <f t="shared" si="1"/>
        <v>1.735526986</v>
      </c>
      <c r="G10" s="48" t="s">
        <v>120</v>
      </c>
    </row>
    <row r="11" spans="1:13" ht="18.75" customHeight="1" x14ac:dyDescent="0.35">
      <c r="A11" s="47">
        <v>10</v>
      </c>
      <c r="B11" s="48" t="s">
        <v>41</v>
      </c>
      <c r="C11" s="49">
        <v>1.403</v>
      </c>
      <c r="D11" s="50">
        <v>20.2</v>
      </c>
      <c r="E11" s="50">
        <f t="shared" si="0"/>
        <v>1.4022350000000001</v>
      </c>
      <c r="F11" s="49">
        <f t="shared" si="1"/>
        <v>1.7300631860000006</v>
      </c>
      <c r="G11" s="48" t="s">
        <v>121</v>
      </c>
    </row>
    <row r="12" spans="1:13" ht="18.75" customHeight="1" x14ac:dyDescent="0.35">
      <c r="A12" s="47">
        <v>11</v>
      </c>
      <c r="B12" s="48" t="s">
        <v>41</v>
      </c>
      <c r="C12" s="49">
        <v>1.4025000000000001</v>
      </c>
      <c r="D12" s="50">
        <v>20.2</v>
      </c>
      <c r="E12" s="50">
        <f t="shared" si="0"/>
        <v>1.4017350000000002</v>
      </c>
      <c r="F12" s="49">
        <f t="shared" si="1"/>
        <v>1.7245993860000013</v>
      </c>
      <c r="G12" s="48" t="s">
        <v>122</v>
      </c>
    </row>
    <row r="13" spans="1:13" ht="18.75" customHeight="1" x14ac:dyDescent="0.35">
      <c r="A13" s="47">
        <v>12</v>
      </c>
      <c r="B13" s="48" t="s">
        <v>41</v>
      </c>
      <c r="C13" s="49">
        <v>1.4017999999999999</v>
      </c>
      <c r="D13" s="50">
        <v>20.2</v>
      </c>
      <c r="E13" s="50">
        <f t="shared" si="0"/>
        <v>1.401035</v>
      </c>
      <c r="F13" s="49">
        <f t="shared" si="1"/>
        <v>1.7169500660000008</v>
      </c>
      <c r="G13" s="48" t="s">
        <v>123</v>
      </c>
    </row>
    <row r="14" spans="1:13" ht="18.75" customHeight="1" x14ac:dyDescent="0.35">
      <c r="A14" s="47">
        <v>13</v>
      </c>
      <c r="B14" s="48" t="s">
        <v>41</v>
      </c>
      <c r="C14" s="49">
        <v>1.4014</v>
      </c>
      <c r="D14" s="50">
        <v>20.2</v>
      </c>
      <c r="E14" s="50">
        <f t="shared" si="0"/>
        <v>1.4006350000000001</v>
      </c>
      <c r="F14" s="49">
        <f t="shared" si="1"/>
        <v>1.7125790260000002</v>
      </c>
      <c r="G14" s="48" t="s">
        <v>124</v>
      </c>
    </row>
    <row r="15" spans="1:13" ht="18.75" customHeight="1" x14ac:dyDescent="0.35">
      <c r="A15" s="47">
        <v>14</v>
      </c>
      <c r="B15" s="48" t="s">
        <v>41</v>
      </c>
      <c r="C15" s="49">
        <v>1.4009</v>
      </c>
      <c r="D15" s="50">
        <v>20.2</v>
      </c>
      <c r="E15" s="50">
        <f t="shared" si="0"/>
        <v>1.4001350000000001</v>
      </c>
      <c r="F15" s="49">
        <f t="shared" si="1"/>
        <v>1.7071152260000009</v>
      </c>
      <c r="G15" s="48" t="s">
        <v>125</v>
      </c>
    </row>
    <row r="16" spans="1:13" ht="18.75" customHeight="1" x14ac:dyDescent="0.35">
      <c r="A16" s="47">
        <v>15</v>
      </c>
      <c r="B16" s="48" t="s">
        <v>41</v>
      </c>
      <c r="C16" s="49">
        <v>1.4003000000000001</v>
      </c>
      <c r="D16" s="50">
        <v>20.3</v>
      </c>
      <c r="E16" s="50">
        <f t="shared" si="0"/>
        <v>1.3995525000000002</v>
      </c>
      <c r="F16" s="49">
        <f t="shared" si="1"/>
        <v>1.7007498990000016</v>
      </c>
      <c r="G16" s="48" t="s">
        <v>126</v>
      </c>
    </row>
    <row r="17" spans="1:7" ht="18.75" customHeight="1" x14ac:dyDescent="0.35">
      <c r="A17" s="47">
        <v>16</v>
      </c>
      <c r="B17" s="48" t="s">
        <v>41</v>
      </c>
      <c r="C17" s="49">
        <v>1.3997999999999999</v>
      </c>
      <c r="D17" s="50">
        <v>20.3</v>
      </c>
      <c r="E17" s="50">
        <f t="shared" si="0"/>
        <v>1.3990525</v>
      </c>
      <c r="F17" s="49">
        <f t="shared" si="1"/>
        <v>1.6952860990000005</v>
      </c>
      <c r="G17" s="48" t="s">
        <v>127</v>
      </c>
    </row>
    <row r="18" spans="1:7" ht="18.75" customHeight="1" x14ac:dyDescent="0.35">
      <c r="A18" s="35">
        <v>17</v>
      </c>
      <c r="B18" s="36" t="s">
        <v>41</v>
      </c>
      <c r="C18" s="37">
        <v>1.3993</v>
      </c>
      <c r="D18" s="38">
        <v>20.3</v>
      </c>
      <c r="E18" s="38">
        <f t="shared" si="0"/>
        <v>1.3985525000000001</v>
      </c>
      <c r="F18" s="37">
        <f t="shared" si="1"/>
        <v>1.6898222990000011</v>
      </c>
      <c r="G18" s="36" t="s">
        <v>128</v>
      </c>
    </row>
    <row r="19" spans="1:7" ht="18.75" customHeight="1" x14ac:dyDescent="0.35">
      <c r="A19" s="35">
        <v>18</v>
      </c>
      <c r="B19" s="36" t="s">
        <v>41</v>
      </c>
      <c r="C19" s="37">
        <v>1.3986000000000001</v>
      </c>
      <c r="D19" s="38">
        <v>20.399999999999999</v>
      </c>
      <c r="E19" s="38">
        <f t="shared" si="0"/>
        <v>1.3978700000000002</v>
      </c>
      <c r="F19" s="37">
        <f t="shared" si="1"/>
        <v>1.6823642120000013</v>
      </c>
      <c r="G19" s="36" t="s">
        <v>129</v>
      </c>
    </row>
    <row r="20" spans="1:7" ht="18.75" customHeight="1" x14ac:dyDescent="0.35">
      <c r="A20" s="35">
        <v>19</v>
      </c>
      <c r="B20" s="36" t="s">
        <v>41</v>
      </c>
      <c r="C20" s="37">
        <v>1.3975</v>
      </c>
      <c r="D20" s="38">
        <v>20.399999999999999</v>
      </c>
      <c r="E20" s="38">
        <f t="shared" si="0"/>
        <v>1.3967700000000001</v>
      </c>
      <c r="F20" s="37">
        <f t="shared" si="1"/>
        <v>1.6703438520000002</v>
      </c>
      <c r="G20" s="36" t="s">
        <v>130</v>
      </c>
    </row>
    <row r="21" spans="1:7" ht="18.75" customHeight="1" x14ac:dyDescent="0.35">
      <c r="A21" s="35">
        <v>20</v>
      </c>
      <c r="B21" s="36" t="s">
        <v>41</v>
      </c>
      <c r="C21" s="37">
        <v>1.3923000000000001</v>
      </c>
      <c r="D21" s="38">
        <v>20.399999999999999</v>
      </c>
      <c r="E21" s="38">
        <f t="shared" si="0"/>
        <v>1.3915700000000002</v>
      </c>
      <c r="F21" s="37">
        <f t="shared" si="1"/>
        <v>1.613520332000002</v>
      </c>
      <c r="G21" s="36" t="s">
        <v>131</v>
      </c>
    </row>
    <row r="22" spans="1:7" ht="18.75" customHeight="1" x14ac:dyDescent="0.35">
      <c r="A22" s="35">
        <v>21</v>
      </c>
      <c r="B22" s="36" t="s">
        <v>41</v>
      </c>
      <c r="C22" s="37">
        <v>1.3774999999999999</v>
      </c>
      <c r="D22" s="38">
        <v>20.399999999999999</v>
      </c>
      <c r="E22" s="38">
        <f t="shared" si="0"/>
        <v>1.37677</v>
      </c>
      <c r="F22" s="37">
        <f t="shared" si="1"/>
        <v>1.4517918520000013</v>
      </c>
      <c r="G22" s="36" t="s">
        <v>132</v>
      </c>
    </row>
    <row r="23" spans="1:7" ht="18.75" customHeight="1" x14ac:dyDescent="0.35">
      <c r="A23" s="35">
        <v>22</v>
      </c>
      <c r="B23" s="36" t="s">
        <v>41</v>
      </c>
      <c r="C23" s="37">
        <v>1.3573</v>
      </c>
      <c r="D23" s="38">
        <v>20.399999999999999</v>
      </c>
      <c r="E23" s="38">
        <f t="shared" si="0"/>
        <v>1.3565700000000001</v>
      </c>
      <c r="F23" s="37">
        <f t="shared" si="1"/>
        <v>1.2310543320000011</v>
      </c>
      <c r="G23" s="36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M23"/>
  <sheetViews>
    <sheetView workbookViewId="0"/>
  </sheetViews>
  <sheetFormatPr defaultRowHeight="14.5" x14ac:dyDescent="0.35"/>
  <cols>
    <col min="1" max="1" width="13.54296875" style="51" bestFit="1" customWidth="1"/>
    <col min="2" max="2" width="13.54296875" bestFit="1" customWidth="1"/>
    <col min="3" max="3" width="13.54296875" style="53" bestFit="1" customWidth="1"/>
    <col min="4" max="4" width="13.54296875" style="51" bestFit="1" customWidth="1"/>
    <col min="5" max="5" width="13.54296875" style="52" bestFit="1" customWidth="1"/>
    <col min="6" max="6" width="13.54296875" style="53" bestFit="1" customWidth="1"/>
    <col min="7" max="11" width="13.54296875" bestFit="1" customWidth="1"/>
    <col min="12" max="12" width="13.54296875" style="2" bestFit="1" customWidth="1"/>
    <col min="13" max="13" width="13.54296875" style="40" bestFit="1" customWidth="1"/>
  </cols>
  <sheetData>
    <row r="1" spans="1:13" s="5" customFormat="1" ht="18.75" customHeight="1" x14ac:dyDescent="0.35">
      <c r="A1" s="29" t="s">
        <v>34</v>
      </c>
      <c r="B1" s="30" t="s">
        <v>35</v>
      </c>
      <c r="C1" s="54" t="s">
        <v>36</v>
      </c>
      <c r="D1" s="29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35">
      <c r="A2" s="35">
        <v>1</v>
      </c>
      <c r="B2" s="36" t="s">
        <v>41</v>
      </c>
      <c r="C2" s="37">
        <v>1.4020999999999999</v>
      </c>
      <c r="D2" s="38">
        <v>20.5</v>
      </c>
      <c r="E2" s="38">
        <f t="shared" ref="E2:E23" si="0">((20-D2)*-0.000175+C2)-0.0008</f>
        <v>1.4013875</v>
      </c>
      <c r="F2" s="37">
        <f t="shared" ref="F2:F23" si="1">E2*10.9276-13.593</f>
        <v>1.7208020449999992</v>
      </c>
      <c r="G2" s="36" t="s">
        <v>68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35">
      <c r="A3" s="35">
        <v>2</v>
      </c>
      <c r="B3" s="36" t="s">
        <v>41</v>
      </c>
      <c r="C3" s="37">
        <v>1.4072</v>
      </c>
      <c r="D3" s="38">
        <v>20.5</v>
      </c>
      <c r="E3" s="38">
        <f t="shared" si="0"/>
        <v>1.4064875000000001</v>
      </c>
      <c r="F3" s="37">
        <f t="shared" si="1"/>
        <v>1.7765328050000004</v>
      </c>
      <c r="G3" s="36" t="s">
        <v>69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35">
      <c r="A4" s="41">
        <v>3</v>
      </c>
      <c r="B4" s="42" t="s">
        <v>41</v>
      </c>
      <c r="C4" s="43">
        <v>1.4067000000000001</v>
      </c>
      <c r="D4" s="44">
        <v>20.5</v>
      </c>
      <c r="E4" s="44">
        <f t="shared" si="0"/>
        <v>1.4059875000000002</v>
      </c>
      <c r="F4" s="43">
        <f t="shared" si="1"/>
        <v>1.7710690050000011</v>
      </c>
      <c r="G4" s="42" t="s">
        <v>70</v>
      </c>
      <c r="I4" t="s">
        <v>47</v>
      </c>
    </row>
    <row r="5" spans="1:13" ht="18.75" customHeight="1" x14ac:dyDescent="0.35">
      <c r="A5" s="41">
        <v>4</v>
      </c>
      <c r="B5" s="42" t="s">
        <v>41</v>
      </c>
      <c r="C5" s="43">
        <v>1.4061999999999999</v>
      </c>
      <c r="D5" s="44">
        <v>20.6</v>
      </c>
      <c r="E5" s="44">
        <f t="shared" si="0"/>
        <v>1.405505</v>
      </c>
      <c r="F5" s="43">
        <f t="shared" si="1"/>
        <v>1.7657964380000006</v>
      </c>
      <c r="G5" s="42" t="s">
        <v>71</v>
      </c>
      <c r="I5" t="s">
        <v>49</v>
      </c>
    </row>
    <row r="6" spans="1:13" ht="18.75" customHeight="1" x14ac:dyDescent="0.35">
      <c r="A6" s="41">
        <v>5</v>
      </c>
      <c r="B6" s="42" t="s">
        <v>41</v>
      </c>
      <c r="C6" s="43">
        <v>1.4056</v>
      </c>
      <c r="D6" s="44">
        <v>20.6</v>
      </c>
      <c r="E6" s="44">
        <f t="shared" si="0"/>
        <v>1.4049050000000001</v>
      </c>
      <c r="F6" s="43">
        <f t="shared" si="1"/>
        <v>1.7592398780000007</v>
      </c>
      <c r="G6" s="42" t="s">
        <v>72</v>
      </c>
    </row>
    <row r="7" spans="1:13" ht="18.75" customHeight="1" x14ac:dyDescent="0.35">
      <c r="A7" s="41">
        <v>6</v>
      </c>
      <c r="B7" s="42" t="s">
        <v>41</v>
      </c>
      <c r="C7" s="43">
        <v>1.4051</v>
      </c>
      <c r="D7" s="44">
        <v>20.6</v>
      </c>
      <c r="E7" s="44">
        <f t="shared" si="0"/>
        <v>1.4044050000000001</v>
      </c>
      <c r="F7" s="43">
        <f t="shared" si="1"/>
        <v>1.7537760780000013</v>
      </c>
      <c r="G7" s="42" t="s">
        <v>73</v>
      </c>
    </row>
    <row r="8" spans="1:13" ht="18.75" customHeight="1" x14ac:dyDescent="0.35">
      <c r="A8" s="41">
        <v>7</v>
      </c>
      <c r="B8" s="42" t="s">
        <v>41</v>
      </c>
      <c r="C8" s="43">
        <v>1.4045000000000001</v>
      </c>
      <c r="D8" s="44">
        <v>20.6</v>
      </c>
      <c r="E8" s="44">
        <f t="shared" si="0"/>
        <v>1.4038050000000002</v>
      </c>
      <c r="F8" s="43">
        <f t="shared" si="1"/>
        <v>1.7472195180000014</v>
      </c>
      <c r="G8" s="42" t="s">
        <v>74</v>
      </c>
    </row>
    <row r="9" spans="1:13" ht="18.75" customHeight="1" x14ac:dyDescent="0.35">
      <c r="A9" s="41">
        <v>8</v>
      </c>
      <c r="B9" s="42" t="s">
        <v>41</v>
      </c>
      <c r="C9" s="43">
        <v>1.4038999999999999</v>
      </c>
      <c r="D9" s="44">
        <v>20.6</v>
      </c>
      <c r="E9" s="44">
        <f t="shared" si="0"/>
        <v>1.403205</v>
      </c>
      <c r="F9" s="43">
        <f t="shared" si="1"/>
        <v>1.7406629579999997</v>
      </c>
      <c r="G9" s="42" t="s">
        <v>75</v>
      </c>
    </row>
    <row r="10" spans="1:13" ht="18.75" customHeight="1" x14ac:dyDescent="0.35">
      <c r="A10" s="41">
        <v>9</v>
      </c>
      <c r="B10" s="42" t="s">
        <v>41</v>
      </c>
      <c r="C10" s="43">
        <v>1.4034</v>
      </c>
      <c r="D10" s="44">
        <v>20.7</v>
      </c>
      <c r="E10" s="44">
        <f t="shared" si="0"/>
        <v>1.4027225000000001</v>
      </c>
      <c r="F10" s="43">
        <f t="shared" si="1"/>
        <v>1.735390391000001</v>
      </c>
      <c r="G10" s="42" t="s">
        <v>76</v>
      </c>
    </row>
    <row r="11" spans="1:13" ht="18.75" customHeight="1" x14ac:dyDescent="0.35">
      <c r="A11" s="41">
        <v>10</v>
      </c>
      <c r="B11" s="42" t="s">
        <v>41</v>
      </c>
      <c r="C11" s="43">
        <v>1.4028</v>
      </c>
      <c r="D11" s="44">
        <v>20.7</v>
      </c>
      <c r="E11" s="44">
        <f t="shared" si="0"/>
        <v>1.4021225000000002</v>
      </c>
      <c r="F11" s="43">
        <f t="shared" si="1"/>
        <v>1.7288338310000011</v>
      </c>
      <c r="G11" s="42" t="s">
        <v>77</v>
      </c>
    </row>
    <row r="12" spans="1:13" ht="18.75" customHeight="1" x14ac:dyDescent="0.35">
      <c r="A12" s="35">
        <v>11</v>
      </c>
      <c r="B12" s="36" t="s">
        <v>41</v>
      </c>
      <c r="C12" s="37">
        <v>1.4024000000000001</v>
      </c>
      <c r="D12" s="38">
        <v>20.7</v>
      </c>
      <c r="E12" s="38">
        <f t="shared" si="0"/>
        <v>1.4017225000000002</v>
      </c>
      <c r="F12" s="37">
        <f t="shared" si="1"/>
        <v>1.7244627910000023</v>
      </c>
      <c r="G12" s="36" t="s">
        <v>78</v>
      </c>
    </row>
    <row r="13" spans="1:13" ht="18.75" customHeight="1" x14ac:dyDescent="0.35">
      <c r="A13" s="35">
        <v>12</v>
      </c>
      <c r="B13" s="36" t="s">
        <v>41</v>
      </c>
      <c r="C13" s="37">
        <v>1.4017999999999999</v>
      </c>
      <c r="D13" s="38">
        <v>20.7</v>
      </c>
      <c r="E13" s="38">
        <f t="shared" si="0"/>
        <v>1.4011225</v>
      </c>
      <c r="F13" s="37">
        <f t="shared" si="1"/>
        <v>1.7179062310000006</v>
      </c>
      <c r="G13" s="36" t="s">
        <v>79</v>
      </c>
    </row>
    <row r="14" spans="1:13" ht="18.75" customHeight="1" x14ac:dyDescent="0.35">
      <c r="A14" s="35">
        <v>13</v>
      </c>
      <c r="B14" s="36" t="s">
        <v>41</v>
      </c>
      <c r="C14" s="37">
        <v>1.4012</v>
      </c>
      <c r="D14" s="38">
        <v>20.7</v>
      </c>
      <c r="E14" s="38">
        <f t="shared" si="0"/>
        <v>1.4005225000000001</v>
      </c>
      <c r="F14" s="37">
        <f t="shared" si="1"/>
        <v>1.7113496710000007</v>
      </c>
      <c r="G14" s="36" t="s">
        <v>80</v>
      </c>
    </row>
    <row r="15" spans="1:13" ht="18.75" customHeight="1" x14ac:dyDescent="0.35">
      <c r="A15" s="35">
        <v>14</v>
      </c>
      <c r="B15" s="36" t="s">
        <v>41</v>
      </c>
      <c r="C15" s="37">
        <v>1.4007000000000001</v>
      </c>
      <c r="D15" s="38">
        <v>20.8</v>
      </c>
      <c r="E15" s="38">
        <f t="shared" si="0"/>
        <v>1.4000400000000002</v>
      </c>
      <c r="F15" s="37">
        <f t="shared" si="1"/>
        <v>1.706077104000002</v>
      </c>
      <c r="G15" s="36" t="s">
        <v>81</v>
      </c>
    </row>
    <row r="16" spans="1:13" ht="18.75" customHeight="1" x14ac:dyDescent="0.35">
      <c r="A16" s="35">
        <v>15</v>
      </c>
      <c r="B16" s="36" t="s">
        <v>41</v>
      </c>
      <c r="C16" s="37">
        <v>1.4003000000000001</v>
      </c>
      <c r="D16" s="38">
        <v>20.8</v>
      </c>
      <c r="E16" s="38">
        <f t="shared" si="0"/>
        <v>1.3996400000000002</v>
      </c>
      <c r="F16" s="37">
        <f t="shared" si="1"/>
        <v>1.7017060640000032</v>
      </c>
      <c r="G16" s="36" t="s">
        <v>82</v>
      </c>
    </row>
    <row r="17" spans="1:7" ht="18.75" customHeight="1" x14ac:dyDescent="0.35">
      <c r="A17" s="35">
        <v>16</v>
      </c>
      <c r="B17" s="36" t="s">
        <v>41</v>
      </c>
      <c r="C17" s="37">
        <v>1.3996</v>
      </c>
      <c r="D17" s="38">
        <v>20.9</v>
      </c>
      <c r="E17" s="38">
        <f t="shared" si="0"/>
        <v>1.3989575000000001</v>
      </c>
      <c r="F17" s="37">
        <f t="shared" si="1"/>
        <v>1.6942479770000016</v>
      </c>
      <c r="G17" s="36" t="s">
        <v>83</v>
      </c>
    </row>
    <row r="18" spans="1:7" ht="18.75" customHeight="1" x14ac:dyDescent="0.35">
      <c r="A18" s="35">
        <v>17</v>
      </c>
      <c r="B18" s="36" t="s">
        <v>41</v>
      </c>
      <c r="C18" s="37">
        <v>1.399</v>
      </c>
      <c r="D18" s="38">
        <v>20.9</v>
      </c>
      <c r="E18" s="38">
        <f t="shared" si="0"/>
        <v>1.3983575000000001</v>
      </c>
      <c r="F18" s="37">
        <f t="shared" si="1"/>
        <v>1.6876914170000017</v>
      </c>
      <c r="G18" s="36" t="s">
        <v>84</v>
      </c>
    </row>
    <row r="19" spans="1:7" ht="18.75" customHeight="1" x14ac:dyDescent="0.35">
      <c r="A19" s="35">
        <v>18</v>
      </c>
      <c r="B19" s="36" t="s">
        <v>41</v>
      </c>
      <c r="C19" s="37">
        <v>1.3984000000000001</v>
      </c>
      <c r="D19" s="38">
        <v>20.9</v>
      </c>
      <c r="E19" s="38">
        <f t="shared" si="0"/>
        <v>1.3977575000000002</v>
      </c>
      <c r="F19" s="37">
        <f t="shared" si="1"/>
        <v>1.6811348570000018</v>
      </c>
      <c r="G19" s="36" t="s">
        <v>85</v>
      </c>
    </row>
    <row r="20" spans="1:7" ht="18.75" customHeight="1" x14ac:dyDescent="0.35">
      <c r="A20" s="41">
        <v>19</v>
      </c>
      <c r="B20" s="42" t="s">
        <v>41</v>
      </c>
      <c r="C20" s="43">
        <v>1.3968</v>
      </c>
      <c r="D20" s="44">
        <v>20.9</v>
      </c>
      <c r="E20" s="44">
        <f t="shared" si="0"/>
        <v>1.3961575000000002</v>
      </c>
      <c r="F20" s="43">
        <f t="shared" si="1"/>
        <v>1.6636506970000013</v>
      </c>
      <c r="G20" s="42" t="s">
        <v>86</v>
      </c>
    </row>
    <row r="21" spans="1:7" ht="18.75" customHeight="1" x14ac:dyDescent="0.35">
      <c r="A21" s="41">
        <v>20</v>
      </c>
      <c r="B21" s="42" t="s">
        <v>41</v>
      </c>
      <c r="C21" s="43">
        <v>1.3904000000000001</v>
      </c>
      <c r="D21" s="41">
        <v>21</v>
      </c>
      <c r="E21" s="44">
        <f t="shared" si="0"/>
        <v>1.3897750000000002</v>
      </c>
      <c r="F21" s="43">
        <f t="shared" si="1"/>
        <v>1.5939052900000021</v>
      </c>
      <c r="G21" s="42" t="s">
        <v>87</v>
      </c>
    </row>
    <row r="22" spans="1:7" ht="18.75" customHeight="1" x14ac:dyDescent="0.35">
      <c r="A22" s="41">
        <v>21</v>
      </c>
      <c r="B22" s="42" t="s">
        <v>41</v>
      </c>
      <c r="C22" s="43">
        <v>1.3766</v>
      </c>
      <c r="D22" s="41">
        <v>21</v>
      </c>
      <c r="E22" s="44">
        <f t="shared" si="0"/>
        <v>1.3759750000000002</v>
      </c>
      <c r="F22" s="43">
        <f t="shared" si="1"/>
        <v>1.4431044100000019</v>
      </c>
      <c r="G22" s="42" t="s">
        <v>88</v>
      </c>
    </row>
    <row r="23" spans="1:7" ht="18.75" customHeight="1" x14ac:dyDescent="0.35">
      <c r="A23" s="41">
        <v>22</v>
      </c>
      <c r="B23" s="42" t="s">
        <v>41</v>
      </c>
      <c r="C23" s="43">
        <v>1.359</v>
      </c>
      <c r="D23" s="41">
        <v>21</v>
      </c>
      <c r="E23" s="44">
        <f t="shared" si="0"/>
        <v>1.3583750000000001</v>
      </c>
      <c r="F23" s="43">
        <f t="shared" si="1"/>
        <v>1.2507786500000009</v>
      </c>
      <c r="G23" s="4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Petar Penev</cp:lastModifiedBy>
  <dcterms:created xsi:type="dcterms:W3CDTF">2023-03-04T04:27:03Z</dcterms:created>
  <dcterms:modified xsi:type="dcterms:W3CDTF">2023-03-29T23:56:26Z</dcterms:modified>
</cp:coreProperties>
</file>