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D8B0F9EB-39B5-4D89-959A-33A73721CDA5}" xr6:coauthVersionLast="47" xr6:coauthVersionMax="47" xr10:uidLastSave="{00000000-0000-0000-0000-000000000000}"/>
  <bookViews>
    <workbookView xWindow="-110" yWindow="-110" windowWidth="38620" windowHeight="21100" tabRatio="622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21" l="1"/>
  <c r="I1" i="21"/>
  <c r="H1" i="21"/>
  <c r="G1" i="21"/>
  <c r="F1" i="21"/>
  <c r="E1" i="21"/>
  <c r="D1" i="21"/>
  <c r="C1" i="21"/>
  <c r="B1" i="21"/>
  <c r="K30" i="3" l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9" i="3"/>
  <c r="I30" i="3"/>
  <c r="J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I31" i="3" l="1"/>
  <c r="J30" i="3"/>
  <c r="B6" i="22"/>
  <c r="B7" i="22"/>
  <c r="B5" i="22"/>
  <c r="A6" i="22"/>
  <c r="A7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F16" i="15"/>
  <c r="E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H5" i="21" l="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I25" i="21" s="1"/>
  <c r="E22" i="10"/>
  <c r="F22" i="10" s="1"/>
  <c r="I24" i="21" s="1"/>
  <c r="E21" i="10"/>
  <c r="F21" i="10" s="1"/>
  <c r="I23" i="21" s="1"/>
  <c r="E20" i="10"/>
  <c r="F20" i="10" s="1"/>
  <c r="I22" i="21" s="1"/>
  <c r="E19" i="10"/>
  <c r="F19" i="10" s="1"/>
  <c r="I21" i="21" s="1"/>
  <c r="E18" i="10"/>
  <c r="F18" i="10" s="1"/>
  <c r="I20" i="21" s="1"/>
  <c r="E17" i="10"/>
  <c r="F17" i="10" s="1"/>
  <c r="I19" i="21" s="1"/>
  <c r="E16" i="10"/>
  <c r="F16" i="10" s="1"/>
  <c r="I18" i="21" s="1"/>
  <c r="E15" i="10"/>
  <c r="F15" i="10" s="1"/>
  <c r="I17" i="21" s="1"/>
  <c r="E14" i="10"/>
  <c r="F14" i="10" s="1"/>
  <c r="I16" i="21" s="1"/>
  <c r="E13" i="10"/>
  <c r="F13" i="10" s="1"/>
  <c r="I15" i="21" s="1"/>
  <c r="E12" i="10"/>
  <c r="F12" i="10" s="1"/>
  <c r="I14" i="21" s="1"/>
  <c r="E11" i="10"/>
  <c r="F11" i="10" s="1"/>
  <c r="I13" i="21" s="1"/>
  <c r="E10" i="10"/>
  <c r="F10" i="10" s="1"/>
  <c r="I12" i="21" s="1"/>
  <c r="E9" i="10"/>
  <c r="F9" i="10" s="1"/>
  <c r="I11" i="21" s="1"/>
  <c r="E8" i="10"/>
  <c r="F8" i="10" s="1"/>
  <c r="I10" i="21" s="1"/>
  <c r="E7" i="10"/>
  <c r="F7" i="10" s="1"/>
  <c r="I9" i="21" s="1"/>
  <c r="E6" i="10"/>
  <c r="F6" i="10" s="1"/>
  <c r="I8" i="21" s="1"/>
  <c r="E5" i="10"/>
  <c r="F5" i="10" s="1"/>
  <c r="I7" i="21" s="1"/>
  <c r="E4" i="10"/>
  <c r="F4" i="10" s="1"/>
  <c r="I6" i="21" s="1"/>
  <c r="E3" i="10"/>
  <c r="F3" i="10" s="1"/>
  <c r="I5" i="21" s="1"/>
  <c r="E2" i="10"/>
  <c r="F2" i="10" s="1"/>
  <c r="I4" i="2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I29" i="3" l="1"/>
  <c r="J29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I40" i="3"/>
  <c r="I39" i="3"/>
  <c r="I38" i="3"/>
  <c r="I43" i="3"/>
  <c r="I41" i="3"/>
  <c r="I33" i="3"/>
  <c r="I34" i="3"/>
  <c r="I32" i="3"/>
  <c r="I36" i="3"/>
  <c r="I35" i="3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7" i="22" l="1"/>
  <c r="J26" i="21"/>
  <c r="H7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<sst xmlns="http://schemas.openxmlformats.org/spreadsheetml/2006/main" count="1226" uniqueCount="203">
  <si>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</si>
  <si>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</si>
  <si>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</si>
  <si>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</si>
  <si>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</si>
  <si>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</si>
  <si>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</si>
  <si>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</si>
  <si>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</si>
  <si>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</si>
  <si>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</si>
  <si>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</si>
  <si>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</si>
  <si>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</si>
  <si>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</si>
  <si>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</si>
  <si>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</si>
  <si>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</si>
  <si>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</si>
  <si>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</si>
  <si>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</si>
  <si>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</si>
  <si>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</si>
  <si>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</si>
  <si>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</si>
  <si>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</si>
  <si>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</si>
  <si>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</si>
  <si>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</si>
  <si>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</si>
  <si>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</si>
  <si>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</si>
  <si>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</si>
  <si>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</si>
  <si>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</si>
  <si>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</si>
  <si>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</si>
  <si>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</si>
  <si>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</si>
  <si>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</si>
  <si>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</si>
  <si>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</si>
  <si>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</si>
  <si>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</si>
  <si>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</si>
  <si>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</si>
  <si>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</si>
  <si>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</si>
  <si>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</si>
  <si>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</si>
  <si>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</si>
  <si>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</si>
  <si>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</si>
  <si>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</si>
  <si>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</si>
  <si>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</si>
  <si>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</si>
  <si>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</si>
  <si>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</si>
  <si>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</si>
  <si>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</si>
  <si>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</si>
  <si>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</si>
  <si>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</si>
  <si>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</si>
  <si>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</si>
  <si>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</si>
  <si>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</si>
  <si>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</si>
  <si>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</si>
  <si>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</si>
  <si>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</si>
  <si>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</si>
  <si>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</si>
  <si>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</si>
  <si>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</si>
  <si>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</si>
  <si>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</si>
  <si>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</si>
  <si>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</si>
  <si>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</si>
  <si>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</si>
  <si>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</si>
  <si>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</si>
  <si>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</si>
  <si>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</si>
  <si>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</si>
  <si>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</si>
  <si>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</si>
  <si>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</si>
  <si>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</si>
  <si>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</si>
  <si>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</si>
  <si>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</si>
  <si>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</si>
  <si>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</si>
  <si>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</si>
  <si>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</si>
  <si>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</si>
  <si>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</si>
  <si>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</si>
  <si>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</si>
  <si>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</si>
  <si>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</si>
  <si>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</si>
  <si>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</si>
  <si>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</si>
  <si>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</si>
  <si>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</si>
  <si>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</si>
  <si>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</si>
  <si>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</si>
  <si>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</si>
  <si>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</si>
  <si>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</si>
  <si>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</si>
  <si>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</si>
  <si>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</si>
  <si>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</si>
  <si>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</si>
  <si>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</si>
  <si>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</si>
  <si>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</si>
  <si>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</si>
  <si>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</si>
  <si>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</si>
  <si>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</si>
  <si>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</si>
  <si>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</si>
  <si>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</si>
  <si>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</si>
  <si>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</si>
  <si>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</si>
  <si>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</si>
  <si>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</si>
  <si>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</si>
  <si>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</si>
  <si>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</si>
  <si>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</si>
  <si>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</si>
  <si>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</si>
  <si>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</si>
  <si>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</si>
  <si>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</si>
  <si>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</si>
  <si>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</si>
  <si>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</si>
  <si>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</si>
  <si>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</si>
  <si>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</si>
  <si>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</si>
  <si>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</si>
  <si>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</si>
  <si>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</si>
  <si>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</si>
  <si>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</si>
  <si>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</si>
  <si>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</si>
  <si>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</si>
  <si>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</si>
  <si>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</si>
  <si>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</si>
  <si>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</si>
  <si>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</si>
  <si>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</si>
  <si>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</si>
  <si>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</si>
  <si>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</si>
  <si>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</si>
  <si>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</si>
  <si>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</si>
  <si>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DNA (ng/ul)</t>
  </si>
  <si>
    <t>G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</si>
  <si>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</si>
  <si>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</si>
  <si>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</si>
  <si>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</si>
  <si>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</si>
  <si>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</si>
  <si>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</si>
  <si>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</si>
  <si>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</si>
  <si>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</si>
  <si>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</si>
  <si>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</si>
  <si>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</si>
  <si>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</si>
  <si>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</si>
  <si>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</si>
  <si>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</si>
  <si>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</si>
  <si>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</si>
  <si>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</si>
  <si>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</si>
  <si>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</si>
  <si>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</si>
  <si>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</si>
  <si>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Isotope</t>
  </si>
  <si>
    <t>DNA Loaded (ng)</t>
  </si>
  <si>
    <t>Notes:</t>
  </si>
  <si>
    <t>Final Volume (ul)</t>
  </si>
  <si>
    <t>double checked</t>
  </si>
  <si>
    <t>Grayed out rows are not included in the graphs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</si>
</sst>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9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03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8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2" borderId="0" xfId="1" applyNumberFormat="1" applyFont="1" applyFill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1.7764781670000005</c:v>
                </c:pt>
                <c:pt idx="1">
                  <c:v>1.7677360870000012</c:v>
                </c:pt>
                <c:pt idx="2">
                  <c:v>1.7589940070000001</c:v>
                </c:pt>
                <c:pt idx="3">
                  <c:v>1.7524374470000019</c:v>
                </c:pt>
                <c:pt idx="4">
                  <c:v>1.7471648800000015</c:v>
                </c:pt>
                <c:pt idx="5">
                  <c:v>1.7406083199999998</c:v>
                </c:pt>
                <c:pt idx="6">
                  <c:v>1.7351445200000004</c:v>
                </c:pt>
                <c:pt idx="7">
                  <c:v>1.7285879600000005</c:v>
                </c:pt>
                <c:pt idx="8">
                  <c:v>1.7231241600000011</c:v>
                </c:pt>
                <c:pt idx="9">
                  <c:v>1.7165675999999994</c:v>
                </c:pt>
                <c:pt idx="10">
                  <c:v>1.7111038000000001</c:v>
                </c:pt>
                <c:pt idx="11">
                  <c:v>1.7058312330000014</c:v>
                </c:pt>
                <c:pt idx="12">
                  <c:v>1.6992746729999997</c:v>
                </c:pt>
                <c:pt idx="13">
                  <c:v>1.6938108730000003</c:v>
                </c:pt>
                <c:pt idx="14">
                  <c:v>1.6896310660000005</c:v>
                </c:pt>
                <c:pt idx="15">
                  <c:v>1.6830745060000023</c:v>
                </c:pt>
                <c:pt idx="16">
                  <c:v>1.675425186</c:v>
                </c:pt>
                <c:pt idx="17">
                  <c:v>1.6644975860000013</c:v>
                </c:pt>
                <c:pt idx="18">
                  <c:v>1.6251582259999999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4.4916758722130724E-2</c:v>
                </c:pt>
                <c:pt idx="1">
                  <c:v>2.2164801285935756E-2</c:v>
                </c:pt>
                <c:pt idx="2">
                  <c:v>2.9050132655304317E-2</c:v>
                </c:pt>
                <c:pt idx="3">
                  <c:v>0.30561916431087677</c:v>
                </c:pt>
                <c:pt idx="4">
                  <c:v>1.0795977985748495</c:v>
                </c:pt>
                <c:pt idx="5">
                  <c:v>1.8669690152981779</c:v>
                </c:pt>
                <c:pt idx="6">
                  <c:v>3.1331486911085822</c:v>
                </c:pt>
                <c:pt idx="7">
                  <c:v>6.8892501509636359</c:v>
                </c:pt>
                <c:pt idx="8">
                  <c:v>17.295743956524557</c:v>
                </c:pt>
                <c:pt idx="9">
                  <c:v>16.477031598358462</c:v>
                </c:pt>
                <c:pt idx="10">
                  <c:v>12.406441070819277</c:v>
                </c:pt>
                <c:pt idx="11">
                  <c:v>5.8914951932498285</c:v>
                </c:pt>
                <c:pt idx="12">
                  <c:v>2.3667854139044811</c:v>
                </c:pt>
                <c:pt idx="13">
                  <c:v>1.3045307667087245</c:v>
                </c:pt>
                <c:pt idx="14">
                  <c:v>0.66990624304769808</c:v>
                </c:pt>
                <c:pt idx="15">
                  <c:v>0.31578040767394855</c:v>
                </c:pt>
                <c:pt idx="16">
                  <c:v>0.17727351996985197</c:v>
                </c:pt>
                <c:pt idx="17">
                  <c:v>0.17710095399703696</c:v>
                </c:pt>
                <c:pt idx="18">
                  <c:v>0.15517656245377479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1.7728720590000009</c:v>
                </c:pt>
                <c:pt idx="1">
                  <c:v>1.7663154990000027</c:v>
                </c:pt>
                <c:pt idx="2">
                  <c:v>1.759758939000001</c:v>
                </c:pt>
                <c:pt idx="3">
                  <c:v>1.7532023790000011</c:v>
                </c:pt>
                <c:pt idx="4">
                  <c:v>1.7468370520000018</c:v>
                </c:pt>
                <c:pt idx="5">
                  <c:v>1.7413732520000007</c:v>
                </c:pt>
                <c:pt idx="6">
                  <c:v>1.7348166920000008</c:v>
                </c:pt>
                <c:pt idx="7">
                  <c:v>1.7293528920000014</c:v>
                </c:pt>
                <c:pt idx="8">
                  <c:v>1.7238890920000021</c:v>
                </c:pt>
                <c:pt idx="9">
                  <c:v>1.717523765000001</c:v>
                </c:pt>
                <c:pt idx="10">
                  <c:v>1.7120599650000017</c:v>
                </c:pt>
                <c:pt idx="11">
                  <c:v>1.7055034050000017</c:v>
                </c:pt>
                <c:pt idx="12">
                  <c:v>1.7000396050000006</c:v>
                </c:pt>
                <c:pt idx="13">
                  <c:v>1.6936742780000014</c:v>
                </c:pt>
                <c:pt idx="14">
                  <c:v>1.6871177180000014</c:v>
                </c:pt>
                <c:pt idx="15">
                  <c:v>1.6816539180000021</c:v>
                </c:pt>
                <c:pt idx="16">
                  <c:v>1.6750973580000004</c:v>
                </c:pt>
                <c:pt idx="17">
                  <c:v>1.6619842380000023</c:v>
                </c:pt>
                <c:pt idx="18">
                  <c:v>1.6139027980000016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1.0712015304864602E-2</c:v>
                </c:pt>
                <c:pt idx="1">
                  <c:v>0.28390268942704555</c:v>
                </c:pt>
                <c:pt idx="2">
                  <c:v>0.86682764044227179</c:v>
                </c:pt>
                <c:pt idx="3">
                  <c:v>1.3560617996684643</c:v>
                </c:pt>
                <c:pt idx="4">
                  <c:v>2.1579058680706362</c:v>
                </c:pt>
                <c:pt idx="5">
                  <c:v>3.979887113433076</c:v>
                </c:pt>
                <c:pt idx="6">
                  <c:v>4.4508999135575031</c:v>
                </c:pt>
                <c:pt idx="7">
                  <c:v>6.1703269533547376</c:v>
                </c:pt>
                <c:pt idx="8">
                  <c:v>10.205984007402265</c:v>
                </c:pt>
                <c:pt idx="9">
                  <c:v>8.2139724277361559</c:v>
                </c:pt>
                <c:pt idx="10">
                  <c:v>4.7309509524534512</c:v>
                </c:pt>
                <c:pt idx="11">
                  <c:v>1.8744064399324782</c:v>
                </c:pt>
                <c:pt idx="12">
                  <c:v>0.78239740984585993</c:v>
                </c:pt>
                <c:pt idx="13">
                  <c:v>0.46429613732693947</c:v>
                </c:pt>
                <c:pt idx="14">
                  <c:v>0.29035980824884805</c:v>
                </c:pt>
                <c:pt idx="15">
                  <c:v>0.15207951618668483</c:v>
                </c:pt>
                <c:pt idx="16">
                  <c:v>8.2037299814070541E-2</c:v>
                </c:pt>
                <c:pt idx="17">
                  <c:v>9.2806022801507293E-2</c:v>
                </c:pt>
                <c:pt idx="18">
                  <c:v>0.15023883557590934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1.7698942880000033</c:v>
                </c:pt>
                <c:pt idx="1">
                  <c:v>1.7635289610000005</c:v>
                </c:pt>
                <c:pt idx="2">
                  <c:v>1.7580651610000011</c:v>
                </c:pt>
                <c:pt idx="3">
                  <c:v>1.7515086010000029</c:v>
                </c:pt>
                <c:pt idx="4">
                  <c:v>1.7449520410000012</c:v>
                </c:pt>
                <c:pt idx="5">
                  <c:v>1.7383954810000013</c:v>
                </c:pt>
                <c:pt idx="6">
                  <c:v>1.7329316810000019</c:v>
                </c:pt>
                <c:pt idx="7">
                  <c:v>1.7274678810000026</c:v>
                </c:pt>
                <c:pt idx="8">
                  <c:v>1.7220040810000015</c:v>
                </c:pt>
                <c:pt idx="9">
                  <c:v>1.7154475210000015</c:v>
                </c:pt>
                <c:pt idx="10">
                  <c:v>1.7110764810000028</c:v>
                </c:pt>
                <c:pt idx="11">
                  <c:v>1.7047111540000035</c:v>
                </c:pt>
                <c:pt idx="12">
                  <c:v>1.6981545940000018</c:v>
                </c:pt>
                <c:pt idx="13">
                  <c:v>1.6915980340000019</c:v>
                </c:pt>
                <c:pt idx="14">
                  <c:v>1.6872269940000013</c:v>
                </c:pt>
                <c:pt idx="15">
                  <c:v>1.6806704340000032</c:v>
                </c:pt>
                <c:pt idx="16">
                  <c:v>1.6730211140000009</c:v>
                </c:pt>
                <c:pt idx="17">
                  <c:v>1.6489803940000023</c:v>
                </c:pt>
                <c:pt idx="18">
                  <c:v>1.5724871940000025</c:v>
                </c:pt>
              </c:numCache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-6.2406529347050375E-3</c:v>
                </c:pt>
                <c:pt idx="1">
                  <c:v>2.1019924123382345E-2</c:v>
                </c:pt>
                <c:pt idx="2">
                  <c:v>7.3097158458583292E-2</c:v>
                </c:pt>
                <c:pt idx="3">
                  <c:v>0.30599125579315806</c:v>
                </c:pt>
                <c:pt idx="4">
                  <c:v>0.71414518008921812</c:v>
                </c:pt>
                <c:pt idx="5">
                  <c:v>1.746573941957229</c:v>
                </c:pt>
                <c:pt idx="6">
                  <c:v>3.9224248908967225</c:v>
                </c:pt>
                <c:pt idx="7">
                  <c:v>9.227496351661971</c:v>
                </c:pt>
                <c:pt idx="8">
                  <c:v>11.988861788191608</c:v>
                </c:pt>
                <c:pt idx="9">
                  <c:v>10.26531982413016</c:v>
                </c:pt>
                <c:pt idx="10">
                  <c:v>6.2742965686556316</c:v>
                </c:pt>
                <c:pt idx="11">
                  <c:v>2.5107370073227746</c:v>
                </c:pt>
                <c:pt idx="12">
                  <c:v>1.0882153322824084</c:v>
                </c:pt>
                <c:pt idx="13">
                  <c:v>0.70990451780672925</c:v>
                </c:pt>
                <c:pt idx="14">
                  <c:v>0.37844280196710622</c:v>
                </c:pt>
                <c:pt idx="15">
                  <c:v>0.15729053778141769</c:v>
                </c:pt>
                <c:pt idx="16">
                  <c:v>0.10135160490003459</c:v>
                </c:pt>
                <c:pt idx="17">
                  <c:v>0.12133477445878739</c:v>
                </c:pt>
                <c:pt idx="18">
                  <c:v>8.5591272057726805E-2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7</xdr:col>
      <xdr:colOff>0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38101</xdr:rowOff>
    </xdr:from>
    <xdr:to>
      <xdr:col>10</xdr:col>
      <xdr:colOff>0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1"/>
  <sheetViews>
    <sheetView tabSelected="1" workbookViewId="0">
      <selection activeCell="E18" sqref="E18"/>
    </sheetView>
  </sheetViews>
  <sheetFormatPr defaultRowHeight="12.5"/>
  <cols>
    <col min="1" max="1" width="11.26953125" bestFit="1" customWidth="1"/>
    <col min="2" max="2" width="9.6328125" bestFit="1" customWidth="1"/>
    <col min="3" max="3" width="9.6328125" customWidth="1"/>
    <col min="4" max="4" width="17.26953125" bestFit="1" customWidth="1"/>
    <col min="5" max="5" width="18.6328125" bestFit="1" customWidth="1"/>
    <col min="6" max="6" width="12.54296875" customWidth="1"/>
    <col min="7" max="7" width="18.6328125" customWidth="1"/>
    <col min="8" max="8" width="20" bestFit="1" customWidth="1"/>
    <col min="9" max="9" width="20" customWidth="1"/>
  </cols>
  <sheetData>
    <row r="1" spans="1:10">
      <c r="A1" t="s">
        <v>186</v>
      </c>
    </row>
    <row r="2" spans="1:10">
      <c r="A2" t="s">
        <v>187</v>
      </c>
    </row>
    <row r="4" spans="1:10">
      <c r="A4" s="27" t="s">
        <v>181</v>
      </c>
      <c r="B4" s="27" t="s">
        <v>188</v>
      </c>
      <c r="C4" s="27" t="s">
        <v>190</v>
      </c>
      <c r="D4" s="27" t="s">
        <v>189</v>
      </c>
      <c r="E4" s="27" t="s">
        <v>195</v>
      </c>
      <c r="F4" s="27" t="s">
        <v>197</v>
      </c>
      <c r="G4" s="27" t="s">
        <v>198</v>
      </c>
      <c r="H4" s="27" t="s">
        <v>196</v>
      </c>
      <c r="I4" s="27" t="s">
        <v>200</v>
      </c>
      <c r="J4" s="27" t="s">
        <v>192</v>
      </c>
    </row>
    <row r="5" spans="1:10">
      <c r="A5" s="63">
        <f>'Tube Loading'!F29</f>
        <v>1433</v>
      </c>
      <c r="B5" s="63" t="str">
        <f>'Tube Loading'!A29</f>
        <v>Tube A</v>
      </c>
      <c r="C5" s="63" t="s">
        <v>191</v>
      </c>
      <c r="D5" s="64">
        <v>44888</v>
      </c>
      <c r="E5" s="63">
        <v>114.5</v>
      </c>
      <c r="G5" s="63">
        <f>'Tube Loading'!J29</f>
        <v>4000</v>
      </c>
      <c r="H5" s="65">
        <f>Summary!D26</f>
        <v>70.819536343903977</v>
      </c>
      <c r="I5" s="65">
        <v>37</v>
      </c>
    </row>
    <row r="6" spans="1:10">
      <c r="A6" s="63">
        <f>'Tube Loading'!F30</f>
        <v>3652</v>
      </c>
      <c r="B6" s="63" t="str">
        <f>'Tube Loading'!A30</f>
        <v>Tube B</v>
      </c>
      <c r="C6" s="63" t="s">
        <v>191</v>
      </c>
      <c r="D6" s="64">
        <v>44888</v>
      </c>
      <c r="E6">
        <v>114.5</v>
      </c>
      <c r="G6" s="63">
        <f>'Tube Loading'!J30</f>
        <v>4000</v>
      </c>
      <c r="H6" s="50">
        <f>Summary!G26</f>
        <v>46.494467565472064</v>
      </c>
      <c r="I6" s="50">
        <v>37</v>
      </c>
    </row>
    <row r="7" spans="1:10">
      <c r="A7" s="63">
        <f>'Tube Loading'!F35</f>
        <v>1449</v>
      </c>
      <c r="B7" s="63" t="str">
        <f>'Tube Loading'!A35</f>
        <v>Tube G</v>
      </c>
      <c r="C7" s="63" t="s">
        <v>194</v>
      </c>
      <c r="D7" s="64">
        <v>44888</v>
      </c>
      <c r="E7">
        <v>118</v>
      </c>
      <c r="G7" s="63">
        <f>'Tube Loading'!J35</f>
        <v>3999.9999999999995</v>
      </c>
      <c r="H7" s="50">
        <f>Summary!J26</f>
        <v>49.759706664583277</v>
      </c>
      <c r="I7" s="65">
        <v>37</v>
      </c>
    </row>
    <row r="11" spans="1:10">
      <c r="A11" t="s"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</v>
      </c>
      <c r="D2" s="57">
        <v>21.6</v>
      </c>
      <c r="E2" s="57">
        <f t="shared" ref="E2:E23" si="0">((20-D2)*-0.000175+C2)-0.0008</f>
        <v>1.3994800000000001</v>
      </c>
      <c r="F2" s="58">
        <f t="shared" ref="F2:F23" si="1">E2*10.9276-13.593</f>
        <v>1.6999576479999998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21.6</v>
      </c>
      <c r="E3" s="57">
        <f t="shared" si="0"/>
        <v>1.4058800000000002</v>
      </c>
      <c r="F3" s="58">
        <f t="shared" si="1"/>
        <v>1.7698942880000033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21.7</v>
      </c>
      <c r="E4" s="57">
        <f t="shared" si="0"/>
        <v>1.4052975000000001</v>
      </c>
      <c r="F4" s="58">
        <f t="shared" si="1"/>
        <v>1.7635289610000005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21.7</v>
      </c>
      <c r="E5" s="57">
        <f t="shared" si="0"/>
        <v>1.4047975000000001</v>
      </c>
      <c r="F5" s="58">
        <f t="shared" si="1"/>
        <v>1.7580651610000011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21.7</v>
      </c>
      <c r="E6" s="55">
        <f t="shared" si="0"/>
        <v>1.4041975000000002</v>
      </c>
      <c r="F6" s="56">
        <f t="shared" si="1"/>
        <v>1.7515086010000029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21.7</v>
      </c>
      <c r="E7" s="55">
        <f t="shared" si="0"/>
        <v>1.4035975000000001</v>
      </c>
      <c r="F7" s="56">
        <f t="shared" si="1"/>
        <v>1.7449520410000012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21.7</v>
      </c>
      <c r="E8" s="55">
        <f t="shared" si="0"/>
        <v>1.4029975000000001</v>
      </c>
      <c r="F8" s="56">
        <f t="shared" si="1"/>
        <v>1.7383954810000013</v>
      </c>
      <c r="G8" s="55" t="s">
        <v>113</v>
      </c>
    </row>
    <row r="9" spans="1:13">
      <c r="A9" s="55">
        <v>8</v>
      </c>
      <c r="B9" s="55" t="s">
        <v>61</v>
      </c>
      <c r="C9" s="56">
        <v>1.403</v>
      </c>
      <c r="D9" s="55">
        <v>21.7</v>
      </c>
      <c r="E9" s="55">
        <f t="shared" si="0"/>
        <v>1.4024975000000002</v>
      </c>
      <c r="F9" s="56">
        <f t="shared" si="1"/>
        <v>1.7329316810000019</v>
      </c>
      <c r="G9" s="55" t="s">
        <v>114</v>
      </c>
    </row>
    <row r="10" spans="1:13">
      <c r="A10" s="55">
        <v>9</v>
      </c>
      <c r="B10" s="55" t="s">
        <v>61</v>
      </c>
      <c r="C10" s="56">
        <v>1.4025000000000001</v>
      </c>
      <c r="D10" s="55">
        <v>21.7</v>
      </c>
      <c r="E10" s="55">
        <f t="shared" si="0"/>
        <v>1.4019975000000002</v>
      </c>
      <c r="F10" s="56">
        <f t="shared" si="1"/>
        <v>1.7274678810000026</v>
      </c>
      <c r="G10" s="55" t="s">
        <v>115</v>
      </c>
    </row>
    <row r="11" spans="1:13">
      <c r="A11" s="55">
        <v>10</v>
      </c>
      <c r="B11" s="55" t="s">
        <v>61</v>
      </c>
      <c r="C11" s="56">
        <v>1.4019999999999999</v>
      </c>
      <c r="D11" s="55">
        <v>21.7</v>
      </c>
      <c r="E11" s="55">
        <f t="shared" si="0"/>
        <v>1.4014975000000001</v>
      </c>
      <c r="F11" s="56">
        <f t="shared" si="1"/>
        <v>1.7220040810000015</v>
      </c>
      <c r="G11" s="55" t="s">
        <v>116</v>
      </c>
    </row>
    <row r="12" spans="1:13">
      <c r="A12" s="55">
        <v>11</v>
      </c>
      <c r="B12" s="55" t="s">
        <v>61</v>
      </c>
      <c r="C12" s="56">
        <v>1.4014</v>
      </c>
      <c r="D12" s="55">
        <v>21.7</v>
      </c>
      <c r="E12" s="55">
        <f t="shared" si="0"/>
        <v>1.4008975000000001</v>
      </c>
      <c r="F12" s="56">
        <f t="shared" si="1"/>
        <v>1.7154475210000015</v>
      </c>
      <c r="G12" s="55" t="s">
        <v>117</v>
      </c>
    </row>
    <row r="13" spans="1:13">
      <c r="A13" s="55">
        <v>12</v>
      </c>
      <c r="B13" s="55" t="s">
        <v>61</v>
      </c>
      <c r="C13" s="56">
        <v>1.401</v>
      </c>
      <c r="D13" s="55">
        <v>21.7</v>
      </c>
      <c r="E13" s="55">
        <f t="shared" si="0"/>
        <v>1.4004975000000002</v>
      </c>
      <c r="F13" s="56">
        <f t="shared" si="1"/>
        <v>1.7110764810000028</v>
      </c>
      <c r="G13" s="55" t="s">
        <v>118</v>
      </c>
    </row>
    <row r="14" spans="1:13">
      <c r="A14" s="57">
        <v>13</v>
      </c>
      <c r="B14" s="57" t="s">
        <v>61</v>
      </c>
      <c r="C14" s="58">
        <v>1.4004000000000001</v>
      </c>
      <c r="D14" s="57">
        <v>21.8</v>
      </c>
      <c r="E14" s="57">
        <f t="shared" si="0"/>
        <v>1.3999150000000002</v>
      </c>
      <c r="F14" s="58">
        <f t="shared" si="1"/>
        <v>1.7047111540000035</v>
      </c>
      <c r="G14" s="57" t="s">
        <v>119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21.8</v>
      </c>
      <c r="E15" s="57">
        <f t="shared" si="0"/>
        <v>1.3993150000000001</v>
      </c>
      <c r="F15" s="58">
        <f t="shared" si="1"/>
        <v>1.6981545940000018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21.8</v>
      </c>
      <c r="E16" s="57">
        <f t="shared" si="0"/>
        <v>1.3987150000000002</v>
      </c>
      <c r="F16" s="58">
        <f t="shared" si="1"/>
        <v>1.6915980340000019</v>
      </c>
      <c r="G16" s="57" t="s">
        <v>121</v>
      </c>
    </row>
    <row r="17" spans="1:7">
      <c r="A17" s="57">
        <v>16</v>
      </c>
      <c r="B17" s="57" t="s">
        <v>61</v>
      </c>
      <c r="C17" s="58">
        <v>1.3988</v>
      </c>
      <c r="D17" s="57">
        <v>21.8</v>
      </c>
      <c r="E17" s="57">
        <f t="shared" si="0"/>
        <v>1.3983150000000002</v>
      </c>
      <c r="F17" s="58">
        <f t="shared" si="1"/>
        <v>1.6872269940000013</v>
      </c>
      <c r="G17" s="57" t="s">
        <v>122</v>
      </c>
    </row>
    <row r="18" spans="1:7">
      <c r="A18" s="57">
        <v>17</v>
      </c>
      <c r="B18" s="57" t="s">
        <v>61</v>
      </c>
      <c r="C18" s="58">
        <v>1.3982000000000001</v>
      </c>
      <c r="D18" s="57">
        <v>21.8</v>
      </c>
      <c r="E18" s="57">
        <f t="shared" si="0"/>
        <v>1.3977150000000003</v>
      </c>
      <c r="F18" s="58">
        <f t="shared" si="1"/>
        <v>1.6806704340000032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21.8</v>
      </c>
      <c r="E19" s="57">
        <f t="shared" si="0"/>
        <v>1.3970150000000001</v>
      </c>
      <c r="F19" s="58">
        <f t="shared" si="1"/>
        <v>1.6730211140000009</v>
      </c>
      <c r="G19" s="57" t="s">
        <v>124</v>
      </c>
    </row>
    <row r="20" spans="1:7">
      <c r="A20" s="57">
        <v>19</v>
      </c>
      <c r="B20" s="57" t="s">
        <v>61</v>
      </c>
      <c r="C20" s="58">
        <v>1.3953</v>
      </c>
      <c r="D20" s="57">
        <v>21.8</v>
      </c>
      <c r="E20" s="57">
        <f t="shared" si="0"/>
        <v>1.3948150000000001</v>
      </c>
      <c r="F20" s="58">
        <f t="shared" si="1"/>
        <v>1.6489803940000023</v>
      </c>
      <c r="G20" s="57" t="s">
        <v>125</v>
      </c>
    </row>
    <row r="21" spans="1:7">
      <c r="A21" s="57">
        <v>20</v>
      </c>
      <c r="B21" s="57" t="s">
        <v>61</v>
      </c>
      <c r="C21" s="58">
        <v>1.3883000000000001</v>
      </c>
      <c r="D21" s="57">
        <v>21.8</v>
      </c>
      <c r="E21" s="57">
        <f t="shared" si="0"/>
        <v>1.3878150000000002</v>
      </c>
      <c r="F21" s="58">
        <f t="shared" si="1"/>
        <v>1.5724871940000025</v>
      </c>
      <c r="G21" s="57" t="s">
        <v>126</v>
      </c>
    </row>
    <row r="22" spans="1:7">
      <c r="A22" s="55">
        <v>21</v>
      </c>
      <c r="B22" s="55" t="s">
        <v>61</v>
      </c>
      <c r="C22" s="56">
        <v>1.3740000000000001</v>
      </c>
      <c r="D22" s="55">
        <v>21.8</v>
      </c>
      <c r="E22" s="55">
        <f t="shared" si="0"/>
        <v>1.3735150000000003</v>
      </c>
      <c r="F22" s="56">
        <f t="shared" si="1"/>
        <v>1.4162225140000029</v>
      </c>
      <c r="G22" s="55" t="s">
        <v>127</v>
      </c>
    </row>
    <row r="23" spans="1:7">
      <c r="A23" s="55">
        <v>22</v>
      </c>
      <c r="B23" s="55" t="s">
        <v>61</v>
      </c>
      <c r="C23" s="56">
        <v>1.3601000000000001</v>
      </c>
      <c r="D23" s="55">
        <v>21.8</v>
      </c>
      <c r="E23" s="55">
        <f t="shared" si="0"/>
        <v>1.3596150000000002</v>
      </c>
      <c r="F23" s="56">
        <f t="shared" si="1"/>
        <v>1.264328874000002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1.3601000000000001</v>
      </c>
      <c r="D2" s="55">
        <v>21.8</v>
      </c>
      <c r="E2" s="55">
        <f t="shared" ref="E2:E23" si="0">((20-D2)*-0.000175+C2)-0.0008</f>
        <v>1.3596150000000002</v>
      </c>
      <c r="F2" s="56">
        <f t="shared" ref="F2:F23" si="1">E2*10.9276-13.593</f>
        <v>1.264328874000002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21.8</v>
      </c>
      <c r="E3" s="55">
        <f t="shared" si="0"/>
        <v>1.4054150000000001</v>
      </c>
      <c r="F3" s="56">
        <f t="shared" si="1"/>
        <v>1.7648129540000017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1.4054</v>
      </c>
      <c r="D4" s="55">
        <v>21.8</v>
      </c>
      <c r="E4" s="55">
        <f t="shared" si="0"/>
        <v>1.4049150000000001</v>
      </c>
      <c r="F4" s="56">
        <f t="shared" si="1"/>
        <v>1.7593491540000024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1.4049</v>
      </c>
      <c r="D5" s="55">
        <v>21.8</v>
      </c>
      <c r="E5" s="55">
        <f t="shared" si="0"/>
        <v>1.4044150000000002</v>
      </c>
      <c r="F5" s="56">
        <f t="shared" si="1"/>
        <v>1.7538853540000012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21.8</v>
      </c>
      <c r="E6" s="55">
        <f t="shared" si="0"/>
        <v>1.4038150000000003</v>
      </c>
      <c r="F6" s="56">
        <f t="shared" si="1"/>
        <v>1.7473287940000031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21.8</v>
      </c>
      <c r="E7" s="55">
        <f t="shared" si="0"/>
        <v>1.4033150000000001</v>
      </c>
      <c r="F7" s="56">
        <f t="shared" si="1"/>
        <v>1.7418649940000002</v>
      </c>
      <c r="G7" s="55" t="s">
        <v>134</v>
      </c>
    </row>
    <row r="8" spans="1:13">
      <c r="A8" s="57">
        <v>7</v>
      </c>
      <c r="B8" s="57" t="s">
        <v>61</v>
      </c>
      <c r="C8" s="58">
        <v>1.4032</v>
      </c>
      <c r="D8" s="57">
        <v>21.9</v>
      </c>
      <c r="E8" s="57">
        <f t="shared" si="0"/>
        <v>1.4027325000000002</v>
      </c>
      <c r="F8" s="58">
        <f t="shared" si="1"/>
        <v>1.7354996670000009</v>
      </c>
      <c r="G8" s="57" t="s">
        <v>135</v>
      </c>
    </row>
    <row r="9" spans="1:13">
      <c r="A9" s="57">
        <v>8</v>
      </c>
      <c r="B9" s="57" t="s">
        <v>61</v>
      </c>
      <c r="C9" s="58">
        <v>1.4001999999999999</v>
      </c>
      <c r="D9" s="57">
        <v>21.8</v>
      </c>
      <c r="E9" s="57">
        <f t="shared" si="0"/>
        <v>1.399715</v>
      </c>
      <c r="F9" s="58">
        <f t="shared" si="1"/>
        <v>1.7025256340000006</v>
      </c>
      <c r="G9" s="57" t="s">
        <v>136</v>
      </c>
      <c r="H9" t="s">
        <v>201</v>
      </c>
    </row>
    <row r="10" spans="1:13">
      <c r="A10" s="57">
        <v>9</v>
      </c>
      <c r="B10" s="57" t="s">
        <v>61</v>
      </c>
      <c r="C10" s="58">
        <v>1.4020999999999999</v>
      </c>
      <c r="D10" s="57">
        <v>21.9</v>
      </c>
      <c r="E10" s="57">
        <f t="shared" si="0"/>
        <v>1.4016325000000001</v>
      </c>
      <c r="F10" s="58">
        <f t="shared" si="1"/>
        <v>1.7234793069999998</v>
      </c>
      <c r="G10" s="57" t="s">
        <v>137</v>
      </c>
    </row>
    <row r="11" spans="1:13">
      <c r="A11" s="57">
        <v>10</v>
      </c>
      <c r="B11" s="57" t="s">
        <v>61</v>
      </c>
      <c r="C11" s="58">
        <v>1.4015</v>
      </c>
      <c r="D11" s="57">
        <v>21.9</v>
      </c>
      <c r="E11" s="57">
        <f t="shared" si="0"/>
        <v>1.4010325000000001</v>
      </c>
      <c r="F11" s="58">
        <f t="shared" si="1"/>
        <v>1.7169227470000017</v>
      </c>
      <c r="G11" s="57" t="s">
        <v>158</v>
      </c>
    </row>
    <row r="12" spans="1:13">
      <c r="A12" s="57">
        <v>11</v>
      </c>
      <c r="B12" s="57" t="s">
        <v>61</v>
      </c>
      <c r="C12" s="58">
        <v>1.401</v>
      </c>
      <c r="D12" s="57">
        <v>21.9</v>
      </c>
      <c r="E12" s="57">
        <f t="shared" si="0"/>
        <v>1.4005325000000002</v>
      </c>
      <c r="F12" s="58">
        <f t="shared" si="1"/>
        <v>1.7114589470000023</v>
      </c>
      <c r="G12" s="57" t="s">
        <v>159</v>
      </c>
    </row>
    <row r="13" spans="1:13">
      <c r="A13" s="57">
        <v>12</v>
      </c>
      <c r="B13" s="57" t="s">
        <v>61</v>
      </c>
      <c r="C13" s="58">
        <v>1.4005000000000001</v>
      </c>
      <c r="D13" s="57">
        <v>21.9</v>
      </c>
      <c r="E13" s="57">
        <f t="shared" si="0"/>
        <v>1.4000325000000002</v>
      </c>
      <c r="F13" s="58">
        <f t="shared" si="1"/>
        <v>1.705995147000003</v>
      </c>
      <c r="G13" s="57" t="s">
        <v>160</v>
      </c>
    </row>
    <row r="14" spans="1:13">
      <c r="A14" s="57">
        <v>13</v>
      </c>
      <c r="B14" s="57" t="s">
        <v>61</v>
      </c>
      <c r="C14" s="58">
        <v>1.3998999999999999</v>
      </c>
      <c r="D14" s="57">
        <v>21.9</v>
      </c>
      <c r="E14" s="57">
        <f t="shared" si="0"/>
        <v>1.3994325000000001</v>
      </c>
      <c r="F14" s="58">
        <f t="shared" si="1"/>
        <v>1.6994385870000013</v>
      </c>
      <c r="G14" s="57" t="s">
        <v>161</v>
      </c>
    </row>
    <row r="15" spans="1:13">
      <c r="A15" s="57">
        <v>14</v>
      </c>
      <c r="B15" s="57" t="s">
        <v>61</v>
      </c>
      <c r="C15" s="58">
        <v>1.3994</v>
      </c>
      <c r="D15" s="57">
        <v>21.9</v>
      </c>
      <c r="E15" s="57">
        <f t="shared" si="0"/>
        <v>1.3989325000000001</v>
      </c>
      <c r="F15" s="58">
        <f t="shared" si="1"/>
        <v>1.6939747870000019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21.9</v>
      </c>
      <c r="E16" s="55">
        <f t="shared" si="0"/>
        <v>1.3984325000000002</v>
      </c>
      <c r="F16" s="56">
        <f t="shared" si="1"/>
        <v>1.6885109870000026</v>
      </c>
      <c r="G16" s="55" t="s">
        <v>173</v>
      </c>
    </row>
    <row r="17" spans="1:7">
      <c r="A17" s="55">
        <v>16</v>
      </c>
      <c r="B17" s="55" t="s">
        <v>61</v>
      </c>
      <c r="C17" s="56">
        <v>1.3984000000000001</v>
      </c>
      <c r="D17" s="55">
        <v>21.9</v>
      </c>
      <c r="E17" s="55">
        <f t="shared" si="0"/>
        <v>1.3979325000000002</v>
      </c>
      <c r="F17" s="56">
        <f t="shared" si="1"/>
        <v>1.6830471870000032</v>
      </c>
      <c r="G17" s="55" t="s">
        <v>174</v>
      </c>
    </row>
    <row r="18" spans="1:7">
      <c r="A18" s="55">
        <v>17</v>
      </c>
      <c r="B18" s="55" t="s">
        <v>61</v>
      </c>
      <c r="C18" s="56">
        <v>1.3977999999999999</v>
      </c>
      <c r="D18" s="55">
        <v>21.9</v>
      </c>
      <c r="E18" s="55">
        <f t="shared" si="0"/>
        <v>1.3973325000000001</v>
      </c>
      <c r="F18" s="56">
        <f t="shared" si="1"/>
        <v>1.6764906270000015</v>
      </c>
      <c r="G18" s="55" t="s">
        <v>175</v>
      </c>
    </row>
    <row r="19" spans="1:7">
      <c r="A19" s="55">
        <v>18</v>
      </c>
      <c r="B19" s="55" t="s">
        <v>61</v>
      </c>
      <c r="C19" s="56">
        <v>1.3968</v>
      </c>
      <c r="D19" s="55">
        <v>21.9</v>
      </c>
      <c r="E19" s="55">
        <f t="shared" si="0"/>
        <v>1.3963325000000002</v>
      </c>
      <c r="F19" s="56">
        <f t="shared" si="1"/>
        <v>1.6655630270000028</v>
      </c>
      <c r="G19" s="55" t="s">
        <v>176</v>
      </c>
    </row>
    <row r="20" spans="1:7">
      <c r="A20" s="55">
        <v>19</v>
      </c>
      <c r="B20" s="55" t="s">
        <v>61</v>
      </c>
      <c r="C20" s="56">
        <v>1.3923000000000001</v>
      </c>
      <c r="D20" s="55">
        <v>21.9</v>
      </c>
      <c r="E20" s="55">
        <f t="shared" si="0"/>
        <v>1.3918325000000003</v>
      </c>
      <c r="F20" s="56">
        <f t="shared" si="1"/>
        <v>1.6163888270000033</v>
      </c>
      <c r="G20" s="55" t="s">
        <v>177</v>
      </c>
    </row>
    <row r="21" spans="1:7">
      <c r="A21" s="55">
        <v>20</v>
      </c>
      <c r="B21" s="55" t="s">
        <v>61</v>
      </c>
      <c r="C21" s="56">
        <v>1.3801000000000001</v>
      </c>
      <c r="D21" s="55">
        <v>21.9</v>
      </c>
      <c r="E21" s="55">
        <f t="shared" si="0"/>
        <v>1.3796325000000003</v>
      </c>
      <c r="F21" s="56">
        <f t="shared" si="1"/>
        <v>1.4830721070000035</v>
      </c>
      <c r="G21" s="55" t="s">
        <v>178</v>
      </c>
    </row>
    <row r="22" spans="1:7">
      <c r="A22" s="55">
        <v>21</v>
      </c>
      <c r="B22" s="55" t="s">
        <v>61</v>
      </c>
      <c r="C22" s="56">
        <v>1.3617999999999999</v>
      </c>
      <c r="D22" s="55">
        <v>21.9</v>
      </c>
      <c r="E22" s="55">
        <f t="shared" si="0"/>
        <v>1.3613325000000001</v>
      </c>
      <c r="F22" s="56">
        <f t="shared" si="1"/>
        <v>1.2830970270000002</v>
      </c>
      <c r="G22" s="55" t="s">
        <v>179</v>
      </c>
    </row>
    <row r="23" spans="1:7">
      <c r="A23" s="55">
        <v>22</v>
      </c>
      <c r="B23" s="55" t="s">
        <v>61</v>
      </c>
      <c r="C23" s="56">
        <v>1.3486</v>
      </c>
      <c r="D23" s="55">
        <v>21.9</v>
      </c>
      <c r="E23" s="55">
        <f t="shared" si="0"/>
        <v>1.3481325000000002</v>
      </c>
      <c r="F23" s="56">
        <f t="shared" si="1"/>
        <v>1.1388527070000016</v>
      </c>
      <c r="G23" s="55" t="s">
        <v>180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I8" sqref="I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67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68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69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173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174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175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176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177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178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179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173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174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175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176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177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178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179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180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J86"/>
  <sheetViews>
    <sheetView zoomScaleNormal="100" workbookViewId="0">
      <selection activeCell="H1" sqref="H1:M1048576"/>
    </sheetView>
  </sheetViews>
  <sheetFormatPr defaultColWidth="10.81640625" defaultRowHeight="12.5"/>
  <cols>
    <col min="1" max="1" width="9.54296875" style="53" bestFit="1" customWidth="1"/>
    <col min="2" max="2" width="11.36328125" style="53" bestFit="1" customWidth="1"/>
    <col min="3" max="3" width="11.6328125" style="53" bestFit="1" customWidth="1"/>
    <col min="4" max="16384" width="10.81640625" style="53"/>
  </cols>
  <sheetData>
    <row r="1" spans="1:10" ht="13" thickTop="1">
      <c r="A1" s="59" t="s">
        <v>181</v>
      </c>
      <c r="B1" s="94">
        <f>'Tube Loading'!$F$29</f>
        <v>1433</v>
      </c>
      <c r="C1" s="95" t="str">
        <f>_xlfn.TEXTJOIN("-",TRUE,'Tube Loading'!$F$29,"density")</f>
        <v>1433-density</v>
      </c>
      <c r="D1" s="96" t="str">
        <f>_xlfn.TEXTJOIN("-",TRUE,'Tube Loading'!$F$29,"conc")</f>
        <v>1433-conc</v>
      </c>
      <c r="E1" s="53">
        <f>'Tube Loading'!$F$30</f>
        <v>3652</v>
      </c>
      <c r="F1" s="53" t="str">
        <f>_xlfn.TEXTJOIN("-",TRUE,'Tube Loading'!$F$30,"density")</f>
        <v>3652-density</v>
      </c>
      <c r="G1" s="53" t="str">
        <f>_xlfn.TEXTJOIN("-",TRUE,'Tube Loading'!$F$30,"conc")</f>
        <v>3652-conc</v>
      </c>
      <c r="H1" s="53">
        <f>'Tube Loading'!$F$35</f>
        <v>1449</v>
      </c>
      <c r="I1" s="53" t="str">
        <f>_xlfn.TEXTJOIN("-",TRUE,'Tube Loading'!$F$35,"density")</f>
        <v>1449-density</v>
      </c>
      <c r="J1" s="53" t="str">
        <f>_xlfn.TEXTJOIN("-",TRUE,'Tube Loading'!$F$35,"conc")</f>
        <v>1449-conc</v>
      </c>
    </row>
    <row r="2" spans="1:10">
      <c r="A2" s="59" t="s">
        <v>182</v>
      </c>
      <c r="B2" s="100" t="s">
        <v>169</v>
      </c>
      <c r="C2" s="101"/>
      <c r="D2" s="102"/>
      <c r="E2" s="100" t="s">
        <v>170</v>
      </c>
      <c r="F2" s="101"/>
      <c r="G2" s="102"/>
      <c r="H2" s="97" t="s">
        <v>172</v>
      </c>
      <c r="I2" s="98"/>
      <c r="J2" s="99"/>
    </row>
    <row r="3" spans="1:10">
      <c r="A3" s="59" t="s">
        <v>168</v>
      </c>
      <c r="B3" s="60" t="s">
        <v>183</v>
      </c>
      <c r="C3" s="61" t="s">
        <v>184</v>
      </c>
      <c r="D3" s="62" t="s">
        <v>171</v>
      </c>
      <c r="E3" s="60" t="s">
        <v>183</v>
      </c>
      <c r="F3" s="61" t="s">
        <v>184</v>
      </c>
      <c r="G3" s="62" t="s">
        <v>171</v>
      </c>
      <c r="H3" s="77" t="s">
        <v>183</v>
      </c>
      <c r="I3" s="78" t="s">
        <v>184</v>
      </c>
      <c r="J3" s="79" t="s">
        <v>171</v>
      </c>
    </row>
    <row r="4" spans="1:10">
      <c r="A4" s="53">
        <v>1</v>
      </c>
      <c r="B4" s="66" t="str">
        <f>'Tube A'!G2</f>
        <v>A1</v>
      </c>
      <c r="C4" s="67">
        <f>'Tube A'!F2</f>
        <v>1.7043560070000012</v>
      </c>
      <c r="D4" s="68">
        <v>1.5322044480072518E-2</v>
      </c>
      <c r="E4" s="66" t="str">
        <f>'Tube B'!G2</f>
        <v>G3</v>
      </c>
      <c r="F4" s="67">
        <f>'Tube B'!F2</f>
        <v>1.7127702590000009</v>
      </c>
      <c r="G4" s="68">
        <v>1.3432892500291352E-2</v>
      </c>
      <c r="H4" s="66" t="str">
        <f>'Tube G'!G2</f>
        <v>D6</v>
      </c>
      <c r="I4" s="67">
        <f>'Tube G'!F2</f>
        <v>1.6999576479999998</v>
      </c>
      <c r="J4" s="68">
        <v>-1.6625720435034266E-2</v>
      </c>
    </row>
    <row r="5" spans="1:10">
      <c r="A5" s="53">
        <v>2</v>
      </c>
      <c r="B5" s="69" t="str">
        <f>'Tube A'!G3</f>
        <v>B1</v>
      </c>
      <c r="C5" s="70">
        <f>'Tube A'!F3</f>
        <v>1.7764781670000005</v>
      </c>
      <c r="D5" s="71">
        <v>4.4916758722130724E-2</v>
      </c>
      <c r="E5" s="69" t="str">
        <f>'Tube B'!G3</f>
        <v>H3</v>
      </c>
      <c r="F5" s="70">
        <f>'Tube B'!F3</f>
        <v>1.7728720590000009</v>
      </c>
      <c r="G5" s="71">
        <v>1.0712015304864602E-2</v>
      </c>
      <c r="H5" s="69" t="str">
        <f>'Tube G'!G3</f>
        <v>C6</v>
      </c>
      <c r="I5" s="70">
        <f>'Tube G'!F3</f>
        <v>1.7698942880000033</v>
      </c>
      <c r="J5" s="71">
        <v>-6.2406529347050375E-3</v>
      </c>
    </row>
    <row r="6" spans="1:10">
      <c r="A6" s="53">
        <v>3</v>
      </c>
      <c r="B6" s="69" t="str">
        <f>'Tube A'!G4</f>
        <v>C1</v>
      </c>
      <c r="C6" s="70">
        <f>'Tube A'!F4</f>
        <v>1.7677360870000012</v>
      </c>
      <c r="D6" s="71">
        <v>2.2164801285935756E-2</v>
      </c>
      <c r="E6" s="69" t="str">
        <f>'Tube B'!G4</f>
        <v>H4</v>
      </c>
      <c r="F6" s="70">
        <f>'Tube B'!F4</f>
        <v>1.7663154990000027</v>
      </c>
      <c r="G6" s="71">
        <v>0.28390268942704555</v>
      </c>
      <c r="H6" s="69" t="str">
        <f>'Tube G'!G4</f>
        <v>B6</v>
      </c>
      <c r="I6" s="70">
        <f>'Tube G'!F4</f>
        <v>1.7635289610000005</v>
      </c>
      <c r="J6" s="71">
        <v>2.1019924123382345E-2</v>
      </c>
    </row>
    <row r="7" spans="1:10">
      <c r="A7" s="53">
        <v>4</v>
      </c>
      <c r="B7" s="69" t="str">
        <f>'Tube A'!G5</f>
        <v>D1</v>
      </c>
      <c r="C7" s="70">
        <f>'Tube A'!F5</f>
        <v>1.7589940070000001</v>
      </c>
      <c r="D7" s="71">
        <v>2.9050132655304317E-2</v>
      </c>
      <c r="E7" s="69" t="str">
        <f>'Tube B'!G5</f>
        <v>G4</v>
      </c>
      <c r="F7" s="70">
        <f>'Tube B'!F5</f>
        <v>1.759758939000001</v>
      </c>
      <c r="G7" s="71">
        <v>0.86682764044227179</v>
      </c>
      <c r="H7" s="69" t="str">
        <f>'Tube G'!G5</f>
        <v>A6</v>
      </c>
      <c r="I7" s="70">
        <f>'Tube G'!F5</f>
        <v>1.7580651610000011</v>
      </c>
      <c r="J7" s="71">
        <v>7.3097158458583292E-2</v>
      </c>
    </row>
    <row r="8" spans="1:10">
      <c r="A8" s="53">
        <v>5</v>
      </c>
      <c r="B8" s="69" t="str">
        <f>'Tube A'!G6</f>
        <v>E1</v>
      </c>
      <c r="C8" s="70">
        <f>'Tube A'!F6</f>
        <v>1.7524374470000019</v>
      </c>
      <c r="D8" s="71">
        <v>0.30561916431087677</v>
      </c>
      <c r="E8" s="69" t="str">
        <f>'Tube B'!G6</f>
        <v>F4</v>
      </c>
      <c r="F8" s="70">
        <f>'Tube B'!F6</f>
        <v>1.7532023790000011</v>
      </c>
      <c r="G8" s="71">
        <v>1.3560617996684643</v>
      </c>
      <c r="H8" s="69" t="str">
        <f>'Tube G'!G6</f>
        <v>A7</v>
      </c>
      <c r="I8" s="70">
        <f>'Tube G'!F6</f>
        <v>1.7515086010000029</v>
      </c>
      <c r="J8" s="71">
        <v>0.30599125579315806</v>
      </c>
    </row>
    <row r="9" spans="1:10">
      <c r="A9" s="53">
        <v>6</v>
      </c>
      <c r="B9" s="69" t="str">
        <f>'Tube A'!G7</f>
        <v>F1</v>
      </c>
      <c r="C9" s="70">
        <f>'Tube A'!F7</f>
        <v>1.7471648800000015</v>
      </c>
      <c r="D9" s="71">
        <v>1.0795977985748495</v>
      </c>
      <c r="E9" s="69" t="str">
        <f>'Tube B'!G7</f>
        <v>E4</v>
      </c>
      <c r="F9" s="70">
        <f>'Tube B'!F7</f>
        <v>1.7468370520000018</v>
      </c>
      <c r="G9" s="71">
        <v>2.1579058680706362</v>
      </c>
      <c r="H9" s="69" t="str">
        <f>'Tube G'!G7</f>
        <v>B7</v>
      </c>
      <c r="I9" s="70">
        <f>'Tube G'!F7</f>
        <v>1.7449520410000012</v>
      </c>
      <c r="J9" s="71">
        <v>0.71414518008921812</v>
      </c>
    </row>
    <row r="10" spans="1:10">
      <c r="A10" s="53">
        <v>7</v>
      </c>
      <c r="B10" s="69" t="str">
        <f>'Tube A'!G8</f>
        <v>G1</v>
      </c>
      <c r="C10" s="70">
        <f>'Tube A'!F8</f>
        <v>1.7406083199999998</v>
      </c>
      <c r="D10" s="71">
        <v>1.8669690152981779</v>
      </c>
      <c r="E10" s="69" t="str">
        <f>'Tube B'!G8</f>
        <v>D4</v>
      </c>
      <c r="F10" s="70">
        <f>'Tube B'!F8</f>
        <v>1.7413732520000007</v>
      </c>
      <c r="G10" s="71">
        <v>3.979887113433076</v>
      </c>
      <c r="H10" s="69" t="str">
        <f>'Tube G'!G8</f>
        <v>C7</v>
      </c>
      <c r="I10" s="70">
        <f>'Tube G'!F8</f>
        <v>1.7383954810000013</v>
      </c>
      <c r="J10" s="71">
        <v>1.746573941957229</v>
      </c>
    </row>
    <row r="11" spans="1:10">
      <c r="A11" s="53">
        <v>8</v>
      </c>
      <c r="B11" s="69" t="str">
        <f>'Tube A'!G9</f>
        <v>H1</v>
      </c>
      <c r="C11" s="70">
        <f>'Tube A'!F9</f>
        <v>1.7351445200000004</v>
      </c>
      <c r="D11" s="71">
        <v>3.1331486911085822</v>
      </c>
      <c r="E11" s="69" t="str">
        <f>'Tube B'!G9</f>
        <v>C4</v>
      </c>
      <c r="F11" s="70">
        <f>'Tube B'!F9</f>
        <v>1.7348166920000008</v>
      </c>
      <c r="G11" s="71">
        <v>4.4508999135575031</v>
      </c>
      <c r="H11" s="69" t="str">
        <f>'Tube G'!G9</f>
        <v>D7</v>
      </c>
      <c r="I11" s="70">
        <f>'Tube G'!F9</f>
        <v>1.7329316810000019</v>
      </c>
      <c r="J11" s="71">
        <v>3.9224248908967225</v>
      </c>
    </row>
    <row r="12" spans="1:10">
      <c r="A12" s="53">
        <v>9</v>
      </c>
      <c r="B12" s="69" t="str">
        <f>'Tube A'!G10</f>
        <v>H2</v>
      </c>
      <c r="C12" s="70">
        <f>'Tube A'!F10</f>
        <v>1.7285879600000005</v>
      </c>
      <c r="D12" s="71">
        <v>6.8892501509636359</v>
      </c>
      <c r="E12" s="69" t="str">
        <f>'Tube B'!G10</f>
        <v>B4</v>
      </c>
      <c r="F12" s="70">
        <f>'Tube B'!F10</f>
        <v>1.7293528920000014</v>
      </c>
      <c r="G12" s="71">
        <v>6.1703269533547376</v>
      </c>
      <c r="H12" s="69" t="str">
        <f>'Tube G'!G10</f>
        <v>E7</v>
      </c>
      <c r="I12" s="70">
        <f>'Tube G'!F10</f>
        <v>1.7274678810000026</v>
      </c>
      <c r="J12" s="71">
        <v>9.227496351661971</v>
      </c>
    </row>
    <row r="13" spans="1:10">
      <c r="A13" s="53">
        <v>10</v>
      </c>
      <c r="B13" s="69" t="str">
        <f>'Tube A'!G11</f>
        <v>G2</v>
      </c>
      <c r="C13" s="70">
        <f>'Tube A'!F11</f>
        <v>1.7231241600000011</v>
      </c>
      <c r="D13" s="71">
        <v>17.295743956524557</v>
      </c>
      <c r="E13" s="69" t="str">
        <f>'Tube B'!G11</f>
        <v>A4</v>
      </c>
      <c r="F13" s="70">
        <f>'Tube B'!F11</f>
        <v>1.7238890920000021</v>
      </c>
      <c r="G13" s="71">
        <v>10.205984007402265</v>
      </c>
      <c r="H13" s="69" t="str">
        <f>'Tube G'!G11</f>
        <v>F7</v>
      </c>
      <c r="I13" s="70">
        <f>'Tube G'!F11</f>
        <v>1.7220040810000015</v>
      </c>
      <c r="J13" s="71">
        <v>11.988861788191608</v>
      </c>
    </row>
    <row r="14" spans="1:10">
      <c r="A14" s="53">
        <v>11</v>
      </c>
      <c r="B14" s="69" t="str">
        <f>'Tube A'!G12</f>
        <v>F2</v>
      </c>
      <c r="C14" s="70">
        <f>'Tube A'!F12</f>
        <v>1.7165675999999994</v>
      </c>
      <c r="D14" s="71">
        <v>16.477031598358462</v>
      </c>
      <c r="E14" s="69" t="str">
        <f>'Tube B'!G12</f>
        <v>A5</v>
      </c>
      <c r="F14" s="70">
        <f>'Tube B'!F12</f>
        <v>1.717523765000001</v>
      </c>
      <c r="G14" s="71">
        <v>8.2139724277361559</v>
      </c>
      <c r="H14" s="69" t="str">
        <f>'Tube G'!G12</f>
        <v>G7</v>
      </c>
      <c r="I14" s="70">
        <f>'Tube G'!F12</f>
        <v>1.7154475210000015</v>
      </c>
      <c r="J14" s="71">
        <v>10.26531982413016</v>
      </c>
    </row>
    <row r="15" spans="1:10">
      <c r="A15" s="53">
        <v>12</v>
      </c>
      <c r="B15" s="69" t="str">
        <f>'Tube A'!G13</f>
        <v>E2</v>
      </c>
      <c r="C15" s="70">
        <f>'Tube A'!F13</f>
        <v>1.7111038000000001</v>
      </c>
      <c r="D15" s="71">
        <v>12.406441070819277</v>
      </c>
      <c r="E15" s="69" t="str">
        <f>'Tube B'!G13</f>
        <v>B5</v>
      </c>
      <c r="F15" s="70">
        <f>'Tube B'!F13</f>
        <v>1.7120599650000017</v>
      </c>
      <c r="G15" s="71">
        <v>4.7309509524534512</v>
      </c>
      <c r="H15" s="69" t="str">
        <f>'Tube G'!G13</f>
        <v>H7</v>
      </c>
      <c r="I15" s="70">
        <f>'Tube G'!F13</f>
        <v>1.7110764810000028</v>
      </c>
      <c r="J15" s="71">
        <v>6.2742965686556316</v>
      </c>
    </row>
    <row r="16" spans="1:10">
      <c r="A16" s="53">
        <v>13</v>
      </c>
      <c r="B16" s="69" t="str">
        <f>'Tube A'!G14</f>
        <v>D2</v>
      </c>
      <c r="C16" s="70">
        <f>'Tube A'!F14</f>
        <v>1.7058312330000014</v>
      </c>
      <c r="D16" s="71">
        <v>5.8914951932498285</v>
      </c>
      <c r="E16" s="69" t="str">
        <f>'Tube B'!G14</f>
        <v>C5</v>
      </c>
      <c r="F16" s="70">
        <f>'Tube B'!F14</f>
        <v>1.7055034050000017</v>
      </c>
      <c r="G16" s="71">
        <v>1.8744064399324782</v>
      </c>
      <c r="H16" s="69" t="str">
        <f>'Tube G'!G14</f>
        <v>H8</v>
      </c>
      <c r="I16" s="70">
        <f>'Tube G'!F14</f>
        <v>1.7047111540000035</v>
      </c>
      <c r="J16" s="71">
        <v>2.5107370073227746</v>
      </c>
    </row>
    <row r="17" spans="1:10">
      <c r="A17" s="53">
        <v>14</v>
      </c>
      <c r="B17" s="69" t="str">
        <f>'Tube A'!G15</f>
        <v>C2</v>
      </c>
      <c r="C17" s="70">
        <f>'Tube A'!F15</f>
        <v>1.6992746729999997</v>
      </c>
      <c r="D17" s="71">
        <v>2.3667854139044811</v>
      </c>
      <c r="E17" s="69" t="str">
        <f>'Tube B'!G15</f>
        <v>D5</v>
      </c>
      <c r="F17" s="70">
        <f>'Tube B'!F15</f>
        <v>1.7000396050000006</v>
      </c>
      <c r="G17" s="71">
        <v>0.78239740984585993</v>
      </c>
      <c r="H17" s="69" t="str">
        <f>'Tube G'!G15</f>
        <v>G8</v>
      </c>
      <c r="I17" s="70">
        <f>'Tube G'!F15</f>
        <v>1.6981545940000018</v>
      </c>
      <c r="J17" s="71">
        <v>1.0882153322824084</v>
      </c>
    </row>
    <row r="18" spans="1:10">
      <c r="A18" s="53">
        <v>15</v>
      </c>
      <c r="B18" s="69" t="str">
        <f>'Tube A'!G16</f>
        <v>B2</v>
      </c>
      <c r="C18" s="70">
        <f>'Tube A'!F16</f>
        <v>1.6938108730000003</v>
      </c>
      <c r="D18" s="71">
        <v>1.3045307667087245</v>
      </c>
      <c r="E18" s="69" t="str">
        <f>'Tube B'!G16</f>
        <v>E5</v>
      </c>
      <c r="F18" s="70">
        <f>'Tube B'!F16</f>
        <v>1.6936742780000014</v>
      </c>
      <c r="G18" s="71">
        <v>0.46429613732693947</v>
      </c>
      <c r="H18" s="69" t="str">
        <f>'Tube G'!G16</f>
        <v>F8</v>
      </c>
      <c r="I18" s="70">
        <f>'Tube G'!F16</f>
        <v>1.6915980340000019</v>
      </c>
      <c r="J18" s="71">
        <v>0.70990451780672925</v>
      </c>
    </row>
    <row r="19" spans="1:10">
      <c r="A19" s="53">
        <v>16</v>
      </c>
      <c r="B19" s="69" t="str">
        <f>'Tube A'!G17</f>
        <v>A2</v>
      </c>
      <c r="C19" s="70">
        <f>'Tube A'!F17</f>
        <v>1.6896310660000005</v>
      </c>
      <c r="D19" s="71">
        <v>0.66990624304769808</v>
      </c>
      <c r="E19" s="69" t="str">
        <f>'Tube B'!G17</f>
        <v>F5</v>
      </c>
      <c r="F19" s="70">
        <f>'Tube B'!F17</f>
        <v>1.6871177180000014</v>
      </c>
      <c r="G19" s="71">
        <v>0.29035980824884805</v>
      </c>
      <c r="H19" s="69" t="str">
        <f>'Tube G'!G17</f>
        <v>E8</v>
      </c>
      <c r="I19" s="70">
        <f>'Tube G'!F17</f>
        <v>1.6872269940000013</v>
      </c>
      <c r="J19" s="71">
        <v>0.37844280196710622</v>
      </c>
    </row>
    <row r="20" spans="1:10">
      <c r="A20" s="53">
        <v>17</v>
      </c>
      <c r="B20" s="69" t="str">
        <f>'Tube A'!G18</f>
        <v>A3</v>
      </c>
      <c r="C20" s="70">
        <f>'Tube A'!F18</f>
        <v>1.6830745060000023</v>
      </c>
      <c r="D20" s="71">
        <v>0.31578040767394855</v>
      </c>
      <c r="E20" s="69" t="str">
        <f>'Tube B'!G18</f>
        <v>G5</v>
      </c>
      <c r="F20" s="70">
        <f>'Tube B'!F18</f>
        <v>1.6816539180000021</v>
      </c>
      <c r="G20" s="71">
        <v>0.15207951618668483</v>
      </c>
      <c r="H20" s="69" t="str">
        <f>'Tube G'!G18</f>
        <v>D8</v>
      </c>
      <c r="I20" s="70">
        <f>'Tube G'!F18</f>
        <v>1.6806704340000032</v>
      </c>
      <c r="J20" s="71">
        <v>0.15729053778141769</v>
      </c>
    </row>
    <row r="21" spans="1:10">
      <c r="A21" s="53">
        <v>18</v>
      </c>
      <c r="B21" s="69" t="str">
        <f>'Tube A'!G19</f>
        <v>B3</v>
      </c>
      <c r="C21" s="70">
        <f>'Tube A'!F19</f>
        <v>1.675425186</v>
      </c>
      <c r="D21" s="71">
        <v>0.17727351996985197</v>
      </c>
      <c r="E21" s="69" t="str">
        <f>'Tube B'!G19</f>
        <v>H5</v>
      </c>
      <c r="F21" s="70">
        <f>'Tube B'!F19</f>
        <v>1.6750973580000004</v>
      </c>
      <c r="G21" s="71">
        <v>8.2037299814070541E-2</v>
      </c>
      <c r="H21" s="69" t="str">
        <f>'Tube G'!G19</f>
        <v>C8</v>
      </c>
      <c r="I21" s="70">
        <f>'Tube G'!F19</f>
        <v>1.6730211140000009</v>
      </c>
      <c r="J21" s="71">
        <v>0.10135160490003459</v>
      </c>
    </row>
    <row r="22" spans="1:10">
      <c r="A22" s="53">
        <v>19</v>
      </c>
      <c r="B22" s="69" t="str">
        <f>'Tube A'!G20</f>
        <v>C3</v>
      </c>
      <c r="C22" s="70">
        <f>'Tube A'!F20</f>
        <v>1.6644975860000013</v>
      </c>
      <c r="D22" s="71">
        <v>0.17710095399703696</v>
      </c>
      <c r="E22" s="69" t="str">
        <f>'Tube B'!G20</f>
        <v>H6</v>
      </c>
      <c r="F22" s="70">
        <f>'Tube B'!F20</f>
        <v>1.6619842380000023</v>
      </c>
      <c r="G22" s="71">
        <v>9.2806022801507293E-2</v>
      </c>
      <c r="H22" s="69" t="str">
        <f>'Tube G'!G20</f>
        <v>B8</v>
      </c>
      <c r="I22" s="70">
        <f>'Tube G'!F20</f>
        <v>1.6489803940000023</v>
      </c>
      <c r="J22" s="71">
        <v>0.12133477445878739</v>
      </c>
    </row>
    <row r="23" spans="1:10">
      <c r="A23" s="53">
        <v>20</v>
      </c>
      <c r="B23" s="69" t="str">
        <f>'Tube A'!G21</f>
        <v>D3</v>
      </c>
      <c r="C23" s="70">
        <f>'Tube A'!F21</f>
        <v>1.6251582259999999</v>
      </c>
      <c r="D23" s="71">
        <v>0.15517656245377479</v>
      </c>
      <c r="E23" s="69" t="str">
        <f>'Tube B'!G21</f>
        <v>G6</v>
      </c>
      <c r="F23" s="70">
        <f>'Tube B'!F21</f>
        <v>1.6139027980000016</v>
      </c>
      <c r="G23" s="71">
        <v>0.15023883557590934</v>
      </c>
      <c r="H23" s="69" t="str">
        <f>'Tube G'!G21</f>
        <v>A8</v>
      </c>
      <c r="I23" s="70">
        <f>'Tube G'!F21</f>
        <v>1.5724871940000025</v>
      </c>
      <c r="J23" s="71">
        <v>8.5591272057726805E-2</v>
      </c>
    </row>
    <row r="24" spans="1:10">
      <c r="A24" s="53">
        <v>21</v>
      </c>
      <c r="B24" s="66" t="str">
        <f>'Tube A'!G22</f>
        <v>E3</v>
      </c>
      <c r="C24" s="67">
        <f>'Tube A'!F22</f>
        <v>1.4929342660000007</v>
      </c>
      <c r="D24" s="68">
        <v>0.12383276017703333</v>
      </c>
      <c r="E24" s="66" t="str">
        <f>'Tube B'!G22</f>
        <v>F6</v>
      </c>
      <c r="F24" s="67">
        <f>'Tube B'!F22</f>
        <v>1.4696584780000013</v>
      </c>
      <c r="G24" s="68">
        <v>9.343254686392416E-2</v>
      </c>
      <c r="H24" s="66" t="str">
        <f>'Tube G'!G22</f>
        <v>A9</v>
      </c>
      <c r="I24" s="67">
        <f>'Tube G'!F22</f>
        <v>1.4162225140000029</v>
      </c>
      <c r="J24" s="68">
        <v>4.7806821562146655E-2</v>
      </c>
    </row>
    <row r="25" spans="1:10" ht="13" thickBot="1">
      <c r="A25" s="53">
        <v>22</v>
      </c>
      <c r="B25" s="72" t="str">
        <f>'Tube A'!G23</f>
        <v>F3</v>
      </c>
      <c r="C25" s="73">
        <f>'Tube A'!F23</f>
        <v>1.2778517790000006</v>
      </c>
      <c r="D25" s="74">
        <v>8.7721384099790703E-2</v>
      </c>
      <c r="E25" s="72" t="str">
        <f>'Tube B'!G23</f>
        <v>E6</v>
      </c>
      <c r="F25" s="73">
        <f>'Tube B'!F23</f>
        <v>1.2685906380000009</v>
      </c>
      <c r="G25" s="74">
        <v>8.4982168025361474E-2</v>
      </c>
      <c r="H25" s="66" t="str">
        <f>'Tube G'!G23</f>
        <v>B9</v>
      </c>
      <c r="I25" s="73">
        <f>'Tube G'!F23</f>
        <v>1.264328874000002</v>
      </c>
      <c r="J25" s="74">
        <v>2.6045763421185336E-2</v>
      </c>
    </row>
    <row r="26" spans="1:10" ht="13" thickTop="1">
      <c r="B26" s="70"/>
      <c r="C26" s="75" t="s">
        <v>185</v>
      </c>
      <c r="D26" s="76">
        <f>SUM(D5:D25)*40/'Tube Loading'!J29*100</f>
        <v>70.819536343903977</v>
      </c>
      <c r="E26" s="70"/>
      <c r="F26" s="75" t="s">
        <v>185</v>
      </c>
      <c r="G26" s="76">
        <f>SUM(G5:G25)*40/'Tube Loading'!J30*100</f>
        <v>46.494467565472064</v>
      </c>
      <c r="H26" s="80"/>
      <c r="I26" s="75" t="s">
        <v>185</v>
      </c>
      <c r="J26" s="76">
        <f>SUM(J5:J25)*40/'Tube Loading'!J35*100</f>
        <v>49.759706664583277</v>
      </c>
    </row>
    <row r="27" spans="1:10">
      <c r="B27" s="93" t="s">
        <v>202</v>
      </c>
      <c r="C27" s="67"/>
      <c r="D27" s="67"/>
      <c r="E27" s="67"/>
      <c r="F27" s="70"/>
      <c r="G27" s="70"/>
    </row>
    <row r="28" spans="1:10">
      <c r="B28" s="70"/>
      <c r="C28" s="70"/>
      <c r="D28" s="70"/>
      <c r="E28" s="70"/>
      <c r="F28" s="70"/>
      <c r="G28" s="70"/>
    </row>
    <row r="29" spans="1:10">
      <c r="A29" s="59"/>
    </row>
    <row r="30" spans="1:10">
      <c r="A30" s="59"/>
    </row>
    <row r="31" spans="1:10">
      <c r="A31" s="59"/>
    </row>
    <row r="55" spans="1:7">
      <c r="B55" s="70"/>
      <c r="C55" s="70"/>
      <c r="D55" s="70"/>
      <c r="E55" s="70"/>
      <c r="F55" s="70"/>
      <c r="G55" s="70"/>
    </row>
    <row r="56" spans="1:7">
      <c r="A56" s="59"/>
    </row>
    <row r="57" spans="1:7">
      <c r="A57" s="59"/>
    </row>
    <row r="58" spans="1:7">
      <c r="A58" s="59"/>
    </row>
    <row r="82" spans="1:7">
      <c r="B82" s="70"/>
      <c r="C82" s="70"/>
      <c r="D82" s="70"/>
      <c r="E82" s="70"/>
      <c r="F82" s="70"/>
      <c r="G82" s="70"/>
    </row>
    <row r="83" spans="1:7">
      <c r="B83" s="70"/>
      <c r="C83" s="70"/>
      <c r="D83" s="70"/>
      <c r="E83" s="70"/>
      <c r="F83" s="70"/>
      <c r="G83" s="70"/>
    </row>
    <row r="84" spans="1:7">
      <c r="A84" s="59"/>
    </row>
    <row r="85" spans="1:7">
      <c r="A85" s="59"/>
    </row>
    <row r="86" spans="1:7">
      <c r="A86" s="59"/>
    </row>
  </sheetData>
  <mergeCells count="3">
    <mergeCell ref="H2:J2"/>
    <mergeCell ref="B2:D2"/>
    <mergeCell ref="E2:G2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1640625" defaultRowHeight="12.5"/>
  <cols>
    <col min="1" max="1" width="17.81640625" customWidth="1"/>
    <col min="2" max="2" width="8.8164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4" zoomScaleNormal="100" workbookViewId="0">
      <selection activeCell="B43" sqref="B43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0.92157210879998996</v>
      </c>
      <c r="C13" s="31">
        <f t="shared" ref="C13:C26" si="1">B13+A13</f>
        <v>4.9215721087999897</v>
      </c>
    </row>
    <row r="14" spans="1:10">
      <c r="A14" s="31">
        <v>4.05</v>
      </c>
      <c r="B14" s="31">
        <f t="shared" si="0"/>
        <v>0.93309176015998985</v>
      </c>
      <c r="C14" s="31">
        <f t="shared" si="1"/>
        <v>4.98309176015999</v>
      </c>
    </row>
    <row r="15" spans="1:10">
      <c r="A15" s="31">
        <v>4.0999999999999996</v>
      </c>
      <c r="B15" s="31">
        <f t="shared" si="0"/>
        <v>0.94461141151998962</v>
      </c>
      <c r="C15" s="31">
        <f t="shared" si="1"/>
        <v>5.0446114115199894</v>
      </c>
    </row>
    <row r="16" spans="1:10">
      <c r="A16" s="31">
        <v>4.1500000000000004</v>
      </c>
      <c r="B16" s="31">
        <f t="shared" si="0"/>
        <v>0.95613106287998972</v>
      </c>
      <c r="C16" s="15">
        <f t="shared" si="1"/>
        <v>5.1061310628799905</v>
      </c>
    </row>
    <row r="17" spans="1:11">
      <c r="A17" s="31">
        <v>4.2</v>
      </c>
      <c r="B17" s="31">
        <f t="shared" si="0"/>
        <v>0.96765071423998961</v>
      </c>
      <c r="C17" s="31">
        <f t="shared" si="1"/>
        <v>5.1676507142399899</v>
      </c>
    </row>
    <row r="18" spans="1:11">
      <c r="A18" s="31">
        <v>4.25</v>
      </c>
      <c r="B18" s="31">
        <f t="shared" si="0"/>
        <v>0.97917036559998938</v>
      </c>
      <c r="C18" s="31">
        <f t="shared" si="1"/>
        <v>5.2291703655999893</v>
      </c>
    </row>
    <row r="19" spans="1:11" ht="13">
      <c r="A19" s="31">
        <v>4.3</v>
      </c>
      <c r="B19" s="31">
        <f t="shared" si="0"/>
        <v>0.99069001695998915</v>
      </c>
      <c r="C19" s="31">
        <f t="shared" si="1"/>
        <v>5.2906900169599886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1">
      <c r="A20" s="31">
        <v>4.3499999999999996</v>
      </c>
      <c r="B20" s="31">
        <f t="shared" si="0"/>
        <v>1.002209668319989</v>
      </c>
      <c r="C20" s="31">
        <f t="shared" si="1"/>
        <v>5.3522096683199889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0.85220966831998901</v>
      </c>
      <c r="H20">
        <v>5.0000000000000001E-3</v>
      </c>
    </row>
    <row r="21" spans="1:11">
      <c r="A21" s="31">
        <v>4.4000000000000004</v>
      </c>
      <c r="B21" s="31">
        <f t="shared" si="0"/>
        <v>1.013729319679989</v>
      </c>
      <c r="C21" s="31">
        <f t="shared" si="1"/>
        <v>5.4137293196799892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0.863729319679989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1.025248971039989</v>
      </c>
      <c r="C22" s="31">
        <f t="shared" si="1"/>
        <v>5.4752489710399894</v>
      </c>
      <c r="E22">
        <f t="shared" si="2"/>
        <v>4.45</v>
      </c>
      <c r="F22">
        <f t="shared" si="4"/>
        <v>0.15</v>
      </c>
      <c r="G22" s="28">
        <f t="shared" si="3"/>
        <v>0.875248971039989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1.0367686223999888</v>
      </c>
      <c r="C23">
        <f t="shared" si="1"/>
        <v>5.5367686223999888</v>
      </c>
      <c r="E23">
        <f t="shared" si="2"/>
        <v>4.5</v>
      </c>
      <c r="F23">
        <f t="shared" si="4"/>
        <v>0.15</v>
      </c>
      <c r="G23" s="28">
        <f t="shared" si="3"/>
        <v>0.88676862239998877</v>
      </c>
      <c r="H23">
        <v>5.0000000000000001E-3</v>
      </c>
      <c r="I23" s="16"/>
      <c r="J23" s="16"/>
    </row>
    <row r="24" spans="1:11">
      <c r="A24" s="91">
        <v>4.55</v>
      </c>
      <c r="B24" s="91">
        <f t="shared" si="0"/>
        <v>1.0482882737599886</v>
      </c>
      <c r="C24" s="91">
        <f t="shared" si="1"/>
        <v>5.5982882737599882</v>
      </c>
      <c r="D24" s="91"/>
      <c r="E24" s="91">
        <f>A24</f>
        <v>4.55</v>
      </c>
      <c r="F24" s="91">
        <f t="shared" si="4"/>
        <v>0.15</v>
      </c>
      <c r="G24" s="92">
        <f>B24-F24</f>
        <v>0.89828827375998854</v>
      </c>
      <c r="H24" s="52">
        <v>5.0000000000000001E-3</v>
      </c>
      <c r="I24" s="16"/>
      <c r="J24" s="16"/>
    </row>
    <row r="25" spans="1:11">
      <c r="A25">
        <v>4.57</v>
      </c>
      <c r="B25" s="31">
        <f t="shared" si="0"/>
        <v>1.0528961343039887</v>
      </c>
      <c r="C25">
        <f t="shared" si="1"/>
        <v>5.6228961343039892</v>
      </c>
      <c r="E25">
        <f t="shared" si="2"/>
        <v>4.57</v>
      </c>
      <c r="F25">
        <f t="shared" si="4"/>
        <v>0.15</v>
      </c>
      <c r="G25" s="28">
        <f t="shared" si="3"/>
        <v>0.90289613430398863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1.0598079251199883</v>
      </c>
      <c r="C26" s="30">
        <f t="shared" si="1"/>
        <v>5.6598079251199884</v>
      </c>
      <c r="E26">
        <f t="shared" si="2"/>
        <v>4.5999999999999996</v>
      </c>
      <c r="F26">
        <f t="shared" si="4"/>
        <v>0.15</v>
      </c>
      <c r="G26" s="28">
        <f t="shared" si="3"/>
        <v>0.90980792511998831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.5" thickBot="1">
      <c r="A28" s="86" t="s">
        <v>43</v>
      </c>
      <c r="B28" s="87" t="s">
        <v>39</v>
      </c>
      <c r="C28" s="87" t="s">
        <v>40</v>
      </c>
      <c r="D28" s="87" t="s">
        <v>42</v>
      </c>
      <c r="E28" s="87" t="s">
        <v>0</v>
      </c>
      <c r="F28" s="87" t="s">
        <v>153</v>
      </c>
      <c r="G28" s="88" t="s">
        <v>146</v>
      </c>
      <c r="H28" s="88" t="s">
        <v>147</v>
      </c>
      <c r="I28" s="88" t="s">
        <v>148</v>
      </c>
      <c r="J28" s="86" t="s">
        <v>193</v>
      </c>
      <c r="K28" s="87" t="s">
        <v>46</v>
      </c>
    </row>
    <row r="29" spans="1:11">
      <c r="A29" s="38" t="s">
        <v>138</v>
      </c>
      <c r="B29" s="82">
        <v>1.4017999999999999</v>
      </c>
      <c r="C29" s="82">
        <v>20.5</v>
      </c>
      <c r="D29" s="83">
        <f t="shared" ref="D29:D40" si="5">(20-C29)*-0.000175+B29</f>
        <v>1.4018875</v>
      </c>
      <c r="E29" s="83">
        <f t="shared" ref="E29:E40" si="6">D29*10.9276-13.593</f>
        <v>1.7262658450000004</v>
      </c>
      <c r="F29" s="38">
        <v>1433</v>
      </c>
      <c r="G29" s="38">
        <v>61.17</v>
      </c>
      <c r="H29" s="84">
        <f>4000/G29</f>
        <v>65.391531796632336</v>
      </c>
      <c r="I29" s="84">
        <f>150-H29</f>
        <v>84.608468203367664</v>
      </c>
      <c r="J29" s="38">
        <f>G29*H29</f>
        <v>4000</v>
      </c>
      <c r="K29" s="85">
        <f>G$24</f>
        <v>0.89828827375998854</v>
      </c>
    </row>
    <row r="30" spans="1:11">
      <c r="A30" t="s">
        <v>139</v>
      </c>
      <c r="B30" s="54">
        <v>1.4016999999999999</v>
      </c>
      <c r="C30" s="54">
        <v>20.5</v>
      </c>
      <c r="D30" s="42">
        <f t="shared" si="5"/>
        <v>1.4017875</v>
      </c>
      <c r="E30" s="42">
        <f t="shared" si="6"/>
        <v>1.7251730849999998</v>
      </c>
      <c r="F30">
        <v>3652</v>
      </c>
      <c r="G30">
        <v>66.509999999999991</v>
      </c>
      <c r="H30" s="50">
        <f t="shared" ref="H30:H44" si="7">4000/G30</f>
        <v>60.141332130506697</v>
      </c>
      <c r="I30" s="50">
        <f>150-H30</f>
        <v>89.858667869493303</v>
      </c>
      <c r="J30">
        <f>G30*H30</f>
        <v>4000</v>
      </c>
      <c r="K30" s="85">
        <f t="shared" ref="K30:K44" si="8">G$24</f>
        <v>0.89828827375998854</v>
      </c>
    </row>
    <row r="31" spans="1:11">
      <c r="A31" s="38" t="s">
        <v>140</v>
      </c>
      <c r="B31" s="82">
        <v>1.4016999999999999</v>
      </c>
      <c r="C31" s="82">
        <v>20.5</v>
      </c>
      <c r="D31" s="83">
        <f t="shared" si="5"/>
        <v>1.4017875</v>
      </c>
      <c r="E31" s="83">
        <f t="shared" si="6"/>
        <v>1.7251730849999998</v>
      </c>
      <c r="F31" s="38">
        <v>3961</v>
      </c>
      <c r="G31" s="38">
        <v>70.84</v>
      </c>
      <c r="H31" s="84">
        <f t="shared" si="7"/>
        <v>56.4652738565782</v>
      </c>
      <c r="I31" s="84">
        <f t="shared" ref="I31" si="9">150-H31</f>
        <v>93.534726143421807</v>
      </c>
      <c r="J31" s="38">
        <f t="shared" ref="J31:J44" si="10">G31*H31</f>
        <v>4000</v>
      </c>
      <c r="K31" s="85">
        <f t="shared" si="8"/>
        <v>0.89828827375998854</v>
      </c>
    </row>
    <row r="32" spans="1:11">
      <c r="A32" t="s">
        <v>141</v>
      </c>
      <c r="B32" s="54">
        <v>1.4018999999999999</v>
      </c>
      <c r="C32" s="54">
        <v>20.5</v>
      </c>
      <c r="D32" s="42">
        <f t="shared" si="5"/>
        <v>1.4019874999999999</v>
      </c>
      <c r="E32" s="42">
        <f t="shared" si="6"/>
        <v>1.7273586049999992</v>
      </c>
      <c r="F32">
        <v>4016</v>
      </c>
      <c r="G32">
        <v>111.19999999999999</v>
      </c>
      <c r="H32" s="50">
        <f t="shared" si="7"/>
        <v>35.971223021582738</v>
      </c>
      <c r="I32" s="50">
        <f t="shared" ref="I32:I42" si="11">150-H32</f>
        <v>114.02877697841726</v>
      </c>
      <c r="J32">
        <f t="shared" si="10"/>
        <v>4000</v>
      </c>
      <c r="K32" s="85">
        <f t="shared" si="8"/>
        <v>0.89828827375998854</v>
      </c>
    </row>
    <row r="33" spans="1:11">
      <c r="A33" s="38" t="s">
        <v>142</v>
      </c>
      <c r="B33" s="82">
        <v>1.4016999999999999</v>
      </c>
      <c r="C33" s="82">
        <v>20.5</v>
      </c>
      <c r="D33" s="83">
        <f t="shared" si="5"/>
        <v>1.4017875</v>
      </c>
      <c r="E33" s="83">
        <f t="shared" si="6"/>
        <v>1.7251730849999998</v>
      </c>
      <c r="F33" s="38">
        <v>4007</v>
      </c>
      <c r="G33" s="38">
        <v>200.97000000000003</v>
      </c>
      <c r="H33" s="84">
        <f t="shared" si="7"/>
        <v>19.903468179330247</v>
      </c>
      <c r="I33" s="84">
        <f t="shared" si="11"/>
        <v>130.09653182066975</v>
      </c>
      <c r="J33" s="38">
        <f t="shared" si="10"/>
        <v>4000.0000000000005</v>
      </c>
      <c r="K33" s="85">
        <f t="shared" si="8"/>
        <v>0.89828827375998854</v>
      </c>
    </row>
    <row r="34" spans="1:11">
      <c r="A34" t="s">
        <v>143</v>
      </c>
      <c r="B34" s="54">
        <v>1.4019999999999999</v>
      </c>
      <c r="C34" s="54">
        <v>20.7</v>
      </c>
      <c r="D34" s="42">
        <f t="shared" si="5"/>
        <v>1.4021224999999999</v>
      </c>
      <c r="E34" s="42">
        <f t="shared" si="6"/>
        <v>1.7288338309999993</v>
      </c>
      <c r="F34">
        <v>1791</v>
      </c>
      <c r="G34">
        <v>198.06</v>
      </c>
      <c r="H34" s="50">
        <f t="shared" si="7"/>
        <v>20.195900232252853</v>
      </c>
      <c r="I34" s="50">
        <f t="shared" si="11"/>
        <v>129.80409976774715</v>
      </c>
      <c r="J34">
        <f t="shared" si="10"/>
        <v>4000</v>
      </c>
      <c r="K34" s="85">
        <f t="shared" si="8"/>
        <v>0.89828827375998854</v>
      </c>
    </row>
    <row r="35" spans="1:11">
      <c r="A35" s="38" t="s">
        <v>144</v>
      </c>
      <c r="B35" s="82">
        <v>1.4016999999999999</v>
      </c>
      <c r="C35" s="82">
        <v>20.6</v>
      </c>
      <c r="D35" s="83">
        <f t="shared" si="5"/>
        <v>1.401805</v>
      </c>
      <c r="E35" s="83">
        <f t="shared" si="6"/>
        <v>1.7253643180000005</v>
      </c>
      <c r="F35" s="38">
        <v>1449</v>
      </c>
      <c r="G35" s="38">
        <v>205.33999999999997</v>
      </c>
      <c r="H35" s="84">
        <f t="shared" si="7"/>
        <v>19.479887016655304</v>
      </c>
      <c r="I35" s="84">
        <f t="shared" si="11"/>
        <v>130.52011298334469</v>
      </c>
      <c r="J35" s="38">
        <f t="shared" si="10"/>
        <v>3999.9999999999995</v>
      </c>
      <c r="K35" s="85">
        <f t="shared" si="8"/>
        <v>0.89828827375998854</v>
      </c>
    </row>
    <row r="36" spans="1:11">
      <c r="A36" t="s">
        <v>145</v>
      </c>
      <c r="B36" s="54">
        <v>1.4017999999999999</v>
      </c>
      <c r="C36" s="54">
        <v>20.6</v>
      </c>
      <c r="D36" s="42">
        <f t="shared" si="5"/>
        <v>1.401905</v>
      </c>
      <c r="E36" s="42">
        <f t="shared" si="6"/>
        <v>1.7264570779999993</v>
      </c>
      <c r="F36">
        <v>3647</v>
      </c>
      <c r="G36">
        <v>246.78</v>
      </c>
      <c r="H36" s="50">
        <f t="shared" si="7"/>
        <v>16.208768943998702</v>
      </c>
      <c r="I36" s="50">
        <f t="shared" si="11"/>
        <v>133.79123105600129</v>
      </c>
      <c r="J36">
        <f t="shared" si="10"/>
        <v>4000</v>
      </c>
      <c r="K36" s="85">
        <f t="shared" si="8"/>
        <v>0.89828827375998854</v>
      </c>
    </row>
    <row r="37" spans="1:11">
      <c r="A37" s="38" t="s">
        <v>149</v>
      </c>
      <c r="B37" s="83">
        <v>1.4017999999999999</v>
      </c>
      <c r="C37" s="89">
        <v>20.7</v>
      </c>
      <c r="D37" s="83">
        <f t="shared" si="5"/>
        <v>1.4019225</v>
      </c>
      <c r="E37" s="83">
        <f t="shared" si="6"/>
        <v>1.7266483109999999</v>
      </c>
      <c r="F37" s="38">
        <v>2036</v>
      </c>
      <c r="G37" s="38">
        <v>126.53</v>
      </c>
      <c r="H37" s="84">
        <f t="shared" si="7"/>
        <v>31.613056192207381</v>
      </c>
      <c r="I37" s="84">
        <f t="shared" si="11"/>
        <v>118.38694380779262</v>
      </c>
      <c r="J37" s="38">
        <f t="shared" si="10"/>
        <v>4000</v>
      </c>
      <c r="K37" s="85">
        <f t="shared" si="8"/>
        <v>0.89828827375998854</v>
      </c>
    </row>
    <row r="38" spans="1:11">
      <c r="A38" t="s">
        <v>150</v>
      </c>
      <c r="B38" s="42">
        <v>1.4016999999999999</v>
      </c>
      <c r="C38" s="41">
        <v>20.7</v>
      </c>
      <c r="D38" s="42">
        <f t="shared" si="5"/>
        <v>1.4018225</v>
      </c>
      <c r="E38" s="42">
        <f t="shared" si="6"/>
        <v>1.7255555509999994</v>
      </c>
      <c r="F38">
        <v>3203</v>
      </c>
      <c r="G38">
        <v>193.35000000000002</v>
      </c>
      <c r="H38" s="50">
        <f t="shared" si="7"/>
        <v>20.687871735195241</v>
      </c>
      <c r="I38" s="50">
        <f t="shared" si="11"/>
        <v>129.31212826480476</v>
      </c>
      <c r="J38">
        <f t="shared" si="10"/>
        <v>4000.0000000000005</v>
      </c>
      <c r="K38" s="85">
        <f t="shared" si="8"/>
        <v>0.89828827375998854</v>
      </c>
    </row>
    <row r="39" spans="1:11" ht="14.5">
      <c r="A39" s="38" t="s">
        <v>151</v>
      </c>
      <c r="B39" s="83">
        <v>1.4017999999999999</v>
      </c>
      <c r="C39" s="89">
        <v>20.8</v>
      </c>
      <c r="D39" s="83">
        <f t="shared" si="5"/>
        <v>1.40194</v>
      </c>
      <c r="E39" s="83">
        <f t="shared" si="6"/>
        <v>1.7268395439999988</v>
      </c>
      <c r="F39" s="38">
        <v>3197</v>
      </c>
      <c r="G39" s="90">
        <v>90.94</v>
      </c>
      <c r="H39" s="84">
        <f t="shared" si="7"/>
        <v>43.985045084671214</v>
      </c>
      <c r="I39" s="84">
        <f t="shared" si="11"/>
        <v>106.01495491532879</v>
      </c>
      <c r="J39" s="38">
        <f t="shared" si="10"/>
        <v>4000</v>
      </c>
      <c r="K39" s="85">
        <f t="shared" si="8"/>
        <v>0.89828827375998854</v>
      </c>
    </row>
    <row r="40" spans="1:11">
      <c r="A40" t="s">
        <v>152</v>
      </c>
      <c r="B40" s="42">
        <v>1.4016999999999999</v>
      </c>
      <c r="C40" s="41">
        <v>20.8</v>
      </c>
      <c r="D40" s="42">
        <f t="shared" si="5"/>
        <v>1.40184</v>
      </c>
      <c r="E40" s="42">
        <f t="shared" si="6"/>
        <v>1.725746784</v>
      </c>
      <c r="F40">
        <v>4012</v>
      </c>
      <c r="G40">
        <v>321.24</v>
      </c>
      <c r="H40" s="50">
        <f t="shared" si="7"/>
        <v>12.451749470800648</v>
      </c>
      <c r="I40" s="50">
        <f t="shared" si="11"/>
        <v>137.54825052919935</v>
      </c>
      <c r="J40">
        <f t="shared" si="10"/>
        <v>4000</v>
      </c>
      <c r="K40" s="85">
        <f t="shared" si="8"/>
        <v>0.89828827375998854</v>
      </c>
    </row>
    <row r="41" spans="1:11">
      <c r="A41" s="38" t="s">
        <v>163</v>
      </c>
      <c r="B41" s="83">
        <v>1.4019999999999999</v>
      </c>
      <c r="C41" s="89">
        <v>20.9</v>
      </c>
      <c r="D41" s="83">
        <f t="shared" ref="D41:D44" si="12">(20-C41)*-0.000175+B41</f>
        <v>1.4021574999999999</v>
      </c>
      <c r="E41" s="83">
        <f t="shared" ref="E41:E44" si="13">D41*10.9276-13.593</f>
        <v>1.7292162969999989</v>
      </c>
      <c r="F41" s="38">
        <v>4011</v>
      </c>
      <c r="G41" s="38">
        <v>197.77999999999997</v>
      </c>
      <c r="H41" s="84">
        <f t="shared" si="7"/>
        <v>20.224491859642029</v>
      </c>
      <c r="I41" s="84">
        <f t="shared" si="11"/>
        <v>129.77550814035797</v>
      </c>
      <c r="J41" s="38">
        <f t="shared" si="10"/>
        <v>4000</v>
      </c>
      <c r="K41" s="85">
        <f t="shared" si="8"/>
        <v>0.89828827375998854</v>
      </c>
    </row>
    <row r="42" spans="1:11">
      <c r="A42" t="s">
        <v>164</v>
      </c>
      <c r="B42" s="42">
        <v>1.4016999999999999</v>
      </c>
      <c r="C42" s="41">
        <v>21</v>
      </c>
      <c r="D42" s="42">
        <f t="shared" si="12"/>
        <v>1.401875</v>
      </c>
      <c r="E42" s="42">
        <f t="shared" si="13"/>
        <v>1.7261292499999996</v>
      </c>
      <c r="F42">
        <v>3205</v>
      </c>
      <c r="G42">
        <v>293.29000000000002</v>
      </c>
      <c r="H42" s="50">
        <f t="shared" si="7"/>
        <v>13.638378396808619</v>
      </c>
      <c r="I42" s="50">
        <f t="shared" si="11"/>
        <v>136.3616216031914</v>
      </c>
      <c r="J42">
        <f t="shared" si="10"/>
        <v>4000</v>
      </c>
      <c r="K42" s="85">
        <f t="shared" si="8"/>
        <v>0.89828827375998854</v>
      </c>
    </row>
    <row r="43" spans="1:11">
      <c r="A43" s="38" t="s">
        <v>165</v>
      </c>
      <c r="B43" s="83">
        <v>1.4017999999999999</v>
      </c>
      <c r="C43" s="89">
        <v>20.9</v>
      </c>
      <c r="D43" s="83">
        <f t="shared" si="12"/>
        <v>1.4019575</v>
      </c>
      <c r="E43" s="83">
        <f t="shared" si="13"/>
        <v>1.7270307769999995</v>
      </c>
      <c r="F43" s="38">
        <v>1465</v>
      </c>
      <c r="G43" s="38">
        <v>146.1</v>
      </c>
      <c r="H43" s="84">
        <f t="shared" si="7"/>
        <v>27.378507871321013</v>
      </c>
      <c r="I43" s="84">
        <f t="shared" ref="I43:I44" si="14">150-H43</f>
        <v>122.62149212867899</v>
      </c>
      <c r="J43" s="38">
        <f t="shared" si="10"/>
        <v>4000</v>
      </c>
      <c r="K43" s="85">
        <f t="shared" si="8"/>
        <v>0.89828827375998854</v>
      </c>
    </row>
    <row r="44" spans="1:11">
      <c r="A44" t="s">
        <v>166</v>
      </c>
      <c r="B44" s="42">
        <v>1.4019999999999999</v>
      </c>
      <c r="C44" s="41">
        <v>20.9</v>
      </c>
      <c r="D44" s="42">
        <f t="shared" si="12"/>
        <v>1.4021574999999999</v>
      </c>
      <c r="E44" s="42">
        <f t="shared" si="13"/>
        <v>1.7292162969999989</v>
      </c>
      <c r="F44">
        <v>1423</v>
      </c>
      <c r="G44">
        <v>161.82999999999998</v>
      </c>
      <c r="H44" s="50">
        <f t="shared" si="7"/>
        <v>24.7172959278255</v>
      </c>
      <c r="I44" s="50">
        <f t="shared" si="14"/>
        <v>125.2827040721745</v>
      </c>
      <c r="J44">
        <f t="shared" si="10"/>
        <v>4000.0000000000005</v>
      </c>
      <c r="K44" s="85">
        <f t="shared" si="8"/>
        <v>0.89828827375998854</v>
      </c>
    </row>
    <row r="45" spans="1:11" ht="14">
      <c r="A45" s="45" t="s">
        <v>33</v>
      </c>
      <c r="B45" s="46">
        <v>1.4160999999999999</v>
      </c>
      <c r="C45" s="47">
        <v>20</v>
      </c>
      <c r="D45" s="48">
        <f>(20-C45)*-0.000175+B45</f>
        <v>1.4160999999999999</v>
      </c>
      <c r="E45" s="49">
        <f>D45*10.9276-13.593</f>
        <v>1.8815743599999983</v>
      </c>
      <c r="F45" s="81"/>
      <c r="H45" s="50"/>
      <c r="I45" s="50"/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1.4007000000000001</v>
      </c>
      <c r="D2" s="55">
        <v>19.899999999999999</v>
      </c>
      <c r="E2" s="55">
        <f t="shared" ref="E2:E23" si="0">((20-D2)*-0.000175+C2)-0.0008</f>
        <v>1.3998825000000001</v>
      </c>
      <c r="F2" s="56">
        <f t="shared" ref="F2:F23" si="1">E2*10.9276-13.593</f>
        <v>1.7043560070000012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19.899999999999999</v>
      </c>
      <c r="E3" s="55">
        <f t="shared" si="0"/>
        <v>1.4064825000000001</v>
      </c>
      <c r="F3" s="56">
        <f t="shared" si="1"/>
        <v>1.7764781670000005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1.4065000000000001</v>
      </c>
      <c r="D4" s="55">
        <v>19.899999999999999</v>
      </c>
      <c r="E4" s="55">
        <f t="shared" si="0"/>
        <v>1.4056825000000002</v>
      </c>
      <c r="F4" s="56">
        <f t="shared" si="1"/>
        <v>1.7677360870000012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19.899999999999999</v>
      </c>
      <c r="E5" s="55">
        <f t="shared" si="0"/>
        <v>1.4048825</v>
      </c>
      <c r="F5" s="56">
        <f t="shared" si="1"/>
        <v>1.7589940070000001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19.899999999999999</v>
      </c>
      <c r="E6" s="55">
        <f t="shared" si="0"/>
        <v>1.4042825000000001</v>
      </c>
      <c r="F6" s="56">
        <f t="shared" si="1"/>
        <v>1.7524374470000019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20</v>
      </c>
      <c r="E7" s="55">
        <f t="shared" si="0"/>
        <v>1.4038000000000002</v>
      </c>
      <c r="F7" s="56">
        <f t="shared" si="1"/>
        <v>1.7471648800000015</v>
      </c>
      <c r="G7" s="55" t="s">
        <v>68</v>
      </c>
    </row>
    <row r="8" spans="1:13">
      <c r="A8" s="55">
        <v>7</v>
      </c>
      <c r="B8" s="55" t="s">
        <v>61</v>
      </c>
      <c r="C8" s="56">
        <v>1.4039999999999999</v>
      </c>
      <c r="D8" s="55">
        <v>20</v>
      </c>
      <c r="E8" s="55">
        <f t="shared" si="0"/>
        <v>1.4032</v>
      </c>
      <c r="F8" s="56">
        <f t="shared" si="1"/>
        <v>1.7406083199999998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20</v>
      </c>
      <c r="E9" s="55">
        <f t="shared" si="0"/>
        <v>1.4027000000000001</v>
      </c>
      <c r="F9" s="56">
        <f t="shared" si="1"/>
        <v>1.7351445200000004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</v>
      </c>
      <c r="E10" s="43">
        <f t="shared" si="0"/>
        <v>1.4021000000000001</v>
      </c>
      <c r="F10" s="44">
        <f t="shared" si="1"/>
        <v>1.7285879600000005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20</v>
      </c>
      <c r="E11" s="43">
        <f t="shared" si="0"/>
        <v>1.4016000000000002</v>
      </c>
      <c r="F11" s="44">
        <f t="shared" si="1"/>
        <v>1.7231241600000011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20</v>
      </c>
      <c r="E12" s="43">
        <f t="shared" si="0"/>
        <v>1.401</v>
      </c>
      <c r="F12" s="44">
        <f t="shared" si="1"/>
        <v>1.7165675999999994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20</v>
      </c>
      <c r="E13" s="43">
        <f t="shared" si="0"/>
        <v>1.4005000000000001</v>
      </c>
      <c r="F13" s="44">
        <f t="shared" si="1"/>
        <v>1.7111038000000001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20.100000000000001</v>
      </c>
      <c r="E14" s="43">
        <f t="shared" si="0"/>
        <v>1.4000175000000001</v>
      </c>
      <c r="F14" s="44">
        <f t="shared" si="1"/>
        <v>1.7058312330000014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20.100000000000001</v>
      </c>
      <c r="E15" s="43">
        <f t="shared" si="0"/>
        <v>1.3994175</v>
      </c>
      <c r="F15" s="44">
        <f t="shared" si="1"/>
        <v>1.6992746729999997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20.100000000000001</v>
      </c>
      <c r="E16" s="43">
        <f t="shared" si="0"/>
        <v>1.3989175</v>
      </c>
      <c r="F16" s="44">
        <f t="shared" si="1"/>
        <v>1.6938108730000003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20.2</v>
      </c>
      <c r="E17" s="43">
        <f t="shared" si="0"/>
        <v>1.3985350000000001</v>
      </c>
      <c r="F17" s="44">
        <f t="shared" si="1"/>
        <v>1.6896310660000005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20.2</v>
      </c>
      <c r="E18" s="55">
        <f t="shared" si="0"/>
        <v>1.3979350000000001</v>
      </c>
      <c r="F18" s="56">
        <f t="shared" si="1"/>
        <v>1.6830745060000023</v>
      </c>
      <c r="G18" s="55" t="s">
        <v>79</v>
      </c>
    </row>
    <row r="19" spans="1:7">
      <c r="A19" s="55">
        <v>18</v>
      </c>
      <c r="B19" s="55" t="s">
        <v>61</v>
      </c>
      <c r="C19" s="56">
        <v>1.3979999999999999</v>
      </c>
      <c r="D19" s="55">
        <v>20.2</v>
      </c>
      <c r="E19" s="55">
        <f t="shared" si="0"/>
        <v>1.397235</v>
      </c>
      <c r="F19" s="56">
        <f t="shared" si="1"/>
        <v>1.675425186</v>
      </c>
      <c r="G19" s="55" t="s">
        <v>80</v>
      </c>
    </row>
    <row r="20" spans="1:7">
      <c r="A20" s="55">
        <v>19</v>
      </c>
      <c r="B20" s="55" t="s">
        <v>61</v>
      </c>
      <c r="C20" s="56">
        <v>1.397</v>
      </c>
      <c r="D20" s="55">
        <v>20.2</v>
      </c>
      <c r="E20" s="55">
        <f t="shared" si="0"/>
        <v>1.3962350000000001</v>
      </c>
      <c r="F20" s="56">
        <f t="shared" si="1"/>
        <v>1.6644975860000013</v>
      </c>
      <c r="G20" s="55" t="s">
        <v>81</v>
      </c>
    </row>
    <row r="21" spans="1:7">
      <c r="A21" s="55">
        <v>20</v>
      </c>
      <c r="B21" s="55" t="s">
        <v>61</v>
      </c>
      <c r="C21" s="56">
        <v>1.3934</v>
      </c>
      <c r="D21" s="55">
        <v>20.2</v>
      </c>
      <c r="E21" s="55">
        <f t="shared" si="0"/>
        <v>1.3926350000000001</v>
      </c>
      <c r="F21" s="56">
        <f t="shared" si="1"/>
        <v>1.6251582259999999</v>
      </c>
      <c r="G21" s="55" t="s">
        <v>82</v>
      </c>
    </row>
    <row r="22" spans="1:7">
      <c r="A22" s="55">
        <v>21</v>
      </c>
      <c r="B22" s="55" t="s">
        <v>61</v>
      </c>
      <c r="C22" s="56">
        <v>1.3813</v>
      </c>
      <c r="D22" s="55">
        <v>20.2</v>
      </c>
      <c r="E22" s="55">
        <f t="shared" si="0"/>
        <v>1.3805350000000001</v>
      </c>
      <c r="F22" s="56">
        <f t="shared" si="1"/>
        <v>1.4929342660000007</v>
      </c>
      <c r="G22" s="55" t="s">
        <v>83</v>
      </c>
    </row>
    <row r="23" spans="1:7">
      <c r="A23" s="55">
        <v>22</v>
      </c>
      <c r="B23" s="55" t="s">
        <v>61</v>
      </c>
      <c r="C23" s="56">
        <v>1.3615999999999999</v>
      </c>
      <c r="D23" s="55">
        <v>20.3</v>
      </c>
      <c r="E23" s="55">
        <f t="shared" si="0"/>
        <v>1.3608525</v>
      </c>
      <c r="F23" s="56">
        <f t="shared" si="1"/>
        <v>1.2778517790000006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1.4014</v>
      </c>
      <c r="D2" s="55">
        <v>20.3</v>
      </c>
      <c r="E2" s="55">
        <f t="shared" ref="E2:E23" si="0">((20-D2)*-0.000175+C2)-0.0008</f>
        <v>1.4006525000000001</v>
      </c>
      <c r="F2" s="56">
        <f t="shared" ref="F2:F23" si="1">E2*10.9276-13.593</f>
        <v>1.7127702590000009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20.3</v>
      </c>
      <c r="E3" s="55">
        <f t="shared" si="0"/>
        <v>1.4061525000000001</v>
      </c>
      <c r="F3" s="56">
        <f t="shared" si="1"/>
        <v>1.7728720590000009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20.3</v>
      </c>
      <c r="E4" s="57">
        <f t="shared" si="0"/>
        <v>1.4055525000000002</v>
      </c>
      <c r="F4" s="58">
        <f t="shared" si="1"/>
        <v>1.7663154990000027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20.3</v>
      </c>
      <c r="E5" s="57">
        <f t="shared" si="0"/>
        <v>1.4049525</v>
      </c>
      <c r="F5" s="58">
        <f t="shared" si="1"/>
        <v>1.759758939000001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20.3</v>
      </c>
      <c r="E6" s="57">
        <f t="shared" si="0"/>
        <v>1.4043525000000001</v>
      </c>
      <c r="F6" s="58">
        <f t="shared" si="1"/>
        <v>1.7532023790000011</v>
      </c>
      <c r="G6" s="57" t="s">
        <v>89</v>
      </c>
    </row>
    <row r="7" spans="1:13">
      <c r="A7" s="57">
        <v>6</v>
      </c>
      <c r="B7" s="57" t="s">
        <v>61</v>
      </c>
      <c r="C7" s="58">
        <v>1.4045000000000001</v>
      </c>
      <c r="D7" s="57">
        <v>20.399999999999999</v>
      </c>
      <c r="E7" s="57">
        <f t="shared" si="0"/>
        <v>1.4037700000000002</v>
      </c>
      <c r="F7" s="58">
        <f t="shared" si="1"/>
        <v>1.7468370520000018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20.399999999999999</v>
      </c>
      <c r="E8" s="57">
        <f t="shared" si="0"/>
        <v>1.40327</v>
      </c>
      <c r="F8" s="58">
        <f t="shared" si="1"/>
        <v>1.7413732520000007</v>
      </c>
      <c r="G8" s="57" t="s">
        <v>91</v>
      </c>
    </row>
    <row r="9" spans="1:13">
      <c r="A9" s="57">
        <v>8</v>
      </c>
      <c r="B9" s="57" t="s">
        <v>61</v>
      </c>
      <c r="C9" s="58">
        <v>1.4034</v>
      </c>
      <c r="D9" s="57">
        <v>20.399999999999999</v>
      </c>
      <c r="E9" s="57">
        <f t="shared" si="0"/>
        <v>1.4026700000000001</v>
      </c>
      <c r="F9" s="58">
        <f t="shared" si="1"/>
        <v>1.7348166920000008</v>
      </c>
      <c r="G9" s="57" t="s">
        <v>92</v>
      </c>
    </row>
    <row r="10" spans="1:13">
      <c r="A10" s="57">
        <v>9</v>
      </c>
      <c r="B10" s="57" t="s">
        <v>61</v>
      </c>
      <c r="C10" s="58">
        <v>1.4029</v>
      </c>
      <c r="D10" s="57">
        <v>20.399999999999999</v>
      </c>
      <c r="E10" s="57">
        <f t="shared" si="0"/>
        <v>1.4021700000000001</v>
      </c>
      <c r="F10" s="58">
        <f t="shared" si="1"/>
        <v>1.7293528920000014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20.399999999999999</v>
      </c>
      <c r="E11" s="57">
        <f t="shared" si="0"/>
        <v>1.4016700000000002</v>
      </c>
      <c r="F11" s="58">
        <f t="shared" si="1"/>
        <v>1.7238890920000021</v>
      </c>
      <c r="G11" s="57" t="s">
        <v>94</v>
      </c>
    </row>
    <row r="12" spans="1:13">
      <c r="A12" s="55">
        <v>11</v>
      </c>
      <c r="B12" s="55" t="s">
        <v>61</v>
      </c>
      <c r="C12" s="56">
        <v>1.4017999999999999</v>
      </c>
      <c r="D12" s="55">
        <v>20.5</v>
      </c>
      <c r="E12" s="55">
        <f t="shared" si="0"/>
        <v>1.4010875</v>
      </c>
      <c r="F12" s="56">
        <f t="shared" si="1"/>
        <v>1.717523765000001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20.5</v>
      </c>
      <c r="E13" s="55">
        <f t="shared" si="0"/>
        <v>1.4005875000000001</v>
      </c>
      <c r="F13" s="56">
        <f t="shared" si="1"/>
        <v>1.7120599650000017</v>
      </c>
      <c r="G13" s="55" t="s">
        <v>96</v>
      </c>
    </row>
    <row r="14" spans="1:13">
      <c r="A14" s="55">
        <v>13</v>
      </c>
      <c r="B14" s="55" t="s">
        <v>61</v>
      </c>
      <c r="C14" s="56">
        <v>1.4007000000000001</v>
      </c>
      <c r="D14" s="55">
        <v>20.5</v>
      </c>
      <c r="E14" s="55">
        <f t="shared" si="0"/>
        <v>1.3999875000000002</v>
      </c>
      <c r="F14" s="56">
        <f t="shared" si="1"/>
        <v>1.7055034050000017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20.5</v>
      </c>
      <c r="E15" s="55">
        <f t="shared" si="0"/>
        <v>1.3994875</v>
      </c>
      <c r="F15" s="56">
        <f t="shared" si="1"/>
        <v>1.7000396050000006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20.6</v>
      </c>
      <c r="E16" s="55">
        <f t="shared" si="0"/>
        <v>1.3989050000000001</v>
      </c>
      <c r="F16" s="56">
        <f t="shared" si="1"/>
        <v>1.6936742780000014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20.6</v>
      </c>
      <c r="E17" s="55">
        <f t="shared" si="0"/>
        <v>1.3983050000000001</v>
      </c>
      <c r="F17" s="56">
        <f t="shared" si="1"/>
        <v>1.6871177180000014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20.6</v>
      </c>
      <c r="E18" s="55">
        <f t="shared" si="0"/>
        <v>1.3978050000000002</v>
      </c>
      <c r="F18" s="56">
        <f t="shared" si="1"/>
        <v>1.6816539180000021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20.6</v>
      </c>
      <c r="E19" s="55">
        <f t="shared" si="0"/>
        <v>1.397205</v>
      </c>
      <c r="F19" s="56">
        <f t="shared" si="1"/>
        <v>1.6750973580000004</v>
      </c>
      <c r="G19" s="55" t="s">
        <v>102</v>
      </c>
    </row>
    <row r="20" spans="1:7">
      <c r="A20" s="57">
        <v>19</v>
      </c>
      <c r="B20" s="57" t="s">
        <v>61</v>
      </c>
      <c r="C20" s="58">
        <v>1.3967000000000001</v>
      </c>
      <c r="D20" s="57">
        <v>20.6</v>
      </c>
      <c r="E20" s="57">
        <f t="shared" si="0"/>
        <v>1.3960050000000002</v>
      </c>
      <c r="F20" s="58">
        <f t="shared" si="1"/>
        <v>1.6619842380000023</v>
      </c>
      <c r="G20" s="57" t="s">
        <v>103</v>
      </c>
    </row>
    <row r="21" spans="1:7">
      <c r="A21" s="57">
        <v>20</v>
      </c>
      <c r="B21" s="57" t="s">
        <v>61</v>
      </c>
      <c r="C21" s="58">
        <v>1.3923000000000001</v>
      </c>
      <c r="D21" s="57">
        <v>20.6</v>
      </c>
      <c r="E21" s="57">
        <f t="shared" si="0"/>
        <v>1.3916050000000002</v>
      </c>
      <c r="F21" s="58">
        <f t="shared" si="1"/>
        <v>1.6139027980000016</v>
      </c>
      <c r="G21" s="57" t="s">
        <v>104</v>
      </c>
    </row>
    <row r="22" spans="1:7">
      <c r="A22" s="57">
        <v>21</v>
      </c>
      <c r="B22" s="57" t="s">
        <v>61</v>
      </c>
      <c r="C22" s="58">
        <v>1.3791</v>
      </c>
      <c r="D22" s="57">
        <v>20.6</v>
      </c>
      <c r="E22" s="57">
        <f t="shared" si="0"/>
        <v>1.3784050000000001</v>
      </c>
      <c r="F22" s="58">
        <f t="shared" si="1"/>
        <v>1.4696584780000013</v>
      </c>
      <c r="G22" s="57" t="s">
        <v>105</v>
      </c>
    </row>
    <row r="23" spans="1:7">
      <c r="A23" s="57">
        <v>22</v>
      </c>
      <c r="B23" s="57" t="s">
        <v>61</v>
      </c>
      <c r="C23" s="58">
        <v>1.3607</v>
      </c>
      <c r="D23" s="57">
        <v>20.6</v>
      </c>
      <c r="E23" s="57">
        <f t="shared" si="0"/>
        <v>1.3600050000000001</v>
      </c>
      <c r="F23" s="58">
        <f t="shared" si="1"/>
        <v>1.2685906380000009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1.4016999999999999</v>
      </c>
      <c r="D2" s="57">
        <v>20.6</v>
      </c>
      <c r="E2" s="57">
        <f t="shared" ref="E2:E23" si="0">((20-D2)*-0.000175+C2)-0.0008</f>
        <v>1.4010050000000001</v>
      </c>
      <c r="F2" s="58">
        <f t="shared" ref="F2:F23" si="1">E2*10.9276-13.593</f>
        <v>1.7166222380000011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20.7</v>
      </c>
      <c r="E3" s="57">
        <f t="shared" si="0"/>
        <v>1.4060225000000002</v>
      </c>
      <c r="F3" s="58">
        <f t="shared" si="1"/>
        <v>1.7714514710000024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20.7</v>
      </c>
      <c r="E4" s="57">
        <f t="shared" si="0"/>
        <v>1.4054225</v>
      </c>
      <c r="F4" s="58">
        <f t="shared" si="1"/>
        <v>1.7648949110000007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20.7</v>
      </c>
      <c r="E5" s="57">
        <f t="shared" si="0"/>
        <v>1.4049225000000001</v>
      </c>
      <c r="F5" s="58">
        <f t="shared" si="1"/>
        <v>1.7594311110000014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20.7</v>
      </c>
      <c r="E6" s="55">
        <f t="shared" si="0"/>
        <v>1.4043225000000001</v>
      </c>
      <c r="F6" s="56">
        <f t="shared" si="1"/>
        <v>1.7528745510000014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20.7</v>
      </c>
      <c r="E7" s="55">
        <f t="shared" si="0"/>
        <v>1.4037225000000002</v>
      </c>
      <c r="F7" s="56">
        <f t="shared" si="1"/>
        <v>1.7463179910000015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20.7</v>
      </c>
      <c r="E8" s="55">
        <f t="shared" si="0"/>
        <v>1.4031225000000001</v>
      </c>
      <c r="F8" s="56">
        <f t="shared" si="1"/>
        <v>1.7397614309999998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20.7</v>
      </c>
      <c r="E9" s="55">
        <f t="shared" si="0"/>
        <v>1.4027225000000001</v>
      </c>
      <c r="F9" s="56">
        <f t="shared" si="1"/>
        <v>1.735390391000001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20.7</v>
      </c>
      <c r="E10" s="55">
        <f t="shared" si="0"/>
        <v>1.4021225000000002</v>
      </c>
      <c r="F10" s="56">
        <f t="shared" si="1"/>
        <v>1.7288338310000011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20.8</v>
      </c>
      <c r="E11" s="55">
        <f t="shared" si="0"/>
        <v>1.4016400000000002</v>
      </c>
      <c r="F11" s="56">
        <f t="shared" si="1"/>
        <v>1.7235612640000024</v>
      </c>
      <c r="G11" s="55" t="s">
        <v>116</v>
      </c>
    </row>
    <row r="12" spans="1:13">
      <c r="A12" s="55">
        <v>11</v>
      </c>
      <c r="B12" s="55" t="s">
        <v>61</v>
      </c>
      <c r="C12" s="56">
        <v>1.4016999999999999</v>
      </c>
      <c r="D12" s="55">
        <v>20.8</v>
      </c>
      <c r="E12" s="55">
        <f t="shared" si="0"/>
        <v>1.4010400000000001</v>
      </c>
      <c r="F12" s="56">
        <f t="shared" si="1"/>
        <v>1.7170047040000007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20.8</v>
      </c>
      <c r="E13" s="55">
        <f t="shared" si="0"/>
        <v>1.4005400000000001</v>
      </c>
      <c r="F13" s="56">
        <f t="shared" si="1"/>
        <v>1.7115409040000014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20.8</v>
      </c>
      <c r="E14" s="57">
        <f t="shared" si="0"/>
        <v>1.4001400000000002</v>
      </c>
      <c r="F14" s="58">
        <f t="shared" si="1"/>
        <v>1.7071698640000026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20.9</v>
      </c>
      <c r="E15" s="57">
        <f t="shared" si="0"/>
        <v>1.3995575</v>
      </c>
      <c r="F15" s="58">
        <f t="shared" si="1"/>
        <v>1.7008045369999998</v>
      </c>
      <c r="G15" s="57" t="s">
        <v>120</v>
      </c>
    </row>
    <row r="16" spans="1:13">
      <c r="A16" s="57">
        <v>15</v>
      </c>
      <c r="B16" s="57" t="s">
        <v>61</v>
      </c>
      <c r="C16" s="58">
        <v>1.3996</v>
      </c>
      <c r="D16" s="57">
        <v>20.9</v>
      </c>
      <c r="E16" s="57">
        <f t="shared" si="0"/>
        <v>1.3989575000000001</v>
      </c>
      <c r="F16" s="58">
        <f t="shared" si="1"/>
        <v>1.6942479770000016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20.9</v>
      </c>
      <c r="E17" s="57">
        <f t="shared" si="0"/>
        <v>1.3984575000000001</v>
      </c>
      <c r="F17" s="58">
        <f t="shared" si="1"/>
        <v>1.6887841770000023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20.9</v>
      </c>
      <c r="E18" s="57">
        <f t="shared" si="0"/>
        <v>1.3979575000000002</v>
      </c>
      <c r="F18" s="58">
        <f t="shared" si="1"/>
        <v>1.6833203770000029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20.9</v>
      </c>
      <c r="E19" s="57">
        <f t="shared" si="0"/>
        <v>1.3973575</v>
      </c>
      <c r="F19" s="58">
        <f t="shared" si="1"/>
        <v>1.6767638170000012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20.9</v>
      </c>
      <c r="E20" s="57">
        <f t="shared" si="0"/>
        <v>1.3962575000000002</v>
      </c>
      <c r="F20" s="58">
        <f t="shared" si="1"/>
        <v>1.6647434570000019</v>
      </c>
      <c r="G20" s="57" t="s">
        <v>125</v>
      </c>
    </row>
    <row r="21" spans="1:7">
      <c r="A21" s="57">
        <v>20</v>
      </c>
      <c r="B21" s="57" t="s">
        <v>61</v>
      </c>
      <c r="C21" s="58">
        <v>1.3924000000000001</v>
      </c>
      <c r="D21" s="57">
        <v>20.9</v>
      </c>
      <c r="E21" s="57">
        <f t="shared" si="0"/>
        <v>1.3917575000000002</v>
      </c>
      <c r="F21" s="58">
        <f t="shared" si="1"/>
        <v>1.6155692570000024</v>
      </c>
      <c r="G21" s="57" t="s">
        <v>126</v>
      </c>
    </row>
    <row r="22" spans="1:7">
      <c r="A22" s="55">
        <v>21</v>
      </c>
      <c r="B22" s="55" t="s">
        <v>61</v>
      </c>
      <c r="C22" s="56">
        <v>1.38</v>
      </c>
      <c r="D22" s="55">
        <v>20.9</v>
      </c>
      <c r="E22" s="55">
        <f t="shared" si="0"/>
        <v>1.3793575</v>
      </c>
      <c r="F22" s="56">
        <f t="shared" si="1"/>
        <v>1.4800670169999997</v>
      </c>
      <c r="G22" s="55" t="s">
        <v>127</v>
      </c>
    </row>
    <row r="23" spans="1:7">
      <c r="A23" s="55">
        <v>22</v>
      </c>
      <c r="B23" s="55" t="s">
        <v>61</v>
      </c>
      <c r="C23" s="56">
        <v>1.3592</v>
      </c>
      <c r="D23" s="55">
        <v>20.9</v>
      </c>
      <c r="E23" s="55">
        <f t="shared" si="0"/>
        <v>1.3585575000000001</v>
      </c>
      <c r="F23" s="56">
        <f t="shared" si="1"/>
        <v>1.2527729370000014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1.4014</v>
      </c>
      <c r="D2" s="55">
        <v>21</v>
      </c>
      <c r="E2" s="55">
        <f t="shared" ref="E2:E23" si="0">((20-D2)*-0.000175+C2)-0.0008</f>
        <v>1.4007750000000001</v>
      </c>
      <c r="F2" s="56">
        <f t="shared" ref="F2:F23" si="1">E2*10.9276-13.593</f>
        <v>1.7141088900000003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21</v>
      </c>
      <c r="E3" s="55">
        <f t="shared" si="0"/>
        <v>1.4057750000000002</v>
      </c>
      <c r="F3" s="56">
        <f t="shared" si="1"/>
        <v>1.7687468900000027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21</v>
      </c>
      <c r="E4" s="55">
        <f t="shared" si="0"/>
        <v>1.405375</v>
      </c>
      <c r="F4" s="56">
        <f t="shared" si="1"/>
        <v>1.7643758500000004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</v>
      </c>
      <c r="E5" s="55">
        <f t="shared" si="0"/>
        <v>1.4047750000000001</v>
      </c>
      <c r="F5" s="56">
        <f t="shared" si="1"/>
        <v>1.7578192900000005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1.4048</v>
      </c>
      <c r="D6" s="55">
        <v>21</v>
      </c>
      <c r="E6" s="55">
        <f t="shared" si="0"/>
        <v>1.4041750000000002</v>
      </c>
      <c r="F6" s="56">
        <f t="shared" si="1"/>
        <v>1.7512627300000023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21</v>
      </c>
      <c r="E7" s="55">
        <f t="shared" si="0"/>
        <v>1.403575</v>
      </c>
      <c r="F7" s="56">
        <f t="shared" si="1"/>
        <v>1.7447061700000006</v>
      </c>
      <c r="G7" s="55" t="s">
        <v>134</v>
      </c>
    </row>
    <row r="8" spans="1:13">
      <c r="A8" s="57">
        <v>7</v>
      </c>
      <c r="B8" s="57" t="s">
        <v>61</v>
      </c>
      <c r="C8" s="58">
        <v>1.4036999999999999</v>
      </c>
      <c r="D8" s="57">
        <v>21</v>
      </c>
      <c r="E8" s="57">
        <f t="shared" si="0"/>
        <v>1.4030750000000001</v>
      </c>
      <c r="F8" s="58">
        <f t="shared" si="1"/>
        <v>1.7392423700000013</v>
      </c>
      <c r="G8" s="57" t="s">
        <v>135</v>
      </c>
    </row>
    <row r="9" spans="1:13">
      <c r="A9" s="57">
        <v>8</v>
      </c>
      <c r="B9" s="57" t="s">
        <v>61</v>
      </c>
      <c r="C9" s="58">
        <v>1.4031</v>
      </c>
      <c r="D9" s="57">
        <v>21</v>
      </c>
      <c r="E9" s="57">
        <f t="shared" si="0"/>
        <v>1.4024750000000001</v>
      </c>
      <c r="F9" s="58">
        <f t="shared" si="1"/>
        <v>1.7326858100000013</v>
      </c>
      <c r="G9" s="57" t="s">
        <v>136</v>
      </c>
    </row>
    <row r="10" spans="1:13">
      <c r="A10" s="57">
        <v>9</v>
      </c>
      <c r="B10" s="57" t="s">
        <v>61</v>
      </c>
      <c r="C10" s="58">
        <v>1.4026000000000001</v>
      </c>
      <c r="D10" s="57">
        <v>21</v>
      </c>
      <c r="E10" s="57">
        <f t="shared" si="0"/>
        <v>1.4019750000000002</v>
      </c>
      <c r="F10" s="58">
        <f t="shared" si="1"/>
        <v>1.727222010000002</v>
      </c>
      <c r="G10" s="57" t="s">
        <v>137</v>
      </c>
    </row>
    <row r="11" spans="1:13">
      <c r="A11" s="57">
        <v>10</v>
      </c>
      <c r="B11" s="57" t="s">
        <v>61</v>
      </c>
      <c r="C11" s="58">
        <v>1.4019999999999999</v>
      </c>
      <c r="D11" s="57">
        <v>21</v>
      </c>
      <c r="E11" s="57">
        <f t="shared" si="0"/>
        <v>1.401375</v>
      </c>
      <c r="F11" s="58">
        <f t="shared" si="1"/>
        <v>1.7206654500000003</v>
      </c>
      <c r="G11" s="57" t="s">
        <v>158</v>
      </c>
    </row>
    <row r="12" spans="1:13">
      <c r="A12" s="57">
        <v>11</v>
      </c>
      <c r="B12" s="57" t="s">
        <v>61</v>
      </c>
      <c r="C12" s="58">
        <v>1.4015</v>
      </c>
      <c r="D12" s="57">
        <v>21.1</v>
      </c>
      <c r="E12" s="57">
        <f t="shared" si="0"/>
        <v>1.4008925000000001</v>
      </c>
      <c r="F12" s="58">
        <f t="shared" si="1"/>
        <v>1.7153928830000016</v>
      </c>
      <c r="G12" s="57" t="s">
        <v>159</v>
      </c>
    </row>
    <row r="13" spans="1:13">
      <c r="A13" s="57">
        <v>12</v>
      </c>
      <c r="B13" s="57" t="s">
        <v>61</v>
      </c>
      <c r="C13" s="58">
        <v>1.4009</v>
      </c>
      <c r="D13" s="57">
        <v>21.1</v>
      </c>
      <c r="E13" s="57">
        <f t="shared" si="0"/>
        <v>1.4002925000000002</v>
      </c>
      <c r="F13" s="58">
        <f t="shared" si="1"/>
        <v>1.7088363230000017</v>
      </c>
      <c r="G13" s="57" t="s">
        <v>160</v>
      </c>
    </row>
    <row r="14" spans="1:13">
      <c r="A14" s="57">
        <v>13</v>
      </c>
      <c r="B14" s="57" t="s">
        <v>61</v>
      </c>
      <c r="C14" s="58">
        <v>1.4004000000000001</v>
      </c>
      <c r="D14" s="57">
        <v>21.1</v>
      </c>
      <c r="E14" s="57">
        <f t="shared" si="0"/>
        <v>1.3997925000000002</v>
      </c>
      <c r="F14" s="58">
        <f t="shared" si="1"/>
        <v>1.7033725230000023</v>
      </c>
      <c r="G14" s="57" t="s">
        <v>161</v>
      </c>
    </row>
    <row r="15" spans="1:13">
      <c r="A15" s="57">
        <v>14</v>
      </c>
      <c r="B15" s="57" t="s">
        <v>61</v>
      </c>
      <c r="C15" s="58">
        <v>1.3998999999999999</v>
      </c>
      <c r="D15" s="57">
        <v>21.1</v>
      </c>
      <c r="E15" s="57">
        <f t="shared" si="0"/>
        <v>1.3992925000000001</v>
      </c>
      <c r="F15" s="58">
        <f t="shared" si="1"/>
        <v>1.6979087230000012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21.1</v>
      </c>
      <c r="E16" s="55">
        <f t="shared" si="0"/>
        <v>1.3986925000000001</v>
      </c>
      <c r="F16" s="56">
        <f t="shared" si="1"/>
        <v>1.6913521630000012</v>
      </c>
      <c r="G16" s="55" t="s">
        <v>173</v>
      </c>
    </row>
    <row r="17" spans="1:7">
      <c r="A17" s="55">
        <v>16</v>
      </c>
      <c r="B17" s="55" t="s">
        <v>61</v>
      </c>
      <c r="C17" s="56">
        <v>1.3988</v>
      </c>
      <c r="D17" s="55">
        <v>21.1</v>
      </c>
      <c r="E17" s="55">
        <f t="shared" si="0"/>
        <v>1.3981925000000002</v>
      </c>
      <c r="F17" s="56">
        <f t="shared" si="1"/>
        <v>1.6858883630000019</v>
      </c>
      <c r="G17" s="55" t="s">
        <v>174</v>
      </c>
    </row>
    <row r="18" spans="1:7">
      <c r="A18" s="55">
        <v>17</v>
      </c>
      <c r="B18" s="55" t="s">
        <v>61</v>
      </c>
      <c r="C18" s="56">
        <v>1.3984000000000001</v>
      </c>
      <c r="D18" s="55">
        <v>21.1</v>
      </c>
      <c r="E18" s="55">
        <f t="shared" si="0"/>
        <v>1.3977925000000002</v>
      </c>
      <c r="F18" s="56">
        <f t="shared" si="1"/>
        <v>1.6815173230000031</v>
      </c>
      <c r="G18" s="55" t="s">
        <v>175</v>
      </c>
    </row>
    <row r="19" spans="1:7">
      <c r="A19" s="55">
        <v>18</v>
      </c>
      <c r="B19" s="55" t="s">
        <v>61</v>
      </c>
      <c r="C19" s="56">
        <v>1.3976999999999999</v>
      </c>
      <c r="D19" s="55">
        <v>21.1</v>
      </c>
      <c r="E19" s="55">
        <f t="shared" si="0"/>
        <v>1.3970925000000001</v>
      </c>
      <c r="F19" s="56">
        <f t="shared" si="1"/>
        <v>1.6738680030000008</v>
      </c>
      <c r="G19" s="55" t="s">
        <v>176</v>
      </c>
    </row>
    <row r="20" spans="1:7">
      <c r="A20" s="55">
        <v>19</v>
      </c>
      <c r="B20" s="55" t="s">
        <v>61</v>
      </c>
      <c r="C20" s="56">
        <v>1.3963000000000001</v>
      </c>
      <c r="D20" s="55">
        <v>21.1</v>
      </c>
      <c r="E20" s="55">
        <f t="shared" si="0"/>
        <v>1.3956925000000002</v>
      </c>
      <c r="F20" s="56">
        <f t="shared" si="1"/>
        <v>1.6585693630000016</v>
      </c>
      <c r="G20" s="55" t="s">
        <v>177</v>
      </c>
    </row>
    <row r="21" spans="1:7">
      <c r="A21" s="55">
        <v>20</v>
      </c>
      <c r="B21" s="55" t="s">
        <v>61</v>
      </c>
      <c r="C21" s="56">
        <v>1.3900999999999999</v>
      </c>
      <c r="D21" s="55">
        <v>21.1</v>
      </c>
      <c r="E21" s="55">
        <f t="shared" si="0"/>
        <v>1.3894925</v>
      </c>
      <c r="F21" s="56">
        <f t="shared" si="1"/>
        <v>1.5908182430000011</v>
      </c>
      <c r="G21" s="55" t="s">
        <v>178</v>
      </c>
    </row>
    <row r="22" spans="1:7">
      <c r="A22" s="55">
        <v>21</v>
      </c>
      <c r="B22" s="55" t="s">
        <v>61</v>
      </c>
      <c r="C22" s="56">
        <v>1.377</v>
      </c>
      <c r="D22" s="55">
        <v>21.1</v>
      </c>
      <c r="E22" s="55">
        <f t="shared" si="0"/>
        <v>1.3763925000000001</v>
      </c>
      <c r="F22" s="56">
        <f t="shared" si="1"/>
        <v>1.4476666830000013</v>
      </c>
      <c r="G22" s="55" t="s">
        <v>179</v>
      </c>
    </row>
    <row r="23" spans="1:7">
      <c r="A23" s="55">
        <v>22</v>
      </c>
      <c r="B23" s="55" t="s">
        <v>61</v>
      </c>
      <c r="C23" s="56">
        <v>1.355</v>
      </c>
      <c r="D23" s="55">
        <v>21.1</v>
      </c>
      <c r="E23" s="55">
        <f t="shared" si="0"/>
        <v>1.3543925000000001</v>
      </c>
      <c r="F23" s="56">
        <f t="shared" si="1"/>
        <v>1.2072594830000014</v>
      </c>
      <c r="G23" s="55" t="s">
        <v>180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1.3391999999999999</v>
      </c>
      <c r="D2" s="55">
        <v>21.1</v>
      </c>
      <c r="E2" s="55">
        <f t="shared" ref="E2:E23" si="0">((20-D2)*-0.000175+C2)-0.0008</f>
        <v>1.3385925000000001</v>
      </c>
      <c r="F2" s="56">
        <f t="shared" ref="F2:F23" si="1">E2*10.9276-13.593</f>
        <v>1.0346034030000002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1.4039999999999999</v>
      </c>
      <c r="D3" s="55">
        <v>21.2</v>
      </c>
      <c r="E3" s="55">
        <f t="shared" si="0"/>
        <v>1.40341</v>
      </c>
      <c r="F3" s="56">
        <f t="shared" si="1"/>
        <v>1.7429031160000008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21.1</v>
      </c>
      <c r="E4" s="55">
        <f t="shared" si="0"/>
        <v>1.4051925000000001</v>
      </c>
      <c r="F4" s="56">
        <f t="shared" si="1"/>
        <v>1.7623815629999999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21.2</v>
      </c>
      <c r="E5" s="55">
        <f t="shared" si="0"/>
        <v>1.4048100000000001</v>
      </c>
      <c r="F5" s="56">
        <f t="shared" si="1"/>
        <v>1.7582017560000018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21.1</v>
      </c>
      <c r="E6" s="55">
        <f t="shared" si="0"/>
        <v>1.4042925000000002</v>
      </c>
      <c r="F6" s="56">
        <f t="shared" si="1"/>
        <v>1.7525467230000018</v>
      </c>
      <c r="G6" s="55" t="s">
        <v>67</v>
      </c>
    </row>
    <row r="7" spans="1:13">
      <c r="A7" s="55">
        <v>6</v>
      </c>
      <c r="B7" s="55" t="s">
        <v>61</v>
      </c>
      <c r="C7" s="56">
        <v>1.4043000000000001</v>
      </c>
      <c r="D7" s="55">
        <v>21.1</v>
      </c>
      <c r="E7" s="55">
        <f t="shared" si="0"/>
        <v>1.4036925000000002</v>
      </c>
      <c r="F7" s="56">
        <f t="shared" si="1"/>
        <v>1.7459901630000019</v>
      </c>
      <c r="G7" s="55" t="s">
        <v>68</v>
      </c>
    </row>
    <row r="8" spans="1:13">
      <c r="A8" s="55">
        <v>7</v>
      </c>
      <c r="B8" s="55" t="s">
        <v>61</v>
      </c>
      <c r="C8" s="56">
        <v>1.4037999999999999</v>
      </c>
      <c r="D8" s="55">
        <v>21.1</v>
      </c>
      <c r="E8" s="55">
        <f t="shared" si="0"/>
        <v>1.4031925000000001</v>
      </c>
      <c r="F8" s="56">
        <f t="shared" si="1"/>
        <v>1.7405263630000007</v>
      </c>
      <c r="G8" s="55" t="s">
        <v>69</v>
      </c>
    </row>
    <row r="9" spans="1:13">
      <c r="A9" s="55">
        <v>8</v>
      </c>
      <c r="B9" s="55" t="s">
        <v>61</v>
      </c>
      <c r="C9" s="56">
        <v>1.4033</v>
      </c>
      <c r="D9" s="55">
        <v>21.2</v>
      </c>
      <c r="E9" s="55">
        <f t="shared" si="0"/>
        <v>1.4027100000000001</v>
      </c>
      <c r="F9" s="56">
        <f t="shared" si="1"/>
        <v>1.7352537960000021</v>
      </c>
      <c r="G9" s="55" t="s">
        <v>70</v>
      </c>
    </row>
    <row r="10" spans="1:13">
      <c r="A10" s="43">
        <v>9</v>
      </c>
      <c r="B10" s="43" t="s">
        <v>61</v>
      </c>
      <c r="C10" s="44">
        <v>1.4028</v>
      </c>
      <c r="D10" s="43">
        <v>21.2</v>
      </c>
      <c r="E10" s="43">
        <f t="shared" si="0"/>
        <v>1.4022100000000002</v>
      </c>
      <c r="F10" s="44">
        <f t="shared" si="1"/>
        <v>1.7297899960000027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21.2</v>
      </c>
      <c r="E11" s="43">
        <f t="shared" si="0"/>
        <v>1.4018100000000002</v>
      </c>
      <c r="F11" s="44">
        <f t="shared" si="1"/>
        <v>1.7254189560000022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21.2</v>
      </c>
      <c r="E12" s="43">
        <f t="shared" si="0"/>
        <v>1.4012100000000001</v>
      </c>
      <c r="F12" s="44">
        <f t="shared" si="1"/>
        <v>1.7188623960000005</v>
      </c>
      <c r="G12" s="43" t="s">
        <v>73</v>
      </c>
    </row>
    <row r="13" spans="1:13">
      <c r="A13" s="43">
        <v>12</v>
      </c>
      <c r="B13" s="43" t="s">
        <v>61</v>
      </c>
      <c r="C13" s="44">
        <v>1.4014</v>
      </c>
      <c r="D13" s="43">
        <v>21.2</v>
      </c>
      <c r="E13" s="43">
        <f t="shared" si="0"/>
        <v>1.4008100000000001</v>
      </c>
      <c r="F13" s="44">
        <f t="shared" si="1"/>
        <v>1.7144913560000017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21.2</v>
      </c>
      <c r="E14" s="43">
        <f t="shared" si="0"/>
        <v>1.4003100000000002</v>
      </c>
      <c r="F14" s="44">
        <f t="shared" si="1"/>
        <v>1.7090275560000023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21.2</v>
      </c>
      <c r="E15" s="43">
        <f t="shared" si="0"/>
        <v>1.3998100000000002</v>
      </c>
      <c r="F15" s="44">
        <f t="shared" si="1"/>
        <v>1.703563756000003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21.2</v>
      </c>
      <c r="E16" s="43">
        <f t="shared" si="0"/>
        <v>1.39941</v>
      </c>
      <c r="F16" s="44">
        <f t="shared" si="1"/>
        <v>1.6991927160000007</v>
      </c>
      <c r="G16" s="43" t="s">
        <v>77</v>
      </c>
    </row>
    <row r="17" spans="1:7">
      <c r="A17" s="43">
        <v>16</v>
      </c>
      <c r="B17" s="43" t="s">
        <v>61</v>
      </c>
      <c r="C17" s="44">
        <v>1.3996</v>
      </c>
      <c r="D17" s="43">
        <v>21.2</v>
      </c>
      <c r="E17" s="43">
        <f t="shared" si="0"/>
        <v>1.3990100000000001</v>
      </c>
      <c r="F17" s="44">
        <f t="shared" si="1"/>
        <v>1.6948216760000001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21.2</v>
      </c>
      <c r="E18" s="55">
        <f t="shared" si="0"/>
        <v>1.3987100000000001</v>
      </c>
      <c r="F18" s="56">
        <f t="shared" si="1"/>
        <v>1.6915433960000019</v>
      </c>
      <c r="G18" s="55" t="s">
        <v>79</v>
      </c>
    </row>
    <row r="19" spans="1:7">
      <c r="A19" s="55">
        <v>18</v>
      </c>
      <c r="B19" s="55" t="s">
        <v>61</v>
      </c>
      <c r="C19" s="56">
        <v>1.3988</v>
      </c>
      <c r="D19" s="55">
        <v>21.2</v>
      </c>
      <c r="E19" s="55">
        <f t="shared" si="0"/>
        <v>1.3982100000000002</v>
      </c>
      <c r="F19" s="56">
        <f t="shared" si="1"/>
        <v>1.6860795960000026</v>
      </c>
      <c r="G19" s="55" t="s">
        <v>80</v>
      </c>
    </row>
    <row r="20" spans="1:7">
      <c r="A20" s="55">
        <v>19</v>
      </c>
      <c r="B20" s="55" t="s">
        <v>61</v>
      </c>
      <c r="C20" s="56">
        <v>1.3983000000000001</v>
      </c>
      <c r="D20" s="55">
        <v>21.2</v>
      </c>
      <c r="E20" s="55">
        <f t="shared" si="0"/>
        <v>1.3977100000000002</v>
      </c>
      <c r="F20" s="56">
        <f t="shared" si="1"/>
        <v>1.6806157960000032</v>
      </c>
      <c r="G20" s="55" t="s">
        <v>81</v>
      </c>
    </row>
    <row r="21" spans="1:7">
      <c r="A21" s="55">
        <v>20</v>
      </c>
      <c r="B21" s="55" t="s">
        <v>61</v>
      </c>
      <c r="C21" s="56">
        <v>1.3974</v>
      </c>
      <c r="D21" s="55">
        <v>21.3</v>
      </c>
      <c r="E21" s="55">
        <f t="shared" si="0"/>
        <v>1.3968275000000001</v>
      </c>
      <c r="F21" s="56">
        <f t="shared" si="1"/>
        <v>1.6709721890000004</v>
      </c>
      <c r="G21" s="55" t="s">
        <v>82</v>
      </c>
    </row>
    <row r="22" spans="1:7">
      <c r="A22" s="55">
        <v>21</v>
      </c>
      <c r="B22" s="55" t="s">
        <v>61</v>
      </c>
      <c r="C22" s="56">
        <v>1.3935999999999999</v>
      </c>
      <c r="D22" s="55">
        <v>21.3</v>
      </c>
      <c r="E22" s="55">
        <f t="shared" si="0"/>
        <v>1.3930275000000001</v>
      </c>
      <c r="F22" s="56">
        <f t="shared" si="1"/>
        <v>1.6294473090000015</v>
      </c>
      <c r="G22" s="55" t="s">
        <v>83</v>
      </c>
    </row>
    <row r="23" spans="1:7">
      <c r="A23" s="55">
        <v>22</v>
      </c>
      <c r="B23" s="55" t="s">
        <v>61</v>
      </c>
      <c r="C23" s="56">
        <v>1.3825000000000001</v>
      </c>
      <c r="D23" s="55">
        <v>21.3</v>
      </c>
      <c r="E23" s="55">
        <f t="shared" si="0"/>
        <v>1.3819275000000002</v>
      </c>
      <c r="F23" s="56">
        <f t="shared" si="1"/>
        <v>1.5081509490000027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1.4038999999999999</v>
      </c>
      <c r="D2" s="55">
        <v>21.3</v>
      </c>
      <c r="E2" s="55">
        <f t="shared" ref="E2:E23" si="0">((20-D2)*-0.000175+C2)-0.0008</f>
        <v>1.4033275000000001</v>
      </c>
      <c r="F2" s="56">
        <f t="shared" ref="F2:F23" si="1">E2*10.9276-13.593</f>
        <v>1.7420015890000009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21.3</v>
      </c>
      <c r="E3" s="55">
        <f t="shared" si="0"/>
        <v>1.4061275000000002</v>
      </c>
      <c r="F3" s="56">
        <f t="shared" si="1"/>
        <v>1.772598869000003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21.3</v>
      </c>
      <c r="E4" s="57">
        <f t="shared" si="0"/>
        <v>1.4056275</v>
      </c>
      <c r="F4" s="58">
        <f t="shared" si="1"/>
        <v>1.7671350690000001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21.4</v>
      </c>
      <c r="E5" s="57">
        <f t="shared" si="0"/>
        <v>1.4049450000000001</v>
      </c>
      <c r="F5" s="58">
        <f t="shared" si="1"/>
        <v>1.759676982000002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21.4</v>
      </c>
      <c r="E6" s="57">
        <f t="shared" si="0"/>
        <v>1.4042450000000002</v>
      </c>
      <c r="F6" s="58">
        <f t="shared" si="1"/>
        <v>1.7520276620000015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21.4</v>
      </c>
      <c r="E7" s="57">
        <f t="shared" si="0"/>
        <v>1.403645</v>
      </c>
      <c r="F7" s="58">
        <f t="shared" si="1"/>
        <v>1.7454711019999998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21.4</v>
      </c>
      <c r="E8" s="57">
        <f t="shared" si="0"/>
        <v>1.4030450000000001</v>
      </c>
      <c r="F8" s="58">
        <f t="shared" si="1"/>
        <v>1.7389145420000016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21.4</v>
      </c>
      <c r="E9" s="57">
        <f t="shared" si="0"/>
        <v>1.4025450000000002</v>
      </c>
      <c r="F9" s="58">
        <f t="shared" si="1"/>
        <v>1.7334507420000023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21.4</v>
      </c>
      <c r="E10" s="57">
        <f t="shared" si="0"/>
        <v>1.4020450000000002</v>
      </c>
      <c r="F10" s="58">
        <f t="shared" si="1"/>
        <v>1.7279869420000029</v>
      </c>
      <c r="G10" s="57" t="s">
        <v>93</v>
      </c>
    </row>
    <row r="11" spans="1:13">
      <c r="A11" s="57">
        <v>10</v>
      </c>
      <c r="B11" s="57" t="s">
        <v>61</v>
      </c>
      <c r="C11" s="58">
        <v>1.4020999999999999</v>
      </c>
      <c r="D11" s="57">
        <v>21.4</v>
      </c>
      <c r="E11" s="57">
        <f t="shared" si="0"/>
        <v>1.401545</v>
      </c>
      <c r="F11" s="58">
        <f t="shared" si="1"/>
        <v>1.722523142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21.4</v>
      </c>
      <c r="E12" s="55">
        <f t="shared" si="0"/>
        <v>1.4010450000000001</v>
      </c>
      <c r="F12" s="56">
        <f t="shared" si="1"/>
        <v>1.7170593420000007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21.4</v>
      </c>
      <c r="E13" s="55">
        <f t="shared" si="0"/>
        <v>1.4004450000000002</v>
      </c>
      <c r="F13" s="56">
        <f t="shared" si="1"/>
        <v>1.7105027820000025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21.4</v>
      </c>
      <c r="E14" s="55">
        <f t="shared" si="0"/>
        <v>1.3999450000000002</v>
      </c>
      <c r="F14" s="56">
        <f t="shared" si="1"/>
        <v>1.7050389820000031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21.5</v>
      </c>
      <c r="E15" s="55">
        <f t="shared" si="0"/>
        <v>1.3994625000000001</v>
      </c>
      <c r="F15" s="56">
        <f t="shared" si="1"/>
        <v>1.6997664150000009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21.5</v>
      </c>
      <c r="E16" s="55">
        <f t="shared" si="0"/>
        <v>1.3988625000000001</v>
      </c>
      <c r="F16" s="56">
        <f t="shared" si="1"/>
        <v>1.693209855000001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21.5</v>
      </c>
      <c r="E17" s="55">
        <f t="shared" si="0"/>
        <v>1.3983625000000002</v>
      </c>
      <c r="F17" s="56">
        <f t="shared" si="1"/>
        <v>1.6877460550000016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21.5</v>
      </c>
      <c r="E18" s="55">
        <f t="shared" si="0"/>
        <v>1.3977625000000002</v>
      </c>
      <c r="F18" s="56">
        <f t="shared" si="1"/>
        <v>1.6811894950000035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21.5</v>
      </c>
      <c r="E19" s="55">
        <f t="shared" si="0"/>
        <v>1.3972625000000001</v>
      </c>
      <c r="F19" s="56">
        <f t="shared" si="1"/>
        <v>1.6757256950000006</v>
      </c>
      <c r="G19" s="55" t="s">
        <v>102</v>
      </c>
    </row>
    <row r="20" spans="1:7">
      <c r="A20" s="57">
        <v>19</v>
      </c>
      <c r="B20" s="57" t="s">
        <v>61</v>
      </c>
      <c r="C20" s="58">
        <v>1.3965000000000001</v>
      </c>
      <c r="D20" s="57">
        <v>21.6</v>
      </c>
      <c r="E20" s="57">
        <f t="shared" si="0"/>
        <v>1.3959800000000002</v>
      </c>
      <c r="F20" s="58">
        <f t="shared" si="1"/>
        <v>1.6617110480000026</v>
      </c>
      <c r="G20" s="57" t="s">
        <v>103</v>
      </c>
    </row>
    <row r="21" spans="1:7">
      <c r="A21" s="57">
        <v>20</v>
      </c>
      <c r="B21" s="57" t="s">
        <v>61</v>
      </c>
      <c r="C21" s="58">
        <v>1.3912</v>
      </c>
      <c r="D21" s="57">
        <v>21.6</v>
      </c>
      <c r="E21" s="57">
        <f t="shared" si="0"/>
        <v>1.3906800000000001</v>
      </c>
      <c r="F21" s="58">
        <f t="shared" si="1"/>
        <v>1.603794768000002</v>
      </c>
      <c r="G21" s="57" t="s">
        <v>104</v>
      </c>
    </row>
    <row r="22" spans="1:7">
      <c r="A22" s="57">
        <v>21</v>
      </c>
      <c r="B22" s="57" t="s">
        <v>61</v>
      </c>
      <c r="C22" s="58">
        <v>1.3763000000000001</v>
      </c>
      <c r="D22" s="57">
        <v>21.6</v>
      </c>
      <c r="E22" s="57">
        <f t="shared" si="0"/>
        <v>1.3757800000000002</v>
      </c>
      <c r="F22" s="58">
        <f t="shared" si="1"/>
        <v>1.4409735280000024</v>
      </c>
      <c r="G22" s="57" t="s">
        <v>105</v>
      </c>
    </row>
    <row r="23" spans="1:7">
      <c r="A23" s="57">
        <v>22</v>
      </c>
      <c r="B23" s="57" t="s">
        <v>61</v>
      </c>
      <c r="C23" s="58">
        <v>1.3546</v>
      </c>
      <c r="D23" s="57">
        <v>21.6</v>
      </c>
      <c r="E23" s="57">
        <f t="shared" si="0"/>
        <v>1.3540800000000002</v>
      </c>
      <c r="F23" s="58">
        <f t="shared" si="1"/>
        <v>1.2038446080000025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2023-04-07T19:21:26Z</dcterms:modified>
</cp:coreProperties>
</file>