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z_arx\"/>
    </mc:Choice>
  </mc:AlternateContent>
  <xr:revisionPtr revIDLastSave="0" documentId="13_ncr:1_{A534447A-791F-4E03-A1C3-486B85BA635D}" xr6:coauthVersionLast="47" xr6:coauthVersionMax="47" xr10:uidLastSave="{00000000-0000-0000-0000-000000000000}"/>
  <bookViews>
    <workbookView xWindow="-110" yWindow="-21710" windowWidth="38620" windowHeight="21100" tabRatio="622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1" l="1"/>
  <c r="B1" i="21"/>
  <c r="AC1" i="21" l="1"/>
  <c r="Z1" i="21"/>
  <c r="W1" i="21"/>
  <c r="T1" i="21"/>
  <c r="Q1" i="21"/>
  <c r="N1" i="21"/>
  <c r="K1" i="21"/>
  <c r="H1" i="21"/>
  <c r="E23" i="8"/>
  <c r="F23" i="8" s="1"/>
  <c r="K41" i="3"/>
  <c r="K42" i="3"/>
  <c r="K43" i="3"/>
  <c r="K44" i="3"/>
  <c r="K45" i="3"/>
  <c r="J33" i="3"/>
  <c r="J34" i="3"/>
  <c r="J35" i="3"/>
  <c r="J32" i="3"/>
  <c r="H33" i="3"/>
  <c r="H32" i="3"/>
  <c r="H31" i="3"/>
  <c r="H30" i="3"/>
  <c r="H29" i="3"/>
  <c r="H34" i="3"/>
  <c r="H35" i="3"/>
  <c r="H36" i="3"/>
  <c r="H37" i="3"/>
  <c r="H38" i="3"/>
  <c r="H39" i="3"/>
  <c r="H40" i="3"/>
  <c r="H41" i="3"/>
  <c r="H42" i="3"/>
  <c r="H43" i="3"/>
  <c r="H44" i="3"/>
  <c r="I30" i="3" l="1"/>
  <c r="J31" i="3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5" i="22"/>
  <c r="A6" i="22"/>
  <c r="A7" i="22"/>
  <c r="A8" i="22"/>
  <c r="A9" i="22"/>
  <c r="A10" i="22"/>
  <c r="A11" i="22"/>
  <c r="A12" i="22"/>
  <c r="A13" i="22"/>
  <c r="A14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3" i="21"/>
  <c r="AA14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Y9" i="21" s="1"/>
  <c r="W10" i="21"/>
  <c r="W11" i="21"/>
  <c r="W12" i="21"/>
  <c r="Y12" i="21" s="1"/>
  <c r="W13" i="21"/>
  <c r="Y13" i="21" s="1"/>
  <c r="W14" i="21"/>
  <c r="Y14" i="21" s="1"/>
  <c r="W15" i="21"/>
  <c r="W16" i="21"/>
  <c r="W17" i="21"/>
  <c r="W18" i="21"/>
  <c r="W19" i="21"/>
  <c r="W20" i="21"/>
  <c r="W21" i="21"/>
  <c r="W22" i="21"/>
  <c r="W23" i="21"/>
  <c r="W24" i="21"/>
  <c r="W25" i="21"/>
  <c r="Y25" i="21" s="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O25" i="2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Y11" i="21" l="1"/>
  <c r="Y10" i="21"/>
  <c r="Y24" i="21"/>
  <c r="Y8" i="21"/>
  <c r="Y23" i="21"/>
  <c r="Y7" i="21"/>
  <c r="Y22" i="21"/>
  <c r="Y6" i="21"/>
  <c r="Y21" i="21"/>
  <c r="Y5" i="21"/>
  <c r="Y20" i="21"/>
  <c r="Y4" i="21"/>
  <c r="Y19" i="21"/>
  <c r="Y18" i="21"/>
  <c r="Y17" i="21"/>
  <c r="Y16" i="21"/>
  <c r="Y15" i="21"/>
  <c r="G13" i="22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2" i="22"/>
  <c r="Y26" i="21"/>
  <c r="H12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<sst xmlns="http://schemas.openxmlformats.org/spreadsheetml/2006/main" count="1289" uniqueCount="233">
  <si>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</si>
  <si>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</si>
  <si>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</si>
  <si>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</si>
  <si>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</si>
  <si>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</si>
  <si>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</si>
  <si>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</si>
  <si>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</si>
  <si>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</si>
  <si>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</si>
  <si>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</si>
  <si>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</si>
  <si>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</si>
  <si>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</si>
  <si>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</si>
  <si>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</si>
  <si>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</si>
  <si>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</si>
  <si>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</si>
  <si>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</si>
  <si>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</si>
  <si>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</si>
  <si>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</si>
  <si>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</si>
  <si>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</si>
  <si>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</si>
  <si>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</si>
  <si>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</si>
  <si>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</si>
  <si>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</si>
  <si>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</si>
  <si>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</si>
  <si>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</si>
  <si>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</si>
  <si>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</si>
  <si>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</si>
  <si>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</si>
  <si>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</si>
  <si>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</si>
  <si>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</si>
  <si>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</si>
  <si>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</si>
  <si>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</si>
  <si>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</si>
  <si>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</si>
  <si>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</si>
  <si>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</si>
  <si>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</si>
  <si>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</si>
  <si>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</si>
  <si>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</si>
  <si>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</si>
  <si>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</si>
  <si>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</si>
  <si>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</si>
  <si>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</si>
  <si>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</si>
  <si>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</si>
  <si>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</si>
  <si>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</si>
  <si>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</si>
  <si>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</si>
  <si>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</si>
  <si>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</si>
  <si>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</si>
  <si>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</si>
  <si>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</si>
  <si>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</si>
  <si>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</si>
  <si>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</si>
  <si>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</si>
  <si>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</si>
  <si>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</si>
  <si>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</si>
  <si>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</si>
  <si>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</si>
  <si>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</si>
  <si>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</si>
  <si>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</si>
  <si>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</si>
  <si>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</si>
  <si>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</si>
  <si>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</si>
  <si>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</si>
  <si>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</si>
  <si>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</si>
  <si>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</si>
  <si>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</si>
  <si>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</si>
  <si>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</si>
  <si>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</si>
  <si>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</si>
  <si>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</si>
  <si>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</si>
  <si>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</si>
  <si>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</si>
  <si>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</si>
  <si>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</si>
  <si>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</si>
  <si>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</si>
  <si>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</si>
  <si>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</si>
  <si>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</si>
  <si>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</si>
  <si>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</si>
  <si>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</si>
  <si>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</si>
  <si>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</si>
  <si>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</si>
  <si>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</si>
  <si>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</si>
  <si>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</si>
  <si>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</si>
  <si>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</si>
  <si>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</si>
  <si>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</si>
  <si>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</si>
  <si>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</si>
  <si>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</si>
  <si>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</si>
  <si>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</si>
  <si>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</si>
  <si>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</si>
  <si>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</si>
  <si>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</si>
  <si>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</si>
  <si>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</si>
  <si>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</si>
  <si>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</si>
  <si>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</si>
  <si>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</si>
  <si>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</si>
  <si>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</si>
  <si>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</si>
  <si>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</si>
  <si>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</si>
  <si>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</si>
  <si>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</si>
  <si>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</si>
  <si>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</si>
  <si>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</si>
  <si>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</si>
  <si>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</si>
  <si>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</si>
  <si>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</si>
  <si>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</si>
  <si>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</si>
  <si>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</si>
  <si>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</si>
  <si>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</si>
  <si>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</si>
  <si>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</si>
  <si>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</si>
  <si>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</si>
  <si>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</si>
  <si>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</si>
  <si>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</si>
  <si>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</si>
  <si>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</si>
  <si>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</si>
  <si>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</si>
  <si>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</si>
  <si>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</si>
  <si>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</si>
  <si>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</si>
  <si>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</si>
  <si>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</si>
  <si>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</si>
  <si>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</si>
  <si>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</si>
  <si>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</si>
  <si>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</si>
  <si>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</si>
  <si>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</si>
  <si>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</si>
  <si>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</si>
  <si>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</si>
  <si>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</si>
  <si>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</si>
  <si>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</si>
  <si>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</si>
  <si>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</si>
  <si>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</si>
  <si>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</si>
  <si>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</si>
  <si>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</si>
  <si>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</si>
  <si>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</si>
  <si>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</si>
  <si>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</si>
  <si>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</si>
  <si>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</si>
  <si>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</si>
  <si>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</si>
  <si>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</si>
  <si>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</si>
  <si>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</si>
  <si>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</si>
  <si>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</si>
  <si>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</si>
  <si>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</si>
  <si>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</si>
  <si>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</si>
  <si>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K</t>
  </si>
  <si>
    <t>Isotope</t>
  </si>
  <si>
    <t>DNA Loaded (ng)</t>
  </si>
  <si>
    <t>Notes:</t>
  </si>
  <si>
    <t>Final Volume (ul)</t>
  </si>
  <si>
    <t>Water Year</t>
  </si>
  <si>
    <t>Petar Penev</t>
  </si>
  <si>
    <t>During fractionation, fraction collector glitched and paused start of the run. Had to stop and restart the method.</t>
  </si>
  <si>
    <t>Fraction H2 was out of the expected range and repeated. Fractin has 36 ul of DNA remaining.</t>
  </si>
  <si>
    <t>1547-density</t>
  </si>
  <si>
    <t>1547-conc</t>
  </si>
  <si>
    <t>1548-density</t>
  </si>
  <si>
    <t>1548-conc</t>
  </si>
  <si>
    <t>1534-density</t>
  </si>
  <si>
    <t>1534-conc</t>
  </si>
  <si>
    <t>1522-density</t>
  </si>
  <si>
    <t>1522-conc</t>
  </si>
  <si>
    <t>1535-density</t>
  </si>
  <si>
    <t>1535-conc</t>
  </si>
  <si>
    <t>1521-density</t>
  </si>
  <si>
    <t>1521-conc</t>
  </si>
  <si>
    <t>1453-density</t>
  </si>
  <si>
    <t>1453-conc</t>
  </si>
  <si>
    <t>1470-density</t>
  </si>
  <si>
    <t>1470-conc</t>
  </si>
  <si>
    <t>1462-density</t>
  </si>
  <si>
    <t>1462-conc</t>
  </si>
  <si>
    <t>1461-density</t>
  </si>
  <si>
    <t>1461-conc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</si>
</sst>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4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4" fillId="5" borderId="0" xfId="0" applyFont="1" applyFill="1"/>
    <xf numFmtId="167" fontId="14" fillId="5" borderId="0" xfId="0" applyNumberFormat="1" applyFont="1" applyFill="1"/>
    <xf numFmtId="165" fontId="20" fillId="0" borderId="8" xfId="1" applyNumberFormat="1" applyFont="1" applyBorder="1" applyAlignment="1">
      <alignment horizontal="right"/>
    </xf>
    <xf numFmtId="165" fontId="20" fillId="0" borderId="0" xfId="1" applyNumberFormat="1" applyFont="1"/>
    <xf numFmtId="165" fontId="20" fillId="0" borderId="9" xfId="1" applyNumberFormat="1" applyFont="1" applyBorder="1"/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1.7640753409999999</c:v>
                </c:pt>
                <c:pt idx="1">
                  <c:v>1.7575187809999999</c:v>
                </c:pt>
                <c:pt idx="2">
                  <c:v>1.7520549810000006</c:v>
                </c:pt>
                <c:pt idx="3">
                  <c:v>1.7454984210000024</c:v>
                </c:pt>
                <c:pt idx="4">
                  <c:v>1.7400346209999995</c:v>
                </c:pt>
                <c:pt idx="5">
                  <c:v>1.7334780610000013</c:v>
                </c:pt>
                <c:pt idx="6">
                  <c:v>1.728014261000002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1.7052575340000011</c:v>
                </c:pt>
                <c:pt idx="11">
                  <c:v>1.6997937340000018</c:v>
                </c:pt>
                <c:pt idx="12">
                  <c:v>1.6932371740000001</c:v>
                </c:pt>
                <c:pt idx="13">
                  <c:v>1.6877733740000007</c:v>
                </c:pt>
                <c:pt idx="14">
                  <c:v>1.6823095740000014</c:v>
                </c:pt>
                <c:pt idx="15">
                  <c:v>1.6737587269999992</c:v>
                </c:pt>
                <c:pt idx="16">
                  <c:v>1.645346967</c:v>
                </c:pt>
                <c:pt idx="17">
                  <c:v>1.5579261670000015</c:v>
                </c:pt>
                <c:pt idx="18">
                  <c:v>1.3940121670000014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-3.4215768912328609E-2</c:v>
                </c:pt>
                <c:pt idx="1">
                  <c:v>-2.524576972571646E-2</c:v>
                </c:pt>
                <c:pt idx="2">
                  <c:v>-7.1968580581938044E-3</c:v>
                </c:pt>
                <c:pt idx="3">
                  <c:v>3.9717957916730953E-3</c:v>
                </c:pt>
                <c:pt idx="4">
                  <c:v>8.3338275537240103E-2</c:v>
                </c:pt>
                <c:pt idx="5">
                  <c:v>0.65437035915392616</c:v>
                </c:pt>
                <c:pt idx="6">
                  <c:v>5.4525577392088671</c:v>
                </c:pt>
                <c:pt idx="7">
                  <c:v>16.265080037468461</c:v>
                </c:pt>
                <c:pt idx="8">
                  <c:v>14.648228030734115</c:v>
                </c:pt>
                <c:pt idx="9">
                  <c:v>9.9866250844889155</c:v>
                </c:pt>
                <c:pt idx="10">
                  <c:v>4.7546311899083298</c:v>
                </c:pt>
                <c:pt idx="11">
                  <c:v>1.5196338043882742</c:v>
                </c:pt>
                <c:pt idx="12">
                  <c:v>0.92330233080627211</c:v>
                </c:pt>
                <c:pt idx="13">
                  <c:v>0.45969551618124377</c:v>
                </c:pt>
                <c:pt idx="14">
                  <c:v>0.18500297476060715</c:v>
                </c:pt>
                <c:pt idx="15">
                  <c:v>0.11670359767431794</c:v>
                </c:pt>
                <c:pt idx="16">
                  <c:v>8.1684980886477424E-2</c:v>
                </c:pt>
                <c:pt idx="17">
                  <c:v>9.6795938786458965E-2</c:v>
                </c:pt>
                <c:pt idx="18">
                  <c:v>4.8509578898565796E-2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1.7646490400000001</c:v>
                </c:pt>
                <c:pt idx="2">
                  <c:v>1.7591852400000008</c:v>
                </c:pt>
                <c:pt idx="3">
                  <c:v>1.7526286800000008</c:v>
                </c:pt>
                <c:pt idx="4">
                  <c:v>1.7449793600000021</c:v>
                </c:pt>
                <c:pt idx="5">
                  <c:v>1.739515560000001</c:v>
                </c:pt>
                <c:pt idx="6">
                  <c:v>1.7342429930000005</c:v>
                </c:pt>
                <c:pt idx="7">
                  <c:v>1.7276864330000024</c:v>
                </c:pt>
                <c:pt idx="8">
                  <c:v>1.7233153930000018</c:v>
                </c:pt>
                <c:pt idx="9">
                  <c:v>1.7169500660000008</c:v>
                </c:pt>
                <c:pt idx="10">
                  <c:v>1.7114862660000014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1.6961876260000004</c:v>
                </c:pt>
                <c:pt idx="14">
                  <c:v>1.6885383060000017</c:v>
                </c:pt>
                <c:pt idx="15">
                  <c:v>1.6819817460000017</c:v>
                </c:pt>
                <c:pt idx="16">
                  <c:v>1.6743324259999994</c:v>
                </c:pt>
                <c:pt idx="17">
                  <c:v>1.6570394990000015</c:v>
                </c:pt>
                <c:pt idx="18">
                  <c:v>1.5936594190000015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-5.2660321698515783E-2</c:v>
                </c:pt>
                <c:pt idx="1">
                  <c:v>-1.5520582033591029E-2</c:v>
                </c:pt>
                <c:pt idx="2">
                  <c:v>-1.6650962977023769E-2</c:v>
                </c:pt>
                <c:pt idx="3">
                  <c:v>-7.400437124936099E-3</c:v>
                </c:pt>
                <c:pt idx="4">
                  <c:v>1.7708960374057017E-2</c:v>
                </c:pt>
                <c:pt idx="5">
                  <c:v>8.6944386790474268E-2</c:v>
                </c:pt>
                <c:pt idx="6">
                  <c:v>0.30329219540700164</c:v>
                </c:pt>
                <c:pt idx="7">
                  <c:v>2.3557170379738839</c:v>
                </c:pt>
                <c:pt idx="8">
                  <c:v>8.2892367851336086</c:v>
                </c:pt>
                <c:pt idx="9">
                  <c:v>8.1564807612882202</c:v>
                </c:pt>
                <c:pt idx="10">
                  <c:v>5.8671639142929015</c:v>
                </c:pt>
                <c:pt idx="11">
                  <c:v>2.2440671655475715</c:v>
                </c:pt>
                <c:pt idx="12">
                  <c:v>0.91004083713249839</c:v>
                </c:pt>
                <c:pt idx="13">
                  <c:v>0.32568974867441175</c:v>
                </c:pt>
                <c:pt idx="14">
                  <c:v>0.1405639009423808</c:v>
                </c:pt>
                <c:pt idx="15">
                  <c:v>9.4358303013956549E-2</c:v>
                </c:pt>
                <c:pt idx="16">
                  <c:v>1.9022271727703825E-2</c:v>
                </c:pt>
                <c:pt idx="17">
                  <c:v>1.7822866138864964E-2</c:v>
                </c:pt>
                <c:pt idx="18">
                  <c:v>8.2302808253448198E-2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1.7733911200000012</c:v>
                </c:pt>
                <c:pt idx="1">
                  <c:v>1.7690200800000024</c:v>
                </c:pt>
                <c:pt idx="2">
                  <c:v>1.7624635200000007</c:v>
                </c:pt>
                <c:pt idx="3">
                  <c:v>1.7559069600000008</c:v>
                </c:pt>
                <c:pt idx="4">
                  <c:v>1.7493504000000009</c:v>
                </c:pt>
                <c:pt idx="5">
                  <c:v>1.7427938399999992</c:v>
                </c:pt>
                <c:pt idx="6">
                  <c:v>1.7373300399999998</c:v>
                </c:pt>
                <c:pt idx="7">
                  <c:v>1.7307734800000016</c:v>
                </c:pt>
                <c:pt idx="8">
                  <c:v>1.7253096800000023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1.7080167530000008</c:v>
                </c:pt>
                <c:pt idx="12">
                  <c:v>1.7025529530000014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1.6579410260000014</c:v>
                </c:pt>
                <c:pt idx="18">
                  <c:v>1.5967464660000008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-4.3171268084925163E-2</c:v>
                </c:pt>
                <c:pt idx="1">
                  <c:v>-4.0436728949034106E-2</c:v>
                </c:pt>
                <c:pt idx="2">
                  <c:v>-2.6223665371621834E-2</c:v>
                </c:pt>
                <c:pt idx="3">
                  <c:v>-3.5275731930128687E-2</c:v>
                </c:pt>
                <c:pt idx="4">
                  <c:v>-1.2585710101287803E-2</c:v>
                </c:pt>
                <c:pt idx="5">
                  <c:v>1.9482818121354623E-2</c:v>
                </c:pt>
                <c:pt idx="6">
                  <c:v>0.14195167727492339</c:v>
                </c:pt>
                <c:pt idx="7">
                  <c:v>0.99063530592365667</c:v>
                </c:pt>
                <c:pt idx="8">
                  <c:v>6.9983831417774818</c:v>
                </c:pt>
                <c:pt idx="9">
                  <c:v>11.785952108884979</c:v>
                </c:pt>
                <c:pt idx="10">
                  <c:v>7.3249930512605959</c:v>
                </c:pt>
                <c:pt idx="11">
                  <c:v>5.3480971134259434</c:v>
                </c:pt>
                <c:pt idx="12">
                  <c:v>1.9673471271858463</c:v>
                </c:pt>
                <c:pt idx="13">
                  <c:v>0.84030288203817027</c:v>
                </c:pt>
                <c:pt idx="14">
                  <c:v>0.55146812302795534</c:v>
                </c:pt>
                <c:pt idx="15">
                  <c:v>0.21602093205320058</c:v>
                </c:pt>
                <c:pt idx="16">
                  <c:v>0.11270645320530019</c:v>
                </c:pt>
                <c:pt idx="17">
                  <c:v>0.1144784611435604</c:v>
                </c:pt>
                <c:pt idx="18">
                  <c:v>9.6553275034823582E-2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1.7712056000000018</c:v>
                </c:pt>
                <c:pt idx="1">
                  <c:v>1.7668345600000013</c:v>
                </c:pt>
                <c:pt idx="2">
                  <c:v>1.7613707600000001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1.7373300399999998</c:v>
                </c:pt>
                <c:pt idx="6">
                  <c:v>1.732959000000001</c:v>
                </c:pt>
                <c:pt idx="7">
                  <c:v>1.7296807200000011</c:v>
                </c:pt>
                <c:pt idx="8">
                  <c:v>1.7244081530000024</c:v>
                </c:pt>
                <c:pt idx="9">
                  <c:v>1.7189443529999995</c:v>
                </c:pt>
                <c:pt idx="10">
                  <c:v>1.7123877930000013</c:v>
                </c:pt>
                <c:pt idx="11">
                  <c:v>1.706923993000002</c:v>
                </c:pt>
                <c:pt idx="12">
                  <c:v>1.7027441860000021</c:v>
                </c:pt>
                <c:pt idx="13">
                  <c:v>1.6950948659999998</c:v>
                </c:pt>
                <c:pt idx="14">
                  <c:v>1.690723826000001</c:v>
                </c:pt>
                <c:pt idx="15">
                  <c:v>1.6841672660000011</c:v>
                </c:pt>
                <c:pt idx="16">
                  <c:v>1.6787034660000018</c:v>
                </c:pt>
                <c:pt idx="17">
                  <c:v>1.6634048260000007</c:v>
                </c:pt>
                <c:pt idx="18">
                  <c:v>1.598931986000002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-4.3478860805340747E-2</c:v>
                </c:pt>
                <c:pt idx="1">
                  <c:v>-3.6465994030362402E-2</c:v>
                </c:pt>
                <c:pt idx="2">
                  <c:v>-3.8641910294736376E-2</c:v>
                </c:pt>
                <c:pt idx="3">
                  <c:v>8.530724481207308E-2</c:v>
                </c:pt>
                <c:pt idx="4">
                  <c:v>-1.690796230758251E-2</c:v>
                </c:pt>
                <c:pt idx="5">
                  <c:v>2.8673037935506174E-2</c:v>
                </c:pt>
                <c:pt idx="6">
                  <c:v>0.19308271012828401</c:v>
                </c:pt>
                <c:pt idx="7">
                  <c:v>0.955208137722105</c:v>
                </c:pt>
                <c:pt idx="8">
                  <c:v>5.8645405726871118</c:v>
                </c:pt>
                <c:pt idx="9">
                  <c:v>10.531807922331749</c:v>
                </c:pt>
                <c:pt idx="10">
                  <c:v>9.4254816516077362</c:v>
                </c:pt>
                <c:pt idx="11">
                  <c:v>5.7290350467984412</c:v>
                </c:pt>
                <c:pt idx="12">
                  <c:v>2.1048993366117918</c:v>
                </c:pt>
                <c:pt idx="13">
                  <c:v>1.1717152770967729</c:v>
                </c:pt>
                <c:pt idx="14">
                  <c:v>0.64341749466668141</c:v>
                </c:pt>
                <c:pt idx="15">
                  <c:v>0.24571217085478325</c:v>
                </c:pt>
                <c:pt idx="16">
                  <c:v>0.11667471381399071</c:v>
                </c:pt>
                <c:pt idx="17">
                  <c:v>0.11544462317915</c:v>
                </c:pt>
                <c:pt idx="18">
                  <c:v>7.5676907840211596E-2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1.771970532000001</c:v>
                </c:pt>
                <c:pt idx="1">
                  <c:v>1.7654139719999993</c:v>
                </c:pt>
                <c:pt idx="2">
                  <c:v>1.7588574120000011</c:v>
                </c:pt>
                <c:pt idx="3">
                  <c:v>1.7533936120000018</c:v>
                </c:pt>
                <c:pt idx="4">
                  <c:v>1.7468370520000018</c:v>
                </c:pt>
                <c:pt idx="5">
                  <c:v>1.7402804920000001</c:v>
                </c:pt>
                <c:pt idx="6">
                  <c:v>1.7348166920000008</c:v>
                </c:pt>
                <c:pt idx="7">
                  <c:v>1.7288338310000011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1.711868732000001</c:v>
                </c:pt>
                <c:pt idx="11">
                  <c:v>1.7053121720000011</c:v>
                </c:pt>
                <c:pt idx="12">
                  <c:v>1.7009411320000023</c:v>
                </c:pt>
                <c:pt idx="13">
                  <c:v>1.6943845720000006</c:v>
                </c:pt>
                <c:pt idx="14">
                  <c:v>1.6891120050000019</c:v>
                </c:pt>
                <c:pt idx="15">
                  <c:v>1.682555445000002</c:v>
                </c:pt>
                <c:pt idx="16">
                  <c:v>1.6738133650000009</c:v>
                </c:pt>
                <c:pt idx="17">
                  <c:v>1.6475871250000012</c:v>
                </c:pt>
                <c:pt idx="18">
                  <c:v>1.5689084050000019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-3.16642955362249E-2</c:v>
                </c:pt>
                <c:pt idx="1">
                  <c:v>-2.1205627340265393E-2</c:v>
                </c:pt>
                <c:pt idx="2">
                  <c:v>-1.1178224590314678E-2</c:v>
                </c:pt>
                <c:pt idx="3">
                  <c:v>-1.1197959944515395E-2</c:v>
                </c:pt>
                <c:pt idx="4">
                  <c:v>-3.2105979140337735E-4</c:v>
                </c:pt>
                <c:pt idx="5">
                  <c:v>2.7384436811614881E-2</c:v>
                </c:pt>
                <c:pt idx="6">
                  <c:v>0.13289896458760045</c:v>
                </c:pt>
                <c:pt idx="7">
                  <c:v>0.7230173573673907</c:v>
                </c:pt>
                <c:pt idx="8">
                  <c:v>2.4956580344284092</c:v>
                </c:pt>
                <c:pt idx="9">
                  <c:v>6.2348070878594894</c:v>
                </c:pt>
                <c:pt idx="10">
                  <c:v>6.5820736978209</c:v>
                </c:pt>
                <c:pt idx="11">
                  <c:v>3.2686441206550381</c:v>
                </c:pt>
                <c:pt idx="12">
                  <c:v>1.3425650945212857</c:v>
                </c:pt>
                <c:pt idx="13">
                  <c:v>0.66120324731990865</c:v>
                </c:pt>
                <c:pt idx="14">
                  <c:v>0.46460820852716678</c:v>
                </c:pt>
                <c:pt idx="15">
                  <c:v>0.19585407346203229</c:v>
                </c:pt>
                <c:pt idx="16">
                  <c:v>9.2515097057360815E-2</c:v>
                </c:pt>
                <c:pt idx="17">
                  <c:v>6.2554881649987723E-2</c:v>
                </c:pt>
                <c:pt idx="18">
                  <c:v>6.0299184526767829E-2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1.7657964380000006</c:v>
                </c:pt>
                <c:pt idx="2">
                  <c:v>1.7592398780000007</c:v>
                </c:pt>
                <c:pt idx="3">
                  <c:v>1.751590558000002</c:v>
                </c:pt>
                <c:pt idx="4">
                  <c:v>1.7461267580000026</c:v>
                </c:pt>
                <c:pt idx="5">
                  <c:v>1.7395701980000009</c:v>
                </c:pt>
                <c:pt idx="6">
                  <c:v>1.7351991580000004</c:v>
                </c:pt>
                <c:pt idx="7">
                  <c:v>1.7286425980000022</c:v>
                </c:pt>
                <c:pt idx="8">
                  <c:v>1.7231787980000028</c:v>
                </c:pt>
                <c:pt idx="9">
                  <c:v>1.7177149979999999</c:v>
                </c:pt>
                <c:pt idx="10">
                  <c:v>1.7111584380000018</c:v>
                </c:pt>
                <c:pt idx="11">
                  <c:v>1.7056946380000024</c:v>
                </c:pt>
                <c:pt idx="12">
                  <c:v>1.7002308379999995</c:v>
                </c:pt>
                <c:pt idx="13">
                  <c:v>1.6947670380000002</c:v>
                </c:pt>
                <c:pt idx="14">
                  <c:v>1.688210478000002</c:v>
                </c:pt>
                <c:pt idx="15">
                  <c:v>1.6827466780000027</c:v>
                </c:pt>
                <c:pt idx="16">
                  <c:v>1.6740045979999998</c:v>
                </c:pt>
                <c:pt idx="17">
                  <c:v>1.6477783580000001</c:v>
                </c:pt>
                <c:pt idx="18">
                  <c:v>1.5614503180000003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-3.5495991553118701E-2</c:v>
                </c:pt>
                <c:pt idx="1">
                  <c:v>-3.0606441993843991E-2</c:v>
                </c:pt>
                <c:pt idx="2">
                  <c:v>-2.137428675484573E-2</c:v>
                </c:pt>
                <c:pt idx="3">
                  <c:v>-1.6104972876650313E-2</c:v>
                </c:pt>
                <c:pt idx="4">
                  <c:v>2.9958161905541004E-2</c:v>
                </c:pt>
                <c:pt idx="5">
                  <c:v>0.14116035713228101</c:v>
                </c:pt>
                <c:pt idx="6">
                  <c:v>0.44741989845615099</c:v>
                </c:pt>
                <c:pt idx="7">
                  <c:v>2.4387384376473249</c:v>
                </c:pt>
                <c:pt idx="8">
                  <c:v>6.86487977352024</c:v>
                </c:pt>
                <c:pt idx="9">
                  <c:v>6.7679447631237428</c:v>
                </c:pt>
                <c:pt idx="10">
                  <c:v>5.5785131824923946</c:v>
                </c:pt>
                <c:pt idx="11">
                  <c:v>2.8824285424064864</c:v>
                </c:pt>
                <c:pt idx="12">
                  <c:v>1.2012560318081336</c:v>
                </c:pt>
                <c:pt idx="13">
                  <c:v>0.56773882879261872</c:v>
                </c:pt>
                <c:pt idx="14">
                  <c:v>0.18587612587406696</c:v>
                </c:pt>
                <c:pt idx="15">
                  <c:v>8.1917973575115332E-3</c:v>
                </c:pt>
                <c:pt idx="16">
                  <c:v>-1.8954571043828441E-2</c:v>
                </c:pt>
                <c:pt idx="17">
                  <c:v>-2.1192457162543782E-2</c:v>
                </c:pt>
                <c:pt idx="18">
                  <c:v>4.4409552881547143E-4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1.7465092240000022</c:v>
                </c:pt>
                <c:pt idx="5">
                  <c:v>1.7410454240000011</c:v>
                </c:pt>
                <c:pt idx="6">
                  <c:v>1.7344888640000011</c:v>
                </c:pt>
                <c:pt idx="7">
                  <c:v>1.7290250640000018</c:v>
                </c:pt>
                <c:pt idx="8">
                  <c:v>1.7235612640000024</c:v>
                </c:pt>
                <c:pt idx="9">
                  <c:v>1.7171959370000014</c:v>
                </c:pt>
                <c:pt idx="10">
                  <c:v>1.711732137000002</c:v>
                </c:pt>
                <c:pt idx="11">
                  <c:v>1.7062683370000027</c:v>
                </c:pt>
                <c:pt idx="12">
                  <c:v>1.699711777000001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1.6756710570000006</c:v>
                </c:pt>
                <c:pt idx="17">
                  <c:v>1.6549086170000002</c:v>
                </c:pt>
                <c:pt idx="18">
                  <c:v>1.5718588570000023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-2.9073139357472536E-2</c:v>
                </c:pt>
                <c:pt idx="1">
                  <c:v>-1.2560549664474433E-2</c:v>
                </c:pt>
                <c:pt idx="2">
                  <c:v>4.1113522456855893E-2</c:v>
                </c:pt>
                <c:pt idx="3">
                  <c:v>0.20313855034362829</c:v>
                </c:pt>
                <c:pt idx="4">
                  <c:v>0.51982966720538737</c:v>
                </c:pt>
                <c:pt idx="5">
                  <c:v>0.74478002711946834</c:v>
                </c:pt>
                <c:pt idx="6">
                  <c:v>1.5503334910613216</c:v>
                </c:pt>
                <c:pt idx="7">
                  <c:v>3.1305034094899766</c:v>
                </c:pt>
                <c:pt idx="8">
                  <c:v>5.7293893428915341</c:v>
                </c:pt>
                <c:pt idx="9">
                  <c:v>2.893957256003683</c:v>
                </c:pt>
                <c:pt idx="10">
                  <c:v>1.2079798381991498</c:v>
                </c:pt>
                <c:pt idx="11">
                  <c:v>0.76179222360793208</c:v>
                </c:pt>
                <c:pt idx="12">
                  <c:v>0.43314298747659558</c:v>
                </c:pt>
                <c:pt idx="13">
                  <c:v>0.40072272894634525</c:v>
                </c:pt>
                <c:pt idx="14">
                  <c:v>0.32244762719705522</c:v>
                </c:pt>
                <c:pt idx="15">
                  <c:v>0.1315772361026202</c:v>
                </c:pt>
                <c:pt idx="16">
                  <c:v>6.9904029836393447E-2</c:v>
                </c:pt>
                <c:pt idx="17">
                  <c:v>6.5509761589411936E-2</c:v>
                </c:pt>
                <c:pt idx="18">
                  <c:v>7.2078602888842505E-2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1.7670804310000019</c:v>
                </c:pt>
                <c:pt idx="1">
                  <c:v>1.7627093909999996</c:v>
                </c:pt>
                <c:pt idx="2">
                  <c:v>1.7572455910000002</c:v>
                </c:pt>
                <c:pt idx="3">
                  <c:v>1.7506890310000021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1.7222772709999994</c:v>
                </c:pt>
                <c:pt idx="9">
                  <c:v>1.7157207110000012</c:v>
                </c:pt>
                <c:pt idx="10">
                  <c:v>1.7091641510000013</c:v>
                </c:pt>
                <c:pt idx="11">
                  <c:v>1.7037003510000019</c:v>
                </c:pt>
                <c:pt idx="12">
                  <c:v>1.6982365510000008</c:v>
                </c:pt>
                <c:pt idx="13">
                  <c:v>1.6929639840000004</c:v>
                </c:pt>
                <c:pt idx="14">
                  <c:v>1.687500184000001</c:v>
                </c:pt>
                <c:pt idx="15">
                  <c:v>1.6820363840000017</c:v>
                </c:pt>
                <c:pt idx="16">
                  <c:v>1.6743870640000011</c:v>
                </c:pt>
                <c:pt idx="17">
                  <c:v>1.6558101440000002</c:v>
                </c:pt>
                <c:pt idx="18">
                  <c:v>1.5926212970000027</c:v>
                </c:pt>
              </c:numCache>
            </c:numRef>
          </c:xVal>
          <c:yVal>
            <c:numRef>
              <c:f>Summary!$Y$5:$Y$23</c:f>
              <c:numCache>
                <c:formatCode>General</c:formatCode>
                <c:ptCount val="19"/>
                <c:pt idx="0">
                  <c:v>0.86900364582126466</c:v>
                </c:pt>
                <c:pt idx="1">
                  <c:v>0.87507442066776253</c:v>
                </c:pt>
                <c:pt idx="2">
                  <c:v>0.89917955672842809</c:v>
                </c:pt>
                <c:pt idx="3">
                  <c:v>0.97691379067181516</c:v>
                </c:pt>
                <c:pt idx="4">
                  <c:v>1.1330738291026945</c:v>
                </c:pt>
                <c:pt idx="5">
                  <c:v>1.2422707290597341</c:v>
                </c:pt>
                <c:pt idx="6">
                  <c:v>1.6417691810306616</c:v>
                </c:pt>
                <c:pt idx="7">
                  <c:v>2.4285758602449894</c:v>
                </c:pt>
                <c:pt idx="8">
                  <c:v>3.7258333069457668</c:v>
                </c:pt>
                <c:pt idx="9">
                  <c:v>2.3048389835018419</c:v>
                </c:pt>
                <c:pt idx="10">
                  <c:v>1.4585719945995756</c:v>
                </c:pt>
                <c:pt idx="11">
                  <c:v>1.232746287303967</c:v>
                </c:pt>
                <c:pt idx="12">
                  <c:v>1.0656897692382983</c:v>
                </c:pt>
                <c:pt idx="13">
                  <c:v>1.0468433564731727</c:v>
                </c:pt>
                <c:pt idx="14">
                  <c:v>1.0049739055985281</c:v>
                </c:pt>
                <c:pt idx="15">
                  <c:v>0.90680681005131092</c:v>
                </c:pt>
                <c:pt idx="16">
                  <c:v>0.87214554691819735</c:v>
                </c:pt>
                <c:pt idx="17">
                  <c:v>0.86065995279470608</c:v>
                </c:pt>
                <c:pt idx="18">
                  <c:v>0.83234994994442257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1.7081533480000015</c:v>
                </c:pt>
                <c:pt idx="1">
                  <c:v>1.7640753409999999</c:v>
                </c:pt>
                <c:pt idx="2">
                  <c:v>1.7575187809999999</c:v>
                </c:pt>
                <c:pt idx="3">
                  <c:v>1.7520549810000006</c:v>
                </c:pt>
                <c:pt idx="4">
                  <c:v>1.7454984210000024</c:v>
                </c:pt>
                <c:pt idx="5">
                  <c:v>1.7400346209999995</c:v>
                </c:pt>
                <c:pt idx="6">
                  <c:v>1.7334780610000013</c:v>
                </c:pt>
                <c:pt idx="7">
                  <c:v>1.728014261000002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1.6997937340000018</c:v>
                </c:pt>
                <c:pt idx="13">
                  <c:v>1.6932371740000001</c:v>
                </c:pt>
                <c:pt idx="14">
                  <c:v>1.6877733740000007</c:v>
                </c:pt>
                <c:pt idx="15">
                  <c:v>1.6823095740000014</c:v>
                </c:pt>
                <c:pt idx="16">
                  <c:v>1.6737587269999992</c:v>
                </c:pt>
                <c:pt idx="17">
                  <c:v>1.645346967</c:v>
                </c:pt>
                <c:pt idx="18">
                  <c:v>1.5579261670000015</c:v>
                </c:pt>
                <c:pt idx="19">
                  <c:v>1.3940121670000014</c:v>
                </c:pt>
                <c:pt idx="20">
                  <c:v>1.218077807000002</c:v>
                </c:pt>
                <c:pt idx="21">
                  <c:v>1.0803900469999999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1.6958051600000008</c:v>
                </c:pt>
                <c:pt idx="1">
                  <c:v>1.7701128400000012</c:v>
                </c:pt>
                <c:pt idx="2">
                  <c:v>1.7646490400000001</c:v>
                </c:pt>
                <c:pt idx="3">
                  <c:v>1.7591852400000008</c:v>
                </c:pt>
                <c:pt idx="4">
                  <c:v>1.7526286800000008</c:v>
                </c:pt>
                <c:pt idx="5">
                  <c:v>1.7449793600000021</c:v>
                </c:pt>
                <c:pt idx="6">
                  <c:v>1.739515560000001</c:v>
                </c:pt>
                <c:pt idx="7">
                  <c:v>1.7342429930000005</c:v>
                </c:pt>
                <c:pt idx="8">
                  <c:v>1.7276864330000024</c:v>
                </c:pt>
                <c:pt idx="9">
                  <c:v>1.7233153930000018</c:v>
                </c:pt>
                <c:pt idx="10">
                  <c:v>1.7169500660000008</c:v>
                </c:pt>
                <c:pt idx="11">
                  <c:v>1.7114862660000014</c:v>
                </c:pt>
                <c:pt idx="12">
                  <c:v>1.7049297060000015</c:v>
                </c:pt>
                <c:pt idx="13">
                  <c:v>1.6994659060000004</c:v>
                </c:pt>
                <c:pt idx="14">
                  <c:v>1.6961876260000004</c:v>
                </c:pt>
                <c:pt idx="15">
                  <c:v>1.6885383060000017</c:v>
                </c:pt>
                <c:pt idx="16">
                  <c:v>1.6819817460000017</c:v>
                </c:pt>
                <c:pt idx="17">
                  <c:v>1.6743324259999994</c:v>
                </c:pt>
                <c:pt idx="18">
                  <c:v>1.6570394990000015</c:v>
                </c:pt>
                <c:pt idx="19">
                  <c:v>1.5936594190000015</c:v>
                </c:pt>
                <c:pt idx="20">
                  <c:v>1.4155395390000027</c:v>
                </c:pt>
                <c:pt idx="21">
                  <c:v>1.2079151390000007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1.6879646070000014</c:v>
                </c:pt>
                <c:pt idx="1">
                  <c:v>1.7733911200000012</c:v>
                </c:pt>
                <c:pt idx="2">
                  <c:v>1.7690200800000024</c:v>
                </c:pt>
                <c:pt idx="3">
                  <c:v>1.7624635200000007</c:v>
                </c:pt>
                <c:pt idx="4">
                  <c:v>1.7559069600000008</c:v>
                </c:pt>
                <c:pt idx="5">
                  <c:v>1.7493504000000009</c:v>
                </c:pt>
                <c:pt idx="6">
                  <c:v>1.7427938399999992</c:v>
                </c:pt>
                <c:pt idx="7">
                  <c:v>1.7373300399999998</c:v>
                </c:pt>
                <c:pt idx="8">
                  <c:v>1.7307734800000016</c:v>
                </c:pt>
                <c:pt idx="9">
                  <c:v>1.7253096800000023</c:v>
                </c:pt>
                <c:pt idx="10">
                  <c:v>1.7198458799999994</c:v>
                </c:pt>
                <c:pt idx="11">
                  <c:v>1.71438208</c:v>
                </c:pt>
                <c:pt idx="12">
                  <c:v>1.7080167530000008</c:v>
                </c:pt>
                <c:pt idx="13">
                  <c:v>1.7025529530000014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1.6579410260000014</c:v>
                </c:pt>
                <c:pt idx="19">
                  <c:v>1.5967464660000008</c:v>
                </c:pt>
                <c:pt idx="20">
                  <c:v>1.4525021460000005</c:v>
                </c:pt>
                <c:pt idx="21">
                  <c:v>1.2874953860000016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1.7198458799999994</c:v>
                </c:pt>
                <c:pt idx="1">
                  <c:v>1.7712056000000018</c:v>
                </c:pt>
                <c:pt idx="2">
                  <c:v>1.7668345600000013</c:v>
                </c:pt>
                <c:pt idx="3">
                  <c:v>1.7613707600000001</c:v>
                </c:pt>
                <c:pt idx="4">
                  <c:v>1.7548142000000002</c:v>
                </c:pt>
                <c:pt idx="5">
                  <c:v>1.7482576400000021</c:v>
                </c:pt>
                <c:pt idx="6">
                  <c:v>1.7373300399999998</c:v>
                </c:pt>
                <c:pt idx="7">
                  <c:v>1.732959000000001</c:v>
                </c:pt>
                <c:pt idx="8">
                  <c:v>1.7296807200000011</c:v>
                </c:pt>
                <c:pt idx="9">
                  <c:v>1.7244081530000024</c:v>
                </c:pt>
                <c:pt idx="10">
                  <c:v>1.7189443529999995</c:v>
                </c:pt>
                <c:pt idx="11">
                  <c:v>1.7123877930000013</c:v>
                </c:pt>
                <c:pt idx="12">
                  <c:v>1.706923993000002</c:v>
                </c:pt>
                <c:pt idx="13">
                  <c:v>1.7027441860000021</c:v>
                </c:pt>
                <c:pt idx="14">
                  <c:v>1.6950948659999998</c:v>
                </c:pt>
                <c:pt idx="15">
                  <c:v>1.690723826000001</c:v>
                </c:pt>
                <c:pt idx="16">
                  <c:v>1.6841672660000011</c:v>
                </c:pt>
                <c:pt idx="17">
                  <c:v>1.6787034660000018</c:v>
                </c:pt>
                <c:pt idx="18">
                  <c:v>1.6634048260000007</c:v>
                </c:pt>
                <c:pt idx="19">
                  <c:v>1.598931986000002</c:v>
                </c:pt>
                <c:pt idx="20">
                  <c:v>1.4382962660000018</c:v>
                </c:pt>
                <c:pt idx="21">
                  <c:v>1.244877746000002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1.7182340590000003</c:v>
                </c:pt>
                <c:pt idx="1">
                  <c:v>1.771970532000001</c:v>
                </c:pt>
                <c:pt idx="2">
                  <c:v>1.7654139719999993</c:v>
                </c:pt>
                <c:pt idx="3">
                  <c:v>1.7588574120000011</c:v>
                </c:pt>
                <c:pt idx="4">
                  <c:v>1.7533936120000018</c:v>
                </c:pt>
                <c:pt idx="5">
                  <c:v>1.7468370520000018</c:v>
                </c:pt>
                <c:pt idx="6">
                  <c:v>1.7402804920000001</c:v>
                </c:pt>
                <c:pt idx="7">
                  <c:v>1.7348166920000008</c:v>
                </c:pt>
                <c:pt idx="8">
                  <c:v>1.7288338310000011</c:v>
                </c:pt>
                <c:pt idx="9">
                  <c:v>1.7227963320000015</c:v>
                </c:pt>
                <c:pt idx="10">
                  <c:v>1.7173325320000004</c:v>
                </c:pt>
                <c:pt idx="11">
                  <c:v>1.711868732000001</c:v>
                </c:pt>
                <c:pt idx="12">
                  <c:v>1.7053121720000011</c:v>
                </c:pt>
                <c:pt idx="13">
                  <c:v>1.7009411320000023</c:v>
                </c:pt>
                <c:pt idx="14">
                  <c:v>1.6943845720000006</c:v>
                </c:pt>
                <c:pt idx="15">
                  <c:v>1.6891120050000019</c:v>
                </c:pt>
                <c:pt idx="16">
                  <c:v>1.682555445000002</c:v>
                </c:pt>
                <c:pt idx="17">
                  <c:v>1.6738133650000009</c:v>
                </c:pt>
                <c:pt idx="18">
                  <c:v>1.6475871250000012</c:v>
                </c:pt>
                <c:pt idx="19">
                  <c:v>1.5689084050000019</c:v>
                </c:pt>
                <c:pt idx="20">
                  <c:v>1.4159220050000023</c:v>
                </c:pt>
                <c:pt idx="21">
                  <c:v>1.2454514450000023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1.7046018780000018</c:v>
                </c:pt>
                <c:pt idx="1">
                  <c:v>1.7690747180000024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1.751590558000002</c:v>
                </c:pt>
                <c:pt idx="5">
                  <c:v>1.7461267580000026</c:v>
                </c:pt>
                <c:pt idx="6">
                  <c:v>1.7395701980000009</c:v>
                </c:pt>
                <c:pt idx="7">
                  <c:v>1.7351991580000004</c:v>
                </c:pt>
                <c:pt idx="8">
                  <c:v>1.7286425980000022</c:v>
                </c:pt>
                <c:pt idx="9">
                  <c:v>1.7231787980000028</c:v>
                </c:pt>
                <c:pt idx="10">
                  <c:v>1.7177149979999999</c:v>
                </c:pt>
                <c:pt idx="11">
                  <c:v>1.7111584380000018</c:v>
                </c:pt>
                <c:pt idx="12">
                  <c:v>1.7056946380000024</c:v>
                </c:pt>
                <c:pt idx="13">
                  <c:v>1.7002308379999995</c:v>
                </c:pt>
                <c:pt idx="14">
                  <c:v>1.6947670380000002</c:v>
                </c:pt>
                <c:pt idx="15">
                  <c:v>1.688210478000002</c:v>
                </c:pt>
                <c:pt idx="16">
                  <c:v>1.6827466780000027</c:v>
                </c:pt>
                <c:pt idx="17">
                  <c:v>1.6740045979999998</c:v>
                </c:pt>
                <c:pt idx="18">
                  <c:v>1.6477783580000001</c:v>
                </c:pt>
                <c:pt idx="19">
                  <c:v>1.5614503180000003</c:v>
                </c:pt>
                <c:pt idx="20">
                  <c:v>1.3867999510000004</c:v>
                </c:pt>
                <c:pt idx="21">
                  <c:v>1.210865591000001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1.7179062310000006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1.7465092240000022</c:v>
                </c:pt>
                <c:pt idx="6">
                  <c:v>1.7410454240000011</c:v>
                </c:pt>
                <c:pt idx="7">
                  <c:v>1.7344888640000011</c:v>
                </c:pt>
                <c:pt idx="8">
                  <c:v>1.7290250640000018</c:v>
                </c:pt>
                <c:pt idx="9">
                  <c:v>1.7235612640000024</c:v>
                </c:pt>
                <c:pt idx="10">
                  <c:v>1.7171959370000014</c:v>
                </c:pt>
                <c:pt idx="11">
                  <c:v>1.711732137000002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1.6756710570000006</c:v>
                </c:pt>
                <c:pt idx="18">
                  <c:v>1.6549086170000002</c:v>
                </c:pt>
                <c:pt idx="19">
                  <c:v>1.5718588570000023</c:v>
                </c:pt>
                <c:pt idx="20">
                  <c:v>1.3972084900000024</c:v>
                </c:pt>
                <c:pt idx="21">
                  <c:v>1.1972334100000026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1.6873089510000021</c:v>
                </c:pt>
                <c:pt idx="1">
                  <c:v>1.7670804310000019</c:v>
                </c:pt>
                <c:pt idx="2">
                  <c:v>1.7627093909999996</c:v>
                </c:pt>
                <c:pt idx="3">
                  <c:v>1.7572455910000002</c:v>
                </c:pt>
                <c:pt idx="4">
                  <c:v>1.7506890310000021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1.7222772709999994</c:v>
                </c:pt>
                <c:pt idx="10">
                  <c:v>1.7157207110000012</c:v>
                </c:pt>
                <c:pt idx="11">
                  <c:v>1.7091641510000013</c:v>
                </c:pt>
                <c:pt idx="12">
                  <c:v>1.7037003510000019</c:v>
                </c:pt>
                <c:pt idx="13">
                  <c:v>1.6982365510000008</c:v>
                </c:pt>
                <c:pt idx="14">
                  <c:v>1.6929639840000004</c:v>
                </c:pt>
                <c:pt idx="15">
                  <c:v>1.687500184000001</c:v>
                </c:pt>
                <c:pt idx="16">
                  <c:v>1.6820363840000017</c:v>
                </c:pt>
                <c:pt idx="17">
                  <c:v>1.6743870640000011</c:v>
                </c:pt>
                <c:pt idx="18">
                  <c:v>1.6558101440000002</c:v>
                </c:pt>
                <c:pt idx="19">
                  <c:v>1.5926212970000027</c:v>
                </c:pt>
                <c:pt idx="20">
                  <c:v>1.4483769770000006</c:v>
                </c:pt>
                <c:pt idx="21">
                  <c:v>1.250587417000002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1.7161031770000008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1.7587208170000004</c:v>
                </c:pt>
                <c:pt idx="4">
                  <c:v>1.7534482500000017</c:v>
                </c:pt>
                <c:pt idx="5">
                  <c:v>1.745798930000003</c:v>
                </c:pt>
                <c:pt idx="6">
                  <c:v>1.7392423700000013</c:v>
                </c:pt>
                <c:pt idx="7">
                  <c:v>1.7337785700000019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1.7162944100000015</c:v>
                </c:pt>
                <c:pt idx="11">
                  <c:v>1.711021843000001</c:v>
                </c:pt>
                <c:pt idx="12">
                  <c:v>1.7046565160000018</c:v>
                </c:pt>
                <c:pt idx="13">
                  <c:v>1.7011870029999994</c:v>
                </c:pt>
                <c:pt idx="14">
                  <c:v>1.6937289160000013</c:v>
                </c:pt>
                <c:pt idx="15">
                  <c:v>1.6871723560000014</c:v>
                </c:pt>
                <c:pt idx="16">
                  <c:v>1.681708556000002</c:v>
                </c:pt>
                <c:pt idx="17">
                  <c:v>1.6707809560000015</c:v>
                </c:pt>
                <c:pt idx="18">
                  <c:v>1.6412764360000018</c:v>
                </c:pt>
                <c:pt idx="19">
                  <c:v>1.5494845960000028</c:v>
                </c:pt>
                <c:pt idx="20">
                  <c:v>1.4041475160000019</c:v>
                </c:pt>
                <c:pt idx="21">
                  <c:v>1.2513523490000011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-3.1934900793580231E-2</c:v>
                </c:pt>
                <c:pt idx="1">
                  <c:v>-3.9428125376138788E-2</c:v>
                </c:pt>
                <c:pt idx="2">
                  <c:v>-2.6174718093239232E-2</c:v>
                </c:pt>
                <c:pt idx="3">
                  <c:v>-3.4432900074100317E-4</c:v>
                </c:pt>
                <c:pt idx="4">
                  <c:v>9.2522314864716668E-2</c:v>
                </c:pt>
                <c:pt idx="5">
                  <c:v>0.42510770998273212</c:v>
                </c:pt>
                <c:pt idx="6">
                  <c:v>0.58400833144405484</c:v>
                </c:pt>
                <c:pt idx="7">
                  <c:v>3.3332784162846316</c:v>
                </c:pt>
                <c:pt idx="8">
                  <c:v>2.89</c:v>
                </c:pt>
                <c:pt idx="9">
                  <c:v>3.4449553234640775</c:v>
                </c:pt>
                <c:pt idx="10">
                  <c:v>1.8461794897700894</c:v>
                </c:pt>
                <c:pt idx="11">
                  <c:v>1.5200559941463556</c:v>
                </c:pt>
                <c:pt idx="12">
                  <c:v>0.4745617309986418</c:v>
                </c:pt>
                <c:pt idx="13">
                  <c:v>0.15546014520929394</c:v>
                </c:pt>
                <c:pt idx="14">
                  <c:v>0.33739222248196227</c:v>
                </c:pt>
                <c:pt idx="15">
                  <c:v>0.18375278919983992</c:v>
                </c:pt>
                <c:pt idx="16">
                  <c:v>6.8306126696438776E-2</c:v>
                </c:pt>
                <c:pt idx="17">
                  <c:v>7.473156941387663E-3</c:v>
                </c:pt>
                <c:pt idx="18">
                  <c:v>-1.3347969436590681E-2</c:v>
                </c:pt>
                <c:pt idx="19">
                  <c:v>-1.5319051895843877E-2</c:v>
                </c:pt>
                <c:pt idx="20">
                  <c:v>-6.4185984799308114E-3</c:v>
                </c:pt>
                <c:pt idx="21">
                  <c:v>-1.3284647877115144E-3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1.7587208170000004</c:v>
                </c:pt>
                <c:pt idx="3">
                  <c:v>1.7534482500000017</c:v>
                </c:pt>
                <c:pt idx="4">
                  <c:v>1.745798930000003</c:v>
                </c:pt>
                <c:pt idx="5">
                  <c:v>1.7392423700000013</c:v>
                </c:pt>
                <c:pt idx="6">
                  <c:v>1.7337785700000019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1.7162944100000015</c:v>
                </c:pt>
                <c:pt idx="10">
                  <c:v>1.711021843000001</c:v>
                </c:pt>
                <c:pt idx="11">
                  <c:v>1.7046565160000018</c:v>
                </c:pt>
                <c:pt idx="12">
                  <c:v>1.7011870029999994</c:v>
                </c:pt>
                <c:pt idx="13">
                  <c:v>1.6937289160000013</c:v>
                </c:pt>
                <c:pt idx="14">
                  <c:v>1.6871723560000014</c:v>
                </c:pt>
                <c:pt idx="15">
                  <c:v>1.681708556000002</c:v>
                </c:pt>
                <c:pt idx="16">
                  <c:v>1.6707809560000015</c:v>
                </c:pt>
                <c:pt idx="17">
                  <c:v>1.6412764360000018</c:v>
                </c:pt>
                <c:pt idx="18">
                  <c:v>1.5494845960000028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-4.1421585674754895E-2</c:v>
                </c:pt>
                <c:pt idx="1">
                  <c:v>-4.0198070272982375E-2</c:v>
                </c:pt>
                <c:pt idx="2">
                  <c:v>-2.7717335116147199E-2</c:v>
                </c:pt>
                <c:pt idx="3">
                  <c:v>1.4290614833648733E-2</c:v>
                </c:pt>
                <c:pt idx="4">
                  <c:v>8.711681642684739E-2</c:v>
                </c:pt>
                <c:pt idx="5">
                  <c:v>0.13847722810943483</c:v>
                </c:pt>
                <c:pt idx="6">
                  <c:v>0.4106412780705479</c:v>
                </c:pt>
                <c:pt idx="7">
                  <c:v>0.86808785614295958</c:v>
                </c:pt>
                <c:pt idx="8">
                  <c:v>1.8724322425005206</c:v>
                </c:pt>
                <c:pt idx="9">
                  <c:v>1.7122781899369659</c:v>
                </c:pt>
                <c:pt idx="10">
                  <c:v>0.88159281449787696</c:v>
                </c:pt>
                <c:pt idx="11">
                  <c:v>0.38866530671083238</c:v>
                </c:pt>
                <c:pt idx="12">
                  <c:v>0.12164205785267639</c:v>
                </c:pt>
                <c:pt idx="13">
                  <c:v>3.8640264940433079E-2</c:v>
                </c:pt>
                <c:pt idx="14">
                  <c:v>-2.1976704887663677E-3</c:v>
                </c:pt>
                <c:pt idx="15">
                  <c:v>-1.7575383004220957E-2</c:v>
                </c:pt>
                <c:pt idx="16">
                  <c:v>-3.0040352023525146E-2</c:v>
                </c:pt>
                <c:pt idx="17">
                  <c:v>-1.9156683346073445E-2</c:v>
                </c:pt>
                <c:pt idx="18">
                  <c:v>-5.8049450634801566E-3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203201</xdr:colOff>
      <xdr:row>28</xdr:row>
      <xdr:rowOff>99484</xdr:rowOff>
    </xdr:from>
    <xdr:to>
      <xdr:col>28</xdr:col>
      <xdr:colOff>0</xdr:colOff>
      <xdr:row>53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8"/>
  <sheetViews>
    <sheetView tabSelected="1" workbookViewId="0">
      <selection activeCell="E20" sqref="E20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209</v>
      </c>
    </row>
    <row r="2" spans="1:10">
      <c r="A2" t="s">
        <v>192</v>
      </c>
      <c r="B2" t="s">
        <v>210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205</v>
      </c>
      <c r="G4" s="27" t="s">
        <v>206</v>
      </c>
      <c r="H4" s="27" t="s">
        <v>201</v>
      </c>
      <c r="I4" s="27" t="s">
        <v>208</v>
      </c>
      <c r="J4" s="27" t="s">
        <v>197</v>
      </c>
    </row>
    <row r="5" spans="1:10">
      <c r="A5" s="65">
        <f>'Tube Loading'!F29</f>
        <v>1547</v>
      </c>
      <c r="B5" s="65" t="str">
        <f>'Tube Loading'!A29</f>
        <v>Tube A</v>
      </c>
      <c r="C5" s="65" t="s">
        <v>196</v>
      </c>
      <c r="D5" s="66">
        <v>44812</v>
      </c>
      <c r="E5" s="65">
        <v>111</v>
      </c>
      <c r="G5" s="65">
        <f>'Tube Loading'!J29</f>
        <v>3000</v>
      </c>
      <c r="H5" s="67">
        <f>Summary!D26</f>
        <v>73.742007087676399</v>
      </c>
      <c r="I5" s="67">
        <v>37</v>
      </c>
      <c r="J5" t="s">
        <v>211</v>
      </c>
    </row>
    <row r="6" spans="1:10">
      <c r="A6" s="65">
        <f>'Tube Loading'!F30</f>
        <v>1548</v>
      </c>
      <c r="B6" s="65" t="str">
        <f>'Tube Loading'!A30</f>
        <v>Tube B</v>
      </c>
      <c r="C6" s="65" t="s">
        <v>196</v>
      </c>
      <c r="D6" s="66">
        <v>44812</v>
      </c>
      <c r="E6">
        <v>111</v>
      </c>
      <c r="G6" s="65">
        <f>'Tube Loading'!J30</f>
        <v>2000</v>
      </c>
      <c r="H6" s="52">
        <f>Summary!G26</f>
        <v>57.649530075934429</v>
      </c>
      <c r="I6" s="52">
        <v>37</v>
      </c>
    </row>
    <row r="7" spans="1:10">
      <c r="A7" s="65">
        <f>'Tube Loading'!F31</f>
        <v>1534</v>
      </c>
      <c r="B7" s="65" t="str">
        <f>'Tube Loading'!A31</f>
        <v>Tube C</v>
      </c>
      <c r="C7" s="65" t="s">
        <v>196</v>
      </c>
      <c r="D7" s="66">
        <v>44812</v>
      </c>
      <c r="E7" s="65">
        <v>111</v>
      </c>
      <c r="G7" s="65">
        <f>'Tube Loading'!J31</f>
        <v>3000</v>
      </c>
      <c r="H7" s="52">
        <f>Summary!J26</f>
        <v>48.543796586934363</v>
      </c>
      <c r="I7" s="67">
        <v>37</v>
      </c>
    </row>
    <row r="8" spans="1:10">
      <c r="A8" s="65">
        <f>'Tube Loading'!F32</f>
        <v>1522</v>
      </c>
      <c r="B8" s="65" t="str">
        <f>'Tube Loading'!A32</f>
        <v>Tube D</v>
      </c>
      <c r="C8" s="65" t="s">
        <v>196</v>
      </c>
      <c r="D8" s="66">
        <v>44812</v>
      </c>
      <c r="E8">
        <v>111</v>
      </c>
      <c r="G8" s="65">
        <f>'Tube Loading'!J32</f>
        <v>3000</v>
      </c>
      <c r="H8" s="52">
        <f>Summary!M26</f>
        <v>49.572245988804639</v>
      </c>
      <c r="I8" s="52">
        <v>37</v>
      </c>
    </row>
    <row r="9" spans="1:10">
      <c r="A9" s="65">
        <f>'Tube Loading'!F33</f>
        <v>1535</v>
      </c>
      <c r="B9" s="65" t="str">
        <f>'Tube Loading'!A33</f>
        <v>Tube E</v>
      </c>
      <c r="C9" s="65" t="s">
        <v>199</v>
      </c>
      <c r="D9" s="66">
        <v>44812</v>
      </c>
      <c r="E9">
        <v>115</v>
      </c>
      <c r="G9" s="65">
        <f>'Tube Loading'!J33</f>
        <v>3000</v>
      </c>
      <c r="H9" s="52">
        <f>Summary!P26</f>
        <v>29.690298804935971</v>
      </c>
      <c r="I9" s="67">
        <v>37</v>
      </c>
    </row>
    <row r="10" spans="1:10">
      <c r="A10" s="65">
        <f>'Tube Loading'!F34</f>
        <v>1521</v>
      </c>
      <c r="B10" s="65" t="str">
        <f>'Tube Loading'!A34</f>
        <v>Tube F</v>
      </c>
      <c r="C10" s="65" t="s">
        <v>199</v>
      </c>
      <c r="D10" s="66">
        <v>44812</v>
      </c>
      <c r="E10">
        <v>115</v>
      </c>
      <c r="G10" s="65">
        <f>'Tube Loading'!J34</f>
        <v>3000.0000000000005</v>
      </c>
      <c r="H10" s="52">
        <f>Summary!S26</f>
        <v>35.936255363706756</v>
      </c>
      <c r="I10" s="52">
        <v>37</v>
      </c>
    </row>
    <row r="11" spans="1:10">
      <c r="A11" s="65">
        <f>'Tube Loading'!F35</f>
        <v>1453</v>
      </c>
      <c r="B11" s="65" t="str">
        <f>'Tube Loading'!A35</f>
        <v>Tube G</v>
      </c>
      <c r="C11" s="65" t="s">
        <v>199</v>
      </c>
      <c r="D11" s="66">
        <v>44812</v>
      </c>
      <c r="E11">
        <v>115</v>
      </c>
      <c r="G11" s="65">
        <f>'Tube Loading'!J35</f>
        <v>3000</v>
      </c>
      <c r="H11" s="52">
        <f>Summary!V26</f>
        <v>24.312245203576126</v>
      </c>
      <c r="I11" s="67">
        <v>37</v>
      </c>
    </row>
    <row r="12" spans="1:10">
      <c r="A12" s="65">
        <f>'Tube Loading'!F36</f>
        <v>1470</v>
      </c>
      <c r="B12" s="65" t="str">
        <f>'Tube Loading'!A36</f>
        <v>Tube H</v>
      </c>
      <c r="C12" s="65" t="s">
        <v>199</v>
      </c>
      <c r="D12" s="66">
        <v>44812</v>
      </c>
      <c r="E12">
        <v>115</v>
      </c>
      <c r="G12" s="65">
        <f>'Tube Loading'!J36</f>
        <v>3000</v>
      </c>
      <c r="H12" s="52">
        <f>Summary!Y26</f>
        <v>35.634148957788078</v>
      </c>
      <c r="I12" s="52">
        <v>37</v>
      </c>
    </row>
    <row r="13" spans="1:10">
      <c r="A13" s="65">
        <f>'Tube Loading'!F37</f>
        <v>1462</v>
      </c>
      <c r="B13" s="65" t="str">
        <f>'Tube Loading'!A37</f>
        <v>Tube I</v>
      </c>
      <c r="C13" s="65" t="s">
        <v>202</v>
      </c>
      <c r="D13" s="66">
        <v>44812</v>
      </c>
      <c r="E13">
        <v>135</v>
      </c>
      <c r="G13" s="65">
        <f>'Tube Loading'!J37</f>
        <v>3000</v>
      </c>
      <c r="H13" s="52">
        <f>Summary!AB26</f>
        <v>20.347589992552031</v>
      </c>
      <c r="I13" s="67">
        <v>37</v>
      </c>
      <c r="J13" t="s">
        <v>212</v>
      </c>
    </row>
    <row r="14" spans="1:10">
      <c r="A14" s="65">
        <f>'Tube Loading'!F39</f>
        <v>1461</v>
      </c>
      <c r="B14" s="65" t="str">
        <f>'Tube Loading'!A39</f>
        <v>Tube K</v>
      </c>
      <c r="C14" s="65" t="s">
        <v>202</v>
      </c>
      <c r="D14" s="66">
        <v>44812</v>
      </c>
      <c r="E14">
        <v>135</v>
      </c>
      <c r="G14" s="65">
        <f>'Tube Loading'!J39</f>
        <v>3000</v>
      </c>
      <c r="H14" s="52">
        <f>Summary!AE26</f>
        <v>8.4576796737419695</v>
      </c>
      <c r="I14" s="67">
        <v>37</v>
      </c>
    </row>
    <row r="18" spans="1:1">
      <c r="A18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1.4017999999999999</v>
      </c>
      <c r="D2" s="59">
        <v>20.7</v>
      </c>
      <c r="E2" s="59">
        <f t="shared" ref="E2:E23" si="0">((20-D2)*-0.000175+C2)-0.0008</f>
        <v>1.4011225</v>
      </c>
      <c r="F2" s="60">
        <f t="shared" ref="F2:F23" si="1">E2*10.9276-13.593</f>
        <v>1.7179062310000006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1.4067000000000001</v>
      </c>
      <c r="D3" s="59">
        <v>20.7</v>
      </c>
      <c r="E3" s="59">
        <f t="shared" si="0"/>
        <v>1.4060225000000002</v>
      </c>
      <c r="F3" s="60">
        <f t="shared" si="1"/>
        <v>1.7714514710000024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20.7</v>
      </c>
      <c r="E4" s="59">
        <f t="shared" si="0"/>
        <v>1.4054225</v>
      </c>
      <c r="F4" s="60">
        <f t="shared" si="1"/>
        <v>1.7648949110000007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20.7</v>
      </c>
      <c r="E5" s="59">
        <f t="shared" si="0"/>
        <v>1.4049225000000001</v>
      </c>
      <c r="F5" s="60">
        <f t="shared" si="1"/>
        <v>1.7594311110000014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20.7</v>
      </c>
      <c r="E6" s="57">
        <f t="shared" si="0"/>
        <v>1.4043225000000001</v>
      </c>
      <c r="F6" s="58">
        <f t="shared" si="1"/>
        <v>1.7528745510000014</v>
      </c>
      <c r="G6" s="57" t="s">
        <v>111</v>
      </c>
    </row>
    <row r="7" spans="1:13">
      <c r="A7" s="57">
        <v>6</v>
      </c>
      <c r="B7" s="57" t="s">
        <v>61</v>
      </c>
      <c r="C7" s="58">
        <v>1.4044000000000001</v>
      </c>
      <c r="D7" s="57">
        <v>20.8</v>
      </c>
      <c r="E7" s="57">
        <f t="shared" si="0"/>
        <v>1.4037400000000002</v>
      </c>
      <c r="F7" s="58">
        <f t="shared" si="1"/>
        <v>1.7465092240000022</v>
      </c>
      <c r="G7" s="57" t="s">
        <v>112</v>
      </c>
    </row>
    <row r="8" spans="1:13">
      <c r="A8" s="57">
        <v>7</v>
      </c>
      <c r="B8" s="57" t="s">
        <v>61</v>
      </c>
      <c r="C8" s="58">
        <v>1.4038999999999999</v>
      </c>
      <c r="D8" s="57">
        <v>20.8</v>
      </c>
      <c r="E8" s="57">
        <f t="shared" si="0"/>
        <v>1.40324</v>
      </c>
      <c r="F8" s="58">
        <f t="shared" si="1"/>
        <v>1.7410454240000011</v>
      </c>
      <c r="G8" s="57" t="s">
        <v>113</v>
      </c>
    </row>
    <row r="9" spans="1:13">
      <c r="A9" s="57">
        <v>8</v>
      </c>
      <c r="B9" s="57" t="s">
        <v>61</v>
      </c>
      <c r="C9" s="58">
        <v>1.4033</v>
      </c>
      <c r="D9" s="57">
        <v>20.8</v>
      </c>
      <c r="E9" s="57">
        <f t="shared" si="0"/>
        <v>1.4026400000000001</v>
      </c>
      <c r="F9" s="58">
        <f t="shared" si="1"/>
        <v>1.7344888640000011</v>
      </c>
      <c r="G9" s="57" t="s">
        <v>114</v>
      </c>
    </row>
    <row r="10" spans="1:13">
      <c r="A10" s="57">
        <v>9</v>
      </c>
      <c r="B10" s="57" t="s">
        <v>61</v>
      </c>
      <c r="C10" s="58">
        <v>1.4028</v>
      </c>
      <c r="D10" s="57">
        <v>20.8</v>
      </c>
      <c r="E10" s="57">
        <f t="shared" si="0"/>
        <v>1.4021400000000002</v>
      </c>
      <c r="F10" s="58">
        <f t="shared" si="1"/>
        <v>1.7290250640000018</v>
      </c>
      <c r="G10" s="57" t="s">
        <v>115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20.8</v>
      </c>
      <c r="E11" s="57">
        <f t="shared" si="0"/>
        <v>1.4016400000000002</v>
      </c>
      <c r="F11" s="58">
        <f t="shared" si="1"/>
        <v>1.7235612640000024</v>
      </c>
      <c r="G11" s="57" t="s">
        <v>116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20.9</v>
      </c>
      <c r="E12" s="57">
        <f t="shared" si="0"/>
        <v>1.4010575000000001</v>
      </c>
      <c r="F12" s="58">
        <f t="shared" si="1"/>
        <v>1.7171959370000014</v>
      </c>
      <c r="G12" s="57" t="s">
        <v>117</v>
      </c>
    </row>
    <row r="13" spans="1:13">
      <c r="A13" s="57">
        <v>12</v>
      </c>
      <c r="B13" s="57" t="s">
        <v>61</v>
      </c>
      <c r="C13" s="58">
        <v>1.4012</v>
      </c>
      <c r="D13" s="57">
        <v>20.9</v>
      </c>
      <c r="E13" s="57">
        <f t="shared" si="0"/>
        <v>1.4005575000000001</v>
      </c>
      <c r="F13" s="58">
        <f t="shared" si="1"/>
        <v>1.711732137000002</v>
      </c>
      <c r="G13" s="57" t="s">
        <v>118</v>
      </c>
    </row>
    <row r="14" spans="1:13">
      <c r="A14" s="59">
        <v>13</v>
      </c>
      <c r="B14" s="59" t="s">
        <v>61</v>
      </c>
      <c r="C14" s="60">
        <v>1.4007000000000001</v>
      </c>
      <c r="D14" s="59">
        <v>20.9</v>
      </c>
      <c r="E14" s="59">
        <f t="shared" si="0"/>
        <v>1.4000575000000002</v>
      </c>
      <c r="F14" s="60">
        <f t="shared" si="1"/>
        <v>1.7062683370000027</v>
      </c>
      <c r="G14" s="59" t="s">
        <v>119</v>
      </c>
    </row>
    <row r="15" spans="1:13">
      <c r="A15" s="59">
        <v>14</v>
      </c>
      <c r="B15" s="59" t="s">
        <v>61</v>
      </c>
      <c r="C15" s="60">
        <v>1.4000999999999999</v>
      </c>
      <c r="D15" s="59">
        <v>20.9</v>
      </c>
      <c r="E15" s="59">
        <f t="shared" si="0"/>
        <v>1.3994575</v>
      </c>
      <c r="F15" s="60">
        <f t="shared" si="1"/>
        <v>1.699711777000001</v>
      </c>
      <c r="G15" s="59" t="s">
        <v>120</v>
      </c>
    </row>
    <row r="16" spans="1:13">
      <c r="A16" s="59">
        <v>15</v>
      </c>
      <c r="B16" s="59" t="s">
        <v>61</v>
      </c>
      <c r="C16" s="60">
        <v>1.3996</v>
      </c>
      <c r="D16" s="59">
        <v>20.9</v>
      </c>
      <c r="E16" s="59">
        <f t="shared" si="0"/>
        <v>1.3989575000000001</v>
      </c>
      <c r="F16" s="60">
        <f t="shared" si="1"/>
        <v>1.6942479770000016</v>
      </c>
      <c r="G16" s="59" t="s">
        <v>121</v>
      </c>
    </row>
    <row r="17" spans="1:7">
      <c r="A17" s="59">
        <v>16</v>
      </c>
      <c r="B17" s="59" t="s">
        <v>61</v>
      </c>
      <c r="C17" s="60">
        <v>1.3991</v>
      </c>
      <c r="D17" s="59">
        <v>20.9</v>
      </c>
      <c r="E17" s="59">
        <f t="shared" si="0"/>
        <v>1.3984575000000001</v>
      </c>
      <c r="F17" s="60">
        <f t="shared" si="1"/>
        <v>1.6887841770000023</v>
      </c>
      <c r="G17" s="59" t="s">
        <v>122</v>
      </c>
    </row>
    <row r="18" spans="1:7">
      <c r="A18" s="59">
        <v>17</v>
      </c>
      <c r="B18" s="59" t="s">
        <v>61</v>
      </c>
      <c r="C18" s="60">
        <v>1.3986000000000001</v>
      </c>
      <c r="D18" s="59">
        <v>20.9</v>
      </c>
      <c r="E18" s="59">
        <f t="shared" si="0"/>
        <v>1.3979575000000002</v>
      </c>
      <c r="F18" s="60">
        <f t="shared" si="1"/>
        <v>1.6833203770000029</v>
      </c>
      <c r="G18" s="59" t="s">
        <v>123</v>
      </c>
    </row>
    <row r="19" spans="1:7">
      <c r="A19" s="59">
        <v>18</v>
      </c>
      <c r="B19" s="59" t="s">
        <v>61</v>
      </c>
      <c r="C19" s="60">
        <v>1.3978999999999999</v>
      </c>
      <c r="D19" s="59">
        <v>20.9</v>
      </c>
      <c r="E19" s="59">
        <f t="shared" si="0"/>
        <v>1.3972575</v>
      </c>
      <c r="F19" s="60">
        <f t="shared" si="1"/>
        <v>1.6756710570000006</v>
      </c>
      <c r="G19" s="59" t="s">
        <v>124</v>
      </c>
    </row>
    <row r="20" spans="1:7">
      <c r="A20" s="59">
        <v>19</v>
      </c>
      <c r="B20" s="59" t="s">
        <v>61</v>
      </c>
      <c r="C20" s="60">
        <v>1.3959999999999999</v>
      </c>
      <c r="D20" s="59">
        <v>20.9</v>
      </c>
      <c r="E20" s="59">
        <f t="shared" si="0"/>
        <v>1.3953575</v>
      </c>
      <c r="F20" s="60">
        <f t="shared" si="1"/>
        <v>1.6549086170000002</v>
      </c>
      <c r="G20" s="59" t="s">
        <v>125</v>
      </c>
    </row>
    <row r="21" spans="1:7">
      <c r="A21" s="59">
        <v>20</v>
      </c>
      <c r="B21" s="59" t="s">
        <v>61</v>
      </c>
      <c r="C21" s="60">
        <v>1.3884000000000001</v>
      </c>
      <c r="D21" s="59">
        <v>20.9</v>
      </c>
      <c r="E21" s="59">
        <f t="shared" si="0"/>
        <v>1.3877575000000002</v>
      </c>
      <c r="F21" s="60">
        <f t="shared" si="1"/>
        <v>1.5718588570000023</v>
      </c>
      <c r="G21" s="59" t="s">
        <v>126</v>
      </c>
    </row>
    <row r="22" spans="1:7">
      <c r="A22" s="57">
        <v>21</v>
      </c>
      <c r="B22" s="57" t="s">
        <v>61</v>
      </c>
      <c r="C22" s="58">
        <v>1.3724000000000001</v>
      </c>
      <c r="D22" s="57">
        <v>21</v>
      </c>
      <c r="E22" s="57">
        <f t="shared" si="0"/>
        <v>1.3717750000000002</v>
      </c>
      <c r="F22" s="58">
        <f t="shared" si="1"/>
        <v>1.3972084900000024</v>
      </c>
      <c r="G22" s="57" t="s">
        <v>127</v>
      </c>
    </row>
    <row r="23" spans="1:7">
      <c r="A23" s="57">
        <v>22</v>
      </c>
      <c r="B23" s="57" t="s">
        <v>61</v>
      </c>
      <c r="C23" s="58">
        <v>1.3541000000000001</v>
      </c>
      <c r="D23" s="57">
        <v>21</v>
      </c>
      <c r="E23" s="57">
        <f t="shared" si="0"/>
        <v>1.3534750000000002</v>
      </c>
      <c r="F23" s="58">
        <f t="shared" si="1"/>
        <v>1.1972334100000026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</v>
      </c>
      <c r="D2" s="57">
        <v>20.7</v>
      </c>
      <c r="E2" s="57">
        <f t="shared" ref="E2:E23" si="0">((20-D2)*-0.000175+C2)-0.0008</f>
        <v>1.3983225000000001</v>
      </c>
      <c r="F2" s="58">
        <f t="shared" ref="F2:F23" si="1">E2*10.9276-13.593</f>
        <v>1.6873089510000021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20.7</v>
      </c>
      <c r="E3" s="57">
        <f t="shared" si="0"/>
        <v>1.4056225000000002</v>
      </c>
      <c r="F3" s="58">
        <f t="shared" si="1"/>
        <v>1.7670804310000019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20.7</v>
      </c>
      <c r="E4" s="57">
        <f t="shared" si="0"/>
        <v>1.4052225</v>
      </c>
      <c r="F4" s="58">
        <f t="shared" si="1"/>
        <v>1.7627093909999996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20.7</v>
      </c>
      <c r="E5" s="57">
        <f t="shared" si="0"/>
        <v>1.4047225000000001</v>
      </c>
      <c r="F5" s="58">
        <f t="shared" si="1"/>
        <v>1.7572455910000002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20.7</v>
      </c>
      <c r="E6" s="57">
        <f t="shared" si="0"/>
        <v>1.4041225000000002</v>
      </c>
      <c r="F6" s="58">
        <f t="shared" si="1"/>
        <v>1.7506890310000021</v>
      </c>
      <c r="G6" s="57" t="s">
        <v>133</v>
      </c>
    </row>
    <row r="7" spans="1:13">
      <c r="A7" s="57">
        <v>6</v>
      </c>
      <c r="B7" s="57" t="s">
        <v>61</v>
      </c>
      <c r="C7" s="58">
        <v>1.4044000000000001</v>
      </c>
      <c r="D7" s="57">
        <v>20.7</v>
      </c>
      <c r="E7" s="57">
        <f t="shared" si="0"/>
        <v>1.4037225000000002</v>
      </c>
      <c r="F7" s="58">
        <f t="shared" si="1"/>
        <v>1.7463179910000015</v>
      </c>
      <c r="G7" s="57" t="s">
        <v>134</v>
      </c>
    </row>
    <row r="8" spans="1:13">
      <c r="A8" s="59">
        <v>7</v>
      </c>
      <c r="B8" s="59" t="s">
        <v>61</v>
      </c>
      <c r="C8" s="60">
        <v>1.4037999999999999</v>
      </c>
      <c r="D8" s="59">
        <v>20.7</v>
      </c>
      <c r="E8" s="59">
        <f t="shared" si="0"/>
        <v>1.4031225000000001</v>
      </c>
      <c r="F8" s="60">
        <f t="shared" si="1"/>
        <v>1.7397614309999998</v>
      </c>
      <c r="G8" s="59" t="s">
        <v>135</v>
      </c>
    </row>
    <row r="9" spans="1:13">
      <c r="A9" s="59">
        <v>8</v>
      </c>
      <c r="B9" s="59" t="s">
        <v>61</v>
      </c>
      <c r="C9" s="60">
        <v>1.4032</v>
      </c>
      <c r="D9" s="59">
        <v>20.7</v>
      </c>
      <c r="E9" s="59">
        <f t="shared" si="0"/>
        <v>1.4025225000000001</v>
      </c>
      <c r="F9" s="60">
        <f t="shared" si="1"/>
        <v>1.7332048710000016</v>
      </c>
      <c r="G9" s="59" t="s">
        <v>136</v>
      </c>
    </row>
    <row r="10" spans="1:13">
      <c r="A10" s="59">
        <v>9</v>
      </c>
      <c r="B10" s="59" t="s">
        <v>61</v>
      </c>
      <c r="C10" s="60">
        <v>1.4026000000000001</v>
      </c>
      <c r="D10" s="59">
        <v>20.7</v>
      </c>
      <c r="E10" s="59">
        <f t="shared" si="0"/>
        <v>1.4019225000000002</v>
      </c>
      <c r="F10" s="60">
        <f t="shared" si="1"/>
        <v>1.7266483110000017</v>
      </c>
      <c r="G10" s="59" t="s">
        <v>137</v>
      </c>
    </row>
    <row r="11" spans="1:13">
      <c r="A11" s="59">
        <v>10</v>
      </c>
      <c r="B11" s="59" t="s">
        <v>61</v>
      </c>
      <c r="C11" s="60">
        <v>1.4021999999999999</v>
      </c>
      <c r="D11" s="59">
        <v>20.7</v>
      </c>
      <c r="E11" s="59">
        <f t="shared" si="0"/>
        <v>1.4015225</v>
      </c>
      <c r="F11" s="60">
        <f t="shared" si="1"/>
        <v>1.7222772709999994</v>
      </c>
      <c r="G11" s="59" t="s">
        <v>158</v>
      </c>
    </row>
    <row r="12" spans="1:13">
      <c r="A12" s="59">
        <v>11</v>
      </c>
      <c r="B12" s="59" t="s">
        <v>61</v>
      </c>
      <c r="C12" s="60">
        <v>1.4016</v>
      </c>
      <c r="D12" s="59">
        <v>20.7</v>
      </c>
      <c r="E12" s="59">
        <f t="shared" si="0"/>
        <v>1.4009225000000001</v>
      </c>
      <c r="F12" s="60">
        <f t="shared" si="1"/>
        <v>1.7157207110000012</v>
      </c>
      <c r="G12" s="59" t="s">
        <v>159</v>
      </c>
    </row>
    <row r="13" spans="1:13">
      <c r="A13" s="59">
        <v>12</v>
      </c>
      <c r="B13" s="59" t="s">
        <v>61</v>
      </c>
      <c r="C13" s="60">
        <v>1.401</v>
      </c>
      <c r="D13" s="59">
        <v>20.7</v>
      </c>
      <c r="E13" s="59">
        <f t="shared" si="0"/>
        <v>1.4003225000000001</v>
      </c>
      <c r="F13" s="60">
        <f t="shared" si="1"/>
        <v>1.7091641510000013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1.4005000000000001</v>
      </c>
      <c r="D14" s="59">
        <v>20.7</v>
      </c>
      <c r="E14" s="59">
        <f t="shared" si="0"/>
        <v>1.3998225000000002</v>
      </c>
      <c r="F14" s="60">
        <f t="shared" si="1"/>
        <v>1.7037003510000019</v>
      </c>
      <c r="G14" s="59" t="s">
        <v>161</v>
      </c>
    </row>
    <row r="15" spans="1:13">
      <c r="A15" s="59">
        <v>14</v>
      </c>
      <c r="B15" s="59" t="s">
        <v>61</v>
      </c>
      <c r="C15" s="60">
        <v>1.4</v>
      </c>
      <c r="D15" s="59">
        <v>20.7</v>
      </c>
      <c r="E15" s="59">
        <f t="shared" si="0"/>
        <v>1.3993225</v>
      </c>
      <c r="F15" s="60">
        <f t="shared" si="1"/>
        <v>1.6982365510000008</v>
      </c>
      <c r="G15" s="59" t="s">
        <v>162</v>
      </c>
    </row>
    <row r="16" spans="1:13">
      <c r="A16" s="57">
        <v>15</v>
      </c>
      <c r="B16" s="57" t="s">
        <v>61</v>
      </c>
      <c r="C16" s="58">
        <v>1.3995</v>
      </c>
      <c r="D16" s="57">
        <v>20.8</v>
      </c>
      <c r="E16" s="57">
        <f t="shared" si="0"/>
        <v>1.3988400000000001</v>
      </c>
      <c r="F16" s="58">
        <f t="shared" si="1"/>
        <v>1.6929639840000004</v>
      </c>
      <c r="G16" s="57" t="s">
        <v>178</v>
      </c>
    </row>
    <row r="17" spans="1:7">
      <c r="A17" s="57">
        <v>16</v>
      </c>
      <c r="B17" s="57" t="s">
        <v>61</v>
      </c>
      <c r="C17" s="58">
        <v>1.399</v>
      </c>
      <c r="D17" s="57">
        <v>20.8</v>
      </c>
      <c r="E17" s="57">
        <f t="shared" si="0"/>
        <v>1.3983400000000001</v>
      </c>
      <c r="F17" s="58">
        <f t="shared" si="1"/>
        <v>1.687500184000001</v>
      </c>
      <c r="G17" s="57" t="s">
        <v>179</v>
      </c>
    </row>
    <row r="18" spans="1:7">
      <c r="A18" s="57">
        <v>17</v>
      </c>
      <c r="B18" s="57" t="s">
        <v>61</v>
      </c>
      <c r="C18" s="58">
        <v>1.3985000000000001</v>
      </c>
      <c r="D18" s="57">
        <v>20.8</v>
      </c>
      <c r="E18" s="57">
        <f t="shared" si="0"/>
        <v>1.3978400000000002</v>
      </c>
      <c r="F18" s="58">
        <f t="shared" si="1"/>
        <v>1.6820363840000017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181</v>
      </c>
    </row>
    <row r="20" spans="1:7">
      <c r="A20" s="57">
        <v>19</v>
      </c>
      <c r="B20" s="57" t="s">
        <v>61</v>
      </c>
      <c r="C20" s="58">
        <v>1.3960999999999999</v>
      </c>
      <c r="D20" s="57">
        <v>20.8</v>
      </c>
      <c r="E20" s="57">
        <f t="shared" si="0"/>
        <v>1.39544</v>
      </c>
      <c r="F20" s="58">
        <f t="shared" si="1"/>
        <v>1.6558101440000002</v>
      </c>
      <c r="G20" s="57" t="s">
        <v>182</v>
      </c>
    </row>
    <row r="21" spans="1:7">
      <c r="A21" s="57">
        <v>20</v>
      </c>
      <c r="B21" s="57" t="s">
        <v>61</v>
      </c>
      <c r="C21" s="58">
        <v>1.3903000000000001</v>
      </c>
      <c r="D21" s="57">
        <v>20.9</v>
      </c>
      <c r="E21" s="57">
        <f t="shared" si="0"/>
        <v>1.3896575000000002</v>
      </c>
      <c r="F21" s="58">
        <f t="shared" si="1"/>
        <v>1.5926212970000027</v>
      </c>
      <c r="G21" s="57" t="s">
        <v>183</v>
      </c>
    </row>
    <row r="22" spans="1:7">
      <c r="A22" s="57">
        <v>21</v>
      </c>
      <c r="B22" s="57" t="s">
        <v>61</v>
      </c>
      <c r="C22" s="58">
        <v>1.3771</v>
      </c>
      <c r="D22" s="57">
        <v>20.9</v>
      </c>
      <c r="E22" s="57">
        <f t="shared" si="0"/>
        <v>1.3764575000000001</v>
      </c>
      <c r="F22" s="58">
        <f t="shared" si="1"/>
        <v>1.4483769770000006</v>
      </c>
      <c r="G22" s="57" t="s">
        <v>184</v>
      </c>
    </row>
    <row r="23" spans="1:7">
      <c r="A23" s="57">
        <v>22</v>
      </c>
      <c r="B23" s="57" t="s">
        <v>61</v>
      </c>
      <c r="C23" s="58">
        <v>1.359</v>
      </c>
      <c r="D23" s="57">
        <v>20.9</v>
      </c>
      <c r="E23" s="57">
        <f t="shared" si="0"/>
        <v>1.3583575000000001</v>
      </c>
      <c r="F23" s="58">
        <f t="shared" si="1"/>
        <v>1.250587417000002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</v>
      </c>
      <c r="E2" s="57">
        <f t="shared" ref="E2:E23" si="0">((20-D2)*-0.000175+C2)-0.0008</f>
        <v>1.3998000000000002</v>
      </c>
      <c r="F2" s="58">
        <f t="shared" ref="F2:F23" si="1">E2*10.9276-13.593</f>
        <v>1.7034544800000013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1.4069</v>
      </c>
      <c r="D3" s="57">
        <v>20</v>
      </c>
      <c r="E3" s="57">
        <f t="shared" si="0"/>
        <v>1.4061000000000001</v>
      </c>
      <c r="F3" s="58">
        <f t="shared" si="1"/>
        <v>1.7722983600000006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</v>
      </c>
      <c r="E4" s="57">
        <f t="shared" si="0"/>
        <v>1.4055000000000002</v>
      </c>
      <c r="F4" s="58">
        <f t="shared" si="1"/>
        <v>1.7657418000000025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</v>
      </c>
      <c r="E5" s="57">
        <f t="shared" si="0"/>
        <v>1.4049</v>
      </c>
      <c r="F5" s="58">
        <f t="shared" si="1"/>
        <v>1.7591852400000008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</v>
      </c>
      <c r="E6" s="57">
        <f t="shared" si="0"/>
        <v>1.4044000000000001</v>
      </c>
      <c r="F6" s="58">
        <f t="shared" si="1"/>
        <v>1.7537214400000014</v>
      </c>
      <c r="G6" s="57" t="s">
        <v>67</v>
      </c>
    </row>
    <row r="7" spans="1:13">
      <c r="A7" s="57">
        <v>6</v>
      </c>
      <c r="B7" s="57" t="s">
        <v>61</v>
      </c>
      <c r="C7" s="58">
        <v>1.4046000000000001</v>
      </c>
      <c r="D7" s="57">
        <v>20</v>
      </c>
      <c r="E7" s="57">
        <f t="shared" si="0"/>
        <v>1.4038000000000002</v>
      </c>
      <c r="F7" s="58">
        <f t="shared" si="1"/>
        <v>1.7471648800000015</v>
      </c>
      <c r="G7" s="57" t="s">
        <v>68</v>
      </c>
    </row>
    <row r="8" spans="1:13">
      <c r="A8" s="57">
        <v>7</v>
      </c>
      <c r="B8" s="57" t="s">
        <v>61</v>
      </c>
      <c r="C8" s="58">
        <v>1.4039999999999999</v>
      </c>
      <c r="D8" s="57">
        <v>20.100000000000001</v>
      </c>
      <c r="E8" s="57">
        <f t="shared" si="0"/>
        <v>1.4032175</v>
      </c>
      <c r="F8" s="58">
        <f t="shared" si="1"/>
        <v>1.7407995530000004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20.100000000000001</v>
      </c>
      <c r="E9" s="57">
        <f t="shared" si="0"/>
        <v>1.4026175000000001</v>
      </c>
      <c r="F9" s="58">
        <f t="shared" si="1"/>
        <v>1.7342429930000005</v>
      </c>
      <c r="G9" s="57" t="s">
        <v>70</v>
      </c>
    </row>
    <row r="10" spans="1:13">
      <c r="A10" s="45">
        <v>9</v>
      </c>
      <c r="B10" s="45" t="s">
        <v>61</v>
      </c>
      <c r="C10" s="46">
        <v>1.4029</v>
      </c>
      <c r="D10" s="45">
        <v>20.100000000000001</v>
      </c>
      <c r="E10" s="45">
        <f t="shared" si="0"/>
        <v>1.4021175000000001</v>
      </c>
      <c r="F10" s="46">
        <f t="shared" si="1"/>
        <v>1.7287791930000012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</v>
      </c>
      <c r="E11" s="45">
        <f t="shared" si="0"/>
        <v>1.4015525000000002</v>
      </c>
      <c r="F11" s="46">
        <f t="shared" si="1"/>
        <v>1.7226050990000026</v>
      </c>
      <c r="G11" s="45" t="s">
        <v>72</v>
      </c>
    </row>
    <row r="12" spans="1:13">
      <c r="A12" s="45">
        <v>11</v>
      </c>
      <c r="B12" s="45" t="s">
        <v>61</v>
      </c>
      <c r="C12" s="46">
        <v>1.4018999999999999</v>
      </c>
      <c r="D12" s="45">
        <v>20.3</v>
      </c>
      <c r="E12" s="45">
        <f t="shared" si="0"/>
        <v>1.4011525</v>
      </c>
      <c r="F12" s="46">
        <f t="shared" si="1"/>
        <v>1.7182340590000003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</v>
      </c>
      <c r="E13" s="45">
        <f t="shared" si="0"/>
        <v>1.4005525000000001</v>
      </c>
      <c r="F13" s="46">
        <f t="shared" si="1"/>
        <v>1.7116774990000003</v>
      </c>
      <c r="G13" s="45" t="s">
        <v>74</v>
      </c>
    </row>
    <row r="14" spans="1:13">
      <c r="A14" s="45">
        <v>13</v>
      </c>
      <c r="B14" s="45" t="s">
        <v>61</v>
      </c>
      <c r="C14" s="46">
        <v>1.4008</v>
      </c>
      <c r="D14" s="45">
        <v>20.3</v>
      </c>
      <c r="E14" s="45">
        <f t="shared" si="0"/>
        <v>1.4000525000000001</v>
      </c>
      <c r="F14" s="46">
        <f t="shared" si="1"/>
        <v>1.706213699000001</v>
      </c>
      <c r="G14" s="45" t="s">
        <v>75</v>
      </c>
    </row>
    <row r="15" spans="1:13">
      <c r="A15" s="45">
        <v>14</v>
      </c>
      <c r="B15" s="45" t="s">
        <v>61</v>
      </c>
      <c r="C15" s="46">
        <v>1.4001999999999999</v>
      </c>
      <c r="D15" s="45">
        <v>20.3</v>
      </c>
      <c r="E15" s="45">
        <f t="shared" si="0"/>
        <v>1.3994525</v>
      </c>
      <c r="F15" s="46">
        <f t="shared" si="1"/>
        <v>1.6996571389999993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</v>
      </c>
      <c r="E16" s="45">
        <f t="shared" si="0"/>
        <v>1.3989525</v>
      </c>
      <c r="F16" s="46">
        <f t="shared" si="1"/>
        <v>1.6941933389999999</v>
      </c>
      <c r="G16" s="45" t="s">
        <v>77</v>
      </c>
    </row>
    <row r="17" spans="1:7">
      <c r="A17" s="45">
        <v>16</v>
      </c>
      <c r="B17" s="45" t="s">
        <v>61</v>
      </c>
      <c r="C17" s="46">
        <v>1.3993</v>
      </c>
      <c r="D17" s="45">
        <v>20.399999999999999</v>
      </c>
      <c r="E17" s="45">
        <f t="shared" si="0"/>
        <v>1.3985700000000001</v>
      </c>
      <c r="F17" s="46">
        <f t="shared" si="1"/>
        <v>1.6900135320000018</v>
      </c>
      <c r="G17" s="45" t="s">
        <v>78</v>
      </c>
    </row>
    <row r="18" spans="1:7">
      <c r="A18" s="57">
        <v>17</v>
      </c>
      <c r="B18" s="57" t="s">
        <v>61</v>
      </c>
      <c r="C18" s="58">
        <v>1.3988</v>
      </c>
      <c r="D18" s="57">
        <v>20.399999999999999</v>
      </c>
      <c r="E18" s="57">
        <f t="shared" si="0"/>
        <v>1.3980700000000001</v>
      </c>
      <c r="F18" s="58">
        <f t="shared" si="1"/>
        <v>1.6845497320000025</v>
      </c>
      <c r="G18" s="57" t="s">
        <v>79</v>
      </c>
    </row>
    <row r="19" spans="1:7">
      <c r="A19" s="57">
        <v>18</v>
      </c>
      <c r="B19" s="57" t="s">
        <v>61</v>
      </c>
      <c r="C19" s="58">
        <v>1.3978999999999999</v>
      </c>
      <c r="D19" s="57">
        <v>20.399999999999999</v>
      </c>
      <c r="E19" s="57">
        <f t="shared" si="0"/>
        <v>1.39717</v>
      </c>
      <c r="F19" s="58">
        <f t="shared" si="1"/>
        <v>1.6747148920000008</v>
      </c>
      <c r="G19" s="57" t="s">
        <v>80</v>
      </c>
    </row>
    <row r="20" spans="1:7">
      <c r="A20" s="57">
        <v>19</v>
      </c>
      <c r="B20" s="57" t="s">
        <v>61</v>
      </c>
      <c r="C20" s="58">
        <v>1.3965000000000001</v>
      </c>
      <c r="D20" s="57">
        <v>20.399999999999999</v>
      </c>
      <c r="E20" s="57">
        <f t="shared" si="0"/>
        <v>1.3957700000000002</v>
      </c>
      <c r="F20" s="58">
        <f t="shared" si="1"/>
        <v>1.6594162520000015</v>
      </c>
      <c r="G20" s="57" t="s">
        <v>81</v>
      </c>
    </row>
    <row r="21" spans="1:7">
      <c r="A21" s="57">
        <v>20</v>
      </c>
      <c r="B21" s="57" t="s">
        <v>61</v>
      </c>
      <c r="C21" s="58">
        <v>1.3908</v>
      </c>
      <c r="D21" s="57">
        <v>20.399999999999999</v>
      </c>
      <c r="E21" s="57">
        <f t="shared" si="0"/>
        <v>1.3900700000000001</v>
      </c>
      <c r="F21" s="58">
        <f t="shared" si="1"/>
        <v>1.5971289320000022</v>
      </c>
      <c r="G21" s="57" t="s">
        <v>82</v>
      </c>
    </row>
    <row r="22" spans="1:7">
      <c r="A22" s="57">
        <v>21</v>
      </c>
      <c r="B22" s="57" t="s">
        <v>61</v>
      </c>
      <c r="C22" s="58">
        <v>1.3771</v>
      </c>
      <c r="D22" s="57">
        <v>20.5</v>
      </c>
      <c r="E22" s="57">
        <f t="shared" si="0"/>
        <v>1.3763875000000001</v>
      </c>
      <c r="F22" s="58">
        <f t="shared" si="1"/>
        <v>1.4476120450000014</v>
      </c>
      <c r="G22" s="57" t="s">
        <v>83</v>
      </c>
    </row>
    <row r="23" spans="1:7">
      <c r="A23" s="57">
        <v>22</v>
      </c>
      <c r="B23" s="57" t="s">
        <v>61</v>
      </c>
      <c r="C23" s="58">
        <v>1.3588</v>
      </c>
      <c r="D23" s="57">
        <v>20.5</v>
      </c>
      <c r="E23" s="57">
        <f t="shared" si="0"/>
        <v>1.3580875000000001</v>
      </c>
      <c r="F23" s="58">
        <f t="shared" si="1"/>
        <v>1.2476369650000017</v>
      </c>
      <c r="G23" s="57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</v>
      </c>
      <c r="D2" s="57">
        <v>20.5</v>
      </c>
      <c r="E2" s="57">
        <f t="shared" ref="E2:E23" si="0">((20-D2)*-0.000175+C2)-0.0008</f>
        <v>1.4008875000000001</v>
      </c>
      <c r="F2" s="58">
        <f t="shared" ref="F2:F23" si="1">E2*10.9276-13.593</f>
        <v>1.7153382449999999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20.5</v>
      </c>
      <c r="E3" s="57">
        <f t="shared" si="0"/>
        <v>1.4059875000000002</v>
      </c>
      <c r="F3" s="58">
        <f t="shared" si="1"/>
        <v>1.7710690050000011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20.5</v>
      </c>
      <c r="E4" s="59">
        <f t="shared" si="0"/>
        <v>1.4053875</v>
      </c>
      <c r="F4" s="60">
        <f t="shared" si="1"/>
        <v>1.7645124449999994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20.6</v>
      </c>
      <c r="E5" s="59">
        <f t="shared" si="0"/>
        <v>1.4048050000000001</v>
      </c>
      <c r="F5" s="60">
        <f t="shared" si="1"/>
        <v>1.7581471180000001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</v>
      </c>
      <c r="D6" s="59">
        <v>20.6</v>
      </c>
      <c r="E6" s="59">
        <f t="shared" si="0"/>
        <v>1.4043050000000001</v>
      </c>
      <c r="F6" s="60">
        <f t="shared" si="1"/>
        <v>1.7526833180000008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1.4033</v>
      </c>
      <c r="D9" s="59">
        <v>20.6</v>
      </c>
      <c r="E9" s="59">
        <f t="shared" si="0"/>
        <v>1.4026050000000001</v>
      </c>
      <c r="F9" s="60">
        <f t="shared" si="1"/>
        <v>1.7341063980000015</v>
      </c>
      <c r="G9" s="59" t="s">
        <v>92</v>
      </c>
    </row>
    <row r="10" spans="1:13">
      <c r="A10" s="59">
        <v>9</v>
      </c>
      <c r="B10" s="59" t="s">
        <v>61</v>
      </c>
      <c r="C10" s="60">
        <v>1.4026000000000001</v>
      </c>
      <c r="D10" s="59">
        <v>20.6</v>
      </c>
      <c r="E10" s="59">
        <f t="shared" si="0"/>
        <v>1.4019050000000002</v>
      </c>
      <c r="F10" s="60">
        <f t="shared" si="1"/>
        <v>1.7264570780000028</v>
      </c>
      <c r="G10" s="59" t="s">
        <v>93</v>
      </c>
    </row>
    <row r="11" spans="1:13">
      <c r="A11" s="59">
        <v>10</v>
      </c>
      <c r="B11" s="59" t="s">
        <v>61</v>
      </c>
      <c r="C11" s="60">
        <v>1.4020999999999999</v>
      </c>
      <c r="D11" s="59">
        <v>20.6</v>
      </c>
      <c r="E11" s="59">
        <f t="shared" si="0"/>
        <v>1.401405</v>
      </c>
      <c r="F11" s="60">
        <f t="shared" si="1"/>
        <v>1.7209932779999999</v>
      </c>
      <c r="G11" s="59" t="s">
        <v>94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20.7</v>
      </c>
      <c r="E12" s="57">
        <f t="shared" si="0"/>
        <v>1.4010225000000001</v>
      </c>
      <c r="F12" s="58">
        <f t="shared" si="1"/>
        <v>1.716813471</v>
      </c>
      <c r="G12" s="57" t="s">
        <v>95</v>
      </c>
    </row>
    <row r="13" spans="1:13">
      <c r="A13" s="57">
        <v>12</v>
      </c>
      <c r="B13" s="57" t="s">
        <v>61</v>
      </c>
      <c r="C13" s="58">
        <v>1.4011</v>
      </c>
      <c r="D13" s="57">
        <v>20.7</v>
      </c>
      <c r="E13" s="57">
        <f t="shared" si="0"/>
        <v>1.4004225000000001</v>
      </c>
      <c r="F13" s="58">
        <f t="shared" si="1"/>
        <v>1.7102569110000019</v>
      </c>
      <c r="G13" s="57" t="s">
        <v>96</v>
      </c>
    </row>
    <row r="14" spans="1:13">
      <c r="A14" s="57">
        <v>13</v>
      </c>
      <c r="B14" s="57" t="s">
        <v>61</v>
      </c>
      <c r="C14" s="58">
        <v>1.4006000000000001</v>
      </c>
      <c r="D14" s="57">
        <v>20.7</v>
      </c>
      <c r="E14" s="57">
        <f t="shared" si="0"/>
        <v>1.3999225000000002</v>
      </c>
      <c r="F14" s="58">
        <f t="shared" si="1"/>
        <v>1.7047931110000025</v>
      </c>
      <c r="G14" s="57" t="s">
        <v>97</v>
      </c>
    </row>
    <row r="15" spans="1:13">
      <c r="A15" s="57">
        <v>14</v>
      </c>
      <c r="B15" s="57" t="s">
        <v>61</v>
      </c>
      <c r="C15" s="58">
        <v>1.4</v>
      </c>
      <c r="D15" s="57">
        <v>20.7</v>
      </c>
      <c r="E15" s="57">
        <f t="shared" si="0"/>
        <v>1.3993225</v>
      </c>
      <c r="F15" s="58">
        <f t="shared" si="1"/>
        <v>1.6982365510000008</v>
      </c>
      <c r="G15" s="57" t="s">
        <v>98</v>
      </c>
    </row>
    <row r="16" spans="1:13">
      <c r="A16" s="57">
        <v>15</v>
      </c>
      <c r="B16" s="57" t="s">
        <v>61</v>
      </c>
      <c r="C16" s="58">
        <v>1.3995</v>
      </c>
      <c r="D16" s="57">
        <v>20.7</v>
      </c>
      <c r="E16" s="57">
        <f t="shared" si="0"/>
        <v>1.3988225000000001</v>
      </c>
      <c r="F16" s="58">
        <f t="shared" si="1"/>
        <v>1.6927727510000015</v>
      </c>
      <c r="G16" s="57" t="s">
        <v>99</v>
      </c>
    </row>
    <row r="17" spans="1:7">
      <c r="A17" s="57">
        <v>16</v>
      </c>
      <c r="B17" s="57" t="s">
        <v>61</v>
      </c>
      <c r="C17" s="58">
        <v>1.399</v>
      </c>
      <c r="D17" s="57">
        <v>20.7</v>
      </c>
      <c r="E17" s="57">
        <f t="shared" si="0"/>
        <v>1.3983225000000001</v>
      </c>
      <c r="F17" s="58">
        <f t="shared" si="1"/>
        <v>1.6873089510000021</v>
      </c>
      <c r="G17" s="57" t="s">
        <v>100</v>
      </c>
    </row>
    <row r="18" spans="1:7">
      <c r="A18" s="57">
        <v>17</v>
      </c>
      <c r="B18" s="57" t="s">
        <v>61</v>
      </c>
      <c r="C18" s="58">
        <v>1.3985000000000001</v>
      </c>
      <c r="D18" s="57">
        <v>20.7</v>
      </c>
      <c r="E18" s="57">
        <f t="shared" si="0"/>
        <v>1.3978225000000002</v>
      </c>
      <c r="F18" s="58">
        <f t="shared" si="1"/>
        <v>1.6818451510000028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102</v>
      </c>
    </row>
    <row r="20" spans="1:7">
      <c r="A20" s="59">
        <v>19</v>
      </c>
      <c r="B20" s="59" t="s">
        <v>61</v>
      </c>
      <c r="C20" s="60">
        <v>1.3959999999999999</v>
      </c>
      <c r="D20" s="59">
        <v>20.8</v>
      </c>
      <c r="E20" s="59">
        <f t="shared" si="0"/>
        <v>1.39534</v>
      </c>
      <c r="F20" s="60">
        <f t="shared" si="1"/>
        <v>1.6547173839999996</v>
      </c>
      <c r="G20" s="59" t="s">
        <v>103</v>
      </c>
    </row>
    <row r="21" spans="1:7">
      <c r="A21" s="59">
        <v>20</v>
      </c>
      <c r="B21" s="59" t="s">
        <v>61</v>
      </c>
      <c r="C21" s="60">
        <v>1.3912</v>
      </c>
      <c r="D21" s="59">
        <v>20.9</v>
      </c>
      <c r="E21" s="59">
        <f t="shared" si="0"/>
        <v>1.3905575000000001</v>
      </c>
      <c r="F21" s="60">
        <f t="shared" si="1"/>
        <v>1.6024561370000008</v>
      </c>
      <c r="G21" s="59" t="s">
        <v>104</v>
      </c>
    </row>
    <row r="22" spans="1:7">
      <c r="A22" s="59">
        <v>21</v>
      </c>
      <c r="B22" s="59" t="s">
        <v>61</v>
      </c>
      <c r="C22" s="60">
        <v>1.3762000000000001</v>
      </c>
      <c r="D22" s="59">
        <v>20.9</v>
      </c>
      <c r="E22" s="59">
        <f t="shared" si="0"/>
        <v>1.3755575000000002</v>
      </c>
      <c r="F22" s="60">
        <f t="shared" si="1"/>
        <v>1.4385421370000024</v>
      </c>
      <c r="G22" s="59" t="s">
        <v>105</v>
      </c>
    </row>
    <row r="23" spans="1:7">
      <c r="A23" s="59">
        <v>22</v>
      </c>
      <c r="B23" s="59" t="s">
        <v>61</v>
      </c>
      <c r="C23" s="60">
        <v>1.3573999999999999</v>
      </c>
      <c r="D23" s="59">
        <v>20.9</v>
      </c>
      <c r="E23" s="59">
        <f t="shared" si="0"/>
        <v>1.3567575000000001</v>
      </c>
      <c r="F23" s="60">
        <f t="shared" si="1"/>
        <v>1.2331032569999998</v>
      </c>
      <c r="G23" s="59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1.4016</v>
      </c>
      <c r="D2" s="59">
        <v>20.9</v>
      </c>
      <c r="E2" s="59">
        <f t="shared" ref="E2:E23" si="0">((20-D2)*-0.000175+C2)-0.0008</f>
        <v>1.4009575000000001</v>
      </c>
      <c r="F2" s="60">
        <f t="shared" ref="F2:F23" si="1">E2*10.9276-13.593</f>
        <v>1.7161031770000008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1.4065000000000001</v>
      </c>
      <c r="D3" s="59">
        <v>20.9</v>
      </c>
      <c r="E3" s="59">
        <f t="shared" si="0"/>
        <v>1.4058575000000002</v>
      </c>
      <c r="F3" s="60">
        <f t="shared" si="1"/>
        <v>1.7696484170000026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20.9</v>
      </c>
      <c r="E4" s="59">
        <f t="shared" si="0"/>
        <v>1.4054575</v>
      </c>
      <c r="F4" s="60">
        <f t="shared" si="1"/>
        <v>1.7652773770000003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20.9</v>
      </c>
      <c r="E5" s="59">
        <f t="shared" si="0"/>
        <v>1.4048575000000001</v>
      </c>
      <c r="F5" s="60">
        <f t="shared" si="1"/>
        <v>1.7587208170000004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21</v>
      </c>
      <c r="E6" s="57">
        <f t="shared" si="0"/>
        <v>1.4043750000000002</v>
      </c>
      <c r="F6" s="58">
        <f t="shared" si="1"/>
        <v>1.7534482500000017</v>
      </c>
      <c r="G6" s="57" t="s">
        <v>111</v>
      </c>
    </row>
    <row r="7" spans="1:13">
      <c r="A7" s="57">
        <v>6</v>
      </c>
      <c r="B7" s="57" t="s">
        <v>61</v>
      </c>
      <c r="C7" s="58">
        <v>1.4043000000000001</v>
      </c>
      <c r="D7" s="57">
        <v>21</v>
      </c>
      <c r="E7" s="57">
        <f t="shared" si="0"/>
        <v>1.4036750000000002</v>
      </c>
      <c r="F7" s="58">
        <f t="shared" si="1"/>
        <v>1.745798930000003</v>
      </c>
      <c r="G7" s="57" t="s">
        <v>112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113</v>
      </c>
    </row>
    <row r="9" spans="1:13">
      <c r="A9" s="57">
        <v>8</v>
      </c>
      <c r="B9" s="57" t="s">
        <v>61</v>
      </c>
      <c r="C9" s="58">
        <v>1.4032</v>
      </c>
      <c r="D9" s="57">
        <v>21</v>
      </c>
      <c r="E9" s="57">
        <f t="shared" si="0"/>
        <v>1.4025750000000001</v>
      </c>
      <c r="F9" s="58">
        <f t="shared" si="1"/>
        <v>1.7337785700000019</v>
      </c>
      <c r="G9" s="57" t="s">
        <v>114</v>
      </c>
    </row>
    <row r="10" spans="1:13">
      <c r="A10" s="57">
        <v>9</v>
      </c>
      <c r="B10" s="57" t="s">
        <v>61</v>
      </c>
      <c r="C10" s="58">
        <v>1.4027000000000001</v>
      </c>
      <c r="D10" s="57">
        <v>21</v>
      </c>
      <c r="E10" s="57">
        <f t="shared" si="0"/>
        <v>1.4020750000000002</v>
      </c>
      <c r="F10" s="58">
        <f t="shared" si="1"/>
        <v>1.7283147700000026</v>
      </c>
      <c r="G10" s="57" t="s">
        <v>115</v>
      </c>
    </row>
    <row r="11" spans="1:13">
      <c r="A11" s="57">
        <v>10</v>
      </c>
      <c r="B11" s="57" t="s">
        <v>61</v>
      </c>
      <c r="C11" s="58">
        <v>1.4020999999999999</v>
      </c>
      <c r="D11" s="57">
        <v>21</v>
      </c>
      <c r="E11" s="57">
        <f t="shared" si="0"/>
        <v>1.401475</v>
      </c>
      <c r="F11" s="58">
        <f t="shared" si="1"/>
        <v>1.7217582100000008</v>
      </c>
      <c r="G11" s="57" t="s">
        <v>116</v>
      </c>
    </row>
    <row r="12" spans="1:13">
      <c r="A12" s="57">
        <v>11</v>
      </c>
      <c r="B12" s="57" t="s">
        <v>61</v>
      </c>
      <c r="C12" s="58">
        <v>1.4016</v>
      </c>
      <c r="D12" s="57">
        <v>21</v>
      </c>
      <c r="E12" s="57">
        <f t="shared" si="0"/>
        <v>1.4009750000000001</v>
      </c>
      <c r="F12" s="58">
        <f t="shared" si="1"/>
        <v>1.7162944100000015</v>
      </c>
      <c r="G12" s="57" t="s">
        <v>117</v>
      </c>
    </row>
    <row r="13" spans="1:13">
      <c r="A13" s="57">
        <v>12</v>
      </c>
      <c r="B13" s="57" t="s">
        <v>61</v>
      </c>
      <c r="C13" s="58">
        <v>1.4011</v>
      </c>
      <c r="D13" s="57">
        <v>21.1</v>
      </c>
      <c r="E13" s="57">
        <f t="shared" si="0"/>
        <v>1.4004925000000001</v>
      </c>
      <c r="F13" s="58">
        <f t="shared" si="1"/>
        <v>1.711021843000001</v>
      </c>
      <c r="G13" s="57" t="s">
        <v>118</v>
      </c>
    </row>
    <row r="14" spans="1:13">
      <c r="A14" s="59">
        <v>13</v>
      </c>
      <c r="B14" s="59" t="s">
        <v>61</v>
      </c>
      <c r="C14" s="60">
        <v>1.4005000000000001</v>
      </c>
      <c r="D14" s="59">
        <v>21.2</v>
      </c>
      <c r="E14" s="59">
        <f t="shared" si="0"/>
        <v>1.3999100000000002</v>
      </c>
      <c r="F14" s="60">
        <f t="shared" si="1"/>
        <v>1.7046565160000018</v>
      </c>
      <c r="G14" s="59" t="s">
        <v>119</v>
      </c>
    </row>
    <row r="15" spans="1:13">
      <c r="A15" s="59">
        <v>14</v>
      </c>
      <c r="B15" s="59" t="s">
        <v>61</v>
      </c>
      <c r="C15" s="60">
        <v>1.4001999999999999</v>
      </c>
      <c r="D15" s="59">
        <v>21.1</v>
      </c>
      <c r="E15" s="59">
        <f t="shared" si="0"/>
        <v>1.3995925</v>
      </c>
      <c r="F15" s="60">
        <f t="shared" si="1"/>
        <v>1.7011870029999994</v>
      </c>
      <c r="G15" s="59" t="s">
        <v>120</v>
      </c>
    </row>
    <row r="16" spans="1:13">
      <c r="A16" s="59">
        <v>15</v>
      </c>
      <c r="B16" s="59" t="s">
        <v>61</v>
      </c>
      <c r="C16" s="60">
        <v>1.3995</v>
      </c>
      <c r="D16" s="59">
        <v>21.2</v>
      </c>
      <c r="E16" s="59">
        <f t="shared" si="0"/>
        <v>1.3989100000000001</v>
      </c>
      <c r="F16" s="60">
        <f t="shared" si="1"/>
        <v>1.6937289160000013</v>
      </c>
      <c r="G16" s="59" t="s">
        <v>121</v>
      </c>
    </row>
    <row r="17" spans="1:7">
      <c r="A17" s="59">
        <v>16</v>
      </c>
      <c r="B17" s="59" t="s">
        <v>61</v>
      </c>
      <c r="C17" s="60">
        <v>1.3989</v>
      </c>
      <c r="D17" s="59">
        <v>21.2</v>
      </c>
      <c r="E17" s="59">
        <f t="shared" si="0"/>
        <v>1.3983100000000002</v>
      </c>
      <c r="F17" s="60">
        <f t="shared" si="1"/>
        <v>1.6871723560000014</v>
      </c>
      <c r="G17" s="59" t="s">
        <v>122</v>
      </c>
    </row>
    <row r="18" spans="1:7">
      <c r="A18" s="59">
        <v>17</v>
      </c>
      <c r="B18" s="59" t="s">
        <v>61</v>
      </c>
      <c r="C18" s="60">
        <v>1.3984000000000001</v>
      </c>
      <c r="D18" s="59">
        <v>21.2</v>
      </c>
      <c r="E18" s="59">
        <f t="shared" si="0"/>
        <v>1.3978100000000002</v>
      </c>
      <c r="F18" s="60">
        <f t="shared" si="1"/>
        <v>1.681708556000002</v>
      </c>
      <c r="G18" s="59" t="s">
        <v>123</v>
      </c>
    </row>
    <row r="19" spans="1:7">
      <c r="A19" s="59">
        <v>18</v>
      </c>
      <c r="B19" s="59" t="s">
        <v>61</v>
      </c>
      <c r="C19" s="60">
        <v>1.3974</v>
      </c>
      <c r="D19" s="59">
        <v>21.2</v>
      </c>
      <c r="E19" s="59">
        <f t="shared" si="0"/>
        <v>1.3968100000000001</v>
      </c>
      <c r="F19" s="60">
        <f t="shared" si="1"/>
        <v>1.6707809560000015</v>
      </c>
      <c r="G19" s="59" t="s">
        <v>124</v>
      </c>
    </row>
    <row r="20" spans="1:7">
      <c r="A20" s="59">
        <v>19</v>
      </c>
      <c r="B20" s="59" t="s">
        <v>61</v>
      </c>
      <c r="C20" s="60">
        <v>1.3947000000000001</v>
      </c>
      <c r="D20" s="59">
        <v>21.2</v>
      </c>
      <c r="E20" s="59">
        <f t="shared" si="0"/>
        <v>1.3941100000000002</v>
      </c>
      <c r="F20" s="60">
        <f t="shared" si="1"/>
        <v>1.6412764360000018</v>
      </c>
      <c r="G20" s="59" t="s">
        <v>125</v>
      </c>
    </row>
    <row r="21" spans="1:7">
      <c r="A21" s="59">
        <v>20</v>
      </c>
      <c r="B21" s="59" t="s">
        <v>61</v>
      </c>
      <c r="C21" s="60">
        <v>1.3863000000000001</v>
      </c>
      <c r="D21" s="59">
        <v>21.2</v>
      </c>
      <c r="E21" s="59">
        <f t="shared" si="0"/>
        <v>1.3857100000000002</v>
      </c>
      <c r="F21" s="60">
        <f t="shared" si="1"/>
        <v>1.5494845960000028</v>
      </c>
      <c r="G21" s="59" t="s">
        <v>126</v>
      </c>
    </row>
    <row r="22" spans="1:7">
      <c r="A22" s="57">
        <v>21</v>
      </c>
      <c r="B22" s="57" t="s">
        <v>61</v>
      </c>
      <c r="C22" s="58">
        <v>1.373</v>
      </c>
      <c r="D22" s="57">
        <v>21.2</v>
      </c>
      <c r="E22" s="57">
        <f t="shared" si="0"/>
        <v>1.3724100000000001</v>
      </c>
      <c r="F22" s="58">
        <f t="shared" si="1"/>
        <v>1.4041475160000019</v>
      </c>
      <c r="G22" s="57" t="s">
        <v>127</v>
      </c>
    </row>
    <row r="23" spans="1:7">
      <c r="A23" s="57">
        <v>22</v>
      </c>
      <c r="B23" s="57" t="s">
        <v>61</v>
      </c>
      <c r="C23" s="58">
        <v>1.359</v>
      </c>
      <c r="D23" s="57">
        <v>21.3</v>
      </c>
      <c r="E23" s="57">
        <f t="shared" si="0"/>
        <v>1.3584275000000001</v>
      </c>
      <c r="F23" s="58">
        <f t="shared" si="1"/>
        <v>1.2513523490000011</v>
      </c>
      <c r="G23" s="57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1.4000999999999999</v>
      </c>
      <c r="D2" s="57">
        <v>21.3</v>
      </c>
      <c r="E2" s="57">
        <f t="shared" ref="E2:E23" si="0">((20-D2)*-0.000175+C2)-0.0008</f>
        <v>1.3995275</v>
      </c>
      <c r="F2" s="58">
        <f t="shared" ref="F2:F23" si="1">E2*10.9276-13.593</f>
        <v>1.7004767090000001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21.3</v>
      </c>
      <c r="E3" s="57">
        <f t="shared" si="0"/>
        <v>1.4056275</v>
      </c>
      <c r="F3" s="58">
        <f t="shared" si="1"/>
        <v>1.7671350690000001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21.3</v>
      </c>
      <c r="E4" s="57">
        <f t="shared" si="0"/>
        <v>1.4053275000000001</v>
      </c>
      <c r="F4" s="58">
        <f t="shared" si="1"/>
        <v>1.7638567890000001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21.3</v>
      </c>
      <c r="E6" s="57">
        <f t="shared" si="0"/>
        <v>1.4042275000000002</v>
      </c>
      <c r="F6" s="58">
        <f t="shared" si="1"/>
        <v>1.7518364290000026</v>
      </c>
      <c r="G6" s="57" t="s">
        <v>133</v>
      </c>
    </row>
    <row r="7" spans="1:13">
      <c r="A7" s="57">
        <v>6</v>
      </c>
      <c r="B7" s="57" t="s">
        <v>61</v>
      </c>
      <c r="C7" s="58">
        <v>1.4041999999999999</v>
      </c>
      <c r="D7" s="57">
        <v>21.3</v>
      </c>
      <c r="E7" s="57">
        <f t="shared" si="0"/>
        <v>1.4036275</v>
      </c>
      <c r="F7" s="58">
        <f t="shared" si="1"/>
        <v>1.7452798690000009</v>
      </c>
      <c r="G7" s="57" t="s">
        <v>134</v>
      </c>
    </row>
    <row r="8" spans="1:13">
      <c r="A8" s="59">
        <v>7</v>
      </c>
      <c r="B8" s="59" t="s">
        <v>61</v>
      </c>
      <c r="C8" s="60">
        <v>1.4036</v>
      </c>
      <c r="D8" s="59">
        <v>21.4</v>
      </c>
      <c r="E8" s="59">
        <f t="shared" si="0"/>
        <v>1.4030450000000001</v>
      </c>
      <c r="F8" s="60">
        <f t="shared" si="1"/>
        <v>1.7389145420000016</v>
      </c>
      <c r="G8" s="59" t="s">
        <v>135</v>
      </c>
    </row>
    <row r="9" spans="1:13">
      <c r="A9" s="59">
        <v>8</v>
      </c>
      <c r="B9" s="59" t="s">
        <v>61</v>
      </c>
      <c r="C9" s="60">
        <v>1.4031</v>
      </c>
      <c r="D9" s="59">
        <v>21.4</v>
      </c>
      <c r="E9" s="59">
        <f t="shared" si="0"/>
        <v>1.4025450000000002</v>
      </c>
      <c r="F9" s="60">
        <f t="shared" si="1"/>
        <v>1.7334507420000023</v>
      </c>
      <c r="G9" s="59" t="s">
        <v>136</v>
      </c>
    </row>
    <row r="10" spans="1:13">
      <c r="A10" s="59">
        <v>9</v>
      </c>
      <c r="B10" s="59" t="s">
        <v>61</v>
      </c>
      <c r="C10" s="60">
        <v>1.4021999999999999</v>
      </c>
      <c r="D10" s="59">
        <v>21.4</v>
      </c>
      <c r="E10" s="59">
        <f t="shared" si="0"/>
        <v>1.401645</v>
      </c>
      <c r="F10" s="60">
        <f t="shared" si="1"/>
        <v>1.7236159020000006</v>
      </c>
      <c r="G10" s="59" t="s">
        <v>137</v>
      </c>
    </row>
    <row r="11" spans="1:13">
      <c r="A11" s="59">
        <v>10</v>
      </c>
      <c r="B11" s="59" t="s">
        <v>61</v>
      </c>
      <c r="C11" s="60">
        <v>1.4019999999999999</v>
      </c>
      <c r="D11" s="59">
        <v>21.4</v>
      </c>
      <c r="E11" s="59">
        <f t="shared" si="0"/>
        <v>1.4014450000000001</v>
      </c>
      <c r="F11" s="60">
        <f t="shared" si="1"/>
        <v>1.7214303820000012</v>
      </c>
      <c r="G11" s="59" t="s">
        <v>158</v>
      </c>
    </row>
    <row r="12" spans="1:13">
      <c r="A12" s="59">
        <v>11</v>
      </c>
      <c r="B12" s="59" t="s">
        <v>61</v>
      </c>
      <c r="C12" s="60">
        <v>1.4014</v>
      </c>
      <c r="D12" s="59">
        <v>21.4</v>
      </c>
      <c r="E12" s="59">
        <f t="shared" si="0"/>
        <v>1.4008450000000001</v>
      </c>
      <c r="F12" s="60">
        <f t="shared" si="1"/>
        <v>1.7148738220000013</v>
      </c>
      <c r="G12" s="59" t="s">
        <v>159</v>
      </c>
    </row>
    <row r="13" spans="1:13">
      <c r="A13" s="59">
        <v>12</v>
      </c>
      <c r="B13" s="59" t="s">
        <v>61</v>
      </c>
      <c r="C13" s="60">
        <v>1.4009</v>
      </c>
      <c r="D13" s="59">
        <v>21.4</v>
      </c>
      <c r="E13" s="59">
        <f t="shared" si="0"/>
        <v>1.4003450000000002</v>
      </c>
      <c r="F13" s="60">
        <f t="shared" si="1"/>
        <v>1.7094100220000019</v>
      </c>
      <c r="G13" s="59" t="s">
        <v>160</v>
      </c>
    </row>
    <row r="14" spans="1:13">
      <c r="A14" s="59">
        <v>13</v>
      </c>
      <c r="B14" s="59" t="s">
        <v>61</v>
      </c>
      <c r="C14" s="60">
        <v>1.4004000000000001</v>
      </c>
      <c r="D14" s="59">
        <v>21.4</v>
      </c>
      <c r="E14" s="59">
        <f t="shared" si="0"/>
        <v>1.3998450000000002</v>
      </c>
      <c r="F14" s="60">
        <f t="shared" si="1"/>
        <v>1.7039462220000026</v>
      </c>
      <c r="G14" s="59" t="s">
        <v>161</v>
      </c>
    </row>
    <row r="15" spans="1:13">
      <c r="A15" s="59">
        <v>14</v>
      </c>
      <c r="B15" s="59" t="s">
        <v>61</v>
      </c>
      <c r="C15" s="60">
        <v>1.3998999999999999</v>
      </c>
      <c r="D15" s="59">
        <v>21.4</v>
      </c>
      <c r="E15" s="59">
        <f t="shared" si="0"/>
        <v>1.3993450000000001</v>
      </c>
      <c r="F15" s="60">
        <f t="shared" si="1"/>
        <v>1.6984824220000014</v>
      </c>
      <c r="G15" s="59" t="s">
        <v>162</v>
      </c>
    </row>
    <row r="16" spans="1:13">
      <c r="A16" s="57">
        <v>15</v>
      </c>
      <c r="B16" s="57" t="s">
        <v>61</v>
      </c>
      <c r="C16" s="58">
        <v>1.3993</v>
      </c>
      <c r="D16" s="57">
        <v>21.5</v>
      </c>
      <c r="E16" s="57">
        <f t="shared" si="0"/>
        <v>1.3987625000000001</v>
      </c>
      <c r="F16" s="58">
        <f t="shared" si="1"/>
        <v>1.6921170950000022</v>
      </c>
      <c r="G16" s="57" t="s">
        <v>178</v>
      </c>
    </row>
    <row r="17" spans="1:7">
      <c r="A17" s="57">
        <v>16</v>
      </c>
      <c r="B17" s="57" t="s">
        <v>61</v>
      </c>
      <c r="C17" s="58">
        <v>1.3988</v>
      </c>
      <c r="D17" s="57">
        <v>21.5</v>
      </c>
      <c r="E17" s="57">
        <f t="shared" si="0"/>
        <v>1.3982625000000002</v>
      </c>
      <c r="F17" s="58">
        <f t="shared" si="1"/>
        <v>1.6866532950000028</v>
      </c>
      <c r="G17" s="57" t="s">
        <v>179</v>
      </c>
    </row>
    <row r="18" spans="1:7">
      <c r="A18" s="57">
        <v>17</v>
      </c>
      <c r="B18" s="57" t="s">
        <v>61</v>
      </c>
      <c r="C18" s="58">
        <v>1.3983000000000001</v>
      </c>
      <c r="D18" s="57">
        <v>21.5</v>
      </c>
      <c r="E18" s="57">
        <f t="shared" si="0"/>
        <v>1.3977625000000002</v>
      </c>
      <c r="F18" s="58">
        <f t="shared" si="1"/>
        <v>1.6811894950000035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21.6</v>
      </c>
      <c r="E19" s="57">
        <f t="shared" si="0"/>
        <v>1.3972800000000001</v>
      </c>
      <c r="F19" s="58">
        <f t="shared" si="1"/>
        <v>1.6759169280000012</v>
      </c>
      <c r="G19" s="57" t="s">
        <v>181</v>
      </c>
    </row>
    <row r="20" spans="1:7">
      <c r="A20" s="57">
        <v>19</v>
      </c>
      <c r="B20" s="57" t="s">
        <v>61</v>
      </c>
      <c r="C20" s="58">
        <v>1.3962000000000001</v>
      </c>
      <c r="D20" s="57">
        <v>21.6</v>
      </c>
      <c r="E20" s="57">
        <f t="shared" si="0"/>
        <v>1.3956800000000003</v>
      </c>
      <c r="F20" s="58">
        <f t="shared" si="1"/>
        <v>1.6584327680000026</v>
      </c>
      <c r="G20" s="57" t="s">
        <v>182</v>
      </c>
    </row>
    <row r="21" spans="1:7">
      <c r="A21" s="57">
        <v>20</v>
      </c>
      <c r="B21" s="57" t="s">
        <v>61</v>
      </c>
      <c r="C21" s="58">
        <v>1.3908</v>
      </c>
      <c r="D21" s="57">
        <v>21.6</v>
      </c>
      <c r="E21" s="57">
        <f t="shared" si="0"/>
        <v>1.3902800000000002</v>
      </c>
      <c r="F21" s="58">
        <f t="shared" si="1"/>
        <v>1.5994237280000014</v>
      </c>
      <c r="G21" s="57" t="s">
        <v>183</v>
      </c>
    </row>
    <row r="22" spans="1:7">
      <c r="A22" s="57">
        <v>21</v>
      </c>
      <c r="B22" s="57" t="s">
        <v>61</v>
      </c>
      <c r="C22" s="58">
        <v>1.3756999999999999</v>
      </c>
      <c r="D22" s="57">
        <v>21.6</v>
      </c>
      <c r="E22" s="57">
        <f t="shared" si="0"/>
        <v>1.3751800000000001</v>
      </c>
      <c r="F22" s="58">
        <f t="shared" si="1"/>
        <v>1.4344169680000007</v>
      </c>
      <c r="G22" s="57" t="s">
        <v>184</v>
      </c>
    </row>
    <row r="23" spans="1:7">
      <c r="A23" s="57">
        <v>22</v>
      </c>
      <c r="B23" s="57" t="s">
        <v>61</v>
      </c>
      <c r="C23" s="58">
        <v>1.3577900000000001</v>
      </c>
      <c r="D23" s="57">
        <v>21.6</v>
      </c>
      <c r="E23" s="57">
        <f t="shared" si="0"/>
        <v>1.3572700000000002</v>
      </c>
      <c r="F23" s="58">
        <f t="shared" si="1"/>
        <v>1.2387036520000017</v>
      </c>
      <c r="G23" s="5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/>
      <c r="D6" s="59"/>
      <c r="E6" s="59">
        <f t="shared" si="0"/>
        <v>-4.3E-3</v>
      </c>
      <c r="F6" s="60">
        <f t="shared" si="1"/>
        <v>-13.63998868</v>
      </c>
      <c r="G6" s="59" t="s">
        <v>89</v>
      </c>
    </row>
    <row r="7" spans="1:13">
      <c r="A7" s="59">
        <v>6</v>
      </c>
      <c r="B7" s="59" t="s">
        <v>61</v>
      </c>
      <c r="C7" s="60"/>
      <c r="D7" s="59"/>
      <c r="E7" s="59">
        <f t="shared" si="0"/>
        <v>-4.3E-3</v>
      </c>
      <c r="F7" s="60">
        <f t="shared" si="1"/>
        <v>-13.63998868</v>
      </c>
      <c r="G7" s="59" t="s">
        <v>90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91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92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93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94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95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96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97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98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99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100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101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102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103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104</v>
      </c>
    </row>
    <row r="22" spans="1:7">
      <c r="A22" s="59">
        <v>21</v>
      </c>
      <c r="B22" s="59" t="s">
        <v>61</v>
      </c>
      <c r="C22" s="60"/>
      <c r="D22" s="59"/>
      <c r="E22" s="59">
        <f t="shared" si="0"/>
        <v>-4.3E-3</v>
      </c>
      <c r="F22" s="60">
        <f t="shared" si="1"/>
        <v>-13.63998868</v>
      </c>
      <c r="G22" s="59" t="s">
        <v>105</v>
      </c>
    </row>
    <row r="23" spans="1:7">
      <c r="A23" s="59">
        <v>22</v>
      </c>
      <c r="B23" s="59" t="s">
        <v>61</v>
      </c>
      <c r="C23" s="60"/>
      <c r="D23" s="59"/>
      <c r="E23" s="59">
        <f t="shared" si="0"/>
        <v>-4.3E-3</v>
      </c>
      <c r="F23" s="60">
        <f t="shared" si="1"/>
        <v>-13.63998868</v>
      </c>
      <c r="G23" s="59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/>
      <c r="D2" s="59"/>
      <c r="E2" s="59">
        <f t="shared" ref="E2:E23" si="0">((20-D2)*-0.000175+C2)-0.0008</f>
        <v>-4.3E-3</v>
      </c>
      <c r="F2" s="60">
        <f t="shared" ref="F2:F23" si="1">E2*10.9276-13.593</f>
        <v>-13.63998868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/>
      <c r="D3" s="59"/>
      <c r="E3" s="59">
        <f t="shared" si="0"/>
        <v>-4.3E-3</v>
      </c>
      <c r="F3" s="60">
        <f t="shared" si="1"/>
        <v>-13.63998868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111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112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113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114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115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116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117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118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119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120</v>
      </c>
    </row>
    <row r="16" spans="1:13">
      <c r="A16" s="59">
        <v>15</v>
      </c>
      <c r="B16" s="59" t="s">
        <v>61</v>
      </c>
      <c r="C16" s="60"/>
      <c r="D16" s="59"/>
      <c r="E16" s="59">
        <f t="shared" si="0"/>
        <v>-4.3E-3</v>
      </c>
      <c r="F16" s="60">
        <f t="shared" si="1"/>
        <v>-13.63998868</v>
      </c>
      <c r="G16" s="59" t="s">
        <v>121</v>
      </c>
    </row>
    <row r="17" spans="1:7">
      <c r="A17" s="59">
        <v>16</v>
      </c>
      <c r="B17" s="59" t="s">
        <v>61</v>
      </c>
      <c r="C17" s="60"/>
      <c r="D17" s="59"/>
      <c r="E17" s="59">
        <f t="shared" si="0"/>
        <v>-4.3E-3</v>
      </c>
      <c r="F17" s="60">
        <f t="shared" si="1"/>
        <v>-13.63998868</v>
      </c>
      <c r="G17" s="59" t="s">
        <v>122</v>
      </c>
    </row>
    <row r="18" spans="1:7">
      <c r="A18" s="59">
        <v>17</v>
      </c>
      <c r="B18" s="59" t="s">
        <v>61</v>
      </c>
      <c r="C18" s="60"/>
      <c r="D18" s="59"/>
      <c r="E18" s="59">
        <f t="shared" si="0"/>
        <v>-4.3E-3</v>
      </c>
      <c r="F18" s="60">
        <f t="shared" si="1"/>
        <v>-13.63998868</v>
      </c>
      <c r="G18" s="59" t="s">
        <v>123</v>
      </c>
    </row>
    <row r="19" spans="1:7">
      <c r="A19" s="59">
        <v>18</v>
      </c>
      <c r="B19" s="59" t="s">
        <v>61</v>
      </c>
      <c r="C19" s="60"/>
      <c r="D19" s="59"/>
      <c r="E19" s="59">
        <f t="shared" si="0"/>
        <v>-4.3E-3</v>
      </c>
      <c r="F19" s="60">
        <f t="shared" si="1"/>
        <v>-13.63998868</v>
      </c>
      <c r="G19" s="59" t="s">
        <v>124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125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126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127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133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134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135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136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137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158</v>
      </c>
    </row>
    <row r="12" spans="1:13">
      <c r="A12" s="59">
        <v>11</v>
      </c>
      <c r="B12" s="59" t="s">
        <v>61</v>
      </c>
      <c r="C12" s="60"/>
      <c r="D12" s="59"/>
      <c r="E12" s="59">
        <f t="shared" si="0"/>
        <v>-4.3E-3</v>
      </c>
      <c r="F12" s="60">
        <f t="shared" si="1"/>
        <v>-13.63998868</v>
      </c>
      <c r="G12" s="59" t="s">
        <v>159</v>
      </c>
    </row>
    <row r="13" spans="1:13">
      <c r="A13" s="59">
        <v>12</v>
      </c>
      <c r="B13" s="59" t="s">
        <v>61</v>
      </c>
      <c r="C13" s="60"/>
      <c r="D13" s="59"/>
      <c r="E13" s="59">
        <f t="shared" si="0"/>
        <v>-4.3E-3</v>
      </c>
      <c r="F13" s="60">
        <f t="shared" si="1"/>
        <v>-13.63998868</v>
      </c>
      <c r="G13" s="59" t="s">
        <v>160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161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162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178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179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180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181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182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183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184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3"/>
  <sheetViews>
    <sheetView topLeftCell="F1" zoomScaleNormal="100" workbookViewId="0">
      <selection activeCell="AF1" sqref="AF1:AH1048576"/>
    </sheetView>
  </sheetViews>
  <sheetFormatPr defaultColWidth="10.90625" defaultRowHeight="12.5"/>
  <cols>
    <col min="1" max="1" width="9.54296875" style="55" bestFit="1" customWidth="1"/>
    <col min="2" max="2" width="11.36328125" style="55" bestFit="1" customWidth="1"/>
    <col min="3" max="3" width="11.7265625" style="55" bestFit="1" customWidth="1"/>
    <col min="4" max="7" width="10.90625" style="55"/>
    <col min="8" max="8" width="10.90625" style="55" customWidth="1"/>
    <col min="9" max="9" width="10.90625" style="55"/>
    <col min="10" max="11" width="11" style="55" customWidth="1"/>
    <col min="12" max="16384" width="10.90625" style="55"/>
  </cols>
  <sheetData>
    <row r="1" spans="1:31" ht="13" thickTop="1">
      <c r="A1" s="61" t="s">
        <v>186</v>
      </c>
      <c r="B1" s="105">
        <f>'Tube Loading'!F29</f>
        <v>1547</v>
      </c>
      <c r="C1" s="106" t="s">
        <v>213</v>
      </c>
      <c r="D1" s="107" t="s">
        <v>214</v>
      </c>
      <c r="E1" s="105">
        <f>'Tube Loading'!F30</f>
        <v>1548</v>
      </c>
      <c r="F1" s="106" t="s">
        <v>215</v>
      </c>
      <c r="G1" s="107" t="s">
        <v>216</v>
      </c>
      <c r="H1" s="105">
        <f>'Tube Loading'!F31</f>
        <v>1534</v>
      </c>
      <c r="I1" s="106" t="s">
        <v>217</v>
      </c>
      <c r="J1" s="107" t="s">
        <v>218</v>
      </c>
      <c r="K1" s="105">
        <f>'Tube Loading'!F32</f>
        <v>1522</v>
      </c>
      <c r="L1" s="106" t="s">
        <v>219</v>
      </c>
      <c r="M1" s="107" t="s">
        <v>220</v>
      </c>
      <c r="N1" s="104">
        <f>'Tube Loading'!F33</f>
        <v>1535</v>
      </c>
      <c r="O1" s="106" t="s">
        <v>221</v>
      </c>
      <c r="P1" s="107" t="s">
        <v>222</v>
      </c>
      <c r="Q1" s="104">
        <f>'Tube Loading'!F34</f>
        <v>1521</v>
      </c>
      <c r="R1" s="106" t="s">
        <v>223</v>
      </c>
      <c r="S1" s="107" t="s">
        <v>224</v>
      </c>
      <c r="T1" s="104">
        <f>'Tube Loading'!F35</f>
        <v>1453</v>
      </c>
      <c r="U1" s="106" t="s">
        <v>225</v>
      </c>
      <c r="V1" s="107" t="s">
        <v>226</v>
      </c>
      <c r="W1" s="104">
        <f>'Tube Loading'!F36</f>
        <v>1470</v>
      </c>
      <c r="X1" s="106" t="s">
        <v>227</v>
      </c>
      <c r="Y1" s="107" t="s">
        <v>228</v>
      </c>
      <c r="Z1" s="104">
        <f>'Tube Loading'!F37</f>
        <v>1462</v>
      </c>
      <c r="AA1" s="106" t="s">
        <v>229</v>
      </c>
      <c r="AB1" s="107" t="s">
        <v>230</v>
      </c>
      <c r="AC1" s="104">
        <f>'Tube Loading'!F39</f>
        <v>1461</v>
      </c>
      <c r="AD1" s="106" t="s">
        <v>231</v>
      </c>
      <c r="AE1" s="107" t="s">
        <v>232</v>
      </c>
    </row>
    <row r="2" spans="1:31">
      <c r="A2" s="61" t="s">
        <v>187</v>
      </c>
      <c r="B2" s="111" t="s">
        <v>169</v>
      </c>
      <c r="C2" s="112"/>
      <c r="D2" s="113"/>
      <c r="E2" s="111" t="s">
        <v>170</v>
      </c>
      <c r="F2" s="112"/>
      <c r="G2" s="113"/>
      <c r="H2" s="111" t="s">
        <v>171</v>
      </c>
      <c r="I2" s="112"/>
      <c r="J2" s="113"/>
      <c r="K2" s="111" t="s">
        <v>172</v>
      </c>
      <c r="L2" s="112"/>
      <c r="M2" s="113"/>
      <c r="N2" s="108" t="s">
        <v>174</v>
      </c>
      <c r="O2" s="109"/>
      <c r="P2" s="110"/>
      <c r="Q2" s="108" t="s">
        <v>175</v>
      </c>
      <c r="R2" s="109"/>
      <c r="S2" s="110"/>
      <c r="T2" s="108" t="s">
        <v>176</v>
      </c>
      <c r="U2" s="109"/>
      <c r="V2" s="110"/>
      <c r="W2" s="108" t="s">
        <v>177</v>
      </c>
      <c r="X2" s="109"/>
      <c r="Y2" s="110"/>
      <c r="Z2" s="108" t="s">
        <v>203</v>
      </c>
      <c r="AA2" s="109"/>
      <c r="AB2" s="110"/>
      <c r="AC2" s="108" t="s">
        <v>204</v>
      </c>
      <c r="AD2" s="109"/>
      <c r="AE2" s="110"/>
    </row>
    <row r="3" spans="1:31">
      <c r="A3" s="61" t="s">
        <v>168</v>
      </c>
      <c r="B3" s="62" t="s">
        <v>188</v>
      </c>
      <c r="C3" s="63" t="s">
        <v>189</v>
      </c>
      <c r="D3" s="64" t="s">
        <v>173</v>
      </c>
      <c r="E3" s="62" t="s">
        <v>188</v>
      </c>
      <c r="F3" s="63" t="s">
        <v>189</v>
      </c>
      <c r="G3" s="64" t="s">
        <v>173</v>
      </c>
      <c r="H3" s="62" t="s">
        <v>188</v>
      </c>
      <c r="I3" s="63" t="s">
        <v>189</v>
      </c>
      <c r="J3" s="64" t="s">
        <v>173</v>
      </c>
      <c r="K3" s="62" t="s">
        <v>188</v>
      </c>
      <c r="L3" s="63" t="s">
        <v>189</v>
      </c>
      <c r="M3" s="64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</row>
    <row r="4" spans="1:31">
      <c r="A4" s="55">
        <v>1</v>
      </c>
      <c r="B4" s="69" t="str">
        <f>'Tube A'!G2</f>
        <v>A1</v>
      </c>
      <c r="C4" s="70">
        <f>'Tube A'!F2</f>
        <v>1.7081533480000015</v>
      </c>
      <c r="D4" s="71">
        <v>-2.959759394460813E-2</v>
      </c>
      <c r="E4" s="69" t="str">
        <f>'Tube B'!G2</f>
        <v>G3</v>
      </c>
      <c r="F4" s="70">
        <f>'Tube B'!F2</f>
        <v>1.6958051600000008</v>
      </c>
      <c r="G4" s="71">
        <v>-4.1835914794523581E-2</v>
      </c>
      <c r="H4" s="69" t="str">
        <f>'Tube C'!G2</f>
        <v>D6</v>
      </c>
      <c r="I4" s="70">
        <f>'Tube C'!F2</f>
        <v>1.6879646070000014</v>
      </c>
      <c r="J4" s="71">
        <v>-1.4695588256491894E-2</v>
      </c>
      <c r="K4" s="69" t="str">
        <f>'Tube D'!G2</f>
        <v>C9</v>
      </c>
      <c r="L4" s="70">
        <f>'Tube D'!F2</f>
        <v>1.7198458799999994</v>
      </c>
      <c r="M4" s="71">
        <v>-3.5574649537646968E-2</v>
      </c>
      <c r="N4" s="69" t="str">
        <f>'Tube E'!G2</f>
        <v>A1</v>
      </c>
      <c r="O4" s="70">
        <f>'Tube E'!F2</f>
        <v>1.7182340590000003</v>
      </c>
      <c r="P4" s="71">
        <v>-2.4171527091477202E-2</v>
      </c>
      <c r="Q4" s="69" t="str">
        <f>'Tube F'!G2</f>
        <v>G3</v>
      </c>
      <c r="R4" s="70">
        <f>'Tube F'!F2</f>
        <v>1.7046018780000018</v>
      </c>
      <c r="S4" s="71">
        <v>-2.8188747496624793E-2</v>
      </c>
      <c r="T4" s="69" t="str">
        <f>'Tube G'!G2</f>
        <v>D6</v>
      </c>
      <c r="U4" s="70">
        <f>'Tube G'!F2</f>
        <v>1.7179062310000006</v>
      </c>
      <c r="V4" s="71">
        <v>-1.8739674479434278E-2</v>
      </c>
      <c r="W4" s="69" t="str">
        <f>'Tube H'!G2</f>
        <v>C9</v>
      </c>
      <c r="X4" s="70">
        <f>'Tube H'!F2</f>
        <v>1.6873089510000021</v>
      </c>
      <c r="Y4">
        <f t="shared" ref="Y4:Y25" si="0">AVERAGE(V4:X4)</f>
        <v>0.83428463826028387</v>
      </c>
      <c r="Z4" s="69" t="str">
        <f>'Tube I'!G2</f>
        <v>A1</v>
      </c>
      <c r="AA4" s="70">
        <f>'Tube I'!F2</f>
        <v>1.7034544800000013</v>
      </c>
      <c r="AB4" s="71">
        <v>-3.1934900793580231E-2</v>
      </c>
      <c r="AC4" s="69" t="str">
        <f>'Tube K'!G2</f>
        <v>D6</v>
      </c>
      <c r="AD4" s="70">
        <f>'Tube K'!F2</f>
        <v>1.7161031770000008</v>
      </c>
      <c r="AE4" s="71">
        <v>-3.103207448709748E-2</v>
      </c>
    </row>
    <row r="5" spans="1:31">
      <c r="A5" s="55">
        <v>2</v>
      </c>
      <c r="B5" s="72" t="str">
        <f>'Tube A'!G3</f>
        <v>B1</v>
      </c>
      <c r="C5" s="73">
        <f>'Tube A'!F3</f>
        <v>1.7640753409999999</v>
      </c>
      <c r="D5" s="74">
        <v>-3.4215768912328609E-2</v>
      </c>
      <c r="E5" s="72" t="str">
        <f>'Tube B'!G3</f>
        <v>H3</v>
      </c>
      <c r="F5" s="73">
        <f>'Tube B'!F3</f>
        <v>1.7701128400000012</v>
      </c>
      <c r="G5" s="74">
        <v>-5.2660321698515783E-2</v>
      </c>
      <c r="H5" s="72" t="str">
        <f>'Tube C'!G3</f>
        <v>C6</v>
      </c>
      <c r="I5" s="73">
        <f>'Tube C'!F3</f>
        <v>1.7733911200000012</v>
      </c>
      <c r="J5" s="74">
        <v>-4.3171268084925163E-2</v>
      </c>
      <c r="K5" s="72" t="str">
        <f>'Tube D'!G3</f>
        <v>D9</v>
      </c>
      <c r="L5" s="73">
        <f>'Tube D'!F3</f>
        <v>1.7712056000000018</v>
      </c>
      <c r="M5" s="74">
        <v>-4.3478860805340747E-2</v>
      </c>
      <c r="N5" s="72" t="str">
        <f>'Tube E'!G3</f>
        <v>B1</v>
      </c>
      <c r="O5" s="73">
        <f>'Tube E'!F3</f>
        <v>1.771970532000001</v>
      </c>
      <c r="P5" s="74">
        <v>-3.16642955362249E-2</v>
      </c>
      <c r="Q5" s="72" t="str">
        <f>'Tube F'!G3</f>
        <v>H3</v>
      </c>
      <c r="R5" s="73">
        <f>'Tube F'!F3</f>
        <v>1.7690747180000024</v>
      </c>
      <c r="S5" s="74">
        <v>-3.5495991553118701E-2</v>
      </c>
      <c r="T5" s="72" t="str">
        <f>'Tube G'!G3</f>
        <v>C6</v>
      </c>
      <c r="U5" s="73">
        <f>'Tube G'!F3</f>
        <v>1.7714514710000024</v>
      </c>
      <c r="V5" s="74">
        <v>-2.9073139357472536E-2</v>
      </c>
      <c r="W5" s="72" t="str">
        <f>'Tube H'!G3</f>
        <v>D9</v>
      </c>
      <c r="X5" s="73">
        <f>'Tube H'!F3</f>
        <v>1.7670804310000019</v>
      </c>
      <c r="Y5">
        <f t="shared" si="0"/>
        <v>0.86900364582126466</v>
      </c>
      <c r="Z5" s="72" t="str">
        <f>'Tube I'!G3</f>
        <v>B1</v>
      </c>
      <c r="AA5" s="73">
        <f>'Tube I'!F3</f>
        <v>1.7722983600000006</v>
      </c>
      <c r="AB5" s="74">
        <v>-3.9428125376138788E-2</v>
      </c>
      <c r="AC5" s="72" t="str">
        <f>'Tube K'!G3</f>
        <v>C6</v>
      </c>
      <c r="AD5" s="73">
        <f>'Tube K'!F3</f>
        <v>1.7696484170000026</v>
      </c>
      <c r="AE5" s="74">
        <v>-4.1421585674754895E-2</v>
      </c>
    </row>
    <row r="6" spans="1:31">
      <c r="A6" s="55">
        <v>3</v>
      </c>
      <c r="B6" s="72" t="str">
        <f>'Tube A'!G4</f>
        <v>C1</v>
      </c>
      <c r="C6" s="73">
        <f>'Tube A'!F4</f>
        <v>1.7575187809999999</v>
      </c>
      <c r="D6" s="74">
        <v>-2.524576972571646E-2</v>
      </c>
      <c r="E6" s="72" t="str">
        <f>'Tube B'!G4</f>
        <v>H4</v>
      </c>
      <c r="F6" s="73">
        <f>'Tube B'!F4</f>
        <v>1.7646490400000001</v>
      </c>
      <c r="G6" s="74">
        <v>-1.5520582033591029E-2</v>
      </c>
      <c r="H6" s="72" t="str">
        <f>'Tube C'!G4</f>
        <v>B6</v>
      </c>
      <c r="I6" s="73">
        <f>'Tube C'!F4</f>
        <v>1.7690200800000024</v>
      </c>
      <c r="J6" s="74">
        <v>-4.0436728949034106E-2</v>
      </c>
      <c r="K6" s="72" t="str">
        <f>'Tube D'!G4</f>
        <v>E9</v>
      </c>
      <c r="L6" s="73">
        <f>'Tube D'!F4</f>
        <v>1.7668345600000013</v>
      </c>
      <c r="M6" s="74">
        <v>-3.6465994030362402E-2</v>
      </c>
      <c r="N6" s="72" t="str">
        <f>'Tube E'!G4</f>
        <v>C1</v>
      </c>
      <c r="O6" s="73">
        <f>'Tube E'!F4</f>
        <v>1.7654139719999993</v>
      </c>
      <c r="P6" s="74">
        <v>-2.1205627340265393E-2</v>
      </c>
      <c r="Q6" s="72" t="str">
        <f>'Tube F'!G4</f>
        <v>H4</v>
      </c>
      <c r="R6" s="73">
        <f>'Tube F'!F4</f>
        <v>1.7657964380000006</v>
      </c>
      <c r="S6" s="74">
        <v>-3.0606441993843991E-2</v>
      </c>
      <c r="T6" s="72" t="str">
        <f>'Tube G'!G4</f>
        <v>B6</v>
      </c>
      <c r="U6" s="73">
        <f>'Tube G'!F4</f>
        <v>1.7648949110000007</v>
      </c>
      <c r="V6" s="74">
        <v>-1.2560549664474433E-2</v>
      </c>
      <c r="W6" s="72" t="str">
        <f>'Tube H'!G4</f>
        <v>E9</v>
      </c>
      <c r="X6" s="73">
        <f>'Tube H'!F4</f>
        <v>1.7627093909999996</v>
      </c>
      <c r="Y6">
        <f t="shared" si="0"/>
        <v>0.87507442066776253</v>
      </c>
      <c r="Z6" s="72" t="str">
        <f>'Tube I'!G4</f>
        <v>C1</v>
      </c>
      <c r="AA6" s="73">
        <f>'Tube I'!F4</f>
        <v>1.7657418000000025</v>
      </c>
      <c r="AB6" s="74">
        <v>-2.6174718093239232E-2</v>
      </c>
      <c r="AC6" s="72" t="str">
        <f>'Tube K'!G4</f>
        <v>B6</v>
      </c>
      <c r="AD6" s="73">
        <f>'Tube K'!F4</f>
        <v>1.7652773770000003</v>
      </c>
      <c r="AE6" s="74">
        <v>-4.0198070272982375E-2</v>
      </c>
    </row>
    <row r="7" spans="1:31">
      <c r="A7" s="55">
        <v>4</v>
      </c>
      <c r="B7" s="72" t="str">
        <f>'Tube A'!G5</f>
        <v>D1</v>
      </c>
      <c r="C7" s="73">
        <f>'Tube A'!F5</f>
        <v>1.7520549810000006</v>
      </c>
      <c r="D7" s="74">
        <v>-7.1968580581938044E-3</v>
      </c>
      <c r="E7" s="72" t="str">
        <f>'Tube B'!G5</f>
        <v>G4</v>
      </c>
      <c r="F7" s="73">
        <f>'Tube B'!F5</f>
        <v>1.7591852400000008</v>
      </c>
      <c r="G7" s="74">
        <v>-1.6650962977023769E-2</v>
      </c>
      <c r="H7" s="72" t="str">
        <f>'Tube C'!G5</f>
        <v>A6</v>
      </c>
      <c r="I7" s="73">
        <f>'Tube C'!F5</f>
        <v>1.7624635200000007</v>
      </c>
      <c r="J7" s="74">
        <v>-2.6223665371621834E-2</v>
      </c>
      <c r="K7" s="72" t="str">
        <f>'Tube D'!G5</f>
        <v>F9</v>
      </c>
      <c r="L7" s="73">
        <f>'Tube D'!F5</f>
        <v>1.7613707600000001</v>
      </c>
      <c r="M7" s="74">
        <v>-3.8641910294736376E-2</v>
      </c>
      <c r="N7" s="72" t="str">
        <f>'Tube E'!G5</f>
        <v>D1</v>
      </c>
      <c r="O7" s="73">
        <f>'Tube E'!F5</f>
        <v>1.7588574120000011</v>
      </c>
      <c r="P7" s="74">
        <v>-1.1178224590314678E-2</v>
      </c>
      <c r="Q7" s="72" t="str">
        <f>'Tube F'!G5</f>
        <v>G4</v>
      </c>
      <c r="R7" s="73">
        <f>'Tube F'!F5</f>
        <v>1.7592398780000007</v>
      </c>
      <c r="S7" s="74">
        <v>-2.137428675484573E-2</v>
      </c>
      <c r="T7" s="72" t="str">
        <f>'Tube G'!G5</f>
        <v>A6</v>
      </c>
      <c r="U7" s="73">
        <f>'Tube G'!F5</f>
        <v>1.7594311110000014</v>
      </c>
      <c r="V7" s="74">
        <v>4.1113522456855893E-2</v>
      </c>
      <c r="W7" s="72" t="str">
        <f>'Tube H'!G5</f>
        <v>F9</v>
      </c>
      <c r="X7" s="73">
        <f>'Tube H'!F5</f>
        <v>1.7572455910000002</v>
      </c>
      <c r="Y7">
        <f t="shared" si="0"/>
        <v>0.89917955672842809</v>
      </c>
      <c r="Z7" s="72" t="str">
        <f>'Tube I'!G5</f>
        <v>D1</v>
      </c>
      <c r="AA7" s="73">
        <f>'Tube I'!F5</f>
        <v>1.7591852400000008</v>
      </c>
      <c r="AB7" s="74">
        <v>-3.4432900074100317E-4</v>
      </c>
      <c r="AC7" s="72" t="str">
        <f>'Tube K'!G5</f>
        <v>A6</v>
      </c>
      <c r="AD7" s="73">
        <f>'Tube K'!F5</f>
        <v>1.7587208170000004</v>
      </c>
      <c r="AE7" s="74">
        <v>-2.7717335116147199E-2</v>
      </c>
    </row>
    <row r="8" spans="1:31">
      <c r="A8" s="55">
        <v>5</v>
      </c>
      <c r="B8" s="72" t="str">
        <f>'Tube A'!G6</f>
        <v>E1</v>
      </c>
      <c r="C8" s="73">
        <f>'Tube A'!F6</f>
        <v>1.7454984210000024</v>
      </c>
      <c r="D8" s="74">
        <v>3.9717957916730953E-3</v>
      </c>
      <c r="E8" s="72" t="str">
        <f>'Tube B'!G6</f>
        <v>F4</v>
      </c>
      <c r="F8" s="73">
        <f>'Tube B'!F6</f>
        <v>1.7526286800000008</v>
      </c>
      <c r="G8" s="74">
        <v>-7.400437124936099E-3</v>
      </c>
      <c r="H8" s="72" t="str">
        <f>'Tube C'!G6</f>
        <v>A7</v>
      </c>
      <c r="I8" s="73">
        <f>'Tube C'!F6</f>
        <v>1.7559069600000008</v>
      </c>
      <c r="J8" s="74">
        <v>-3.5275731930128687E-2</v>
      </c>
      <c r="K8" s="72" t="str">
        <f>'Tube D'!G6</f>
        <v>G9</v>
      </c>
      <c r="L8" s="73">
        <f>'Tube D'!F6</f>
        <v>1.7548142000000002</v>
      </c>
      <c r="M8" s="74">
        <v>8.530724481207308E-2</v>
      </c>
      <c r="N8" s="72" t="str">
        <f>'Tube E'!G6</f>
        <v>E1</v>
      </c>
      <c r="O8" s="73">
        <f>'Tube E'!F6</f>
        <v>1.7533936120000018</v>
      </c>
      <c r="P8" s="74">
        <v>-1.1197959944515395E-2</v>
      </c>
      <c r="Q8" s="72" t="str">
        <f>'Tube F'!G6</f>
        <v>F4</v>
      </c>
      <c r="R8" s="73">
        <f>'Tube F'!F6</f>
        <v>1.751590558000002</v>
      </c>
      <c r="S8" s="74">
        <v>-1.6104972876650313E-2</v>
      </c>
      <c r="T8" s="72" t="str">
        <f>'Tube G'!G6</f>
        <v>A7</v>
      </c>
      <c r="U8" s="73">
        <f>'Tube G'!F6</f>
        <v>1.7528745510000014</v>
      </c>
      <c r="V8" s="74">
        <v>0.20313855034362829</v>
      </c>
      <c r="W8" s="72" t="str">
        <f>'Tube H'!G6</f>
        <v>G9</v>
      </c>
      <c r="X8" s="73">
        <f>'Tube H'!F6</f>
        <v>1.7506890310000021</v>
      </c>
      <c r="Y8">
        <f t="shared" si="0"/>
        <v>0.97691379067181516</v>
      </c>
      <c r="Z8" s="72" t="str">
        <f>'Tube I'!G6</f>
        <v>E1</v>
      </c>
      <c r="AA8" s="73">
        <f>'Tube I'!F6</f>
        <v>1.7537214400000014</v>
      </c>
      <c r="AB8" s="74">
        <v>9.2522314864716668E-2</v>
      </c>
      <c r="AC8" s="72" t="str">
        <f>'Tube K'!G6</f>
        <v>A7</v>
      </c>
      <c r="AD8" s="73">
        <f>'Tube K'!F6</f>
        <v>1.7534482500000017</v>
      </c>
      <c r="AE8" s="74">
        <v>1.4290614833648733E-2</v>
      </c>
    </row>
    <row r="9" spans="1:31">
      <c r="A9" s="55">
        <v>6</v>
      </c>
      <c r="B9" s="72" t="str">
        <f>'Tube A'!G7</f>
        <v>F1</v>
      </c>
      <c r="C9" s="73">
        <f>'Tube A'!F7</f>
        <v>1.7400346209999995</v>
      </c>
      <c r="D9" s="74">
        <v>8.3338275537240103E-2</v>
      </c>
      <c r="E9" s="72" t="str">
        <f>'Tube B'!G7</f>
        <v>E4</v>
      </c>
      <c r="F9" s="73">
        <f>'Tube B'!F7</f>
        <v>1.7449793600000021</v>
      </c>
      <c r="G9" s="74">
        <v>1.7708960374057017E-2</v>
      </c>
      <c r="H9" s="72" t="str">
        <f>'Tube C'!G7</f>
        <v>B7</v>
      </c>
      <c r="I9" s="73">
        <f>'Tube C'!F7</f>
        <v>1.7493504000000009</v>
      </c>
      <c r="J9" s="74">
        <v>-1.2585710101287803E-2</v>
      </c>
      <c r="K9" s="72" t="str">
        <f>'Tube D'!G7</f>
        <v>H9</v>
      </c>
      <c r="L9" s="73">
        <f>'Tube D'!F7</f>
        <v>1.7482576400000021</v>
      </c>
      <c r="M9" s="74">
        <v>-1.690796230758251E-2</v>
      </c>
      <c r="N9" s="72" t="str">
        <f>'Tube E'!G7</f>
        <v>F1</v>
      </c>
      <c r="O9" s="73">
        <f>'Tube E'!F7</f>
        <v>1.7468370520000018</v>
      </c>
      <c r="P9" s="74">
        <v>-3.2105979140337735E-4</v>
      </c>
      <c r="Q9" s="72" t="str">
        <f>'Tube F'!G7</f>
        <v>E4</v>
      </c>
      <c r="R9" s="73">
        <f>'Tube F'!F7</f>
        <v>1.7461267580000026</v>
      </c>
      <c r="S9" s="74">
        <v>2.9958161905541004E-2</v>
      </c>
      <c r="T9" s="72" t="str">
        <f>'Tube G'!G7</f>
        <v>B7</v>
      </c>
      <c r="U9" s="73">
        <f>'Tube G'!F7</f>
        <v>1.7465092240000022</v>
      </c>
      <c r="V9" s="74">
        <v>0.51982966720538737</v>
      </c>
      <c r="W9" s="72" t="str">
        <f>'Tube H'!G7</f>
        <v>H9</v>
      </c>
      <c r="X9" s="73">
        <f>'Tube H'!F7</f>
        <v>1.7463179910000015</v>
      </c>
      <c r="Y9">
        <f t="shared" si="0"/>
        <v>1.1330738291026945</v>
      </c>
      <c r="Z9" s="72" t="str">
        <f>'Tube I'!G7</f>
        <v>F1</v>
      </c>
      <c r="AA9" s="73">
        <f>'Tube I'!F7</f>
        <v>1.7471648800000015</v>
      </c>
      <c r="AB9" s="74">
        <v>0.42510770998273212</v>
      </c>
      <c r="AC9" s="72" t="str">
        <f>'Tube K'!G7</f>
        <v>B7</v>
      </c>
      <c r="AD9" s="73">
        <f>'Tube K'!F7</f>
        <v>1.745798930000003</v>
      </c>
      <c r="AE9" s="74">
        <v>8.711681642684739E-2</v>
      </c>
    </row>
    <row r="10" spans="1:31">
      <c r="A10" s="55">
        <v>7</v>
      </c>
      <c r="B10" s="72" t="str">
        <f>'Tube A'!G8</f>
        <v>G1</v>
      </c>
      <c r="C10" s="73">
        <f>'Tube A'!F8</f>
        <v>1.7334780610000013</v>
      </c>
      <c r="D10" s="74">
        <v>0.65437035915392616</v>
      </c>
      <c r="E10" s="72" t="str">
        <f>'Tube B'!G8</f>
        <v>D4</v>
      </c>
      <c r="F10" s="73">
        <f>'Tube B'!F8</f>
        <v>1.739515560000001</v>
      </c>
      <c r="G10" s="74">
        <v>8.6944386790474268E-2</v>
      </c>
      <c r="H10" s="72" t="str">
        <f>'Tube C'!G8</f>
        <v>C7</v>
      </c>
      <c r="I10" s="73">
        <f>'Tube C'!F8</f>
        <v>1.7427938399999992</v>
      </c>
      <c r="J10" s="74">
        <v>1.9482818121354623E-2</v>
      </c>
      <c r="K10" s="72" t="str">
        <f>'Tube D'!G8</f>
        <v>H10</v>
      </c>
      <c r="L10" s="73">
        <f>'Tube D'!F8</f>
        <v>1.7373300399999998</v>
      </c>
      <c r="M10" s="75">
        <v>2.8673037935506174E-2</v>
      </c>
      <c r="N10" s="72" t="str">
        <f>'Tube E'!G8</f>
        <v>G1</v>
      </c>
      <c r="O10" s="73">
        <f>'Tube E'!F8</f>
        <v>1.7402804920000001</v>
      </c>
      <c r="P10" s="74">
        <v>2.7384436811614881E-2</v>
      </c>
      <c r="Q10" s="72" t="str">
        <f>'Tube F'!G8</f>
        <v>D4</v>
      </c>
      <c r="R10" s="73">
        <f>'Tube F'!F8</f>
        <v>1.7395701980000009</v>
      </c>
      <c r="S10" s="74">
        <v>0.14116035713228101</v>
      </c>
      <c r="T10" s="72" t="str">
        <f>'Tube G'!G8</f>
        <v>C7</v>
      </c>
      <c r="U10" s="73">
        <f>'Tube G'!F8</f>
        <v>1.7410454240000011</v>
      </c>
      <c r="V10" s="74">
        <v>0.74478002711946834</v>
      </c>
      <c r="W10" s="72" t="str">
        <f>'Tube H'!G8</f>
        <v>H10</v>
      </c>
      <c r="X10" s="73">
        <f>'Tube H'!F8</f>
        <v>1.7397614309999998</v>
      </c>
      <c r="Y10">
        <f t="shared" si="0"/>
        <v>1.2422707290597341</v>
      </c>
      <c r="Z10" s="72" t="str">
        <f>'Tube I'!G8</f>
        <v>G1</v>
      </c>
      <c r="AA10" s="73">
        <f>'Tube I'!F8</f>
        <v>1.7407995530000004</v>
      </c>
      <c r="AB10" s="74">
        <v>0.58400833144405484</v>
      </c>
      <c r="AC10" s="72" t="str">
        <f>'Tube K'!G8</f>
        <v>C7</v>
      </c>
      <c r="AD10" s="73">
        <f>'Tube K'!F8</f>
        <v>1.7392423700000013</v>
      </c>
      <c r="AE10" s="74">
        <v>0.13847722810943483</v>
      </c>
    </row>
    <row r="11" spans="1:31">
      <c r="A11" s="55">
        <v>8</v>
      </c>
      <c r="B11" s="72" t="str">
        <f>'Tube A'!G9</f>
        <v>H1</v>
      </c>
      <c r="C11" s="73">
        <f>'Tube A'!F9</f>
        <v>1.728014261000002</v>
      </c>
      <c r="D11" s="74">
        <v>5.4525577392088671</v>
      </c>
      <c r="E11" s="72" t="str">
        <f>'Tube B'!G9</f>
        <v>C4</v>
      </c>
      <c r="F11" s="73">
        <f>'Tube B'!F9</f>
        <v>1.7342429930000005</v>
      </c>
      <c r="G11" s="74">
        <v>0.30329219540700164</v>
      </c>
      <c r="H11" s="72" t="str">
        <f>'Tube C'!G9</f>
        <v>D7</v>
      </c>
      <c r="I11" s="73">
        <f>'Tube C'!F9</f>
        <v>1.7373300399999998</v>
      </c>
      <c r="J11" s="74">
        <v>0.14195167727492339</v>
      </c>
      <c r="K11" s="72" t="str">
        <f>'Tube D'!G9</f>
        <v>G10</v>
      </c>
      <c r="L11" s="73">
        <f>'Tube D'!F9</f>
        <v>1.732959000000001</v>
      </c>
      <c r="M11" s="75">
        <v>0.19308271012828401</v>
      </c>
      <c r="N11" s="72" t="str">
        <f>'Tube E'!G9</f>
        <v>H1</v>
      </c>
      <c r="O11" s="73">
        <f>'Tube E'!F9</f>
        <v>1.7348166920000008</v>
      </c>
      <c r="P11" s="74">
        <v>0.13289896458760045</v>
      </c>
      <c r="Q11" s="72" t="str">
        <f>'Tube F'!G9</f>
        <v>C4</v>
      </c>
      <c r="R11" s="73">
        <f>'Tube F'!F9</f>
        <v>1.7351991580000004</v>
      </c>
      <c r="S11" s="74">
        <v>0.44741989845615099</v>
      </c>
      <c r="T11" s="72" t="str">
        <f>'Tube G'!G9</f>
        <v>D7</v>
      </c>
      <c r="U11" s="73">
        <f>'Tube G'!F9</f>
        <v>1.7344888640000011</v>
      </c>
      <c r="V11" s="74">
        <v>1.5503334910613216</v>
      </c>
      <c r="W11" s="72" t="str">
        <f>'Tube H'!G9</f>
        <v>G10</v>
      </c>
      <c r="X11" s="73">
        <f>'Tube H'!F9</f>
        <v>1.7332048710000016</v>
      </c>
      <c r="Y11">
        <f t="shared" si="0"/>
        <v>1.6417691810306616</v>
      </c>
      <c r="Z11" s="72" t="str">
        <f>'Tube I'!G9</f>
        <v>H1</v>
      </c>
      <c r="AA11" s="73">
        <f>'Tube I'!F9</f>
        <v>1.7342429930000005</v>
      </c>
      <c r="AB11" s="74">
        <v>3.3332784162846316</v>
      </c>
      <c r="AC11" s="72" t="str">
        <f>'Tube K'!G9</f>
        <v>D7</v>
      </c>
      <c r="AD11" s="73">
        <f>'Tube K'!F9</f>
        <v>1.7337785700000019</v>
      </c>
      <c r="AE11" s="74">
        <v>0.4106412780705479</v>
      </c>
    </row>
    <row r="12" spans="1:31">
      <c r="A12" s="55">
        <v>9</v>
      </c>
      <c r="B12" s="72" t="str">
        <f>'Tube A'!G10</f>
        <v>H2</v>
      </c>
      <c r="C12" s="73">
        <f>'Tube A'!F10</f>
        <v>1.7227416940000015</v>
      </c>
      <c r="D12" s="74">
        <v>16.265080037468461</v>
      </c>
      <c r="E12" s="72" t="str">
        <f>'Tube B'!G10</f>
        <v>B4</v>
      </c>
      <c r="F12" s="73">
        <f>'Tube B'!F10</f>
        <v>1.7276864330000024</v>
      </c>
      <c r="G12" s="74">
        <v>2.3557170379738839</v>
      </c>
      <c r="H12" s="72" t="str">
        <f>'Tube C'!G10</f>
        <v>E7</v>
      </c>
      <c r="I12" s="73">
        <f>'Tube C'!F10</f>
        <v>1.7307734800000016</v>
      </c>
      <c r="J12" s="74">
        <v>0.99063530592365667</v>
      </c>
      <c r="K12" s="72" t="str">
        <f>'Tube D'!G10</f>
        <v>F10</v>
      </c>
      <c r="L12" s="73">
        <f>'Tube D'!F10</f>
        <v>1.7296807200000011</v>
      </c>
      <c r="M12" s="75">
        <v>0.955208137722105</v>
      </c>
      <c r="N12" s="72" t="str">
        <f>'Tube E'!G10</f>
        <v>H2</v>
      </c>
      <c r="O12" s="73">
        <f>'Tube E'!F10</f>
        <v>1.7288338310000011</v>
      </c>
      <c r="P12" s="74">
        <v>0.7230173573673907</v>
      </c>
      <c r="Q12" s="72" t="str">
        <f>'Tube F'!G10</f>
        <v>B4</v>
      </c>
      <c r="R12" s="73">
        <f>'Tube F'!F10</f>
        <v>1.7286425980000022</v>
      </c>
      <c r="S12" s="74">
        <v>2.4387384376473249</v>
      </c>
      <c r="T12" s="72" t="str">
        <f>'Tube G'!G10</f>
        <v>E7</v>
      </c>
      <c r="U12" s="73">
        <f>'Tube G'!F10</f>
        <v>1.7290250640000018</v>
      </c>
      <c r="V12" s="74">
        <v>3.1305034094899766</v>
      </c>
      <c r="W12" s="72" t="str">
        <f>'Tube H'!G10</f>
        <v>F10</v>
      </c>
      <c r="X12" s="73">
        <f>'Tube H'!F10</f>
        <v>1.7266483110000017</v>
      </c>
      <c r="Y12">
        <f t="shared" si="0"/>
        <v>2.4285758602449894</v>
      </c>
      <c r="Z12" s="101" t="str">
        <f>'Tube I'!G10</f>
        <v>H2</v>
      </c>
      <c r="AA12" s="102">
        <f>'Tube I'!F10</f>
        <v>1.7287791930000012</v>
      </c>
      <c r="AB12" s="103">
        <v>2.89</v>
      </c>
      <c r="AC12" s="72" t="str">
        <f>'Tube K'!G10</f>
        <v>E7</v>
      </c>
      <c r="AD12" s="73">
        <f>'Tube K'!F10</f>
        <v>1.7283147700000026</v>
      </c>
      <c r="AE12" s="74">
        <v>0.86808785614295958</v>
      </c>
    </row>
    <row r="13" spans="1:31">
      <c r="A13" s="55">
        <v>10</v>
      </c>
      <c r="B13" s="72" t="str">
        <f>'Tube A'!G11</f>
        <v>G2</v>
      </c>
      <c r="C13" s="73">
        <f>'Tube A'!F11</f>
        <v>1.7172778940000004</v>
      </c>
      <c r="D13" s="74">
        <v>14.648228030734115</v>
      </c>
      <c r="E13" s="72" t="str">
        <f>'Tube B'!G11</f>
        <v>A4</v>
      </c>
      <c r="F13" s="73">
        <f>'Tube B'!F11</f>
        <v>1.7233153930000018</v>
      </c>
      <c r="G13" s="74">
        <v>8.2892367851336086</v>
      </c>
      <c r="H13" s="72" t="str">
        <f>'Tube C'!G11</f>
        <v>F7</v>
      </c>
      <c r="I13" s="73">
        <f>'Tube C'!F11</f>
        <v>1.7253096800000023</v>
      </c>
      <c r="J13" s="74">
        <v>6.9983831417774818</v>
      </c>
      <c r="K13" s="72" t="str">
        <f>'Tube D'!G11</f>
        <v>E10</v>
      </c>
      <c r="L13" s="73">
        <f>'Tube D'!F11</f>
        <v>1.7244081530000024</v>
      </c>
      <c r="M13" s="74">
        <v>5.8645405726871118</v>
      </c>
      <c r="N13" s="72" t="str">
        <f>'Tube E'!G11</f>
        <v>G2</v>
      </c>
      <c r="O13" s="73">
        <f>'Tube E'!F11</f>
        <v>1.7227963320000015</v>
      </c>
      <c r="P13" s="75">
        <v>2.4956580344284092</v>
      </c>
      <c r="Q13" s="72" t="str">
        <f>'Tube F'!G11</f>
        <v>A4</v>
      </c>
      <c r="R13" s="73">
        <f>'Tube F'!F11</f>
        <v>1.7231787980000028</v>
      </c>
      <c r="S13" s="74">
        <v>6.86487977352024</v>
      </c>
      <c r="T13" s="72" t="str">
        <f>'Tube G'!G11</f>
        <v>F7</v>
      </c>
      <c r="U13" s="73">
        <f>'Tube G'!F11</f>
        <v>1.7235612640000024</v>
      </c>
      <c r="V13" s="74">
        <v>5.7293893428915341</v>
      </c>
      <c r="W13" s="72" t="str">
        <f>'Tube H'!G11</f>
        <v>E10</v>
      </c>
      <c r="X13" s="73">
        <f>'Tube H'!F11</f>
        <v>1.7222772709999994</v>
      </c>
      <c r="Y13">
        <f t="shared" si="0"/>
        <v>3.7258333069457668</v>
      </c>
      <c r="Z13" s="72" t="str">
        <f>'Tube I'!G11</f>
        <v>G2</v>
      </c>
      <c r="AA13" s="73">
        <f>'Tube I'!F11</f>
        <v>1.7226050990000026</v>
      </c>
      <c r="AB13" s="74">
        <v>3.4449553234640775</v>
      </c>
      <c r="AC13" s="72" t="str">
        <f>'Tube K'!G11</f>
        <v>F7</v>
      </c>
      <c r="AD13" s="73">
        <f>'Tube K'!F11</f>
        <v>1.7217582100000008</v>
      </c>
      <c r="AE13" s="74">
        <v>1.8724322425005206</v>
      </c>
    </row>
    <row r="14" spans="1:31">
      <c r="A14" s="55">
        <v>11</v>
      </c>
      <c r="B14" s="72" t="str">
        <f>'Tube A'!G12</f>
        <v>F2</v>
      </c>
      <c r="C14" s="73">
        <f>'Tube A'!F12</f>
        <v>1.7107213340000005</v>
      </c>
      <c r="D14" s="74">
        <v>9.9866250844889155</v>
      </c>
      <c r="E14" s="72" t="str">
        <f>'Tube B'!G12</f>
        <v>A5</v>
      </c>
      <c r="F14" s="73">
        <f>'Tube B'!F12</f>
        <v>1.7169500660000008</v>
      </c>
      <c r="G14" s="74">
        <v>8.1564807612882202</v>
      </c>
      <c r="H14" s="72" t="str">
        <f>'Tube C'!G12</f>
        <v>G7</v>
      </c>
      <c r="I14" s="73">
        <f>'Tube C'!F12</f>
        <v>1.7198458799999994</v>
      </c>
      <c r="J14" s="76">
        <v>11.785952108884979</v>
      </c>
      <c r="K14" s="72" t="str">
        <f>'Tube D'!G12</f>
        <v>D10</v>
      </c>
      <c r="L14" s="77">
        <f>'Tube D'!F12</f>
        <v>1.7189443529999995</v>
      </c>
      <c r="M14" s="76">
        <v>10.531807922331749</v>
      </c>
      <c r="N14" s="72" t="str">
        <f>'Tube E'!G12</f>
        <v>F2</v>
      </c>
      <c r="O14" s="73">
        <f>'Tube E'!F12</f>
        <v>1.7173325320000004</v>
      </c>
      <c r="P14" s="75">
        <v>6.2348070878594894</v>
      </c>
      <c r="Q14" s="72" t="str">
        <f>'Tube F'!G12</f>
        <v>A5</v>
      </c>
      <c r="R14" s="73">
        <f>'Tube F'!F12</f>
        <v>1.7177149979999999</v>
      </c>
      <c r="S14" s="74">
        <v>6.7679447631237428</v>
      </c>
      <c r="T14" s="72" t="str">
        <f>'Tube G'!G12</f>
        <v>G7</v>
      </c>
      <c r="U14" s="73">
        <f>'Tube G'!F12</f>
        <v>1.7171959370000014</v>
      </c>
      <c r="V14" s="74">
        <v>2.893957256003683</v>
      </c>
      <c r="W14" s="72" t="str">
        <f>'Tube H'!G12</f>
        <v>D10</v>
      </c>
      <c r="X14" s="73">
        <f>'Tube H'!F12</f>
        <v>1.7157207110000012</v>
      </c>
      <c r="Y14">
        <f t="shared" si="0"/>
        <v>2.3048389835018419</v>
      </c>
      <c r="Z14" s="72" t="str">
        <f>'Tube I'!G12</f>
        <v>F2</v>
      </c>
      <c r="AA14" s="73">
        <f>'Tube I'!F12</f>
        <v>1.7182340590000003</v>
      </c>
      <c r="AB14" s="74">
        <v>1.8461794897700894</v>
      </c>
      <c r="AC14" s="72" t="str">
        <f>'Tube K'!G12</f>
        <v>G7</v>
      </c>
      <c r="AD14" s="73">
        <f>'Tube K'!F12</f>
        <v>1.7162944100000015</v>
      </c>
      <c r="AE14" s="74">
        <v>1.7122781899369659</v>
      </c>
    </row>
    <row r="15" spans="1:31">
      <c r="A15" s="55">
        <v>12</v>
      </c>
      <c r="B15" s="72" t="str">
        <f>'Tube A'!G13</f>
        <v>E2</v>
      </c>
      <c r="C15" s="73">
        <f>'Tube A'!F13</f>
        <v>1.7052575340000011</v>
      </c>
      <c r="D15" s="74">
        <v>4.7546311899083298</v>
      </c>
      <c r="E15" s="72" t="str">
        <f>'Tube B'!G13</f>
        <v>B5</v>
      </c>
      <c r="F15" s="73">
        <f>'Tube B'!F13</f>
        <v>1.7114862660000014</v>
      </c>
      <c r="G15" s="74">
        <v>5.8671639142929015</v>
      </c>
      <c r="H15" s="72" t="str">
        <f>'Tube C'!G13</f>
        <v>H7</v>
      </c>
      <c r="I15" s="73">
        <f>'Tube C'!F13</f>
        <v>1.71438208</v>
      </c>
      <c r="J15" s="76">
        <v>7.3249930512605959</v>
      </c>
      <c r="K15" s="72" t="str">
        <f>'Tube D'!G13</f>
        <v>C10</v>
      </c>
      <c r="L15" s="77">
        <f>'Tube D'!F13</f>
        <v>1.7123877930000013</v>
      </c>
      <c r="M15" s="76">
        <v>9.4254816516077362</v>
      </c>
      <c r="N15" s="72" t="str">
        <f>'Tube E'!G13</f>
        <v>E2</v>
      </c>
      <c r="O15" s="73">
        <f>'Tube E'!F13</f>
        <v>1.711868732000001</v>
      </c>
      <c r="P15" s="75">
        <v>6.5820736978209</v>
      </c>
      <c r="Q15" s="72" t="str">
        <f>'Tube F'!G13</f>
        <v>B5</v>
      </c>
      <c r="R15" s="73">
        <f>'Tube F'!F13</f>
        <v>1.7111584380000018</v>
      </c>
      <c r="S15" s="74">
        <v>5.5785131824923946</v>
      </c>
      <c r="T15" s="72" t="str">
        <f>'Tube G'!G13</f>
        <v>H7</v>
      </c>
      <c r="U15" s="73">
        <f>'Tube G'!F13</f>
        <v>1.711732137000002</v>
      </c>
      <c r="V15" s="74">
        <v>1.2079798381991498</v>
      </c>
      <c r="W15" s="72" t="str">
        <f>'Tube H'!G13</f>
        <v>C10</v>
      </c>
      <c r="X15" s="73">
        <f>'Tube H'!F13</f>
        <v>1.7091641510000013</v>
      </c>
      <c r="Y15">
        <f t="shared" si="0"/>
        <v>1.4585719945995756</v>
      </c>
      <c r="Z15" s="72" t="str">
        <f>'Tube I'!G13</f>
        <v>E2</v>
      </c>
      <c r="AA15" s="73">
        <f>'Tube I'!F13</f>
        <v>1.7116774990000003</v>
      </c>
      <c r="AB15" s="74">
        <v>1.5200559941463556</v>
      </c>
      <c r="AC15" s="72" t="str">
        <f>'Tube K'!G13</f>
        <v>H7</v>
      </c>
      <c r="AD15" s="73">
        <f>'Tube K'!F13</f>
        <v>1.711021843000001</v>
      </c>
      <c r="AE15" s="74">
        <v>0.88159281449787696</v>
      </c>
    </row>
    <row r="16" spans="1:31">
      <c r="A16" s="55">
        <v>13</v>
      </c>
      <c r="B16" s="72" t="str">
        <f>'Tube A'!G14</f>
        <v>D2</v>
      </c>
      <c r="C16" s="73">
        <f>'Tube A'!F14</f>
        <v>1.6997937340000018</v>
      </c>
      <c r="D16" s="74">
        <v>1.5196338043882742</v>
      </c>
      <c r="E16" s="72" t="str">
        <f>'Tube B'!G14</f>
        <v>C5</v>
      </c>
      <c r="F16" s="73">
        <f>'Tube B'!F14</f>
        <v>1.7049297060000015</v>
      </c>
      <c r="G16" s="74">
        <v>2.2440671655475715</v>
      </c>
      <c r="H16" s="72" t="str">
        <f>'Tube C'!G14</f>
        <v>H8</v>
      </c>
      <c r="I16" s="73">
        <f>'Tube C'!F14</f>
        <v>1.7080167530000008</v>
      </c>
      <c r="J16" s="76">
        <v>5.3480971134259434</v>
      </c>
      <c r="K16" s="72" t="str">
        <f>'Tube D'!G14</f>
        <v>B10</v>
      </c>
      <c r="L16" s="77">
        <f>'Tube D'!F14</f>
        <v>1.706923993000002</v>
      </c>
      <c r="M16" s="76">
        <v>5.7290350467984412</v>
      </c>
      <c r="N16" s="72" t="str">
        <f>'Tube E'!G14</f>
        <v>D2</v>
      </c>
      <c r="O16" s="73">
        <f>'Tube E'!F14</f>
        <v>1.7053121720000011</v>
      </c>
      <c r="P16" s="75">
        <v>3.2686441206550381</v>
      </c>
      <c r="Q16" s="72" t="str">
        <f>'Tube F'!G14</f>
        <v>C5</v>
      </c>
      <c r="R16" s="73">
        <f>'Tube F'!F14</f>
        <v>1.7056946380000024</v>
      </c>
      <c r="S16" s="74">
        <v>2.8824285424064864</v>
      </c>
      <c r="T16" s="72" t="str">
        <f>'Tube G'!G14</f>
        <v>H8</v>
      </c>
      <c r="U16" s="73">
        <f>'Tube G'!F14</f>
        <v>1.7062683370000027</v>
      </c>
      <c r="V16" s="74">
        <v>0.76179222360793208</v>
      </c>
      <c r="W16" s="72" t="str">
        <f>'Tube H'!G14</f>
        <v>B10</v>
      </c>
      <c r="X16" s="73">
        <f>'Tube H'!F14</f>
        <v>1.7037003510000019</v>
      </c>
      <c r="Y16">
        <f t="shared" si="0"/>
        <v>1.232746287303967</v>
      </c>
      <c r="Z16" s="72" t="str">
        <f>'Tube I'!G14</f>
        <v>D2</v>
      </c>
      <c r="AA16" s="73">
        <f>'Tube I'!F14</f>
        <v>1.706213699000001</v>
      </c>
      <c r="AB16" s="74">
        <v>0.4745617309986418</v>
      </c>
      <c r="AC16" s="72" t="str">
        <f>'Tube K'!G14</f>
        <v>H8</v>
      </c>
      <c r="AD16" s="73">
        <f>'Tube K'!F14</f>
        <v>1.7046565160000018</v>
      </c>
      <c r="AE16" s="74">
        <v>0.38866530671083238</v>
      </c>
    </row>
    <row r="17" spans="1:31">
      <c r="A17" s="55">
        <v>14</v>
      </c>
      <c r="B17" s="72" t="str">
        <f>'Tube A'!G15</f>
        <v>C2</v>
      </c>
      <c r="C17" s="73">
        <f>'Tube A'!F15</f>
        <v>1.6932371740000001</v>
      </c>
      <c r="D17" s="74">
        <v>0.92330233080627211</v>
      </c>
      <c r="E17" s="72" t="str">
        <f>'Tube B'!G15</f>
        <v>D5</v>
      </c>
      <c r="F17" s="73">
        <f>'Tube B'!F15</f>
        <v>1.6994659060000004</v>
      </c>
      <c r="G17" s="74">
        <v>0.91004083713249839</v>
      </c>
      <c r="H17" s="72" t="str">
        <f>'Tube C'!G15</f>
        <v>G8</v>
      </c>
      <c r="I17" s="73">
        <f>'Tube C'!F15</f>
        <v>1.7025529530000014</v>
      </c>
      <c r="J17" s="74">
        <v>1.9673471271858463</v>
      </c>
      <c r="K17" s="72" t="str">
        <f>'Tube D'!G15</f>
        <v>A10</v>
      </c>
      <c r="L17" s="73">
        <f>'Tube D'!F15</f>
        <v>1.7027441860000021</v>
      </c>
      <c r="M17" s="74">
        <v>2.1048993366117918</v>
      </c>
      <c r="N17" s="72" t="str">
        <f>'Tube E'!G15</f>
        <v>C2</v>
      </c>
      <c r="O17" s="73">
        <f>'Tube E'!F15</f>
        <v>1.7009411320000023</v>
      </c>
      <c r="P17" s="75">
        <v>1.3425650945212857</v>
      </c>
      <c r="Q17" s="72" t="str">
        <f>'Tube F'!G15</f>
        <v>D5</v>
      </c>
      <c r="R17" s="73">
        <f>'Tube F'!F15</f>
        <v>1.7002308379999995</v>
      </c>
      <c r="S17" s="74">
        <v>1.2012560318081336</v>
      </c>
      <c r="T17" s="72" t="str">
        <f>'Tube G'!G15</f>
        <v>G8</v>
      </c>
      <c r="U17" s="73">
        <f>'Tube G'!F15</f>
        <v>1.699711777000001</v>
      </c>
      <c r="V17" s="74">
        <v>0.43314298747659558</v>
      </c>
      <c r="W17" s="72" t="str">
        <f>'Tube H'!G15</f>
        <v>A10</v>
      </c>
      <c r="X17" s="73">
        <f>'Tube H'!F15</f>
        <v>1.6982365510000008</v>
      </c>
      <c r="Y17">
        <f t="shared" si="0"/>
        <v>1.0656897692382983</v>
      </c>
      <c r="Z17" s="72" t="str">
        <f>'Tube I'!G15</f>
        <v>C2</v>
      </c>
      <c r="AA17" s="73">
        <f>'Tube I'!F15</f>
        <v>1.6996571389999993</v>
      </c>
      <c r="AB17" s="74">
        <v>0.15546014520929394</v>
      </c>
      <c r="AC17" s="72" t="str">
        <f>'Tube K'!G15</f>
        <v>G8</v>
      </c>
      <c r="AD17" s="73">
        <f>'Tube K'!F15</f>
        <v>1.7011870029999994</v>
      </c>
      <c r="AE17" s="74">
        <v>0.12164205785267639</v>
      </c>
    </row>
    <row r="18" spans="1:31">
      <c r="A18" s="55">
        <v>15</v>
      </c>
      <c r="B18" s="72" t="str">
        <f>'Tube A'!G16</f>
        <v>B2</v>
      </c>
      <c r="C18" s="73">
        <f>'Tube A'!F16</f>
        <v>1.6877733740000007</v>
      </c>
      <c r="D18" s="74">
        <v>0.45969551618124377</v>
      </c>
      <c r="E18" s="72" t="str">
        <f>'Tube B'!G16</f>
        <v>E5</v>
      </c>
      <c r="F18" s="73">
        <f>'Tube B'!F16</f>
        <v>1.6961876260000004</v>
      </c>
      <c r="G18" s="74">
        <v>0.32568974867441175</v>
      </c>
      <c r="H18" s="72" t="str">
        <f>'Tube C'!G16</f>
        <v>F8</v>
      </c>
      <c r="I18" s="73">
        <f>'Tube C'!F16</f>
        <v>1.6959963929999997</v>
      </c>
      <c r="J18" s="74">
        <v>0.84030288203817027</v>
      </c>
      <c r="K18" s="72" t="str">
        <f>'Tube D'!G16</f>
        <v>A11</v>
      </c>
      <c r="L18" s="73">
        <f>'Tube D'!F16</f>
        <v>1.6950948659999998</v>
      </c>
      <c r="M18" s="74">
        <v>1.1717152770967729</v>
      </c>
      <c r="N18" s="72" t="str">
        <f>'Tube E'!G16</f>
        <v>B2</v>
      </c>
      <c r="O18" s="73">
        <f>'Tube E'!F16</f>
        <v>1.6943845720000006</v>
      </c>
      <c r="P18" s="75">
        <v>0.66120324731990865</v>
      </c>
      <c r="Q18" s="72" t="str">
        <f>'Tube F'!G16</f>
        <v>E5</v>
      </c>
      <c r="R18" s="73">
        <f>'Tube F'!F16</f>
        <v>1.6947670380000002</v>
      </c>
      <c r="S18" s="74">
        <v>0.56773882879261872</v>
      </c>
      <c r="T18" s="72" t="str">
        <f>'Tube G'!G16</f>
        <v>F8</v>
      </c>
      <c r="U18" s="73">
        <f>'Tube G'!F16</f>
        <v>1.6942479770000016</v>
      </c>
      <c r="V18" s="74">
        <v>0.40072272894634525</v>
      </c>
      <c r="W18" s="72" t="str">
        <f>'Tube H'!G16</f>
        <v>A11</v>
      </c>
      <c r="X18" s="73">
        <f>'Tube H'!F16</f>
        <v>1.6929639840000004</v>
      </c>
      <c r="Y18">
        <f t="shared" si="0"/>
        <v>1.0468433564731727</v>
      </c>
      <c r="Z18" s="72" t="str">
        <f>'Tube I'!G16</f>
        <v>B2</v>
      </c>
      <c r="AA18" s="73">
        <f>'Tube I'!F16</f>
        <v>1.6941933389999999</v>
      </c>
      <c r="AB18" s="74">
        <v>0.33739222248196227</v>
      </c>
      <c r="AC18" s="72" t="str">
        <f>'Tube K'!G16</f>
        <v>F8</v>
      </c>
      <c r="AD18" s="73">
        <f>'Tube K'!F16</f>
        <v>1.6937289160000013</v>
      </c>
      <c r="AE18" s="74">
        <v>3.8640264940433079E-2</v>
      </c>
    </row>
    <row r="19" spans="1:31">
      <c r="A19" s="55">
        <v>16</v>
      </c>
      <c r="B19" s="72" t="str">
        <f>'Tube A'!G17</f>
        <v>A2</v>
      </c>
      <c r="C19" s="73">
        <f>'Tube A'!F17</f>
        <v>1.6823095740000014</v>
      </c>
      <c r="D19" s="74">
        <v>0.18500297476060715</v>
      </c>
      <c r="E19" s="72" t="str">
        <f>'Tube B'!G17</f>
        <v>F5</v>
      </c>
      <c r="F19" s="73">
        <f>'Tube B'!F17</f>
        <v>1.6885383060000017</v>
      </c>
      <c r="G19" s="74">
        <v>0.1405639009423808</v>
      </c>
      <c r="H19" s="72" t="str">
        <f>'Tube C'!G17</f>
        <v>E8</v>
      </c>
      <c r="I19" s="73">
        <f>'Tube C'!F17</f>
        <v>1.6905325930000004</v>
      </c>
      <c r="J19" s="74">
        <v>0.55146812302795534</v>
      </c>
      <c r="K19" s="72" t="str">
        <f>'Tube D'!G17</f>
        <v>B11</v>
      </c>
      <c r="L19" s="73">
        <f>'Tube D'!F17</f>
        <v>1.690723826000001</v>
      </c>
      <c r="M19" s="74">
        <v>0.64341749466668141</v>
      </c>
      <c r="N19" s="72" t="str">
        <f>'Tube E'!G17</f>
        <v>A2</v>
      </c>
      <c r="O19" s="73">
        <f>'Tube E'!F17</f>
        <v>1.6891120050000019</v>
      </c>
      <c r="P19" s="75">
        <v>0.46460820852716678</v>
      </c>
      <c r="Q19" s="72" t="str">
        <f>'Tube F'!G17</f>
        <v>F5</v>
      </c>
      <c r="R19" s="73">
        <f>'Tube F'!F17</f>
        <v>1.688210478000002</v>
      </c>
      <c r="S19" s="74">
        <v>0.18587612587406696</v>
      </c>
      <c r="T19" s="72" t="str">
        <f>'Tube G'!G17</f>
        <v>E8</v>
      </c>
      <c r="U19" s="73">
        <f>'Tube G'!F17</f>
        <v>1.6887841770000023</v>
      </c>
      <c r="V19" s="74">
        <v>0.32244762719705522</v>
      </c>
      <c r="W19" s="72" t="str">
        <f>'Tube H'!G17</f>
        <v>B11</v>
      </c>
      <c r="X19" s="73">
        <f>'Tube H'!F17</f>
        <v>1.687500184000001</v>
      </c>
      <c r="Y19">
        <f t="shared" si="0"/>
        <v>1.0049739055985281</v>
      </c>
      <c r="Z19" s="72" t="str">
        <f>'Tube I'!G17</f>
        <v>A2</v>
      </c>
      <c r="AA19" s="73">
        <f>'Tube I'!F17</f>
        <v>1.6900135320000018</v>
      </c>
      <c r="AB19" s="74">
        <v>0.18375278919983992</v>
      </c>
      <c r="AC19" s="72" t="str">
        <f>'Tube K'!G17</f>
        <v>E8</v>
      </c>
      <c r="AD19" s="73">
        <f>'Tube K'!F17</f>
        <v>1.6871723560000014</v>
      </c>
      <c r="AE19" s="74">
        <v>-2.1976704887663677E-3</v>
      </c>
    </row>
    <row r="20" spans="1:31">
      <c r="A20" s="55">
        <v>17</v>
      </c>
      <c r="B20" s="72" t="str">
        <f>'Tube A'!G18</f>
        <v>A3</v>
      </c>
      <c r="C20" s="73">
        <f>'Tube A'!F18</f>
        <v>1.6737587269999992</v>
      </c>
      <c r="D20" s="74">
        <v>0.11670359767431794</v>
      </c>
      <c r="E20" s="72" t="str">
        <f>'Tube B'!G18</f>
        <v>G5</v>
      </c>
      <c r="F20" s="73">
        <f>'Tube B'!F18</f>
        <v>1.6819817460000017</v>
      </c>
      <c r="G20" s="74">
        <v>9.4358303013956549E-2</v>
      </c>
      <c r="H20" s="72" t="str">
        <f>'Tube C'!G18</f>
        <v>D8</v>
      </c>
      <c r="I20" s="73">
        <f>'Tube C'!F18</f>
        <v>1.6841672660000011</v>
      </c>
      <c r="J20" s="74">
        <v>0.21602093205320058</v>
      </c>
      <c r="K20" s="72" t="str">
        <f>'Tube D'!G18</f>
        <v>C11</v>
      </c>
      <c r="L20" s="73">
        <f>'Tube D'!F18</f>
        <v>1.6841672660000011</v>
      </c>
      <c r="M20" s="74">
        <v>0.24571217085478325</v>
      </c>
      <c r="N20" s="72" t="str">
        <f>'Tube E'!G18</f>
        <v>A3</v>
      </c>
      <c r="O20" s="73">
        <f>'Tube E'!F18</f>
        <v>1.682555445000002</v>
      </c>
      <c r="P20" s="74">
        <v>0.19585407346203229</v>
      </c>
      <c r="Q20" s="72" t="str">
        <f>'Tube F'!G18</f>
        <v>G5</v>
      </c>
      <c r="R20" s="73">
        <f>'Tube F'!F18</f>
        <v>1.6827466780000027</v>
      </c>
      <c r="S20" s="74">
        <v>8.1917973575115332E-3</v>
      </c>
      <c r="T20" s="72" t="str">
        <f>'Tube G'!G18</f>
        <v>D8</v>
      </c>
      <c r="U20" s="73">
        <f>'Tube G'!F18</f>
        <v>1.6833203770000029</v>
      </c>
      <c r="V20" s="74">
        <v>0.1315772361026202</v>
      </c>
      <c r="W20" s="72" t="str">
        <f>'Tube H'!G18</f>
        <v>C11</v>
      </c>
      <c r="X20" s="73">
        <f>'Tube H'!F18</f>
        <v>1.6820363840000017</v>
      </c>
      <c r="Y20">
        <f t="shared" si="0"/>
        <v>0.90680681005131092</v>
      </c>
      <c r="Z20" s="72" t="str">
        <f>'Tube I'!G18</f>
        <v>A3</v>
      </c>
      <c r="AA20" s="73">
        <f>'Tube I'!F18</f>
        <v>1.6845497320000025</v>
      </c>
      <c r="AB20" s="74">
        <v>6.8306126696438776E-2</v>
      </c>
      <c r="AC20" s="72" t="str">
        <f>'Tube K'!G18</f>
        <v>D8</v>
      </c>
      <c r="AD20" s="73">
        <f>'Tube K'!F18</f>
        <v>1.681708556000002</v>
      </c>
      <c r="AE20" s="74">
        <v>-1.7575383004220957E-2</v>
      </c>
    </row>
    <row r="21" spans="1:31">
      <c r="A21" s="55">
        <v>18</v>
      </c>
      <c r="B21" s="72" t="str">
        <f>'Tube A'!G19</f>
        <v>B3</v>
      </c>
      <c r="C21" s="73">
        <f>'Tube A'!F19</f>
        <v>1.645346967</v>
      </c>
      <c r="D21" s="74">
        <v>8.1684980886477424E-2</v>
      </c>
      <c r="E21" s="72" t="str">
        <f>'Tube B'!G19</f>
        <v>H5</v>
      </c>
      <c r="F21" s="73">
        <f>'Tube B'!F19</f>
        <v>1.6743324259999994</v>
      </c>
      <c r="G21" s="74">
        <v>1.9022271727703825E-2</v>
      </c>
      <c r="H21" s="72" t="str">
        <f>'Tube C'!G19</f>
        <v>C8</v>
      </c>
      <c r="I21" s="73">
        <f>'Tube C'!F19</f>
        <v>1.6776107060000029</v>
      </c>
      <c r="J21" s="74">
        <v>0.11270645320530019</v>
      </c>
      <c r="K21" s="72" t="str">
        <f>'Tube D'!G19</f>
        <v>D11</v>
      </c>
      <c r="L21" s="73">
        <f>'Tube D'!F19</f>
        <v>1.6787034660000018</v>
      </c>
      <c r="M21" s="74">
        <v>0.11667471381399071</v>
      </c>
      <c r="N21" s="72" t="str">
        <f>'Tube E'!G19</f>
        <v>B3</v>
      </c>
      <c r="O21" s="73">
        <f>'Tube E'!F19</f>
        <v>1.6738133650000009</v>
      </c>
      <c r="P21" s="74">
        <v>9.2515097057360815E-2</v>
      </c>
      <c r="Q21" s="72" t="str">
        <f>'Tube F'!G19</f>
        <v>H5</v>
      </c>
      <c r="R21" s="73">
        <f>'Tube F'!F19</f>
        <v>1.6740045979999998</v>
      </c>
      <c r="S21" s="74">
        <v>-1.8954571043828441E-2</v>
      </c>
      <c r="T21" s="72" t="str">
        <f>'Tube G'!G19</f>
        <v>C8</v>
      </c>
      <c r="U21" s="73">
        <f>'Tube G'!F19</f>
        <v>1.6756710570000006</v>
      </c>
      <c r="V21" s="74">
        <v>6.9904029836393447E-2</v>
      </c>
      <c r="W21" s="72" t="str">
        <f>'Tube H'!G19</f>
        <v>D11</v>
      </c>
      <c r="X21" s="73">
        <f>'Tube H'!F19</f>
        <v>1.6743870640000011</v>
      </c>
      <c r="Y21">
        <f t="shared" si="0"/>
        <v>0.87214554691819735</v>
      </c>
      <c r="Z21" s="72" t="str">
        <f>'Tube I'!G19</f>
        <v>B3</v>
      </c>
      <c r="AA21" s="73">
        <f>'Tube I'!F19</f>
        <v>1.6747148920000008</v>
      </c>
      <c r="AB21" s="74">
        <v>7.473156941387663E-3</v>
      </c>
      <c r="AC21" s="72" t="str">
        <f>'Tube K'!G19</f>
        <v>C8</v>
      </c>
      <c r="AD21" s="73">
        <f>'Tube K'!F19</f>
        <v>1.6707809560000015</v>
      </c>
      <c r="AE21" s="74">
        <v>-3.0040352023525146E-2</v>
      </c>
    </row>
    <row r="22" spans="1:31">
      <c r="A22" s="55">
        <v>19</v>
      </c>
      <c r="B22" s="72" t="str">
        <f>'Tube A'!G20</f>
        <v>C3</v>
      </c>
      <c r="C22" s="73">
        <f>'Tube A'!F20</f>
        <v>1.5579261670000015</v>
      </c>
      <c r="D22" s="74">
        <v>9.6795938786458965E-2</v>
      </c>
      <c r="E22" s="72" t="str">
        <f>'Tube B'!G20</f>
        <v>H6</v>
      </c>
      <c r="F22" s="73">
        <f>'Tube B'!F20</f>
        <v>1.6570394990000015</v>
      </c>
      <c r="G22" s="74">
        <v>1.7822866138864964E-2</v>
      </c>
      <c r="H22" s="72" t="str">
        <f>'Tube C'!G20</f>
        <v>B8</v>
      </c>
      <c r="I22" s="73">
        <f>'Tube C'!F20</f>
        <v>1.6579410260000014</v>
      </c>
      <c r="J22" s="74">
        <v>0.1144784611435604</v>
      </c>
      <c r="K22" s="72" t="str">
        <f>'Tube D'!G20</f>
        <v>E11</v>
      </c>
      <c r="L22" s="73">
        <f>'Tube D'!F20</f>
        <v>1.6634048260000007</v>
      </c>
      <c r="M22" s="74">
        <v>0.11544462317915</v>
      </c>
      <c r="N22" s="72" t="str">
        <f>'Tube E'!G20</f>
        <v>C3</v>
      </c>
      <c r="O22" s="73">
        <f>'Tube E'!F20</f>
        <v>1.6475871250000012</v>
      </c>
      <c r="P22" s="74">
        <v>6.2554881649987723E-2</v>
      </c>
      <c r="Q22" s="72" t="str">
        <f>'Tube F'!G20</f>
        <v>H6</v>
      </c>
      <c r="R22" s="73">
        <f>'Tube F'!F20</f>
        <v>1.6477783580000001</v>
      </c>
      <c r="S22" s="74">
        <v>-2.1192457162543782E-2</v>
      </c>
      <c r="T22" s="72" t="str">
        <f>'Tube G'!G20</f>
        <v>B8</v>
      </c>
      <c r="U22" s="73">
        <f>'Tube G'!F20</f>
        <v>1.6549086170000002</v>
      </c>
      <c r="V22" s="74">
        <v>6.5509761589411936E-2</v>
      </c>
      <c r="W22" s="72" t="str">
        <f>'Tube H'!G20</f>
        <v>E11</v>
      </c>
      <c r="X22" s="73">
        <f>'Tube H'!F20</f>
        <v>1.6558101440000002</v>
      </c>
      <c r="Y22">
        <f t="shared" si="0"/>
        <v>0.86065995279470608</v>
      </c>
      <c r="Z22" s="72" t="str">
        <f>'Tube I'!G20</f>
        <v>C3</v>
      </c>
      <c r="AA22" s="73">
        <f>'Tube I'!F20</f>
        <v>1.6594162520000015</v>
      </c>
      <c r="AB22" s="74">
        <v>-1.3347969436590681E-2</v>
      </c>
      <c r="AC22" s="72" t="str">
        <f>'Tube K'!G20</f>
        <v>B8</v>
      </c>
      <c r="AD22" s="73">
        <f>'Tube K'!F20</f>
        <v>1.6412764360000018</v>
      </c>
      <c r="AE22" s="74">
        <v>-1.9156683346073445E-2</v>
      </c>
    </row>
    <row r="23" spans="1:31">
      <c r="A23" s="55">
        <v>20</v>
      </c>
      <c r="B23" s="72" t="str">
        <f>'Tube A'!G21</f>
        <v>D3</v>
      </c>
      <c r="C23" s="73">
        <f>'Tube A'!F21</f>
        <v>1.3940121670000014</v>
      </c>
      <c r="D23" s="74">
        <v>4.8509578898565796E-2</v>
      </c>
      <c r="E23" s="72" t="str">
        <f>'Tube B'!G21</f>
        <v>G6</v>
      </c>
      <c r="F23" s="73">
        <f>'Tube B'!F21</f>
        <v>1.5936594190000015</v>
      </c>
      <c r="G23" s="74">
        <v>8.2302808253448198E-2</v>
      </c>
      <c r="H23" s="72" t="str">
        <f>'Tube C'!G21</f>
        <v>A8</v>
      </c>
      <c r="I23" s="73">
        <f>'Tube C'!F21</f>
        <v>1.5967464660000008</v>
      </c>
      <c r="J23" s="74">
        <v>9.6553275034823582E-2</v>
      </c>
      <c r="K23" s="72" t="str">
        <f>'Tube D'!G21</f>
        <v>F11</v>
      </c>
      <c r="L23" s="73">
        <f>'Tube D'!F21</f>
        <v>1.598931986000002</v>
      </c>
      <c r="M23" s="74">
        <v>7.5676907840211596E-2</v>
      </c>
      <c r="N23" s="72" t="str">
        <f>'Tube E'!G21</f>
        <v>D3</v>
      </c>
      <c r="O23" s="73">
        <f>'Tube E'!F21</f>
        <v>1.5689084050000019</v>
      </c>
      <c r="P23" s="74">
        <v>6.0299184526767829E-2</v>
      </c>
      <c r="Q23" s="72" t="str">
        <f>'Tube F'!G21</f>
        <v>G6</v>
      </c>
      <c r="R23" s="73">
        <f>'Tube F'!F21</f>
        <v>1.5614503180000003</v>
      </c>
      <c r="S23" s="74">
        <v>4.4409552881547143E-4</v>
      </c>
      <c r="T23" s="72" t="str">
        <f>'Tube G'!G21</f>
        <v>A8</v>
      </c>
      <c r="U23" s="73">
        <f>'Tube G'!F21</f>
        <v>1.5718588570000023</v>
      </c>
      <c r="V23" s="74">
        <v>7.2078602888842505E-2</v>
      </c>
      <c r="W23" s="72" t="str">
        <f>'Tube H'!G21</f>
        <v>F11</v>
      </c>
      <c r="X23" s="73">
        <f>'Tube H'!F21</f>
        <v>1.5926212970000027</v>
      </c>
      <c r="Y23">
        <f t="shared" si="0"/>
        <v>0.83234994994442257</v>
      </c>
      <c r="Z23" s="72" t="str">
        <f>'Tube I'!G21</f>
        <v>D3</v>
      </c>
      <c r="AA23" s="73">
        <f>'Tube I'!F21</f>
        <v>1.5971289320000022</v>
      </c>
      <c r="AB23" s="74">
        <v>-1.5319051895843877E-2</v>
      </c>
      <c r="AC23" s="72" t="str">
        <f>'Tube K'!G21</f>
        <v>A8</v>
      </c>
      <c r="AD23" s="73">
        <f>'Tube K'!F21</f>
        <v>1.5494845960000028</v>
      </c>
      <c r="AE23" s="74">
        <v>-5.8049450634801566E-3</v>
      </c>
    </row>
    <row r="24" spans="1:31">
      <c r="A24" s="55">
        <v>21</v>
      </c>
      <c r="B24" s="69" t="str">
        <f>'Tube A'!G22</f>
        <v>E3</v>
      </c>
      <c r="C24" s="70">
        <f>'Tube A'!F22</f>
        <v>1.218077807000002</v>
      </c>
      <c r="D24" s="71">
        <v>0.10554877902401634</v>
      </c>
      <c r="E24" s="69" t="str">
        <f>'Tube B'!G22</f>
        <v>F6</v>
      </c>
      <c r="F24" s="70">
        <f>'Tube B'!F22</f>
        <v>1.4155395390000027</v>
      </c>
      <c r="G24" s="71">
        <v>1.8659220805548205E-2</v>
      </c>
      <c r="H24" s="69" t="str">
        <f>'Tube C'!G22</f>
        <v>A9</v>
      </c>
      <c r="I24" s="70">
        <f>'Tube C'!F22</f>
        <v>1.4525021460000005</v>
      </c>
      <c r="J24" s="71">
        <v>5.6349841799442239E-2</v>
      </c>
      <c r="K24" s="69" t="str">
        <f>'Tube D'!G22</f>
        <v>G11</v>
      </c>
      <c r="L24" s="70">
        <f>'Tube D'!F22</f>
        <v>1.4382962660000018</v>
      </c>
      <c r="M24" s="71">
        <v>3.6567097001996902E-2</v>
      </c>
      <c r="N24" s="69" t="str">
        <f>'Tube E'!G22</f>
        <v>E3</v>
      </c>
      <c r="O24" s="70">
        <f>'Tube E'!F22</f>
        <v>1.4159220050000023</v>
      </c>
      <c r="P24" s="71">
        <v>-1.7873545655566782E-3</v>
      </c>
      <c r="Q24" s="69" t="str">
        <f>'Tube F'!G22</f>
        <v>F6</v>
      </c>
      <c r="R24" s="70">
        <f>'Tube F'!F22</f>
        <v>1.3867999510000004</v>
      </c>
      <c r="S24" s="71">
        <v>-1.994427696495624E-2</v>
      </c>
      <c r="T24" s="69" t="str">
        <f>'Tube G'!G22</f>
        <v>A9</v>
      </c>
      <c r="U24" s="70">
        <f>'Tube G'!F22</f>
        <v>1.3972084900000024</v>
      </c>
      <c r="V24" s="71">
        <v>4.4901715015597792E-3</v>
      </c>
      <c r="W24" s="69" t="str">
        <f>'Tube H'!G22</f>
        <v>G11</v>
      </c>
      <c r="X24" s="70">
        <f>'Tube H'!F22</f>
        <v>1.4483769770000006</v>
      </c>
      <c r="Y24">
        <f t="shared" si="0"/>
        <v>0.72643357425078015</v>
      </c>
      <c r="Z24" s="69" t="str">
        <f>'Tube I'!G22</f>
        <v>E3</v>
      </c>
      <c r="AA24" s="70">
        <f>'Tube I'!F22</f>
        <v>1.4476120450000014</v>
      </c>
      <c r="AB24" s="71">
        <v>-6.4185984799308114E-3</v>
      </c>
      <c r="AC24" s="69" t="str">
        <f>'Tube K'!G22</f>
        <v>A9</v>
      </c>
      <c r="AD24" s="70">
        <f>'Tube K'!F22</f>
        <v>1.4041475160000019</v>
      </c>
      <c r="AE24" s="71">
        <v>1.438577740035569E-2</v>
      </c>
    </row>
    <row r="25" spans="1:31" ht="13" thickBot="1">
      <c r="A25" s="55">
        <v>22</v>
      </c>
      <c r="B25" s="78" t="str">
        <f>'Tube A'!G23</f>
        <v>F3</v>
      </c>
      <c r="C25" s="79">
        <f>'Tube A'!F23</f>
        <v>1.0803900469999999</v>
      </c>
      <c r="D25" s="80">
        <v>-1.2516301244227564E-2</v>
      </c>
      <c r="E25" s="78" t="str">
        <f>'Tube B'!G23</f>
        <v>E6</v>
      </c>
      <c r="F25" s="79">
        <f>'Tube B'!F23</f>
        <v>1.2079151390000007</v>
      </c>
      <c r="G25" s="80">
        <v>-1.2073821695250652E-2</v>
      </c>
      <c r="H25" s="78" t="str">
        <f>'Tube C'!G23</f>
        <v>B9</v>
      </c>
      <c r="I25" s="79">
        <f>'Tube C'!F23</f>
        <v>1.2874953860000016</v>
      </c>
      <c r="J25" s="80">
        <v>8.1823248053969344E-4</v>
      </c>
      <c r="K25" s="78" t="str">
        <f>'Tube D'!G23</f>
        <v>H11</v>
      </c>
      <c r="L25" s="79">
        <f>'Tube D'!F23</f>
        <v>1.244877746000002</v>
      </c>
      <c r="M25" s="80">
        <v>-8.5647260468813702E-3</v>
      </c>
      <c r="N25" s="78" t="str">
        <f>'Tube E'!G23</f>
        <v>F3</v>
      </c>
      <c r="O25" s="79">
        <f>'Tube E'!F23</f>
        <v>1.2454514450000023</v>
      </c>
      <c r="P25" s="80">
        <v>9.951388753013646E-4</v>
      </c>
      <c r="Q25" s="78" t="str">
        <f>'Tube F'!G23</f>
        <v>E6</v>
      </c>
      <c r="R25" s="79">
        <f>'Tube F'!F23</f>
        <v>1.210865591000001</v>
      </c>
      <c r="S25" s="80">
        <v>1.3145250845509873E-3</v>
      </c>
      <c r="T25" s="69" t="str">
        <f>'Tube G'!G23</f>
        <v>B9</v>
      </c>
      <c r="U25" s="79">
        <f>'Tube G'!F23</f>
        <v>1.1972334100000026</v>
      </c>
      <c r="V25" s="80">
        <v>-6.8728822137200107E-3</v>
      </c>
      <c r="W25" s="78" t="str">
        <f>'Tube H'!G23</f>
        <v>H11</v>
      </c>
      <c r="X25" s="79">
        <f>'Tube H'!F23</f>
        <v>1.250587417000002</v>
      </c>
      <c r="Y25">
        <f t="shared" si="0"/>
        <v>0.62185726739314096</v>
      </c>
      <c r="Z25" s="69" t="str">
        <f>'Tube I'!G23</f>
        <v>F3</v>
      </c>
      <c r="AA25" s="70">
        <f>'Tube I'!F23</f>
        <v>1.2476369650000017</v>
      </c>
      <c r="AB25" s="88">
        <v>-1.3284647877115144E-3</v>
      </c>
      <c r="AC25" s="89" t="str">
        <f>'Tube K'!G23</f>
        <v>B9</v>
      </c>
      <c r="AD25" s="90">
        <f>'Tube K'!F23</f>
        <v>1.2513523490000011</v>
      </c>
      <c r="AE25" s="71">
        <v>-2.0878667126671132E-2</v>
      </c>
    </row>
    <row r="26" spans="1:31" ht="13" thickTop="1">
      <c r="B26" s="73"/>
      <c r="C26" s="81" t="s">
        <v>190</v>
      </c>
      <c r="D26" s="82">
        <f>SUM(D5:D25)*40/'Tube Loading'!J29*100</f>
        <v>73.742007087676399</v>
      </c>
      <c r="E26" s="73"/>
      <c r="F26" s="81" t="s">
        <v>190</v>
      </c>
      <c r="G26" s="82">
        <f>SUM(G5:G25)*40/'Tube Loading'!J30*100</f>
        <v>57.649530075934429</v>
      </c>
      <c r="H26" s="73"/>
      <c r="I26" s="81" t="s">
        <v>190</v>
      </c>
      <c r="J26" s="82">
        <f>SUM(J5:J25)*40/'Tube Loading'!J31*100</f>
        <v>48.543796586934363</v>
      </c>
      <c r="K26" s="83"/>
      <c r="L26" s="81" t="s">
        <v>190</v>
      </c>
      <c r="M26" s="82">
        <f>SUM(M5:M25)*40/'Tube Loading'!J32*100</f>
        <v>49.572245988804639</v>
      </c>
      <c r="N26" s="73"/>
      <c r="O26" s="81" t="s">
        <v>190</v>
      </c>
      <c r="P26" s="82">
        <f>SUM(P5:P25)*40/'Tube Loading'!J33*100</f>
        <v>29.690298804935971</v>
      </c>
      <c r="Q26" s="73"/>
      <c r="R26" s="81" t="s">
        <v>190</v>
      </c>
      <c r="S26" s="82">
        <f>SUM(S5:S25)*40/'Tube Loading'!J34*100</f>
        <v>35.936255363706756</v>
      </c>
      <c r="T26" s="87"/>
      <c r="U26" s="81" t="s">
        <v>190</v>
      </c>
      <c r="V26" s="82">
        <f>SUM(V5:V25)*40/'Tube Loading'!J35*100</f>
        <v>24.312245203576126</v>
      </c>
      <c r="W26" s="73"/>
      <c r="X26" s="81" t="s">
        <v>190</v>
      </c>
      <c r="Y26" s="82">
        <f>SUM(Y5:Y25)*40/'Tube Loading'!J36*100</f>
        <v>35.634148957788078</v>
      </c>
      <c r="Z26" s="91"/>
      <c r="AA26" s="92" t="s">
        <v>190</v>
      </c>
      <c r="AB26" s="82">
        <f>SUM(AB5:AB25)*40/'Tube Loading'!J37*100</f>
        <v>20.347589992552031</v>
      </c>
      <c r="AC26" s="73"/>
      <c r="AD26" s="81" t="s">
        <v>190</v>
      </c>
      <c r="AE26" s="93">
        <f>SUM(AE5:AE25)*40/'Tube Loading'!J39*100</f>
        <v>8.4576796737419695</v>
      </c>
    </row>
    <row r="27" spans="1:31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1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1">
      <c r="A29" s="61"/>
    </row>
    <row r="30" spans="1:31">
      <c r="A30" s="61"/>
    </row>
    <row r="31" spans="1:31">
      <c r="A31" s="61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1"/>
    </row>
    <row r="57" spans="1:13">
      <c r="A57" s="61"/>
    </row>
    <row r="58" spans="1:13">
      <c r="A58" s="61"/>
    </row>
    <row r="82" spans="2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2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</sheetData>
  <mergeCells count="10">
    <mergeCell ref="Z2:AB2"/>
    <mergeCell ref="AC2:AE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B54" sqref="B53:B54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0.91476202848000288</v>
      </c>
      <c r="C13" s="31">
        <f t="shared" ref="C13:C26" si="1">B13+A13</f>
        <v>4.9147620284800029</v>
      </c>
    </row>
    <row r="14" spans="1:10">
      <c r="A14" s="31">
        <v>4.05</v>
      </c>
      <c r="B14" s="31">
        <f t="shared" si="0"/>
        <v>0.92619655383600297</v>
      </c>
      <c r="C14" s="31">
        <f t="shared" si="1"/>
        <v>4.9761965538360027</v>
      </c>
    </row>
    <row r="15" spans="1:10">
      <c r="A15" s="31">
        <v>4.0999999999999996</v>
      </c>
      <c r="B15" s="31">
        <f t="shared" si="0"/>
        <v>0.93763107919200284</v>
      </c>
      <c r="C15" s="31">
        <f t="shared" si="1"/>
        <v>5.0376310791920025</v>
      </c>
    </row>
    <row r="16" spans="1:10">
      <c r="A16" s="31">
        <v>4.1500000000000004</v>
      </c>
      <c r="B16" s="31">
        <f t="shared" si="0"/>
        <v>0.94906560454800304</v>
      </c>
      <c r="C16" s="15">
        <f t="shared" si="1"/>
        <v>5.0990656045480032</v>
      </c>
    </row>
    <row r="17" spans="1:11">
      <c r="A17" s="31">
        <v>4.2</v>
      </c>
      <c r="B17" s="31">
        <f t="shared" si="0"/>
        <v>0.96050012990400291</v>
      </c>
      <c r="C17" s="31">
        <f t="shared" si="1"/>
        <v>5.160500129904003</v>
      </c>
    </row>
    <row r="18" spans="1:11">
      <c r="A18" s="31">
        <v>4.25</v>
      </c>
      <c r="B18" s="31">
        <f t="shared" si="0"/>
        <v>0.971934655260003</v>
      </c>
      <c r="C18" s="31">
        <f t="shared" si="1"/>
        <v>5.2219346552600028</v>
      </c>
    </row>
    <row r="19" spans="1:11" ht="13">
      <c r="A19" s="31">
        <v>4.3</v>
      </c>
      <c r="B19" s="31">
        <f t="shared" si="0"/>
        <v>0.98336918061600309</v>
      </c>
      <c r="C19" s="31">
        <f t="shared" si="1"/>
        <v>5.2833691806160026</v>
      </c>
      <c r="E19" s="42" t="s">
        <v>45</v>
      </c>
      <c r="F19" s="42" t="s">
        <v>47</v>
      </c>
      <c r="G19" s="42" t="s">
        <v>46</v>
      </c>
      <c r="H19" s="53" t="s">
        <v>167</v>
      </c>
    </row>
    <row r="20" spans="1:11">
      <c r="A20" s="31">
        <v>4.3499999999999996</v>
      </c>
      <c r="B20" s="31">
        <f t="shared" si="0"/>
        <v>0.99480370597200296</v>
      </c>
      <c r="C20" s="31">
        <f t="shared" si="1"/>
        <v>5.3448037059720024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0.84480370597200294</v>
      </c>
      <c r="H20">
        <v>5.0000000000000001E-3</v>
      </c>
    </row>
    <row r="21" spans="1:11">
      <c r="A21" s="31">
        <v>4.4000000000000004</v>
      </c>
      <c r="B21" s="31">
        <f t="shared" si="0"/>
        <v>1.0062382313280032</v>
      </c>
      <c r="C21" s="31">
        <f t="shared" si="1"/>
        <v>5.406238231328004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0.85623823132800314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1.0176727566840031</v>
      </c>
      <c r="C22" s="31">
        <f t="shared" si="1"/>
        <v>5.4676727566840029</v>
      </c>
      <c r="E22">
        <f t="shared" si="2"/>
        <v>4.45</v>
      </c>
      <c r="F22">
        <f t="shared" si="4"/>
        <v>0.15</v>
      </c>
      <c r="G22" s="28">
        <f t="shared" si="3"/>
        <v>0.86767275668400312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1.0291072820400031</v>
      </c>
      <c r="C23">
        <f t="shared" si="1"/>
        <v>5.5291072820400036</v>
      </c>
      <c r="E23">
        <f t="shared" si="2"/>
        <v>4.5</v>
      </c>
      <c r="F23">
        <f t="shared" si="4"/>
        <v>0.15</v>
      </c>
      <c r="G23" s="28">
        <f t="shared" si="3"/>
        <v>0.8791072820400031</v>
      </c>
      <c r="H23">
        <v>5.0000000000000001E-3</v>
      </c>
      <c r="I23" s="16"/>
      <c r="J23" s="16"/>
    </row>
    <row r="24" spans="1:11">
      <c r="A24" s="99">
        <v>4.55</v>
      </c>
      <c r="B24" s="99">
        <f t="shared" si="0"/>
        <v>1.0405418073960033</v>
      </c>
      <c r="C24" s="99">
        <f t="shared" si="1"/>
        <v>5.5905418073960034</v>
      </c>
      <c r="D24" s="99"/>
      <c r="E24" s="99">
        <f>A24</f>
        <v>4.55</v>
      </c>
      <c r="F24" s="99">
        <f t="shared" si="4"/>
        <v>0.15</v>
      </c>
      <c r="G24" s="100">
        <f>B24-F24</f>
        <v>0.8905418073960033</v>
      </c>
      <c r="H24" s="54">
        <v>5.0000000000000001E-3</v>
      </c>
      <c r="I24" s="16"/>
      <c r="J24" s="16"/>
    </row>
    <row r="25" spans="1:11">
      <c r="A25">
        <v>4.57</v>
      </c>
      <c r="B25" s="31">
        <f t="shared" si="0"/>
        <v>1.0451156175384033</v>
      </c>
      <c r="C25">
        <f t="shared" si="1"/>
        <v>5.6151156175384038</v>
      </c>
      <c r="E25">
        <f t="shared" si="2"/>
        <v>4.57</v>
      </c>
      <c r="F25">
        <f t="shared" si="4"/>
        <v>0.15</v>
      </c>
      <c r="G25" s="28">
        <f t="shared" si="3"/>
        <v>0.8951156175384033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1.0519763327520031</v>
      </c>
      <c r="C26" s="30">
        <f t="shared" si="1"/>
        <v>5.6519763327520032</v>
      </c>
      <c r="E26">
        <f t="shared" si="2"/>
        <v>4.5999999999999996</v>
      </c>
      <c r="F26">
        <f t="shared" si="4"/>
        <v>0.15</v>
      </c>
      <c r="G26" s="28">
        <f t="shared" si="3"/>
        <v>0.90197633275200306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8" t="s">
        <v>146</v>
      </c>
      <c r="H28" s="68" t="s">
        <v>147</v>
      </c>
      <c r="I28" s="68" t="s">
        <v>148</v>
      </c>
      <c r="J28" s="40" t="s">
        <v>198</v>
      </c>
    </row>
    <row r="29" spans="1:11" ht="14">
      <c r="A29" t="s">
        <v>138</v>
      </c>
      <c r="B29" s="56">
        <v>1.4014</v>
      </c>
      <c r="C29" s="56">
        <v>23.6</v>
      </c>
      <c r="D29" s="44">
        <f t="shared" ref="D29:D40" si="5">(20-C29)*-0.000175+B29</f>
        <v>1.4020299999999999</v>
      </c>
      <c r="E29" s="44">
        <f t="shared" ref="E29:E40" si="6">D29*10.9276-13.593</f>
        <v>1.7278230279999995</v>
      </c>
      <c r="F29" s="95">
        <v>1547</v>
      </c>
      <c r="G29">
        <v>98.8</v>
      </c>
      <c r="H29" s="52">
        <f>3000/G29</f>
        <v>30.364372469635629</v>
      </c>
      <c r="I29" s="52">
        <f>150-H29</f>
        <v>119.63562753036437</v>
      </c>
      <c r="J29">
        <f>G29*H29</f>
        <v>3000</v>
      </c>
      <c r="K29" s="52"/>
    </row>
    <row r="30" spans="1:11" ht="14">
      <c r="A30" t="s">
        <v>139</v>
      </c>
      <c r="B30" s="56">
        <v>1.4013</v>
      </c>
      <c r="C30" s="56">
        <v>23.6</v>
      </c>
      <c r="D30" s="44">
        <f t="shared" si="5"/>
        <v>1.4019299999999999</v>
      </c>
      <c r="E30" s="44">
        <f t="shared" si="6"/>
        <v>1.726730267999999</v>
      </c>
      <c r="F30" s="95">
        <v>1548</v>
      </c>
      <c r="G30">
        <v>24.36</v>
      </c>
      <c r="H30" s="52">
        <f>2000/G30</f>
        <v>82.101806239737272</v>
      </c>
      <c r="I30" s="52">
        <f>150-H30</f>
        <v>67.898193760262728</v>
      </c>
      <c r="J30">
        <f>G30*H30</f>
        <v>2000</v>
      </c>
      <c r="K30" s="52"/>
    </row>
    <row r="31" spans="1:11" ht="14">
      <c r="A31" t="s">
        <v>140</v>
      </c>
      <c r="B31" s="56">
        <v>1.4014</v>
      </c>
      <c r="C31" s="56">
        <v>23.7</v>
      </c>
      <c r="D31" s="44">
        <f t="shared" si="5"/>
        <v>1.4020474999999999</v>
      </c>
      <c r="E31" s="44">
        <f t="shared" si="6"/>
        <v>1.7280142609999984</v>
      </c>
      <c r="F31" s="95">
        <v>1534</v>
      </c>
      <c r="G31">
        <v>162.80000000000001</v>
      </c>
      <c r="H31" s="52">
        <f>3000/G31</f>
        <v>18.427518427518425</v>
      </c>
      <c r="I31" s="52">
        <f t="shared" ref="I31" si="7">150-H31</f>
        <v>131.57248157248156</v>
      </c>
      <c r="J31">
        <f t="shared" ref="J31" si="8">G31*H31</f>
        <v>3000</v>
      </c>
      <c r="K31" s="52"/>
    </row>
    <row r="32" spans="1:11" ht="14">
      <c r="A32" t="s">
        <v>141</v>
      </c>
      <c r="B32" s="56">
        <v>1.4014</v>
      </c>
      <c r="C32" s="56">
        <v>23.7</v>
      </c>
      <c r="D32" s="44">
        <f t="shared" si="5"/>
        <v>1.4020474999999999</v>
      </c>
      <c r="E32" s="44">
        <f t="shared" si="6"/>
        <v>1.7280142609999984</v>
      </c>
      <c r="F32" s="95">
        <v>1522</v>
      </c>
      <c r="G32">
        <v>119.2</v>
      </c>
      <c r="H32" s="52">
        <f>3000/G32</f>
        <v>25.167785234899327</v>
      </c>
      <c r="I32" s="52">
        <f t="shared" ref="I32:I42" si="9">150-H32</f>
        <v>124.83221476510067</v>
      </c>
      <c r="J32">
        <f>G32*H32</f>
        <v>3000</v>
      </c>
      <c r="K32" s="52"/>
    </row>
    <row r="33" spans="1:11" ht="14">
      <c r="A33" t="s">
        <v>142</v>
      </c>
      <c r="B33" s="56">
        <v>1.4013</v>
      </c>
      <c r="C33" s="56">
        <v>24</v>
      </c>
      <c r="D33" s="44">
        <f t="shared" si="5"/>
        <v>1.4019999999999999</v>
      </c>
      <c r="E33" s="44">
        <f t="shared" si="6"/>
        <v>1.7274951999999999</v>
      </c>
      <c r="F33" s="95">
        <v>1535</v>
      </c>
      <c r="G33">
        <v>68</v>
      </c>
      <c r="H33" s="52">
        <f>3000/G33</f>
        <v>44.117647058823529</v>
      </c>
      <c r="I33" s="52">
        <f t="shared" si="9"/>
        <v>105.88235294117646</v>
      </c>
      <c r="J33">
        <f t="shared" ref="J33:J35" si="10">G33*H33</f>
        <v>3000</v>
      </c>
      <c r="K33" s="52"/>
    </row>
    <row r="34" spans="1:11">
      <c r="A34" t="s">
        <v>143</v>
      </c>
      <c r="B34" s="56">
        <v>1.4014</v>
      </c>
      <c r="C34" s="56">
        <v>23.7</v>
      </c>
      <c r="D34" s="44">
        <f t="shared" si="5"/>
        <v>1.4020474999999999</v>
      </c>
      <c r="E34" s="44">
        <f t="shared" si="6"/>
        <v>1.7280142609999984</v>
      </c>
      <c r="F34" s="96">
        <v>1521</v>
      </c>
      <c r="G34">
        <v>147.19999999999999</v>
      </c>
      <c r="H34" s="52">
        <f t="shared" ref="H34:H44" si="11">3000/G34</f>
        <v>20.380434782608699</v>
      </c>
      <c r="I34" s="52">
        <f t="shared" si="9"/>
        <v>129.61956521739131</v>
      </c>
      <c r="J34">
        <f t="shared" si="10"/>
        <v>3000.0000000000005</v>
      </c>
      <c r="K34" s="52"/>
    </row>
    <row r="35" spans="1:11" ht="14">
      <c r="A35" t="s">
        <v>144</v>
      </c>
      <c r="B35" s="56">
        <v>1.4015</v>
      </c>
      <c r="C35" s="56">
        <v>23.8</v>
      </c>
      <c r="D35" s="44">
        <f t="shared" si="5"/>
        <v>1.4021649999999999</v>
      </c>
      <c r="E35" s="44">
        <f t="shared" si="6"/>
        <v>1.7292982539999979</v>
      </c>
      <c r="F35" s="95">
        <v>1453</v>
      </c>
      <c r="G35">
        <v>99.6</v>
      </c>
      <c r="H35" s="52">
        <f t="shared" si="11"/>
        <v>30.120481927710845</v>
      </c>
      <c r="I35" s="52">
        <f t="shared" si="9"/>
        <v>119.87951807228916</v>
      </c>
      <c r="J35">
        <f t="shared" si="10"/>
        <v>3000</v>
      </c>
      <c r="K35" s="52"/>
    </row>
    <row r="36" spans="1:11" ht="14">
      <c r="A36" t="s">
        <v>145</v>
      </c>
      <c r="B36" s="56">
        <v>1.4011</v>
      </c>
      <c r="C36" s="56">
        <v>24</v>
      </c>
      <c r="D36" s="44">
        <f t="shared" si="5"/>
        <v>1.4017999999999999</v>
      </c>
      <c r="E36" s="44">
        <f t="shared" si="6"/>
        <v>1.7253096799999987</v>
      </c>
      <c r="F36" s="95">
        <v>1470</v>
      </c>
      <c r="G36">
        <v>67.2</v>
      </c>
      <c r="H36" s="52">
        <f t="shared" si="11"/>
        <v>44.642857142857139</v>
      </c>
      <c r="I36" s="52">
        <f t="shared" si="9"/>
        <v>105.35714285714286</v>
      </c>
      <c r="J36">
        <f t="shared" ref="J36:J44" si="12">G36*H36</f>
        <v>3000</v>
      </c>
      <c r="K36" s="52"/>
    </row>
    <row r="37" spans="1:11" ht="14">
      <c r="A37" t="s">
        <v>149</v>
      </c>
      <c r="B37" s="44">
        <v>1.4013</v>
      </c>
      <c r="C37" s="43">
        <v>24</v>
      </c>
      <c r="D37" s="44">
        <f t="shared" si="5"/>
        <v>1.4019999999999999</v>
      </c>
      <c r="E37" s="44">
        <f t="shared" si="6"/>
        <v>1.7274951999999999</v>
      </c>
      <c r="F37" s="95">
        <v>1462</v>
      </c>
      <c r="G37">
        <v>62.4</v>
      </c>
      <c r="H37" s="52">
        <f t="shared" si="11"/>
        <v>48.07692307692308</v>
      </c>
      <c r="I37" s="52">
        <f t="shared" si="9"/>
        <v>101.92307692307692</v>
      </c>
      <c r="J37">
        <f>G37*H37</f>
        <v>3000</v>
      </c>
      <c r="K37" s="52"/>
    </row>
    <row r="38" spans="1:11" ht="14">
      <c r="A38" t="s">
        <v>150</v>
      </c>
      <c r="B38" s="44">
        <v>1.4011</v>
      </c>
      <c r="C38" s="43">
        <v>24</v>
      </c>
      <c r="D38" s="44">
        <f t="shared" si="5"/>
        <v>1.4017999999999999</v>
      </c>
      <c r="E38" s="44">
        <f t="shared" si="6"/>
        <v>1.7253096799999987</v>
      </c>
      <c r="F38" s="95">
        <v>1454</v>
      </c>
      <c r="G38">
        <v>122.8</v>
      </c>
      <c r="H38" s="52">
        <f t="shared" si="11"/>
        <v>24.4299674267101</v>
      </c>
      <c r="I38" s="52">
        <f t="shared" si="9"/>
        <v>125.57003257328989</v>
      </c>
      <c r="J38">
        <f t="shared" si="12"/>
        <v>3000</v>
      </c>
      <c r="K38" s="52"/>
    </row>
    <row r="39" spans="1:11" ht="14.5">
      <c r="A39" t="s">
        <v>151</v>
      </c>
      <c r="B39" s="44">
        <v>1.4012</v>
      </c>
      <c r="C39" s="43">
        <v>24.1</v>
      </c>
      <c r="D39" s="44">
        <f t="shared" si="5"/>
        <v>1.4019174999999999</v>
      </c>
      <c r="E39" s="44">
        <f t="shared" si="6"/>
        <v>1.726593673</v>
      </c>
      <c r="F39" s="95">
        <v>1461</v>
      </c>
      <c r="G39" s="98">
        <v>36.32</v>
      </c>
      <c r="H39" s="52">
        <f t="shared" si="11"/>
        <v>82.59911894273128</v>
      </c>
      <c r="I39" s="52">
        <f t="shared" si="9"/>
        <v>67.40088105726872</v>
      </c>
      <c r="J39">
        <f t="shared" si="12"/>
        <v>3000</v>
      </c>
      <c r="K39" s="52"/>
    </row>
    <row r="40" spans="1:11" ht="14">
      <c r="A40" t="s">
        <v>152</v>
      </c>
      <c r="B40" s="44">
        <v>1.4013</v>
      </c>
      <c r="C40" s="43">
        <v>24.1</v>
      </c>
      <c r="D40" s="44">
        <f t="shared" si="5"/>
        <v>1.4020174999999999</v>
      </c>
      <c r="E40" s="44">
        <f t="shared" si="6"/>
        <v>1.7276864329999988</v>
      </c>
      <c r="F40" s="97">
        <v>1469</v>
      </c>
      <c r="G40">
        <v>71.2</v>
      </c>
      <c r="H40" s="52">
        <f t="shared" si="11"/>
        <v>42.134831460674157</v>
      </c>
      <c r="I40" s="52">
        <f t="shared" si="9"/>
        <v>107.86516853932585</v>
      </c>
      <c r="J40">
        <f t="shared" si="12"/>
        <v>3000</v>
      </c>
      <c r="K40" s="52"/>
    </row>
    <row r="41" spans="1:11" ht="14">
      <c r="A41" t="s">
        <v>163</v>
      </c>
      <c r="B41" s="44"/>
      <c r="C41" s="43"/>
      <c r="D41" s="44">
        <f t="shared" ref="D41:D44" si="13">(20-C41)*-0.000175+B41</f>
        <v>-3.5000000000000001E-3</v>
      </c>
      <c r="E41" s="44">
        <f t="shared" ref="E41:E44" si="14">D41*10.9276-13.593</f>
        <v>-13.631246600000001</v>
      </c>
      <c r="F41" s="94"/>
      <c r="H41" s="52" t="e">
        <f t="shared" si="11"/>
        <v>#DIV/0!</v>
      </c>
      <c r="I41" s="52" t="e">
        <f t="shared" si="9"/>
        <v>#DIV/0!</v>
      </c>
      <c r="J41" t="e">
        <f t="shared" si="12"/>
        <v>#DIV/0!</v>
      </c>
      <c r="K41" s="52" t="e">
        <f t="shared" ref="K41:K45" si="15">I41-H41</f>
        <v>#DIV/0!</v>
      </c>
    </row>
    <row r="42" spans="1:11" ht="14">
      <c r="A42" t="s">
        <v>164</v>
      </c>
      <c r="B42" s="44"/>
      <c r="C42" s="43"/>
      <c r="D42" s="44">
        <f t="shared" si="13"/>
        <v>-3.5000000000000001E-3</v>
      </c>
      <c r="E42" s="44">
        <f t="shared" si="14"/>
        <v>-13.631246600000001</v>
      </c>
      <c r="F42" s="94"/>
      <c r="H42" s="52" t="e">
        <f t="shared" si="11"/>
        <v>#DIV/0!</v>
      </c>
      <c r="I42" s="52" t="e">
        <f t="shared" si="9"/>
        <v>#DIV/0!</v>
      </c>
      <c r="J42" t="e">
        <f t="shared" si="12"/>
        <v>#DIV/0!</v>
      </c>
      <c r="K42" s="52" t="e">
        <f t="shared" si="15"/>
        <v>#DIV/0!</v>
      </c>
    </row>
    <row r="43" spans="1:11" ht="14">
      <c r="A43" t="s">
        <v>165</v>
      </c>
      <c r="B43" s="44"/>
      <c r="C43" s="43"/>
      <c r="D43" s="44">
        <f t="shared" si="13"/>
        <v>-3.5000000000000001E-3</v>
      </c>
      <c r="E43" s="44">
        <f t="shared" si="14"/>
        <v>-13.631246600000001</v>
      </c>
      <c r="F43" s="94"/>
      <c r="H43" s="52" t="e">
        <f t="shared" si="11"/>
        <v>#DIV/0!</v>
      </c>
      <c r="I43" s="52" t="e">
        <f t="shared" ref="I43:I44" si="16">150-H43</f>
        <v>#DIV/0!</v>
      </c>
      <c r="J43" t="e">
        <f t="shared" si="12"/>
        <v>#DIV/0!</v>
      </c>
      <c r="K43" s="52" t="e">
        <f t="shared" si="15"/>
        <v>#DIV/0!</v>
      </c>
    </row>
    <row r="44" spans="1:11" ht="14">
      <c r="A44" t="s">
        <v>166</v>
      </c>
      <c r="B44" s="44"/>
      <c r="C44" s="43"/>
      <c r="D44" s="44">
        <f t="shared" si="13"/>
        <v>-3.5000000000000001E-3</v>
      </c>
      <c r="E44" s="44">
        <f t="shared" si="14"/>
        <v>-13.631246600000001</v>
      </c>
      <c r="F44" s="94"/>
      <c r="H44" s="52" t="e">
        <f t="shared" si="11"/>
        <v>#DIV/0!</v>
      </c>
      <c r="I44" s="52" t="e">
        <f t="shared" si="16"/>
        <v>#DIV/0!</v>
      </c>
      <c r="J44" t="e">
        <f t="shared" si="12"/>
        <v>#DIV/0!</v>
      </c>
      <c r="K44" s="52" t="e">
        <f t="shared" si="15"/>
        <v>#DIV/0!</v>
      </c>
    </row>
    <row r="45" spans="1:11" ht="14">
      <c r="A45" s="47" t="s">
        <v>33</v>
      </c>
      <c r="B45" s="48">
        <v>1.4157</v>
      </c>
      <c r="C45" s="49">
        <v>21.7</v>
      </c>
      <c r="D45" s="50">
        <f>(20-C45)*-0.000175+B45</f>
        <v>1.4159975</v>
      </c>
      <c r="E45" s="51">
        <f>D45*10.9276-13.593</f>
        <v>1.8804542810000004</v>
      </c>
      <c r="F45" s="94"/>
      <c r="H45" s="52"/>
      <c r="I45" s="52"/>
      <c r="K45" s="52">
        <f t="shared" si="15"/>
        <v>0</v>
      </c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1.4011</v>
      </c>
      <c r="D2" s="57">
        <v>19.600000000000001</v>
      </c>
      <c r="E2" s="57">
        <f t="shared" ref="E2:E23" si="0">((20-D2)*-0.000175+C2)-0.0008</f>
        <v>1.4002300000000001</v>
      </c>
      <c r="F2" s="58">
        <f t="shared" ref="F2:F23" si="1">E2*10.9276-13.593</f>
        <v>1.7081533480000015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19.7</v>
      </c>
      <c r="E3" s="57">
        <f t="shared" si="0"/>
        <v>1.4053475</v>
      </c>
      <c r="F3" s="58">
        <f t="shared" si="1"/>
        <v>1.7640753409999999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19.7</v>
      </c>
      <c r="E4" s="57">
        <f t="shared" si="0"/>
        <v>1.4047475</v>
      </c>
      <c r="F4" s="58">
        <f t="shared" si="1"/>
        <v>1.7575187809999999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19.7</v>
      </c>
      <c r="E5" s="57">
        <f t="shared" si="0"/>
        <v>1.4042475000000001</v>
      </c>
      <c r="F5" s="58">
        <f t="shared" si="1"/>
        <v>1.7520549810000006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1.4045000000000001</v>
      </c>
      <c r="D6" s="57">
        <v>19.7</v>
      </c>
      <c r="E6" s="57">
        <f t="shared" si="0"/>
        <v>1.4036475000000002</v>
      </c>
      <c r="F6" s="58">
        <f t="shared" si="1"/>
        <v>1.7454984210000024</v>
      </c>
      <c r="G6" s="57" t="s">
        <v>67</v>
      </c>
    </row>
    <row r="7" spans="1:13">
      <c r="A7" s="57">
        <v>6</v>
      </c>
      <c r="B7" s="57" t="s">
        <v>61</v>
      </c>
      <c r="C7" s="58">
        <v>1.4039999999999999</v>
      </c>
      <c r="D7" s="57">
        <v>19.7</v>
      </c>
      <c r="E7" s="57">
        <f t="shared" si="0"/>
        <v>1.4031475</v>
      </c>
      <c r="F7" s="58">
        <f t="shared" si="1"/>
        <v>1.7400346209999995</v>
      </c>
      <c r="G7" s="57" t="s">
        <v>68</v>
      </c>
    </row>
    <row r="8" spans="1:13">
      <c r="A8" s="57">
        <v>7</v>
      </c>
      <c r="B8" s="57" t="s">
        <v>61</v>
      </c>
      <c r="C8" s="58">
        <v>1.4034</v>
      </c>
      <c r="D8" s="57">
        <v>19.7</v>
      </c>
      <c r="E8" s="57">
        <f t="shared" si="0"/>
        <v>1.4025475000000001</v>
      </c>
      <c r="F8" s="58">
        <f t="shared" si="1"/>
        <v>1.7334780610000013</v>
      </c>
      <c r="G8" s="57" t="s">
        <v>69</v>
      </c>
    </row>
    <row r="9" spans="1:13">
      <c r="A9" s="57">
        <v>8</v>
      </c>
      <c r="B9" s="57" t="s">
        <v>61</v>
      </c>
      <c r="C9" s="58">
        <v>1.4029</v>
      </c>
      <c r="D9" s="57">
        <v>19.7</v>
      </c>
      <c r="E9" s="57">
        <f t="shared" si="0"/>
        <v>1.4020475000000001</v>
      </c>
      <c r="F9" s="58">
        <f t="shared" si="1"/>
        <v>1.728014261000002</v>
      </c>
      <c r="G9" s="57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19.8</v>
      </c>
      <c r="E10" s="45">
        <f t="shared" si="0"/>
        <v>1.4015650000000002</v>
      </c>
      <c r="F10" s="46">
        <f t="shared" si="1"/>
        <v>1.7227416940000015</v>
      </c>
      <c r="G10" s="45" t="s">
        <v>71</v>
      </c>
    </row>
    <row r="11" spans="1:13">
      <c r="A11" s="45">
        <v>10</v>
      </c>
      <c r="B11" s="45" t="s">
        <v>61</v>
      </c>
      <c r="C11" s="46">
        <v>1.4018999999999999</v>
      </c>
      <c r="D11" s="45">
        <v>19.8</v>
      </c>
      <c r="E11" s="45">
        <f t="shared" si="0"/>
        <v>1.401065</v>
      </c>
      <c r="F11" s="46">
        <f t="shared" si="1"/>
        <v>1.7172778940000004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19.8</v>
      </c>
      <c r="E12" s="45">
        <f t="shared" si="0"/>
        <v>1.4004650000000001</v>
      </c>
      <c r="F12" s="46">
        <f t="shared" si="1"/>
        <v>1.7107213340000005</v>
      </c>
      <c r="G12" s="45" t="s">
        <v>73</v>
      </c>
    </row>
    <row r="13" spans="1:13">
      <c r="A13" s="45">
        <v>12</v>
      </c>
      <c r="B13" s="45" t="s">
        <v>61</v>
      </c>
      <c r="C13" s="46">
        <v>1.4008</v>
      </c>
      <c r="D13" s="45">
        <v>19.8</v>
      </c>
      <c r="E13" s="45">
        <f t="shared" si="0"/>
        <v>1.3999650000000001</v>
      </c>
      <c r="F13" s="46">
        <f t="shared" si="1"/>
        <v>1.7052575340000011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1.4003000000000001</v>
      </c>
      <c r="D14" s="45">
        <v>19.8</v>
      </c>
      <c r="E14" s="45">
        <f t="shared" si="0"/>
        <v>1.3994650000000002</v>
      </c>
      <c r="F14" s="46">
        <f t="shared" si="1"/>
        <v>1.6997937340000018</v>
      </c>
      <c r="G14" s="45" t="s">
        <v>75</v>
      </c>
    </row>
    <row r="15" spans="1:13">
      <c r="A15" s="45">
        <v>14</v>
      </c>
      <c r="B15" s="45" t="s">
        <v>61</v>
      </c>
      <c r="C15" s="46">
        <v>1.3996999999999999</v>
      </c>
      <c r="D15" s="45">
        <v>19.8</v>
      </c>
      <c r="E15" s="45">
        <f t="shared" si="0"/>
        <v>1.398865</v>
      </c>
      <c r="F15" s="46">
        <f t="shared" si="1"/>
        <v>1.6932371740000001</v>
      </c>
      <c r="G15" s="45" t="s">
        <v>76</v>
      </c>
    </row>
    <row r="16" spans="1:13">
      <c r="A16" s="45">
        <v>15</v>
      </c>
      <c r="B16" s="45" t="s">
        <v>61</v>
      </c>
      <c r="C16" s="46">
        <v>1.3992</v>
      </c>
      <c r="D16" s="45">
        <v>19.8</v>
      </c>
      <c r="E16" s="45">
        <f t="shared" si="0"/>
        <v>1.3983650000000001</v>
      </c>
      <c r="F16" s="46">
        <f t="shared" si="1"/>
        <v>1.6877733740000007</v>
      </c>
      <c r="G16" s="45" t="s">
        <v>77</v>
      </c>
    </row>
    <row r="17" spans="1:7">
      <c r="A17" s="45">
        <v>16</v>
      </c>
      <c r="B17" s="45" t="s">
        <v>61</v>
      </c>
      <c r="C17" s="46">
        <v>1.3987000000000001</v>
      </c>
      <c r="D17" s="45">
        <v>19.8</v>
      </c>
      <c r="E17" s="45">
        <f t="shared" si="0"/>
        <v>1.3978650000000001</v>
      </c>
      <c r="F17" s="46">
        <f t="shared" si="1"/>
        <v>1.6823095740000014</v>
      </c>
      <c r="G17" s="45" t="s">
        <v>78</v>
      </c>
    </row>
    <row r="18" spans="1:7">
      <c r="A18" s="57">
        <v>17</v>
      </c>
      <c r="B18" s="57" t="s">
        <v>61</v>
      </c>
      <c r="C18" s="58">
        <v>1.3978999999999999</v>
      </c>
      <c r="D18" s="57">
        <v>19.899999999999999</v>
      </c>
      <c r="E18" s="57">
        <f t="shared" si="0"/>
        <v>1.3970825</v>
      </c>
      <c r="F18" s="58">
        <f t="shared" si="1"/>
        <v>1.6737587269999992</v>
      </c>
      <c r="G18" s="57" t="s">
        <v>79</v>
      </c>
    </row>
    <row r="19" spans="1:7">
      <c r="A19" s="57">
        <v>18</v>
      </c>
      <c r="B19" s="57" t="s">
        <v>61</v>
      </c>
      <c r="C19" s="58">
        <v>1.3953</v>
      </c>
      <c r="D19" s="57">
        <v>19.899999999999999</v>
      </c>
      <c r="E19" s="57">
        <f t="shared" si="0"/>
        <v>1.3944825000000001</v>
      </c>
      <c r="F19" s="58">
        <f t="shared" si="1"/>
        <v>1.645346967</v>
      </c>
      <c r="G19" s="57" t="s">
        <v>80</v>
      </c>
    </row>
    <row r="20" spans="1:7">
      <c r="A20" s="57">
        <v>19</v>
      </c>
      <c r="B20" s="57" t="s">
        <v>61</v>
      </c>
      <c r="C20" s="58">
        <v>1.3873</v>
      </c>
      <c r="D20" s="57">
        <v>19.899999999999999</v>
      </c>
      <c r="E20" s="57">
        <f t="shared" si="0"/>
        <v>1.3864825000000001</v>
      </c>
      <c r="F20" s="58">
        <f t="shared" si="1"/>
        <v>1.5579261670000015</v>
      </c>
      <c r="G20" s="57" t="s">
        <v>81</v>
      </c>
    </row>
    <row r="21" spans="1:7">
      <c r="A21" s="57">
        <v>20</v>
      </c>
      <c r="B21" s="57" t="s">
        <v>61</v>
      </c>
      <c r="C21" s="58">
        <v>1.3723000000000001</v>
      </c>
      <c r="D21" s="57">
        <v>19.899999999999999</v>
      </c>
      <c r="E21" s="57">
        <f t="shared" si="0"/>
        <v>1.3714825000000002</v>
      </c>
      <c r="F21" s="58">
        <f t="shared" si="1"/>
        <v>1.3940121670000014</v>
      </c>
      <c r="G21" s="57" t="s">
        <v>82</v>
      </c>
    </row>
    <row r="22" spans="1:7">
      <c r="A22" s="57">
        <v>21</v>
      </c>
      <c r="B22" s="57" t="s">
        <v>61</v>
      </c>
      <c r="C22" s="58">
        <v>1.3562000000000001</v>
      </c>
      <c r="D22" s="57">
        <v>19.899999999999999</v>
      </c>
      <c r="E22" s="57">
        <f t="shared" si="0"/>
        <v>1.3553825000000002</v>
      </c>
      <c r="F22" s="58">
        <f t="shared" si="1"/>
        <v>1.218077807000002</v>
      </c>
      <c r="G22" s="57" t="s">
        <v>83</v>
      </c>
    </row>
    <row r="23" spans="1:7">
      <c r="A23" s="57">
        <v>22</v>
      </c>
      <c r="B23" s="57" t="s">
        <v>61</v>
      </c>
      <c r="C23" s="58">
        <v>1.3435999999999999</v>
      </c>
      <c r="D23" s="57">
        <v>19.899999999999999</v>
      </c>
      <c r="E23" s="57">
        <f t="shared" si="0"/>
        <v>1.3427825</v>
      </c>
      <c r="F23" s="58">
        <f t="shared" si="1"/>
        <v>1.0803900469999999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1.3998999999999999</v>
      </c>
      <c r="D2" s="57">
        <v>20</v>
      </c>
      <c r="E2" s="57">
        <f t="shared" ref="E2:E23" si="0">((20-D2)*-0.000175+C2)-0.0008</f>
        <v>1.3991</v>
      </c>
      <c r="F2" s="58">
        <f t="shared" ref="F2:F23" si="1">E2*10.9276-13.593</f>
        <v>1.6958051600000008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</v>
      </c>
      <c r="E3" s="57">
        <f t="shared" si="0"/>
        <v>1.4059000000000001</v>
      </c>
      <c r="F3" s="58">
        <f t="shared" si="1"/>
        <v>1.7701128400000012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</v>
      </c>
      <c r="E4" s="59">
        <f t="shared" si="0"/>
        <v>1.4054</v>
      </c>
      <c r="F4" s="60">
        <f t="shared" si="1"/>
        <v>1.7646490400000001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1.4056999999999999</v>
      </c>
      <c r="D5" s="59">
        <v>20</v>
      </c>
      <c r="E5" s="59">
        <f t="shared" si="0"/>
        <v>1.4049</v>
      </c>
      <c r="F5" s="60">
        <f t="shared" si="1"/>
        <v>1.7591852400000008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1.4051</v>
      </c>
      <c r="D6" s="59">
        <v>20</v>
      </c>
      <c r="E6" s="59">
        <f t="shared" si="0"/>
        <v>1.4043000000000001</v>
      </c>
      <c r="F6" s="60">
        <f t="shared" si="1"/>
        <v>1.7526286800000008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</v>
      </c>
      <c r="E7" s="59">
        <f t="shared" si="0"/>
        <v>1.4036000000000002</v>
      </c>
      <c r="F7" s="60">
        <f t="shared" si="1"/>
        <v>1.7449793600000021</v>
      </c>
      <c r="G7" s="59" t="s">
        <v>90</v>
      </c>
    </row>
    <row r="8" spans="1:13">
      <c r="A8" s="59">
        <v>7</v>
      </c>
      <c r="B8" s="59" t="s">
        <v>61</v>
      </c>
      <c r="C8" s="60">
        <v>1.4038999999999999</v>
      </c>
      <c r="D8" s="59">
        <v>20</v>
      </c>
      <c r="E8" s="59">
        <f t="shared" si="0"/>
        <v>1.4031</v>
      </c>
      <c r="F8" s="60">
        <f t="shared" si="1"/>
        <v>1.739515560000001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20.100000000000001</v>
      </c>
      <c r="E9" s="59">
        <f t="shared" si="0"/>
        <v>1.4026175000000001</v>
      </c>
      <c r="F9" s="60">
        <f t="shared" si="1"/>
        <v>1.7342429930000005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20.100000000000001</v>
      </c>
      <c r="E10" s="59">
        <f t="shared" si="0"/>
        <v>1.4020175000000001</v>
      </c>
      <c r="F10" s="60">
        <f t="shared" si="1"/>
        <v>1.7276864330000024</v>
      </c>
      <c r="G10" s="59" t="s">
        <v>93</v>
      </c>
    </row>
    <row r="11" spans="1:13">
      <c r="A11" s="59">
        <v>10</v>
      </c>
      <c r="B11" s="59" t="s">
        <v>61</v>
      </c>
      <c r="C11" s="60">
        <v>1.4024000000000001</v>
      </c>
      <c r="D11" s="59">
        <v>20.100000000000001</v>
      </c>
      <c r="E11" s="59">
        <f t="shared" si="0"/>
        <v>1.4016175000000002</v>
      </c>
      <c r="F11" s="60">
        <f t="shared" si="1"/>
        <v>1.7233153930000018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95</v>
      </c>
    </row>
    <row r="13" spans="1:13">
      <c r="A13" s="57">
        <v>12</v>
      </c>
      <c r="B13" s="57" t="s">
        <v>61</v>
      </c>
      <c r="C13" s="58">
        <v>1.4013</v>
      </c>
      <c r="D13" s="57">
        <v>20.2</v>
      </c>
      <c r="E13" s="57">
        <f t="shared" si="0"/>
        <v>1.4005350000000001</v>
      </c>
      <c r="F13" s="58">
        <f t="shared" si="1"/>
        <v>1.7114862660000014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98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20.2</v>
      </c>
      <c r="E16" s="57">
        <f t="shared" si="0"/>
        <v>1.399135</v>
      </c>
      <c r="F16" s="58">
        <f t="shared" si="1"/>
        <v>1.6961876260000004</v>
      </c>
      <c r="G16" s="57" t="s">
        <v>99</v>
      </c>
    </row>
    <row r="17" spans="1:7">
      <c r="A17" s="57">
        <v>16</v>
      </c>
      <c r="B17" s="57" t="s">
        <v>61</v>
      </c>
      <c r="C17" s="58">
        <v>1.3992</v>
      </c>
      <c r="D17" s="57">
        <v>20.2</v>
      </c>
      <c r="E17" s="57">
        <f t="shared" si="0"/>
        <v>1.3984350000000001</v>
      </c>
      <c r="F17" s="58">
        <f t="shared" si="1"/>
        <v>1.6885383060000017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20.2</v>
      </c>
      <c r="E18" s="57">
        <f t="shared" si="0"/>
        <v>1.3978350000000002</v>
      </c>
      <c r="F18" s="58">
        <f t="shared" si="1"/>
        <v>1.6819817460000017</v>
      </c>
      <c r="G18" s="57" t="s">
        <v>101</v>
      </c>
    </row>
    <row r="19" spans="1:7">
      <c r="A19" s="57">
        <v>18</v>
      </c>
      <c r="B19" s="57" t="s">
        <v>61</v>
      </c>
      <c r="C19" s="58">
        <v>1.3978999999999999</v>
      </c>
      <c r="D19" s="57">
        <v>20.2</v>
      </c>
      <c r="E19" s="57">
        <f t="shared" si="0"/>
        <v>1.397135</v>
      </c>
      <c r="F19" s="58">
        <f t="shared" si="1"/>
        <v>1.6743324259999994</v>
      </c>
      <c r="G19" s="57" t="s">
        <v>102</v>
      </c>
    </row>
    <row r="20" spans="1:7">
      <c r="A20" s="59">
        <v>19</v>
      </c>
      <c r="B20" s="59" t="s">
        <v>61</v>
      </c>
      <c r="C20" s="60">
        <v>1.3963000000000001</v>
      </c>
      <c r="D20" s="59">
        <v>20.3</v>
      </c>
      <c r="E20" s="59">
        <f t="shared" si="0"/>
        <v>1.3955525000000002</v>
      </c>
      <c r="F20" s="60">
        <f t="shared" si="1"/>
        <v>1.6570394990000015</v>
      </c>
      <c r="G20" s="59" t="s">
        <v>103</v>
      </c>
    </row>
    <row r="21" spans="1:7">
      <c r="A21" s="59">
        <v>20</v>
      </c>
      <c r="B21" s="59" t="s">
        <v>61</v>
      </c>
      <c r="C21" s="60">
        <v>1.3905000000000001</v>
      </c>
      <c r="D21" s="59">
        <v>20.3</v>
      </c>
      <c r="E21" s="59">
        <f t="shared" si="0"/>
        <v>1.3897525000000002</v>
      </c>
      <c r="F21" s="60">
        <f t="shared" si="1"/>
        <v>1.5936594190000015</v>
      </c>
      <c r="G21" s="59" t="s">
        <v>104</v>
      </c>
    </row>
    <row r="22" spans="1:7">
      <c r="A22" s="59">
        <v>21</v>
      </c>
      <c r="B22" s="59" t="s">
        <v>61</v>
      </c>
      <c r="C22" s="60">
        <v>1.3742000000000001</v>
      </c>
      <c r="D22" s="59">
        <v>20.3</v>
      </c>
      <c r="E22" s="59">
        <f t="shared" si="0"/>
        <v>1.3734525000000002</v>
      </c>
      <c r="F22" s="60">
        <f t="shared" si="1"/>
        <v>1.4155395390000027</v>
      </c>
      <c r="G22" s="59" t="s">
        <v>105</v>
      </c>
    </row>
    <row r="23" spans="1:7">
      <c r="A23" s="59">
        <v>22</v>
      </c>
      <c r="B23" s="59" t="s">
        <v>61</v>
      </c>
      <c r="C23" s="60">
        <v>1.3552</v>
      </c>
      <c r="D23" s="59">
        <v>20.3</v>
      </c>
      <c r="E23" s="59">
        <f t="shared" si="0"/>
        <v>1.3544525000000001</v>
      </c>
      <c r="F23" s="60">
        <f t="shared" si="1"/>
        <v>1.2079151390000007</v>
      </c>
      <c r="G23" s="59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1.3992</v>
      </c>
      <c r="D2" s="59">
        <v>19.899999999999999</v>
      </c>
      <c r="E2" s="59">
        <f t="shared" ref="E2:E23" si="0">((20-D2)*-0.000175+C2)-0.0008</f>
        <v>1.3983825000000001</v>
      </c>
      <c r="F2" s="60">
        <f t="shared" ref="F2:F23" si="1">E2*10.9276-13.593</f>
        <v>1.6879646070000014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1.407</v>
      </c>
      <c r="D3" s="59">
        <v>20</v>
      </c>
      <c r="E3" s="59">
        <f t="shared" si="0"/>
        <v>1.4062000000000001</v>
      </c>
      <c r="F3" s="60">
        <f t="shared" si="1"/>
        <v>1.7733911200000012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1.4066000000000001</v>
      </c>
      <c r="D4" s="59">
        <v>20</v>
      </c>
      <c r="E4" s="59">
        <f t="shared" si="0"/>
        <v>1.4058000000000002</v>
      </c>
      <c r="F4" s="60">
        <f t="shared" si="1"/>
        <v>1.7690200800000024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1.4059999999999999</v>
      </c>
      <c r="D5" s="59">
        <v>20</v>
      </c>
      <c r="E5" s="59">
        <f t="shared" si="0"/>
        <v>1.4052</v>
      </c>
      <c r="F5" s="60">
        <f t="shared" si="1"/>
        <v>1.7624635200000007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1.4054</v>
      </c>
      <c r="D6" s="57">
        <v>20</v>
      </c>
      <c r="E6" s="57">
        <f t="shared" si="0"/>
        <v>1.4046000000000001</v>
      </c>
      <c r="F6" s="58">
        <f t="shared" si="1"/>
        <v>1.7559069600000008</v>
      </c>
      <c r="G6" s="57" t="s">
        <v>111</v>
      </c>
    </row>
    <row r="7" spans="1:13">
      <c r="A7" s="57">
        <v>6</v>
      </c>
      <c r="B7" s="57" t="s">
        <v>61</v>
      </c>
      <c r="C7" s="58">
        <v>1.4048</v>
      </c>
      <c r="D7" s="57">
        <v>20</v>
      </c>
      <c r="E7" s="57">
        <f t="shared" si="0"/>
        <v>1.4040000000000001</v>
      </c>
      <c r="F7" s="58">
        <f t="shared" si="1"/>
        <v>1.7493504000000009</v>
      </c>
      <c r="G7" s="57" t="s">
        <v>112</v>
      </c>
    </row>
    <row r="8" spans="1:13">
      <c r="A8" s="57">
        <v>7</v>
      </c>
      <c r="B8" s="57" t="s">
        <v>61</v>
      </c>
      <c r="C8" s="58">
        <v>1.4041999999999999</v>
      </c>
      <c r="D8" s="57">
        <v>20</v>
      </c>
      <c r="E8" s="57">
        <f t="shared" si="0"/>
        <v>1.4034</v>
      </c>
      <c r="F8" s="58">
        <f t="shared" si="1"/>
        <v>1.7427938399999992</v>
      </c>
      <c r="G8" s="57" t="s">
        <v>113</v>
      </c>
    </row>
    <row r="9" spans="1:13">
      <c r="A9" s="57">
        <v>8</v>
      </c>
      <c r="B9" s="57" t="s">
        <v>61</v>
      </c>
      <c r="C9" s="58">
        <v>1.4036999999999999</v>
      </c>
      <c r="D9" s="57">
        <v>20</v>
      </c>
      <c r="E9" s="57">
        <f t="shared" si="0"/>
        <v>1.4029</v>
      </c>
      <c r="F9" s="58">
        <f t="shared" si="1"/>
        <v>1.7373300399999998</v>
      </c>
      <c r="G9" s="57" t="s">
        <v>114</v>
      </c>
    </row>
    <row r="10" spans="1:13">
      <c r="A10" s="57">
        <v>9</v>
      </c>
      <c r="B10" s="57" t="s">
        <v>61</v>
      </c>
      <c r="C10" s="58">
        <v>1.4031</v>
      </c>
      <c r="D10" s="57">
        <v>20</v>
      </c>
      <c r="E10" s="57">
        <f t="shared" si="0"/>
        <v>1.4023000000000001</v>
      </c>
      <c r="F10" s="58">
        <f t="shared" si="1"/>
        <v>1.7307734800000016</v>
      </c>
      <c r="G10" s="57" t="s">
        <v>115</v>
      </c>
    </row>
    <row r="11" spans="1:13">
      <c r="A11" s="57">
        <v>10</v>
      </c>
      <c r="B11" s="57" t="s">
        <v>61</v>
      </c>
      <c r="C11" s="58">
        <v>1.4026000000000001</v>
      </c>
      <c r="D11" s="57">
        <v>20</v>
      </c>
      <c r="E11" s="57">
        <f t="shared" si="0"/>
        <v>1.4018000000000002</v>
      </c>
      <c r="F11" s="58">
        <f t="shared" si="1"/>
        <v>1.7253096800000023</v>
      </c>
      <c r="G11" s="57" t="s">
        <v>116</v>
      </c>
    </row>
    <row r="12" spans="1:13">
      <c r="A12" s="57">
        <v>11</v>
      </c>
      <c r="B12" s="57" t="s">
        <v>61</v>
      </c>
      <c r="C12" s="58">
        <v>1.4020999999999999</v>
      </c>
      <c r="D12" s="57">
        <v>20</v>
      </c>
      <c r="E12" s="57">
        <f t="shared" si="0"/>
        <v>1.4013</v>
      </c>
      <c r="F12" s="58">
        <f t="shared" si="1"/>
        <v>1.7198458799999994</v>
      </c>
      <c r="G12" s="57" t="s">
        <v>117</v>
      </c>
    </row>
    <row r="13" spans="1:13">
      <c r="A13" s="57">
        <v>12</v>
      </c>
      <c r="B13" s="57" t="s">
        <v>61</v>
      </c>
      <c r="C13" s="58">
        <v>1.4016</v>
      </c>
      <c r="D13" s="57">
        <v>20</v>
      </c>
      <c r="E13" s="57">
        <f t="shared" si="0"/>
        <v>1.4008</v>
      </c>
      <c r="F13" s="58">
        <f t="shared" si="1"/>
        <v>1.71438208</v>
      </c>
      <c r="G13" s="57" t="s">
        <v>118</v>
      </c>
    </row>
    <row r="14" spans="1:13">
      <c r="A14" s="59">
        <v>13</v>
      </c>
      <c r="B14" s="59" t="s">
        <v>61</v>
      </c>
      <c r="C14" s="60">
        <v>1.401</v>
      </c>
      <c r="D14" s="59">
        <v>20.100000000000001</v>
      </c>
      <c r="E14" s="59">
        <f t="shared" si="0"/>
        <v>1.4002175000000001</v>
      </c>
      <c r="F14" s="60">
        <f t="shared" si="1"/>
        <v>1.7080167530000008</v>
      </c>
      <c r="G14" s="59" t="s">
        <v>119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20.100000000000001</v>
      </c>
      <c r="E15" s="59">
        <f t="shared" si="0"/>
        <v>1.3997175000000002</v>
      </c>
      <c r="F15" s="60">
        <f t="shared" si="1"/>
        <v>1.7025529530000014</v>
      </c>
      <c r="G15" s="59" t="s">
        <v>120</v>
      </c>
    </row>
    <row r="16" spans="1:13">
      <c r="A16" s="59">
        <v>15</v>
      </c>
      <c r="B16" s="59" t="s">
        <v>61</v>
      </c>
      <c r="C16" s="60">
        <v>1.3998999999999999</v>
      </c>
      <c r="D16" s="59">
        <v>20.100000000000001</v>
      </c>
      <c r="E16" s="59">
        <f t="shared" si="0"/>
        <v>1.3991175</v>
      </c>
      <c r="F16" s="60">
        <f t="shared" si="1"/>
        <v>1.6959963929999997</v>
      </c>
      <c r="G16" s="59" t="s">
        <v>121</v>
      </c>
    </row>
    <row r="17" spans="1:7">
      <c r="A17" s="59">
        <v>16</v>
      </c>
      <c r="B17" s="59" t="s">
        <v>61</v>
      </c>
      <c r="C17" s="60">
        <v>1.3994</v>
      </c>
      <c r="D17" s="59">
        <v>20.100000000000001</v>
      </c>
      <c r="E17" s="59">
        <f t="shared" si="0"/>
        <v>1.3986175000000001</v>
      </c>
      <c r="F17" s="60">
        <f t="shared" si="1"/>
        <v>1.6905325930000004</v>
      </c>
      <c r="G17" s="59" t="s">
        <v>122</v>
      </c>
    </row>
    <row r="18" spans="1:7">
      <c r="A18" s="59">
        <v>17</v>
      </c>
      <c r="B18" s="59" t="s">
        <v>61</v>
      </c>
      <c r="C18" s="60">
        <v>1.3988</v>
      </c>
      <c r="D18" s="59">
        <v>20.2</v>
      </c>
      <c r="E18" s="59">
        <f t="shared" si="0"/>
        <v>1.3980350000000001</v>
      </c>
      <c r="F18" s="60">
        <f t="shared" si="1"/>
        <v>1.6841672660000011</v>
      </c>
      <c r="G18" s="59" t="s">
        <v>123</v>
      </c>
    </row>
    <row r="19" spans="1:7">
      <c r="A19" s="59">
        <v>18</v>
      </c>
      <c r="B19" s="59" t="s">
        <v>61</v>
      </c>
      <c r="C19" s="60">
        <v>1.3982000000000001</v>
      </c>
      <c r="D19" s="59">
        <v>20.2</v>
      </c>
      <c r="E19" s="59">
        <f t="shared" si="0"/>
        <v>1.3974350000000002</v>
      </c>
      <c r="F19" s="60">
        <f t="shared" si="1"/>
        <v>1.6776107060000029</v>
      </c>
      <c r="G19" s="59" t="s">
        <v>124</v>
      </c>
    </row>
    <row r="20" spans="1:7">
      <c r="A20" s="59">
        <v>19</v>
      </c>
      <c r="B20" s="59" t="s">
        <v>61</v>
      </c>
      <c r="C20" s="60">
        <v>1.3964000000000001</v>
      </c>
      <c r="D20" s="59">
        <v>20.2</v>
      </c>
      <c r="E20" s="59">
        <f t="shared" si="0"/>
        <v>1.3956350000000002</v>
      </c>
      <c r="F20" s="60">
        <f t="shared" si="1"/>
        <v>1.6579410260000014</v>
      </c>
      <c r="G20" s="59" t="s">
        <v>125</v>
      </c>
    </row>
    <row r="21" spans="1:7">
      <c r="A21" s="59">
        <v>20</v>
      </c>
      <c r="B21" s="59" t="s">
        <v>61</v>
      </c>
      <c r="C21" s="60">
        <v>1.3908</v>
      </c>
      <c r="D21" s="59">
        <v>20.2</v>
      </c>
      <c r="E21" s="59">
        <f t="shared" si="0"/>
        <v>1.3900350000000001</v>
      </c>
      <c r="F21" s="60">
        <f t="shared" si="1"/>
        <v>1.5967464660000008</v>
      </c>
      <c r="G21" s="59" t="s">
        <v>126</v>
      </c>
    </row>
    <row r="22" spans="1:7">
      <c r="A22" s="57">
        <v>21</v>
      </c>
      <c r="B22" s="57" t="s">
        <v>61</v>
      </c>
      <c r="C22" s="58">
        <v>1.3775999999999999</v>
      </c>
      <c r="D22" s="57">
        <v>20.2</v>
      </c>
      <c r="E22" s="57">
        <f t="shared" si="0"/>
        <v>1.376835</v>
      </c>
      <c r="F22" s="58">
        <f t="shared" si="1"/>
        <v>1.4525021460000005</v>
      </c>
      <c r="G22" s="57" t="s">
        <v>127</v>
      </c>
    </row>
    <row r="23" spans="1:7">
      <c r="A23" s="57">
        <v>22</v>
      </c>
      <c r="B23" s="57" t="s">
        <v>61</v>
      </c>
      <c r="C23" s="58">
        <v>1.3625</v>
      </c>
      <c r="D23" s="57">
        <v>20.2</v>
      </c>
      <c r="E23" s="57">
        <f t="shared" si="0"/>
        <v>1.3617350000000001</v>
      </c>
      <c r="F23" s="58">
        <f t="shared" si="1"/>
        <v>1.2874953860000016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1.4020999999999999</v>
      </c>
      <c r="D2" s="57">
        <v>20</v>
      </c>
      <c r="E2" s="57">
        <f t="shared" ref="E2:E23" si="0">((20-D2)*-0.000175+C2)-0.0008</f>
        <v>1.4013</v>
      </c>
      <c r="F2" s="58">
        <f t="shared" ref="F2:F23" si="1">E2*10.9276-13.593</f>
        <v>1.7198458799999994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</v>
      </c>
      <c r="E3" s="57">
        <f t="shared" si="0"/>
        <v>1.4060000000000001</v>
      </c>
      <c r="F3" s="58">
        <f t="shared" si="1"/>
        <v>1.7712056000000018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1.4064000000000001</v>
      </c>
      <c r="D4" s="57">
        <v>20</v>
      </c>
      <c r="E4" s="57">
        <f t="shared" si="0"/>
        <v>1.4056000000000002</v>
      </c>
      <c r="F4" s="58">
        <f t="shared" si="1"/>
        <v>1.7668345600000013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20</v>
      </c>
      <c r="E5" s="57">
        <f t="shared" si="0"/>
        <v>1.4051</v>
      </c>
      <c r="F5" s="58">
        <f t="shared" si="1"/>
        <v>1.7613707600000001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1.4053</v>
      </c>
      <c r="D6" s="57">
        <v>20</v>
      </c>
      <c r="E6" s="57">
        <f t="shared" si="0"/>
        <v>1.4045000000000001</v>
      </c>
      <c r="F6" s="58">
        <f t="shared" si="1"/>
        <v>1.7548142000000002</v>
      </c>
      <c r="G6" s="57" t="s">
        <v>133</v>
      </c>
    </row>
    <row r="7" spans="1:13">
      <c r="A7" s="57">
        <v>6</v>
      </c>
      <c r="B7" s="57" t="s">
        <v>61</v>
      </c>
      <c r="C7" s="58">
        <v>1.4047000000000001</v>
      </c>
      <c r="D7" s="57">
        <v>20</v>
      </c>
      <c r="E7" s="57">
        <f t="shared" si="0"/>
        <v>1.4039000000000001</v>
      </c>
      <c r="F7" s="58">
        <f t="shared" si="1"/>
        <v>1.7482576400000021</v>
      </c>
      <c r="G7" s="57" t="s">
        <v>134</v>
      </c>
    </row>
    <row r="8" spans="1:13">
      <c r="A8" s="59">
        <v>7</v>
      </c>
      <c r="B8" s="59" t="s">
        <v>61</v>
      </c>
      <c r="C8" s="60">
        <v>1.4036999999999999</v>
      </c>
      <c r="D8" s="59">
        <v>20</v>
      </c>
      <c r="E8" s="59">
        <f t="shared" si="0"/>
        <v>1.4029</v>
      </c>
      <c r="F8" s="60">
        <f t="shared" si="1"/>
        <v>1.7373300399999998</v>
      </c>
      <c r="G8" s="59" t="s">
        <v>135</v>
      </c>
    </row>
    <row r="9" spans="1:13">
      <c r="A9" s="59">
        <v>8</v>
      </c>
      <c r="B9" s="59" t="s">
        <v>61</v>
      </c>
      <c r="C9" s="60">
        <v>1.4033</v>
      </c>
      <c r="D9" s="59">
        <v>20</v>
      </c>
      <c r="E9" s="59">
        <f t="shared" si="0"/>
        <v>1.4025000000000001</v>
      </c>
      <c r="F9" s="60">
        <f t="shared" si="1"/>
        <v>1.732959000000001</v>
      </c>
      <c r="G9" s="59" t="s">
        <v>136</v>
      </c>
    </row>
    <row r="10" spans="1:13">
      <c r="A10" s="59">
        <v>9</v>
      </c>
      <c r="B10" s="59" t="s">
        <v>61</v>
      </c>
      <c r="C10" s="60">
        <v>1.403</v>
      </c>
      <c r="D10" s="59">
        <v>20</v>
      </c>
      <c r="E10" s="59">
        <f t="shared" si="0"/>
        <v>1.4022000000000001</v>
      </c>
      <c r="F10" s="60">
        <f t="shared" si="1"/>
        <v>1.7296807200000011</v>
      </c>
      <c r="G10" s="59" t="s">
        <v>137</v>
      </c>
    </row>
    <row r="11" spans="1:13">
      <c r="A11" s="59">
        <v>10</v>
      </c>
      <c r="B11" s="59" t="s">
        <v>61</v>
      </c>
      <c r="C11" s="60">
        <v>1.4025000000000001</v>
      </c>
      <c r="D11" s="59">
        <v>20.100000000000001</v>
      </c>
      <c r="E11" s="59">
        <f t="shared" si="0"/>
        <v>1.4017175000000002</v>
      </c>
      <c r="F11" s="60">
        <f t="shared" si="1"/>
        <v>1.7244081530000024</v>
      </c>
      <c r="G11" s="59" t="s">
        <v>158</v>
      </c>
    </row>
    <row r="12" spans="1:13">
      <c r="A12" s="59">
        <v>11</v>
      </c>
      <c r="B12" s="59" t="s">
        <v>61</v>
      </c>
      <c r="C12" s="60">
        <v>1.4019999999999999</v>
      </c>
      <c r="D12" s="59">
        <v>20.100000000000001</v>
      </c>
      <c r="E12" s="59">
        <f t="shared" si="0"/>
        <v>1.4012175</v>
      </c>
      <c r="F12" s="60">
        <f t="shared" si="1"/>
        <v>1.7189443529999995</v>
      </c>
      <c r="G12" s="59" t="s">
        <v>159</v>
      </c>
    </row>
    <row r="13" spans="1:13">
      <c r="A13" s="59">
        <v>12</v>
      </c>
      <c r="B13" s="59" t="s">
        <v>61</v>
      </c>
      <c r="C13" s="60">
        <v>1.4014</v>
      </c>
      <c r="D13" s="59">
        <v>20.100000000000001</v>
      </c>
      <c r="E13" s="59">
        <f t="shared" si="0"/>
        <v>1.4006175000000001</v>
      </c>
      <c r="F13" s="60">
        <f t="shared" si="1"/>
        <v>1.7123877930000013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1.4009</v>
      </c>
      <c r="D14" s="59">
        <v>20.100000000000001</v>
      </c>
      <c r="E14" s="59">
        <f t="shared" si="0"/>
        <v>1.4001175000000001</v>
      </c>
      <c r="F14" s="60">
        <f t="shared" si="1"/>
        <v>1.706923993000002</v>
      </c>
      <c r="G14" s="59" t="s">
        <v>161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20.2</v>
      </c>
      <c r="E15" s="59">
        <f t="shared" si="0"/>
        <v>1.3997350000000002</v>
      </c>
      <c r="F15" s="60">
        <f t="shared" si="1"/>
        <v>1.7027441860000021</v>
      </c>
      <c r="G15" s="59" t="s">
        <v>162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20.2</v>
      </c>
      <c r="E16" s="57">
        <f t="shared" si="0"/>
        <v>1.399035</v>
      </c>
      <c r="F16" s="58">
        <f t="shared" si="1"/>
        <v>1.6950948659999998</v>
      </c>
      <c r="G16" s="57" t="s">
        <v>178</v>
      </c>
    </row>
    <row r="17" spans="1:7">
      <c r="A17" s="57">
        <v>16</v>
      </c>
      <c r="B17" s="57" t="s">
        <v>61</v>
      </c>
      <c r="C17" s="58">
        <v>1.3994</v>
      </c>
      <c r="D17" s="57">
        <v>20.2</v>
      </c>
      <c r="E17" s="57">
        <f t="shared" si="0"/>
        <v>1.3986350000000001</v>
      </c>
      <c r="F17" s="58">
        <f t="shared" si="1"/>
        <v>1.690723826000001</v>
      </c>
      <c r="G17" s="57" t="s">
        <v>179</v>
      </c>
    </row>
    <row r="18" spans="1:7">
      <c r="A18" s="57">
        <v>17</v>
      </c>
      <c r="B18" s="57" t="s">
        <v>61</v>
      </c>
      <c r="C18" s="58">
        <v>1.3988</v>
      </c>
      <c r="D18" s="57">
        <v>20.2</v>
      </c>
      <c r="E18" s="57">
        <f t="shared" si="0"/>
        <v>1.3980350000000001</v>
      </c>
      <c r="F18" s="58">
        <f t="shared" si="1"/>
        <v>1.6841672660000011</v>
      </c>
      <c r="G18" s="57" t="s">
        <v>180</v>
      </c>
    </row>
    <row r="19" spans="1:7">
      <c r="A19" s="57">
        <v>18</v>
      </c>
      <c r="B19" s="57" t="s">
        <v>61</v>
      </c>
      <c r="C19" s="58">
        <v>1.3983000000000001</v>
      </c>
      <c r="D19" s="57">
        <v>20.2</v>
      </c>
      <c r="E19" s="57">
        <f t="shared" si="0"/>
        <v>1.3975350000000002</v>
      </c>
      <c r="F19" s="58">
        <f t="shared" si="1"/>
        <v>1.6787034660000018</v>
      </c>
      <c r="G19" s="57" t="s">
        <v>181</v>
      </c>
    </row>
    <row r="20" spans="1:7">
      <c r="A20" s="57">
        <v>19</v>
      </c>
      <c r="B20" s="57" t="s">
        <v>61</v>
      </c>
      <c r="C20" s="58">
        <v>1.3969</v>
      </c>
      <c r="D20" s="57">
        <v>20.2</v>
      </c>
      <c r="E20" s="57">
        <f t="shared" si="0"/>
        <v>1.3961350000000001</v>
      </c>
      <c r="F20" s="58">
        <f t="shared" si="1"/>
        <v>1.6634048260000007</v>
      </c>
      <c r="G20" s="57" t="s">
        <v>182</v>
      </c>
    </row>
    <row r="21" spans="1:7">
      <c r="A21" s="57">
        <v>20</v>
      </c>
      <c r="B21" s="57" t="s">
        <v>61</v>
      </c>
      <c r="C21" s="58">
        <v>1.391</v>
      </c>
      <c r="D21" s="57">
        <v>20.2</v>
      </c>
      <c r="E21" s="57">
        <f t="shared" si="0"/>
        <v>1.3902350000000001</v>
      </c>
      <c r="F21" s="58">
        <f t="shared" si="1"/>
        <v>1.598931986000002</v>
      </c>
      <c r="G21" s="57" t="s">
        <v>183</v>
      </c>
    </row>
    <row r="22" spans="1:7">
      <c r="A22" s="57">
        <v>21</v>
      </c>
      <c r="B22" s="57" t="s">
        <v>61</v>
      </c>
      <c r="C22" s="58">
        <v>1.3763000000000001</v>
      </c>
      <c r="D22" s="57">
        <v>20.2</v>
      </c>
      <c r="E22" s="57">
        <f t="shared" si="0"/>
        <v>1.3755350000000002</v>
      </c>
      <c r="F22" s="58">
        <f t="shared" si="1"/>
        <v>1.4382962660000018</v>
      </c>
      <c r="G22" s="57" t="s">
        <v>184</v>
      </c>
    </row>
    <row r="23" spans="1:7">
      <c r="A23" s="57">
        <v>22</v>
      </c>
      <c r="B23" s="57" t="s">
        <v>61</v>
      </c>
      <c r="C23" s="58">
        <v>1.3586</v>
      </c>
      <c r="D23" s="57">
        <v>20.2</v>
      </c>
      <c r="E23" s="57">
        <f t="shared" si="0"/>
        <v>1.3578350000000001</v>
      </c>
      <c r="F23" s="58">
        <f t="shared" si="1"/>
        <v>1.244877746000002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11" sqref="C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1.4018999999999999</v>
      </c>
      <c r="D2" s="57">
        <v>20.3</v>
      </c>
      <c r="E2" s="57">
        <f t="shared" ref="E2:E17" si="0">((20-D2)*-0.000175+C2)-0.0008</f>
        <v>1.4011525</v>
      </c>
      <c r="F2" s="58">
        <f t="shared" ref="F2:F23" si="1">E2*10.9276-13.593</f>
        <v>1.7182340590000003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20.399999999999999</v>
      </c>
      <c r="E3" s="57">
        <f t="shared" si="0"/>
        <v>1.4060700000000002</v>
      </c>
      <c r="F3" s="58">
        <f t="shared" si="1"/>
        <v>1.771970532000001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20.399999999999999</v>
      </c>
      <c r="E4" s="57">
        <f t="shared" si="0"/>
        <v>1.40547</v>
      </c>
      <c r="F4" s="58">
        <f t="shared" si="1"/>
        <v>1.7654139719999993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20.399999999999999</v>
      </c>
      <c r="E5" s="57">
        <f t="shared" si="0"/>
        <v>1.4048700000000001</v>
      </c>
      <c r="F5" s="58">
        <f t="shared" si="1"/>
        <v>1.7588574120000011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20.399999999999999</v>
      </c>
      <c r="E6" s="57">
        <f t="shared" si="0"/>
        <v>1.4043700000000001</v>
      </c>
      <c r="F6" s="58">
        <f t="shared" si="1"/>
        <v>1.7533936120000018</v>
      </c>
      <c r="G6" s="57" t="s">
        <v>67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68</v>
      </c>
    </row>
    <row r="8" spans="1:13">
      <c r="A8" s="57">
        <v>7</v>
      </c>
      <c r="B8" s="57" t="s">
        <v>61</v>
      </c>
      <c r="C8" s="58">
        <v>1.4038999999999999</v>
      </c>
      <c r="D8" s="57">
        <v>20.399999999999999</v>
      </c>
      <c r="E8" s="57">
        <f t="shared" si="0"/>
        <v>1.40317</v>
      </c>
      <c r="F8" s="58">
        <f t="shared" si="1"/>
        <v>1.7402804920000001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70</v>
      </c>
    </row>
    <row r="10" spans="1:13">
      <c r="A10" s="45">
        <v>9</v>
      </c>
      <c r="B10" s="45" t="s">
        <v>61</v>
      </c>
      <c r="C10" s="46">
        <v>1.4028</v>
      </c>
      <c r="D10" s="45">
        <v>20.7</v>
      </c>
      <c r="E10" s="45">
        <f t="shared" si="0"/>
        <v>1.4021225000000002</v>
      </c>
      <c r="F10" s="46">
        <f t="shared" si="1"/>
        <v>1.7288338310000011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20.399999999999999</v>
      </c>
      <c r="E11" s="45">
        <f t="shared" si="0"/>
        <v>1.4015700000000002</v>
      </c>
      <c r="F11" s="46">
        <f t="shared" si="1"/>
        <v>1.7227963320000015</v>
      </c>
      <c r="G11" s="45" t="s">
        <v>72</v>
      </c>
    </row>
    <row r="12" spans="1:13">
      <c r="A12" s="45">
        <v>11</v>
      </c>
      <c r="B12" s="45" t="s">
        <v>61</v>
      </c>
      <c r="C12" s="46">
        <v>1.4017999999999999</v>
      </c>
      <c r="D12" s="45">
        <v>20.399999999999999</v>
      </c>
      <c r="E12" s="45">
        <f t="shared" si="0"/>
        <v>1.40107</v>
      </c>
      <c r="F12" s="46">
        <f t="shared" si="1"/>
        <v>1.7173325320000004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20.399999999999999</v>
      </c>
      <c r="E13" s="45">
        <f t="shared" si="0"/>
        <v>1.4005700000000001</v>
      </c>
      <c r="F13" s="46">
        <f t="shared" si="1"/>
        <v>1.711868732000001</v>
      </c>
      <c r="G13" s="45" t="s">
        <v>74</v>
      </c>
    </row>
    <row r="14" spans="1:13">
      <c r="A14" s="45">
        <v>13</v>
      </c>
      <c r="B14" s="45" t="s">
        <v>61</v>
      </c>
      <c r="C14" s="46">
        <v>1.4007000000000001</v>
      </c>
      <c r="D14" s="45">
        <v>20.399999999999999</v>
      </c>
      <c r="E14" s="45">
        <f t="shared" si="0"/>
        <v>1.3999700000000002</v>
      </c>
      <c r="F14" s="46">
        <f t="shared" si="1"/>
        <v>1.7053121720000011</v>
      </c>
      <c r="G14" s="45" t="s">
        <v>75</v>
      </c>
    </row>
    <row r="15" spans="1:13">
      <c r="A15" s="45">
        <v>14</v>
      </c>
      <c r="B15" s="45" t="s">
        <v>61</v>
      </c>
      <c r="C15" s="46">
        <v>1.4003000000000001</v>
      </c>
      <c r="D15" s="45">
        <v>20.399999999999999</v>
      </c>
      <c r="E15" s="45">
        <f t="shared" si="0"/>
        <v>1.3995700000000002</v>
      </c>
      <c r="F15" s="46">
        <f t="shared" si="1"/>
        <v>1.7009411320000023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20.399999999999999</v>
      </c>
      <c r="E16" s="45">
        <f t="shared" si="0"/>
        <v>1.39897</v>
      </c>
      <c r="F16" s="46">
        <f t="shared" si="1"/>
        <v>1.6943845720000006</v>
      </c>
      <c r="G16" s="45" t="s">
        <v>77</v>
      </c>
    </row>
    <row r="17" spans="1:7">
      <c r="A17" s="45">
        <v>16</v>
      </c>
      <c r="B17" s="45" t="s">
        <v>61</v>
      </c>
      <c r="C17" s="46">
        <v>1.3992</v>
      </c>
      <c r="D17" s="45">
        <v>20.5</v>
      </c>
      <c r="E17" s="45">
        <f t="shared" si="0"/>
        <v>1.3984875000000001</v>
      </c>
      <c r="F17" s="46">
        <f t="shared" si="1"/>
        <v>1.6891120050000019</v>
      </c>
      <c r="G17" s="45" t="s">
        <v>78</v>
      </c>
    </row>
    <row r="18" spans="1:7">
      <c r="A18" s="57">
        <v>17</v>
      </c>
      <c r="B18" s="57" t="s">
        <v>61</v>
      </c>
      <c r="C18" s="58">
        <v>1.3986000000000001</v>
      </c>
      <c r="D18" s="57">
        <v>20.5</v>
      </c>
      <c r="E18" s="57">
        <f t="shared" ref="E18:E23" si="2">((20-D18)*-0.000175+C18)-0.0008</f>
        <v>1.3978875000000002</v>
      </c>
      <c r="F18" s="58">
        <f t="shared" si="1"/>
        <v>1.682555445000002</v>
      </c>
      <c r="G18" s="57" t="s">
        <v>79</v>
      </c>
    </row>
    <row r="19" spans="1:7">
      <c r="A19" s="57">
        <v>18</v>
      </c>
      <c r="B19" s="57" t="s">
        <v>61</v>
      </c>
      <c r="C19" s="58">
        <v>1.3977999999999999</v>
      </c>
      <c r="D19" s="57">
        <v>20.5</v>
      </c>
      <c r="E19" s="57">
        <f t="shared" si="2"/>
        <v>1.3970875</v>
      </c>
      <c r="F19" s="58">
        <f t="shared" si="1"/>
        <v>1.6738133650000009</v>
      </c>
      <c r="G19" s="57" t="s">
        <v>80</v>
      </c>
    </row>
    <row r="20" spans="1:7">
      <c r="A20" s="57">
        <v>19</v>
      </c>
      <c r="B20" s="57" t="s">
        <v>61</v>
      </c>
      <c r="C20" s="58">
        <v>1.3954</v>
      </c>
      <c r="D20" s="57">
        <v>20.5</v>
      </c>
      <c r="E20" s="57">
        <f t="shared" si="2"/>
        <v>1.3946875000000001</v>
      </c>
      <c r="F20" s="58">
        <f t="shared" si="1"/>
        <v>1.6475871250000012</v>
      </c>
      <c r="G20" s="57" t="s">
        <v>81</v>
      </c>
    </row>
    <row r="21" spans="1:7">
      <c r="A21" s="57">
        <v>20</v>
      </c>
      <c r="B21" s="57" t="s">
        <v>61</v>
      </c>
      <c r="C21" s="58">
        <v>1.3882000000000001</v>
      </c>
      <c r="D21" s="57">
        <v>20.5</v>
      </c>
      <c r="E21" s="57">
        <f t="shared" si="2"/>
        <v>1.3874875000000002</v>
      </c>
      <c r="F21" s="58">
        <f t="shared" si="1"/>
        <v>1.5689084050000019</v>
      </c>
      <c r="G21" s="57" t="s">
        <v>82</v>
      </c>
    </row>
    <row r="22" spans="1:7">
      <c r="A22" s="57">
        <v>21</v>
      </c>
      <c r="B22" s="57" t="s">
        <v>61</v>
      </c>
      <c r="C22" s="58">
        <v>1.3742000000000001</v>
      </c>
      <c r="D22" s="57">
        <v>20.5</v>
      </c>
      <c r="E22" s="57">
        <f t="shared" si="2"/>
        <v>1.3734875000000002</v>
      </c>
      <c r="F22" s="58">
        <f t="shared" si="1"/>
        <v>1.4159220050000023</v>
      </c>
      <c r="G22" s="57" t="s">
        <v>83</v>
      </c>
    </row>
    <row r="23" spans="1:7">
      <c r="A23" s="57">
        <v>22</v>
      </c>
      <c r="B23" s="57" t="s">
        <v>61</v>
      </c>
      <c r="C23" s="58">
        <v>1.3586</v>
      </c>
      <c r="D23" s="57">
        <v>20.5</v>
      </c>
      <c r="E23" s="57">
        <f t="shared" si="2"/>
        <v>1.3578875000000001</v>
      </c>
      <c r="F23" s="58">
        <f t="shared" si="1"/>
        <v>1.2454514450000023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20.6</v>
      </c>
      <c r="E2" s="57">
        <f t="shared" ref="E2:E23" si="0">((20-D2)*-0.000175+C2)-0.0008</f>
        <v>1.3999050000000002</v>
      </c>
      <c r="F2" s="58">
        <f t="shared" ref="F2:F23" si="1">E2*10.9276-13.593</f>
        <v>1.7046018780000018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20.6</v>
      </c>
      <c r="E4" s="59">
        <f t="shared" si="0"/>
        <v>1.405505</v>
      </c>
      <c r="F4" s="60">
        <f t="shared" si="1"/>
        <v>1.7657964380000006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20.6</v>
      </c>
      <c r="E5" s="59">
        <f t="shared" si="0"/>
        <v>1.4049050000000001</v>
      </c>
      <c r="F5" s="60">
        <f t="shared" si="1"/>
        <v>1.7592398780000007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1.4049</v>
      </c>
      <c r="D6" s="59">
        <v>20.6</v>
      </c>
      <c r="E6" s="59">
        <f t="shared" si="0"/>
        <v>1.4042050000000001</v>
      </c>
      <c r="F6" s="60">
        <f t="shared" si="1"/>
        <v>1.751590558000002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20.6</v>
      </c>
      <c r="E9" s="59">
        <f t="shared" si="0"/>
        <v>1.4027050000000001</v>
      </c>
      <c r="F9" s="60">
        <f t="shared" si="1"/>
        <v>1.7351991580000004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20.6</v>
      </c>
      <c r="E10" s="59">
        <f t="shared" si="0"/>
        <v>1.4021050000000002</v>
      </c>
      <c r="F10" s="60">
        <f t="shared" si="1"/>
        <v>1.7286425980000022</v>
      </c>
      <c r="G10" s="59" t="s">
        <v>93</v>
      </c>
    </row>
    <row r="11" spans="1:13">
      <c r="A11" s="59">
        <v>10</v>
      </c>
      <c r="B11" s="59" t="s">
        <v>61</v>
      </c>
      <c r="C11" s="60">
        <v>1.4023000000000001</v>
      </c>
      <c r="D11" s="59">
        <v>20.6</v>
      </c>
      <c r="E11" s="59">
        <f t="shared" si="0"/>
        <v>1.4016050000000002</v>
      </c>
      <c r="F11" s="60">
        <f t="shared" si="1"/>
        <v>1.7231787980000028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20.6</v>
      </c>
      <c r="E12" s="57">
        <f t="shared" si="0"/>
        <v>1.401105</v>
      </c>
      <c r="F12" s="58">
        <f t="shared" si="1"/>
        <v>1.7177149979999999</v>
      </c>
      <c r="G12" s="57" t="s">
        <v>95</v>
      </c>
    </row>
    <row r="13" spans="1:13">
      <c r="A13" s="57">
        <v>12</v>
      </c>
      <c r="B13" s="57" t="s">
        <v>61</v>
      </c>
      <c r="C13" s="58">
        <v>1.4012</v>
      </c>
      <c r="D13" s="57">
        <v>20.6</v>
      </c>
      <c r="E13" s="57">
        <f t="shared" si="0"/>
        <v>1.4005050000000001</v>
      </c>
      <c r="F13" s="58">
        <f t="shared" si="1"/>
        <v>1.7111584380000018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20.6</v>
      </c>
      <c r="E14" s="57">
        <f t="shared" si="0"/>
        <v>1.4000050000000002</v>
      </c>
      <c r="F14" s="58">
        <f t="shared" si="1"/>
        <v>1.7056946380000024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20.6</v>
      </c>
      <c r="E15" s="57">
        <f t="shared" si="0"/>
        <v>1.399505</v>
      </c>
      <c r="F15" s="58">
        <f t="shared" si="1"/>
        <v>1.7002308379999995</v>
      </c>
      <c r="G15" s="57" t="s">
        <v>98</v>
      </c>
    </row>
    <row r="16" spans="1:13">
      <c r="A16" s="57">
        <v>15</v>
      </c>
      <c r="B16" s="57" t="s">
        <v>61</v>
      </c>
      <c r="C16" s="58">
        <v>1.3996999999999999</v>
      </c>
      <c r="D16" s="57">
        <v>20.6</v>
      </c>
      <c r="E16" s="57">
        <f t="shared" si="0"/>
        <v>1.3990050000000001</v>
      </c>
      <c r="F16" s="58">
        <f t="shared" si="1"/>
        <v>1.6947670380000002</v>
      </c>
      <c r="G16" s="57" t="s">
        <v>99</v>
      </c>
    </row>
    <row r="17" spans="1:7">
      <c r="A17" s="57">
        <v>16</v>
      </c>
      <c r="B17" s="57" t="s">
        <v>61</v>
      </c>
      <c r="C17" s="58">
        <v>1.3991</v>
      </c>
      <c r="D17" s="57">
        <v>20.6</v>
      </c>
      <c r="E17" s="57">
        <f t="shared" si="0"/>
        <v>1.3984050000000001</v>
      </c>
      <c r="F17" s="58">
        <f t="shared" si="1"/>
        <v>1.688210478000002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20.6</v>
      </c>
      <c r="E18" s="57">
        <f t="shared" si="0"/>
        <v>1.3979050000000002</v>
      </c>
      <c r="F18" s="58">
        <f t="shared" si="1"/>
        <v>1.6827466780000027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20.6</v>
      </c>
      <c r="E19" s="57">
        <f t="shared" si="0"/>
        <v>1.397105</v>
      </c>
      <c r="F19" s="58">
        <f t="shared" si="1"/>
        <v>1.6740045979999998</v>
      </c>
      <c r="G19" s="57" t="s">
        <v>102</v>
      </c>
    </row>
    <row r="20" spans="1:7">
      <c r="A20" s="59">
        <v>19</v>
      </c>
      <c r="B20" s="59" t="s">
        <v>61</v>
      </c>
      <c r="C20" s="60">
        <v>1.3954</v>
      </c>
      <c r="D20" s="59">
        <v>20.6</v>
      </c>
      <c r="E20" s="59">
        <f t="shared" si="0"/>
        <v>1.3947050000000001</v>
      </c>
      <c r="F20" s="60">
        <f t="shared" si="1"/>
        <v>1.6477783580000001</v>
      </c>
      <c r="G20" s="59" t="s">
        <v>103</v>
      </c>
    </row>
    <row r="21" spans="1:7">
      <c r="A21" s="59">
        <v>20</v>
      </c>
      <c r="B21" s="59" t="s">
        <v>61</v>
      </c>
      <c r="C21" s="60">
        <v>1.3875</v>
      </c>
      <c r="D21" s="59">
        <v>20.6</v>
      </c>
      <c r="E21" s="59">
        <f t="shared" si="0"/>
        <v>1.3868050000000001</v>
      </c>
      <c r="F21" s="60">
        <f t="shared" si="1"/>
        <v>1.5614503180000003</v>
      </c>
      <c r="G21" s="59" t="s">
        <v>104</v>
      </c>
    </row>
    <row r="22" spans="1:7">
      <c r="A22" s="59">
        <v>21</v>
      </c>
      <c r="B22" s="59" t="s">
        <v>61</v>
      </c>
      <c r="C22" s="60">
        <v>1.3714999999999999</v>
      </c>
      <c r="D22" s="59">
        <v>20.7</v>
      </c>
      <c r="E22" s="59">
        <f t="shared" si="0"/>
        <v>1.3708225000000001</v>
      </c>
      <c r="F22" s="60">
        <f t="shared" si="1"/>
        <v>1.3867999510000004</v>
      </c>
      <c r="G22" s="59" t="s">
        <v>105</v>
      </c>
    </row>
    <row r="23" spans="1:7">
      <c r="A23" s="59">
        <v>22</v>
      </c>
      <c r="B23" s="59" t="s">
        <v>61</v>
      </c>
      <c r="C23" s="60">
        <v>1.3553999999999999</v>
      </c>
      <c r="D23" s="59">
        <v>20.7</v>
      </c>
      <c r="E23" s="59">
        <f t="shared" si="0"/>
        <v>1.3547225000000001</v>
      </c>
      <c r="F23" s="60">
        <f t="shared" si="1"/>
        <v>1.210865591000001</v>
      </c>
      <c r="G23" s="59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2023-03-04T01:31:20Z</dcterms:modified>
</cp:coreProperties>
</file>