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G:\My Drive\Banfield\WaterYear\SIP\data\fractionation\"/>
    </mc:Choice>
  </mc:AlternateContent>
  <xr:revisionPtr revIDLastSave="0" documentId="13_ncr:1_{283A5232-0094-4CCD-9AE3-64D97C90C6FD}" xr6:coauthVersionLast="47" xr6:coauthVersionMax="47" xr10:uidLastSave="{00000000-0000-0000-0000-000000000000}"/>
  <bookViews>
    <workbookView xWindow="-110" yWindow="-110" windowWidth="38620" windowHeight="21100" tabRatio="622" activeTab="1" xr2:uid="{00000000-000D-0000-FFFF-FFFF00000000}"/>
  </bookViews>
  <sheets>
    <sheet name="Table of Contents" sheetId="22" r:id="rId1"/>
    <sheet name="Summary" sheetId="21" r:id="rId2"/>
    <sheet name="TubeLoading" sheetId="3" r:id="rId3"/>
    <sheet name="Tube A" sheetId="6" r:id="rId4"/>
    <sheet name="Tube B" sheetId="5" r:id="rId5"/>
    <sheet name="Tube C" sheetId="9" r:id="rId6"/>
    <sheet name="Tube D" sheetId="7" r:id="rId7"/>
    <sheet name="Tube E" sheetId="8" r:id="rId8"/>
    <sheet name="Tube F" sheetId="11" r:id="rId9"/>
    <sheet name="Tube G" sheetId="10" r:id="rId10"/>
    <sheet name="Tube H" sheetId="13" r:id="rId11"/>
    <sheet name="Tube I" sheetId="14" r:id="rId12"/>
    <sheet name="Tube J" sheetId="15" r:id="rId13"/>
    <sheet name="Tube K" sheetId="16" r:id="rId14"/>
    <sheet name="Tube L" sheetId="17" r:id="rId15"/>
    <sheet name="Tube M" sheetId="18" r:id="rId16"/>
    <sheet name="Tube N" sheetId="4" r:id="rId17"/>
    <sheet name="Tube O" sheetId="12" r:id="rId18"/>
    <sheet name="Tube P" sheetId="19" r:id="rId19"/>
    <sheet name="time" sheetId="1" r:id="rId20"/>
  </sheet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5" i="21" l="1"/>
  <c r="AA6" i="21"/>
  <c r="AA7" i="21"/>
  <c r="AA8" i="21"/>
  <c r="AA9" i="21"/>
  <c r="AA10" i="21"/>
  <c r="AA11" i="21"/>
  <c r="AA12" i="21"/>
  <c r="AA13" i="21"/>
  <c r="AA14" i="21"/>
  <c r="AA15" i="21"/>
  <c r="AA16" i="21"/>
  <c r="AA17" i="21"/>
  <c r="AA18" i="21"/>
  <c r="AA19" i="21"/>
  <c r="AA20" i="21"/>
  <c r="AA21" i="21"/>
  <c r="AA22" i="21"/>
  <c r="AA23" i="21"/>
  <c r="AA24" i="21"/>
  <c r="AA25" i="21"/>
  <c r="AA4" i="21"/>
  <c r="E45" i="3"/>
  <c r="J35" i="3"/>
  <c r="J34" i="3"/>
  <c r="J33" i="3"/>
  <c r="J32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29" i="3"/>
  <c r="AH1" i="21"/>
  <c r="AG1" i="21"/>
  <c r="AE1" i="21"/>
  <c r="AD1" i="21"/>
  <c r="AB1" i="21"/>
  <c r="AA1" i="21"/>
  <c r="Y1" i="21"/>
  <c r="X1" i="21"/>
  <c r="V1" i="21"/>
  <c r="U1" i="21"/>
  <c r="S1" i="21"/>
  <c r="R1" i="21"/>
  <c r="P1" i="21"/>
  <c r="O1" i="21"/>
  <c r="M1" i="21"/>
  <c r="L1" i="21"/>
  <c r="J1" i="21"/>
  <c r="I1" i="21"/>
  <c r="H1" i="21"/>
  <c r="G1" i="21"/>
  <c r="F1" i="21"/>
  <c r="E1" i="21"/>
  <c r="B1" i="21"/>
  <c r="D1" i="21"/>
  <c r="C1" i="21"/>
  <c r="AF1" i="21"/>
  <c r="AC1" i="21"/>
  <c r="Z1" i="21"/>
  <c r="W1" i="21"/>
  <c r="T1" i="21"/>
  <c r="Q1" i="21"/>
  <c r="N1" i="21"/>
  <c r="K1" i="21"/>
  <c r="I30" i="3"/>
  <c r="J31" i="3"/>
  <c r="I31" i="3"/>
  <c r="E23" i="19"/>
  <c r="F23" i="19" s="1"/>
  <c r="F22" i="19"/>
  <c r="E22" i="19"/>
  <c r="E21" i="19"/>
  <c r="F21" i="19" s="1"/>
  <c r="E20" i="19"/>
  <c r="F20" i="19" s="1"/>
  <c r="E19" i="19"/>
  <c r="F19" i="19" s="1"/>
  <c r="F18" i="19"/>
  <c r="E18" i="19"/>
  <c r="E17" i="19"/>
  <c r="F17" i="19" s="1"/>
  <c r="E16" i="19"/>
  <c r="F16" i="19" s="1"/>
  <c r="E15" i="19"/>
  <c r="F15" i="19" s="1"/>
  <c r="F14" i="19"/>
  <c r="E14" i="19"/>
  <c r="E13" i="19"/>
  <c r="F13" i="19" s="1"/>
  <c r="E12" i="19"/>
  <c r="F12" i="19" s="1"/>
  <c r="E11" i="19"/>
  <c r="F11" i="19" s="1"/>
  <c r="F10" i="19"/>
  <c r="E10" i="19"/>
  <c r="E9" i="19"/>
  <c r="F9" i="19" s="1"/>
  <c r="E8" i="19"/>
  <c r="F8" i="19" s="1"/>
  <c r="E7" i="19"/>
  <c r="F7" i="19" s="1"/>
  <c r="F6" i="19"/>
  <c r="E6" i="19"/>
  <c r="E5" i="19"/>
  <c r="F5" i="19" s="1"/>
  <c r="E4" i="19"/>
  <c r="F4" i="19" s="1"/>
  <c r="E3" i="19"/>
  <c r="F3" i="19" s="1"/>
  <c r="F2" i="19"/>
  <c r="E2" i="19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E15" i="12"/>
  <c r="F15" i="12" s="1"/>
  <c r="E14" i="12"/>
  <c r="F14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E7" i="12"/>
  <c r="F7" i="12" s="1"/>
  <c r="E6" i="12"/>
  <c r="F6" i="12" s="1"/>
  <c r="E5" i="12"/>
  <c r="F5" i="12" s="1"/>
  <c r="E4" i="12"/>
  <c r="F4" i="12" s="1"/>
  <c r="E3" i="12"/>
  <c r="F3" i="12" s="1"/>
  <c r="E2" i="12"/>
  <c r="F2" i="12" s="1"/>
  <c r="E23" i="4"/>
  <c r="F23" i="4" s="1"/>
  <c r="F22" i="4"/>
  <c r="E22" i="4"/>
  <c r="E21" i="4"/>
  <c r="F21" i="4" s="1"/>
  <c r="E20" i="4"/>
  <c r="F20" i="4" s="1"/>
  <c r="E19" i="4"/>
  <c r="F19" i="4" s="1"/>
  <c r="F18" i="4"/>
  <c r="E18" i="4"/>
  <c r="E17" i="4"/>
  <c r="F17" i="4" s="1"/>
  <c r="E16" i="4"/>
  <c r="F16" i="4" s="1"/>
  <c r="E15" i="4"/>
  <c r="F15" i="4" s="1"/>
  <c r="F14" i="4"/>
  <c r="E14" i="4"/>
  <c r="E13" i="4"/>
  <c r="F13" i="4" s="1"/>
  <c r="E12" i="4"/>
  <c r="F12" i="4" s="1"/>
  <c r="E11" i="4"/>
  <c r="F11" i="4" s="1"/>
  <c r="F10" i="4"/>
  <c r="E10" i="4"/>
  <c r="E9" i="4"/>
  <c r="F9" i="4" s="1"/>
  <c r="E8" i="4"/>
  <c r="F8" i="4" s="1"/>
  <c r="E7" i="4"/>
  <c r="F7" i="4" s="1"/>
  <c r="F6" i="4"/>
  <c r="E6" i="4"/>
  <c r="E5" i="4"/>
  <c r="F5" i="4" s="1"/>
  <c r="E4" i="4"/>
  <c r="F4" i="4" s="1"/>
  <c r="E3" i="4"/>
  <c r="F3" i="4" s="1"/>
  <c r="F2" i="4"/>
  <c r="E2" i="4"/>
  <c r="AC5" i="21"/>
  <c r="AF5" i="21"/>
  <c r="AC6" i="21"/>
  <c r="AF6" i="21"/>
  <c r="AC7" i="21"/>
  <c r="AF7" i="21"/>
  <c r="AC8" i="21"/>
  <c r="AF8" i="21"/>
  <c r="AC9" i="21"/>
  <c r="AF9" i="21"/>
  <c r="AC10" i="21"/>
  <c r="AF10" i="21"/>
  <c r="AC11" i="21"/>
  <c r="AF11" i="21"/>
  <c r="AC12" i="21"/>
  <c r="AF12" i="21"/>
  <c r="AC13" i="21"/>
  <c r="AF13" i="21"/>
  <c r="AC14" i="21"/>
  <c r="AF14" i="21"/>
  <c r="AC15" i="21"/>
  <c r="AF15" i="21"/>
  <c r="AC16" i="21"/>
  <c r="AF16" i="21"/>
  <c r="AC17" i="21"/>
  <c r="AF17" i="21"/>
  <c r="AC18" i="21"/>
  <c r="AF18" i="21"/>
  <c r="AC19" i="21"/>
  <c r="AF19" i="21"/>
  <c r="AC20" i="21"/>
  <c r="AF20" i="21"/>
  <c r="AC21" i="21"/>
  <c r="AF21" i="21"/>
  <c r="AC22" i="21"/>
  <c r="AF22" i="21"/>
  <c r="AC23" i="21"/>
  <c r="AF23" i="21"/>
  <c r="AC24" i="21"/>
  <c r="AF24" i="21"/>
  <c r="AC25" i="21"/>
  <c r="AF25" i="21"/>
  <c r="Z5" i="21"/>
  <c r="Z6" i="21"/>
  <c r="Z7" i="21"/>
  <c r="Z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AF4" i="21"/>
  <c r="AC4" i="21"/>
  <c r="Z4" i="21"/>
  <c r="W5" i="21"/>
  <c r="W6" i="21"/>
  <c r="W7" i="21"/>
  <c r="W8" i="21"/>
  <c r="W9" i="21"/>
  <c r="W10" i="21"/>
  <c r="W11" i="21"/>
  <c r="W12" i="21"/>
  <c r="W13" i="21"/>
  <c r="W14" i="21"/>
  <c r="W15" i="21"/>
  <c r="W16" i="21"/>
  <c r="W17" i="21"/>
  <c r="W18" i="21"/>
  <c r="W19" i="21"/>
  <c r="W20" i="21"/>
  <c r="W21" i="21"/>
  <c r="W22" i="21"/>
  <c r="W23" i="21"/>
  <c r="W24" i="21"/>
  <c r="W25" i="21"/>
  <c r="W4" i="21"/>
  <c r="J30" i="3" l="1"/>
  <c r="B5" i="22"/>
  <c r="B6" i="22"/>
  <c r="B7" i="22"/>
  <c r="B8" i="22"/>
  <c r="B9" i="22"/>
  <c r="B10" i="22"/>
  <c r="B11" i="22"/>
  <c r="B12" i="22"/>
  <c r="B13" i="22"/>
  <c r="B14" i="22"/>
  <c r="B15" i="22"/>
  <c r="A5" i="22"/>
  <c r="A6" i="22"/>
  <c r="A7" i="22"/>
  <c r="A8" i="22"/>
  <c r="A9" i="22"/>
  <c r="A10" i="22"/>
  <c r="A11" i="22"/>
  <c r="A12" i="22"/>
  <c r="A13" i="22"/>
  <c r="A14" i="22"/>
  <c r="A15" i="22"/>
  <c r="E23" i="17"/>
  <c r="F23" i="17" s="1"/>
  <c r="AG25" i="21" s="1"/>
  <c r="E22" i="17"/>
  <c r="F22" i="17" s="1"/>
  <c r="AG24" i="21" s="1"/>
  <c r="E21" i="17"/>
  <c r="F21" i="17" s="1"/>
  <c r="AG23" i="21" s="1"/>
  <c r="E20" i="17"/>
  <c r="F20" i="17" s="1"/>
  <c r="AG22" i="21" s="1"/>
  <c r="E19" i="17"/>
  <c r="F19" i="17" s="1"/>
  <c r="AG21" i="21" s="1"/>
  <c r="E18" i="17"/>
  <c r="F18" i="17" s="1"/>
  <c r="AG20" i="21" s="1"/>
  <c r="E17" i="17"/>
  <c r="F17" i="17" s="1"/>
  <c r="AG19" i="21" s="1"/>
  <c r="E16" i="17"/>
  <c r="F16" i="17" s="1"/>
  <c r="AG18" i="21" s="1"/>
  <c r="E15" i="17"/>
  <c r="F15" i="17" s="1"/>
  <c r="AG17" i="21" s="1"/>
  <c r="E14" i="17"/>
  <c r="F14" i="17" s="1"/>
  <c r="AG16" i="21" s="1"/>
  <c r="E13" i="17"/>
  <c r="F13" i="17" s="1"/>
  <c r="AG15" i="21" s="1"/>
  <c r="E12" i="17"/>
  <c r="F12" i="17" s="1"/>
  <c r="AG14" i="21" s="1"/>
  <c r="E11" i="17"/>
  <c r="F11" i="17" s="1"/>
  <c r="AG13" i="21" s="1"/>
  <c r="E10" i="17"/>
  <c r="F10" i="17" s="1"/>
  <c r="AG12" i="21" s="1"/>
  <c r="E9" i="17"/>
  <c r="F9" i="17" s="1"/>
  <c r="AG11" i="21" s="1"/>
  <c r="E8" i="17"/>
  <c r="F8" i="17" s="1"/>
  <c r="AG10" i="21" s="1"/>
  <c r="E7" i="17"/>
  <c r="F7" i="17" s="1"/>
  <c r="AG9" i="21" s="1"/>
  <c r="E6" i="17"/>
  <c r="F6" i="17" s="1"/>
  <c r="AG8" i="21" s="1"/>
  <c r="E5" i="17"/>
  <c r="F5" i="17" s="1"/>
  <c r="AG7" i="21" s="1"/>
  <c r="E4" i="17"/>
  <c r="F4" i="17" s="1"/>
  <c r="AG6" i="21" s="1"/>
  <c r="E3" i="17"/>
  <c r="F3" i="17" s="1"/>
  <c r="AG5" i="21" s="1"/>
  <c r="E2" i="17"/>
  <c r="F2" i="17" s="1"/>
  <c r="AG4" i="21" s="1"/>
  <c r="E23" i="16"/>
  <c r="F23" i="16" s="1"/>
  <c r="AD25" i="21" s="1"/>
  <c r="E22" i="16"/>
  <c r="F22" i="16" s="1"/>
  <c r="AD24" i="21" s="1"/>
  <c r="E21" i="16"/>
  <c r="F21" i="16" s="1"/>
  <c r="AD23" i="21" s="1"/>
  <c r="E20" i="16"/>
  <c r="F20" i="16" s="1"/>
  <c r="AD22" i="21" s="1"/>
  <c r="E19" i="16"/>
  <c r="F19" i="16" s="1"/>
  <c r="AD21" i="21" s="1"/>
  <c r="E18" i="16"/>
  <c r="F18" i="16" s="1"/>
  <c r="AD20" i="21" s="1"/>
  <c r="E17" i="16"/>
  <c r="F17" i="16" s="1"/>
  <c r="AD19" i="21" s="1"/>
  <c r="E16" i="16"/>
  <c r="F16" i="16" s="1"/>
  <c r="AD18" i="21" s="1"/>
  <c r="E15" i="16"/>
  <c r="F15" i="16" s="1"/>
  <c r="AD17" i="21" s="1"/>
  <c r="E14" i="16"/>
  <c r="F14" i="16" s="1"/>
  <c r="AD16" i="21" s="1"/>
  <c r="E13" i="16"/>
  <c r="F13" i="16" s="1"/>
  <c r="AD15" i="21" s="1"/>
  <c r="E12" i="16"/>
  <c r="F12" i="16" s="1"/>
  <c r="AD14" i="21" s="1"/>
  <c r="E11" i="16"/>
  <c r="F11" i="16" s="1"/>
  <c r="AD13" i="21" s="1"/>
  <c r="E10" i="16"/>
  <c r="F10" i="16" s="1"/>
  <c r="AD12" i="21" s="1"/>
  <c r="E9" i="16"/>
  <c r="F9" i="16" s="1"/>
  <c r="AD11" i="21" s="1"/>
  <c r="E8" i="16"/>
  <c r="F8" i="16" s="1"/>
  <c r="AD10" i="21" s="1"/>
  <c r="E7" i="16"/>
  <c r="F7" i="16" s="1"/>
  <c r="AD9" i="21" s="1"/>
  <c r="E6" i="16"/>
  <c r="F6" i="16" s="1"/>
  <c r="AD8" i="21" s="1"/>
  <c r="E5" i="16"/>
  <c r="F5" i="16" s="1"/>
  <c r="AD7" i="21" s="1"/>
  <c r="E4" i="16"/>
  <c r="F4" i="16" s="1"/>
  <c r="AD6" i="21" s="1"/>
  <c r="E3" i="16"/>
  <c r="F3" i="16" s="1"/>
  <c r="AD5" i="21" s="1"/>
  <c r="E2" i="16"/>
  <c r="F2" i="16" s="1"/>
  <c r="AD4" i="21" s="1"/>
  <c r="E23" i="15"/>
  <c r="F23" i="15" s="1"/>
  <c r="E22" i="15"/>
  <c r="F22" i="15" s="1"/>
  <c r="E21" i="15"/>
  <c r="F21" i="15" s="1"/>
  <c r="E20" i="15"/>
  <c r="F20" i="15" s="1"/>
  <c r="E19" i="15"/>
  <c r="F19" i="15" s="1"/>
  <c r="E18" i="15"/>
  <c r="F18" i="15" s="1"/>
  <c r="E17" i="15"/>
  <c r="F17" i="15" s="1"/>
  <c r="E16" i="15"/>
  <c r="F16" i="15" s="1"/>
  <c r="E15" i="15"/>
  <c r="F15" i="15" s="1"/>
  <c r="E14" i="15"/>
  <c r="F14" i="15" s="1"/>
  <c r="E13" i="15"/>
  <c r="F13" i="15" s="1"/>
  <c r="E12" i="15"/>
  <c r="F12" i="15" s="1"/>
  <c r="E11" i="15"/>
  <c r="F11" i="15" s="1"/>
  <c r="E10" i="15"/>
  <c r="F10" i="15" s="1"/>
  <c r="E9" i="15"/>
  <c r="F9" i="15" s="1"/>
  <c r="E8" i="15"/>
  <c r="F8" i="15" s="1"/>
  <c r="E7" i="15"/>
  <c r="F7" i="15" s="1"/>
  <c r="E6" i="15"/>
  <c r="F6" i="15" s="1"/>
  <c r="E5" i="15"/>
  <c r="F5" i="15" s="1"/>
  <c r="E4" i="15"/>
  <c r="F4" i="15" s="1"/>
  <c r="E3" i="15"/>
  <c r="F3" i="15" s="1"/>
  <c r="E2" i="15"/>
  <c r="F2" i="15" s="1"/>
  <c r="E23" i="14"/>
  <c r="F23" i="14" s="1"/>
  <c r="E22" i="14"/>
  <c r="F22" i="14" s="1"/>
  <c r="E21" i="14"/>
  <c r="F21" i="14" s="1"/>
  <c r="E20" i="14"/>
  <c r="F20" i="14" s="1"/>
  <c r="E19" i="14"/>
  <c r="F19" i="14" s="1"/>
  <c r="E18" i="14"/>
  <c r="F18" i="14" s="1"/>
  <c r="E17" i="14"/>
  <c r="F17" i="14" s="1"/>
  <c r="E16" i="14"/>
  <c r="F16" i="14" s="1"/>
  <c r="E15" i="14"/>
  <c r="F15" i="14" s="1"/>
  <c r="E14" i="14"/>
  <c r="F14" i="14" s="1"/>
  <c r="E13" i="14"/>
  <c r="F13" i="14" s="1"/>
  <c r="E12" i="14"/>
  <c r="F12" i="14" s="1"/>
  <c r="E11" i="14"/>
  <c r="F11" i="14" s="1"/>
  <c r="E10" i="14"/>
  <c r="F10" i="14" s="1"/>
  <c r="E9" i="14"/>
  <c r="F9" i="14" s="1"/>
  <c r="E8" i="14"/>
  <c r="F8" i="14" s="1"/>
  <c r="E7" i="14"/>
  <c r="F7" i="14" s="1"/>
  <c r="E6" i="14"/>
  <c r="F6" i="14" s="1"/>
  <c r="E5" i="14"/>
  <c r="F5" i="14" s="1"/>
  <c r="E4" i="14"/>
  <c r="F4" i="14" s="1"/>
  <c r="E3" i="14"/>
  <c r="F3" i="14" s="1"/>
  <c r="E2" i="14"/>
  <c r="F2" i="14" s="1"/>
  <c r="X25" i="21" l="1"/>
  <c r="X24" i="21"/>
  <c r="X23" i="21"/>
  <c r="X22" i="21"/>
  <c r="X21" i="21"/>
  <c r="X20" i="21"/>
  <c r="X19" i="21"/>
  <c r="X18" i="21"/>
  <c r="X17" i="21"/>
  <c r="X16" i="21"/>
  <c r="X15" i="21"/>
  <c r="X14" i="21"/>
  <c r="X13" i="21"/>
  <c r="X12" i="21"/>
  <c r="X11" i="21"/>
  <c r="X10" i="21"/>
  <c r="X9" i="21"/>
  <c r="X8" i="21"/>
  <c r="X7" i="21"/>
  <c r="X6" i="21"/>
  <c r="X5" i="21"/>
  <c r="X4" i="2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T4" i="21"/>
  <c r="Q4" i="21"/>
  <c r="N4" i="21"/>
  <c r="K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4" i="21"/>
  <c r="E3" i="13"/>
  <c r="F3" i="13" s="1"/>
  <c r="U5" i="21" s="1"/>
  <c r="J37" i="3"/>
  <c r="E23" i="13"/>
  <c r="F23" i="13" s="1"/>
  <c r="U25" i="21" s="1"/>
  <c r="E22" i="13"/>
  <c r="F22" i="13" s="1"/>
  <c r="U24" i="21" s="1"/>
  <c r="E21" i="13"/>
  <c r="F21" i="13" s="1"/>
  <c r="U23" i="21" s="1"/>
  <c r="E20" i="13"/>
  <c r="F20" i="13" s="1"/>
  <c r="U22" i="21" s="1"/>
  <c r="E19" i="13"/>
  <c r="F19" i="13" s="1"/>
  <c r="U21" i="21" s="1"/>
  <c r="E18" i="13"/>
  <c r="F18" i="13" s="1"/>
  <c r="U20" i="21" s="1"/>
  <c r="E17" i="13"/>
  <c r="F17" i="13" s="1"/>
  <c r="U19" i="21" s="1"/>
  <c r="E16" i="13"/>
  <c r="F16" i="13" s="1"/>
  <c r="U18" i="21" s="1"/>
  <c r="E15" i="13"/>
  <c r="F15" i="13" s="1"/>
  <c r="U17" i="21" s="1"/>
  <c r="E14" i="13"/>
  <c r="F14" i="13" s="1"/>
  <c r="U16" i="21" s="1"/>
  <c r="E13" i="13"/>
  <c r="F13" i="13" s="1"/>
  <c r="U15" i="21" s="1"/>
  <c r="E12" i="13"/>
  <c r="F12" i="13" s="1"/>
  <c r="U14" i="21" s="1"/>
  <c r="E11" i="13"/>
  <c r="F11" i="13" s="1"/>
  <c r="U13" i="21" s="1"/>
  <c r="E10" i="13"/>
  <c r="F10" i="13" s="1"/>
  <c r="U12" i="21" s="1"/>
  <c r="E9" i="13"/>
  <c r="F9" i="13" s="1"/>
  <c r="U11" i="21" s="1"/>
  <c r="E8" i="13"/>
  <c r="F8" i="13" s="1"/>
  <c r="U10" i="21" s="1"/>
  <c r="E7" i="13"/>
  <c r="F7" i="13" s="1"/>
  <c r="U9" i="21" s="1"/>
  <c r="E6" i="13"/>
  <c r="F6" i="13" s="1"/>
  <c r="U8" i="21" s="1"/>
  <c r="E5" i="13"/>
  <c r="F5" i="13" s="1"/>
  <c r="U7" i="21" s="1"/>
  <c r="E4" i="13"/>
  <c r="F4" i="13" s="1"/>
  <c r="U6" i="21" s="1"/>
  <c r="E2" i="13"/>
  <c r="F2" i="13" s="1"/>
  <c r="U4" i="21" s="1"/>
  <c r="E23" i="10"/>
  <c r="F23" i="10" s="1"/>
  <c r="R25" i="21" s="1"/>
  <c r="E22" i="10"/>
  <c r="F22" i="10" s="1"/>
  <c r="R24" i="21" s="1"/>
  <c r="E21" i="10"/>
  <c r="F21" i="10" s="1"/>
  <c r="R23" i="21" s="1"/>
  <c r="E20" i="10"/>
  <c r="F20" i="10" s="1"/>
  <c r="R22" i="21" s="1"/>
  <c r="E19" i="10"/>
  <c r="F19" i="10" s="1"/>
  <c r="R21" i="21" s="1"/>
  <c r="E18" i="10"/>
  <c r="F18" i="10" s="1"/>
  <c r="R20" i="21" s="1"/>
  <c r="E17" i="10"/>
  <c r="F17" i="10" s="1"/>
  <c r="R19" i="21" s="1"/>
  <c r="E16" i="10"/>
  <c r="F16" i="10" s="1"/>
  <c r="R18" i="21" s="1"/>
  <c r="E15" i="10"/>
  <c r="F15" i="10" s="1"/>
  <c r="R17" i="21" s="1"/>
  <c r="E14" i="10"/>
  <c r="F14" i="10" s="1"/>
  <c r="R16" i="21" s="1"/>
  <c r="E13" i="10"/>
  <c r="F13" i="10" s="1"/>
  <c r="R15" i="21" s="1"/>
  <c r="E12" i="10"/>
  <c r="F12" i="10" s="1"/>
  <c r="R14" i="21" s="1"/>
  <c r="E11" i="10"/>
  <c r="F11" i="10" s="1"/>
  <c r="R13" i="21" s="1"/>
  <c r="E10" i="10"/>
  <c r="F10" i="10" s="1"/>
  <c r="R12" i="21" s="1"/>
  <c r="E9" i="10"/>
  <c r="F9" i="10" s="1"/>
  <c r="R11" i="21" s="1"/>
  <c r="E8" i="10"/>
  <c r="F8" i="10" s="1"/>
  <c r="R10" i="21" s="1"/>
  <c r="E7" i="10"/>
  <c r="F7" i="10" s="1"/>
  <c r="R9" i="21" s="1"/>
  <c r="E6" i="10"/>
  <c r="F6" i="10" s="1"/>
  <c r="R8" i="21" s="1"/>
  <c r="E5" i="10"/>
  <c r="F5" i="10" s="1"/>
  <c r="R7" i="21" s="1"/>
  <c r="E4" i="10"/>
  <c r="F4" i="10" s="1"/>
  <c r="R6" i="21" s="1"/>
  <c r="E3" i="10"/>
  <c r="F3" i="10" s="1"/>
  <c r="R5" i="21" s="1"/>
  <c r="E2" i="10"/>
  <c r="F2" i="10" s="1"/>
  <c r="R4" i="21" s="1"/>
  <c r="E23" i="11"/>
  <c r="F23" i="11" s="1"/>
  <c r="O25" i="21" s="1"/>
  <c r="E22" i="11"/>
  <c r="F22" i="11" s="1"/>
  <c r="O24" i="21" s="1"/>
  <c r="E21" i="11"/>
  <c r="F21" i="11" s="1"/>
  <c r="O23" i="21" s="1"/>
  <c r="E20" i="11"/>
  <c r="F20" i="11" s="1"/>
  <c r="O22" i="21" s="1"/>
  <c r="E19" i="11"/>
  <c r="F19" i="11" s="1"/>
  <c r="O21" i="21" s="1"/>
  <c r="E18" i="11"/>
  <c r="F18" i="11" s="1"/>
  <c r="O20" i="21" s="1"/>
  <c r="E17" i="11"/>
  <c r="F17" i="11" s="1"/>
  <c r="O19" i="21" s="1"/>
  <c r="E16" i="11"/>
  <c r="F16" i="11" s="1"/>
  <c r="O18" i="21" s="1"/>
  <c r="E15" i="11"/>
  <c r="F15" i="11" s="1"/>
  <c r="O17" i="21" s="1"/>
  <c r="E14" i="11"/>
  <c r="F14" i="11" s="1"/>
  <c r="O16" i="21" s="1"/>
  <c r="E13" i="11"/>
  <c r="F13" i="11" s="1"/>
  <c r="O15" i="21" s="1"/>
  <c r="E12" i="11"/>
  <c r="F12" i="11" s="1"/>
  <c r="O14" i="21" s="1"/>
  <c r="E11" i="11"/>
  <c r="F11" i="11" s="1"/>
  <c r="O13" i="21" s="1"/>
  <c r="E10" i="11"/>
  <c r="F10" i="11" s="1"/>
  <c r="O12" i="21" s="1"/>
  <c r="E9" i="11"/>
  <c r="F9" i="11" s="1"/>
  <c r="O11" i="21" s="1"/>
  <c r="E8" i="11"/>
  <c r="F8" i="11" s="1"/>
  <c r="O10" i="21" s="1"/>
  <c r="E7" i="11"/>
  <c r="F7" i="11" s="1"/>
  <c r="O9" i="21" s="1"/>
  <c r="E6" i="11"/>
  <c r="F6" i="11" s="1"/>
  <c r="O8" i="21" s="1"/>
  <c r="E5" i="11"/>
  <c r="F5" i="11" s="1"/>
  <c r="O7" i="21" s="1"/>
  <c r="E4" i="11"/>
  <c r="F4" i="11" s="1"/>
  <c r="O6" i="21" s="1"/>
  <c r="E3" i="11"/>
  <c r="F3" i="11" s="1"/>
  <c r="O5" i="21" s="1"/>
  <c r="E2" i="11"/>
  <c r="F2" i="11" s="1"/>
  <c r="O4" i="21" s="1"/>
  <c r="E23" i="8"/>
  <c r="F23" i="8" s="1"/>
  <c r="L25" i="21" s="1"/>
  <c r="E22" i="8"/>
  <c r="F22" i="8" s="1"/>
  <c r="L24" i="21" s="1"/>
  <c r="E21" i="8"/>
  <c r="F21" i="8" s="1"/>
  <c r="L23" i="21" s="1"/>
  <c r="E20" i="8"/>
  <c r="F20" i="8" s="1"/>
  <c r="L22" i="21" s="1"/>
  <c r="E19" i="8"/>
  <c r="F19" i="8" s="1"/>
  <c r="L21" i="21" s="1"/>
  <c r="E18" i="8"/>
  <c r="F18" i="8" s="1"/>
  <c r="L20" i="21" s="1"/>
  <c r="E17" i="8"/>
  <c r="F17" i="8" s="1"/>
  <c r="L19" i="21" s="1"/>
  <c r="E16" i="8"/>
  <c r="F16" i="8" s="1"/>
  <c r="L18" i="21" s="1"/>
  <c r="E15" i="8"/>
  <c r="F15" i="8" s="1"/>
  <c r="L17" i="21" s="1"/>
  <c r="E14" i="8"/>
  <c r="F14" i="8" s="1"/>
  <c r="L16" i="21" s="1"/>
  <c r="E13" i="8"/>
  <c r="F13" i="8" s="1"/>
  <c r="L15" i="21" s="1"/>
  <c r="E12" i="8"/>
  <c r="F12" i="8" s="1"/>
  <c r="L14" i="21" s="1"/>
  <c r="E11" i="8"/>
  <c r="F11" i="8" s="1"/>
  <c r="L13" i="21" s="1"/>
  <c r="E10" i="8"/>
  <c r="F10" i="8" s="1"/>
  <c r="L12" i="21" s="1"/>
  <c r="E9" i="8"/>
  <c r="F9" i="8" s="1"/>
  <c r="L11" i="21" s="1"/>
  <c r="E8" i="8"/>
  <c r="F8" i="8" s="1"/>
  <c r="L10" i="21" s="1"/>
  <c r="E7" i="8"/>
  <c r="F7" i="8" s="1"/>
  <c r="L9" i="21" s="1"/>
  <c r="E6" i="8"/>
  <c r="F6" i="8" s="1"/>
  <c r="L8" i="21" s="1"/>
  <c r="E5" i="8"/>
  <c r="F5" i="8" s="1"/>
  <c r="L7" i="21" s="1"/>
  <c r="E4" i="8"/>
  <c r="F4" i="8" s="1"/>
  <c r="L6" i="21" s="1"/>
  <c r="E3" i="8"/>
  <c r="F3" i="8" s="1"/>
  <c r="L5" i="21" s="1"/>
  <c r="E2" i="8"/>
  <c r="F2" i="8" s="1"/>
  <c r="L4" i="21" s="1"/>
  <c r="G12" i="22" l="1"/>
  <c r="Y26" i="21"/>
  <c r="H12" i="22" s="1"/>
  <c r="I29" i="3"/>
  <c r="J29" i="3"/>
  <c r="J44" i="3"/>
  <c r="D44" i="3"/>
  <c r="E44" i="3" s="1"/>
  <c r="D43" i="3"/>
  <c r="E43" i="3" s="1"/>
  <c r="D42" i="3"/>
  <c r="E42" i="3" s="1"/>
  <c r="D41" i="3"/>
  <c r="E41" i="3" s="1"/>
  <c r="I37" i="3"/>
  <c r="E81" i="19"/>
  <c r="F81" i="19" s="1"/>
  <c r="E80" i="19"/>
  <c r="F80" i="19"/>
  <c r="E79" i="19"/>
  <c r="F79" i="19" s="1"/>
  <c r="E78" i="19"/>
  <c r="F78" i="19"/>
  <c r="E77" i="19"/>
  <c r="F77" i="19" s="1"/>
  <c r="E76" i="19"/>
  <c r="F76" i="19"/>
  <c r="E75" i="19"/>
  <c r="F75" i="19" s="1"/>
  <c r="E74" i="19"/>
  <c r="F74" i="19"/>
  <c r="E73" i="19"/>
  <c r="F73" i="19" s="1"/>
  <c r="E72" i="19"/>
  <c r="F72" i="19"/>
  <c r="E71" i="19"/>
  <c r="F71" i="19" s="1"/>
  <c r="E70" i="19"/>
  <c r="F70" i="19"/>
  <c r="E69" i="19"/>
  <c r="F69" i="19" s="1"/>
  <c r="E68" i="19"/>
  <c r="F68" i="19"/>
  <c r="E67" i="19"/>
  <c r="F67" i="19" s="1"/>
  <c r="E66" i="19"/>
  <c r="F66" i="19"/>
  <c r="E65" i="19"/>
  <c r="F65" i="19" s="1"/>
  <c r="E64" i="19"/>
  <c r="F64" i="19"/>
  <c r="E63" i="19"/>
  <c r="F63" i="19" s="1"/>
  <c r="E62" i="19"/>
  <c r="F62" i="19"/>
  <c r="E61" i="19"/>
  <c r="F61" i="19" s="1"/>
  <c r="E60" i="19"/>
  <c r="F60" i="19"/>
  <c r="E59" i="19"/>
  <c r="F59" i="19" s="1"/>
  <c r="E58" i="19"/>
  <c r="F58" i="19"/>
  <c r="E57" i="19"/>
  <c r="F57" i="19" s="1"/>
  <c r="E56" i="19"/>
  <c r="F56" i="19"/>
  <c r="E55" i="19"/>
  <c r="F55" i="19" s="1"/>
  <c r="E54" i="19"/>
  <c r="F54" i="19"/>
  <c r="E53" i="19"/>
  <c r="F53" i="19" s="1"/>
  <c r="E52" i="19"/>
  <c r="F52" i="19"/>
  <c r="E51" i="19"/>
  <c r="F51" i="19" s="1"/>
  <c r="E50" i="19"/>
  <c r="F50" i="19"/>
  <c r="E49" i="19"/>
  <c r="F49" i="19" s="1"/>
  <c r="E48" i="19"/>
  <c r="F48" i="19"/>
  <c r="E47" i="19"/>
  <c r="F47" i="19" s="1"/>
  <c r="E46" i="19"/>
  <c r="F46" i="19"/>
  <c r="E45" i="19"/>
  <c r="F45" i="19" s="1"/>
  <c r="E44" i="19"/>
  <c r="F44" i="19"/>
  <c r="E43" i="19"/>
  <c r="F43" i="19" s="1"/>
  <c r="E42" i="19"/>
  <c r="F42" i="19"/>
  <c r="E41" i="19"/>
  <c r="F41" i="19" s="1"/>
  <c r="E40" i="19"/>
  <c r="F40" i="19"/>
  <c r="E39" i="19"/>
  <c r="F39" i="19" s="1"/>
  <c r="E38" i="19"/>
  <c r="F38" i="19"/>
  <c r="E37" i="19"/>
  <c r="F37" i="19" s="1"/>
  <c r="E36" i="19"/>
  <c r="F36" i="19"/>
  <c r="E35" i="19"/>
  <c r="F35" i="19" s="1"/>
  <c r="E34" i="19"/>
  <c r="F34" i="19"/>
  <c r="E33" i="19"/>
  <c r="F33" i="19" s="1"/>
  <c r="E32" i="19"/>
  <c r="F32" i="19"/>
  <c r="E31" i="19"/>
  <c r="F31" i="19" s="1"/>
  <c r="E30" i="19"/>
  <c r="F30" i="19"/>
  <c r="E29" i="19"/>
  <c r="F29" i="19" s="1"/>
  <c r="E28" i="19"/>
  <c r="F28" i="19"/>
  <c r="E27" i="19"/>
  <c r="F27" i="19" s="1"/>
  <c r="E26" i="19"/>
  <c r="F26" i="19"/>
  <c r="E25" i="19"/>
  <c r="F25" i="19" s="1"/>
  <c r="E24" i="19"/>
  <c r="F24" i="19"/>
  <c r="E81" i="4"/>
  <c r="F81" i="4" s="1"/>
  <c r="E80" i="4"/>
  <c r="F80" i="4" s="1"/>
  <c r="E79" i="4"/>
  <c r="F79" i="4" s="1"/>
  <c r="E78" i="4"/>
  <c r="F78" i="4"/>
  <c r="E77" i="4"/>
  <c r="F77" i="4" s="1"/>
  <c r="E76" i="4"/>
  <c r="F76" i="4" s="1"/>
  <c r="E75" i="4"/>
  <c r="F75" i="4" s="1"/>
  <c r="E74" i="4"/>
  <c r="F74" i="4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/>
  <c r="E67" i="4"/>
  <c r="F67" i="4" s="1"/>
  <c r="E66" i="4"/>
  <c r="F66" i="4"/>
  <c r="E65" i="4"/>
  <c r="F65" i="4" s="1"/>
  <c r="E64" i="4"/>
  <c r="F64" i="4" s="1"/>
  <c r="E63" i="4"/>
  <c r="F63" i="4" s="1"/>
  <c r="E62" i="4"/>
  <c r="F62" i="4"/>
  <c r="E61" i="4"/>
  <c r="F61" i="4" s="1"/>
  <c r="E60" i="4"/>
  <c r="F60" i="4" s="1"/>
  <c r="E59" i="4"/>
  <c r="F59" i="4" s="1"/>
  <c r="E58" i="4"/>
  <c r="F58" i="4"/>
  <c r="E57" i="4"/>
  <c r="F57" i="4" s="1"/>
  <c r="E56" i="4"/>
  <c r="F56" i="4" s="1"/>
  <c r="E55" i="4"/>
  <c r="F55" i="4" s="1"/>
  <c r="E54" i="4"/>
  <c r="F54" i="4"/>
  <c r="E53" i="4"/>
  <c r="F53" i="4" s="1"/>
  <c r="E52" i="4"/>
  <c r="F52" i="4" s="1"/>
  <c r="E51" i="4"/>
  <c r="F51" i="4" s="1"/>
  <c r="E50" i="4"/>
  <c r="F50" i="4"/>
  <c r="E49" i="4"/>
  <c r="F49" i="4" s="1"/>
  <c r="E48" i="4"/>
  <c r="F48" i="4" s="1"/>
  <c r="E47" i="4"/>
  <c r="F47" i="4" s="1"/>
  <c r="E46" i="4"/>
  <c r="F46" i="4"/>
  <c r="E45" i="4"/>
  <c r="F45" i="4" s="1"/>
  <c r="E44" i="4"/>
  <c r="F44" i="4" s="1"/>
  <c r="E43" i="4"/>
  <c r="F43" i="4" s="1"/>
  <c r="E42" i="4"/>
  <c r="F42" i="4"/>
  <c r="E41" i="4"/>
  <c r="F41" i="4" s="1"/>
  <c r="E40" i="4"/>
  <c r="F40" i="4" s="1"/>
  <c r="E39" i="4"/>
  <c r="F39" i="4" s="1"/>
  <c r="E38" i="4"/>
  <c r="F38" i="4"/>
  <c r="E37" i="4"/>
  <c r="F37" i="4" s="1"/>
  <c r="E36" i="4"/>
  <c r="F36" i="4" s="1"/>
  <c r="E35" i="4"/>
  <c r="F35" i="4" s="1"/>
  <c r="E34" i="4"/>
  <c r="F34" i="4"/>
  <c r="E33" i="4"/>
  <c r="F33" i="4" s="1"/>
  <c r="E32" i="4"/>
  <c r="F32" i="4" s="1"/>
  <c r="E31" i="4"/>
  <c r="F31" i="4" s="1"/>
  <c r="E30" i="4"/>
  <c r="F30" i="4"/>
  <c r="E29" i="4"/>
  <c r="F29" i="4" s="1"/>
  <c r="E28" i="4"/>
  <c r="F28" i="4" s="1"/>
  <c r="E27" i="4"/>
  <c r="F27" i="4" s="1"/>
  <c r="E26" i="4"/>
  <c r="F26" i="4"/>
  <c r="E25" i="4"/>
  <c r="F25" i="4" s="1"/>
  <c r="E24" i="4"/>
  <c r="F24" i="4" s="1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E17" i="18"/>
  <c r="F17" i="18" s="1"/>
  <c r="E16" i="18"/>
  <c r="F16" i="18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/>
  <c r="E9" i="18"/>
  <c r="F9" i="18" s="1"/>
  <c r="E8" i="18"/>
  <c r="F8" i="18" s="1"/>
  <c r="E7" i="18"/>
  <c r="F7" i="18" s="1"/>
  <c r="E6" i="18"/>
  <c r="F6" i="18" s="1"/>
  <c r="E5" i="18"/>
  <c r="F5" i="18" s="1"/>
  <c r="E4" i="18"/>
  <c r="F4" i="18" s="1"/>
  <c r="E3" i="18"/>
  <c r="F3" i="18" s="1"/>
  <c r="E2" i="18"/>
  <c r="F2" i="18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I8" i="21" s="1"/>
  <c r="E5" i="7"/>
  <c r="F5" i="7" s="1"/>
  <c r="I7" i="21" s="1"/>
  <c r="E4" i="7"/>
  <c r="F4" i="7" s="1"/>
  <c r="I6" i="21" s="1"/>
  <c r="E3" i="7"/>
  <c r="F3" i="7" s="1"/>
  <c r="I5" i="21" s="1"/>
  <c r="E2" i="7"/>
  <c r="F2" i="7" s="1"/>
  <c r="I4" i="21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E4" i="9"/>
  <c r="F4" i="9" s="1"/>
  <c r="E3" i="9"/>
  <c r="F3" i="9" s="1"/>
  <c r="E2" i="9"/>
  <c r="F2" i="9" s="1"/>
  <c r="E2" i="6"/>
  <c r="F2" i="6" s="1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" i="5"/>
  <c r="F2" i="5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L3" i="6"/>
  <c r="M3" i="6" s="1"/>
  <c r="L2" i="6"/>
  <c r="M2" i="6" s="1"/>
  <c r="L3" i="5"/>
  <c r="M3" i="5" s="1"/>
  <c r="L2" i="5"/>
  <c r="M2" i="5" s="1"/>
  <c r="L3" i="9"/>
  <c r="M3" i="9"/>
  <c r="L2" i="9"/>
  <c r="M2" i="9" s="1"/>
  <c r="L3" i="7"/>
  <c r="M3" i="7"/>
  <c r="L2" i="7"/>
  <c r="M2" i="7" s="1"/>
  <c r="L3" i="8"/>
  <c r="M3" i="8" s="1"/>
  <c r="L2" i="8"/>
  <c r="M2" i="8" s="1"/>
  <c r="L3" i="11"/>
  <c r="M3" i="11" s="1"/>
  <c r="L2" i="11"/>
  <c r="M2" i="11" s="1"/>
  <c r="L3" i="10"/>
  <c r="M3" i="10" s="1"/>
  <c r="L2" i="10"/>
  <c r="M2" i="10" s="1"/>
  <c r="L3" i="13"/>
  <c r="M3" i="13"/>
  <c r="L2" i="13"/>
  <c r="M2" i="13" s="1"/>
  <c r="L3" i="14"/>
  <c r="M3" i="14"/>
  <c r="L2" i="14"/>
  <c r="M2" i="14" s="1"/>
  <c r="L3" i="15"/>
  <c r="M3" i="15" s="1"/>
  <c r="L2" i="15"/>
  <c r="M2" i="15" s="1"/>
  <c r="L3" i="16"/>
  <c r="M3" i="16" s="1"/>
  <c r="L2" i="16"/>
  <c r="M2" i="16" s="1"/>
  <c r="L3" i="17"/>
  <c r="M3" i="17" s="1"/>
  <c r="L2" i="17"/>
  <c r="M2" i="17" s="1"/>
  <c r="L3" i="18"/>
  <c r="M3" i="18" s="1"/>
  <c r="L2" i="18"/>
  <c r="M2" i="18" s="1"/>
  <c r="L3" i="4"/>
  <c r="M3" i="4" s="1"/>
  <c r="L2" i="4"/>
  <c r="M2" i="4" s="1"/>
  <c r="L3" i="12"/>
  <c r="M3" i="12"/>
  <c r="L2" i="12"/>
  <c r="M2" i="12" s="1"/>
  <c r="L3" i="19"/>
  <c r="M3" i="19"/>
  <c r="L2" i="19"/>
  <c r="M2" i="19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45" i="3"/>
  <c r="F22" i="3"/>
  <c r="F23" i="3"/>
  <c r="F24" i="3"/>
  <c r="F25" i="3"/>
  <c r="F26" i="3"/>
  <c r="F21" i="3"/>
  <c r="E25" i="3"/>
  <c r="E26" i="3"/>
  <c r="E20" i="3"/>
  <c r="E21" i="3"/>
  <c r="E22" i="3"/>
  <c r="E23" i="3"/>
  <c r="E24" i="3"/>
  <c r="B5" i="1"/>
  <c r="B7" i="1"/>
  <c r="B9" i="1"/>
  <c r="B10" i="1" s="1"/>
  <c r="D20" i="1" s="1"/>
  <c r="B15" i="1"/>
  <c r="D18" i="1"/>
  <c r="D19" i="1"/>
  <c r="I44" i="3" l="1"/>
  <c r="I42" i="3"/>
  <c r="J42" i="3"/>
  <c r="I40" i="3"/>
  <c r="J40" i="3"/>
  <c r="I39" i="3"/>
  <c r="J39" i="3"/>
  <c r="I38" i="3"/>
  <c r="J38" i="3"/>
  <c r="I43" i="3"/>
  <c r="J43" i="3"/>
  <c r="I41" i="3"/>
  <c r="J41" i="3"/>
  <c r="I33" i="3"/>
  <c r="I34" i="3"/>
  <c r="I32" i="3"/>
  <c r="I36" i="3"/>
  <c r="J36" i="3"/>
  <c r="I35" i="3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B19" i="3"/>
  <c r="C19" i="3" s="1"/>
  <c r="B23" i="3"/>
  <c r="B21" i="3"/>
  <c r="B17" i="3"/>
  <c r="C17" i="3" s="1"/>
  <c r="B22" i="3"/>
  <c r="B25" i="3"/>
  <c r="C25" i="3" s="1"/>
  <c r="B24" i="3"/>
  <c r="C24" i="3" s="1"/>
  <c r="B20" i="3"/>
  <c r="B18" i="3"/>
  <c r="C18" i="3" s="1"/>
  <c r="B26" i="3"/>
  <c r="B15" i="3"/>
  <c r="C15" i="3" s="1"/>
  <c r="B14" i="3"/>
  <c r="C14" i="3" s="1"/>
  <c r="B16" i="3"/>
  <c r="C16" i="3" s="1"/>
  <c r="B13" i="3"/>
  <c r="C13" i="3" s="1"/>
  <c r="G14" i="22" l="1"/>
  <c r="AE26" i="21"/>
  <c r="H14" i="22" s="1"/>
  <c r="G11" i="22"/>
  <c r="V26" i="21"/>
  <c r="H11" i="22" s="1"/>
  <c r="G13" i="22"/>
  <c r="AB26" i="21"/>
  <c r="H13" i="22" s="1"/>
  <c r="G15" i="22"/>
  <c r="AH26" i="21"/>
  <c r="H15" i="22" s="1"/>
  <c r="G8" i="22"/>
  <c r="M26" i="21"/>
  <c r="H8" i="22" s="1"/>
  <c r="G6" i="22"/>
  <c r="G26" i="21"/>
  <c r="H6" i="22" s="1"/>
  <c r="G7" i="22"/>
  <c r="J26" i="21"/>
  <c r="H7" i="22" s="1"/>
  <c r="G10" i="22"/>
  <c r="S26" i="21"/>
  <c r="H10" i="22" s="1"/>
  <c r="G9" i="22"/>
  <c r="P26" i="21"/>
  <c r="H9" i="22" s="1"/>
  <c r="G5" i="22"/>
  <c r="D26" i="21"/>
  <c r="H5" i="22" s="1"/>
  <c r="G25" i="3"/>
  <c r="C21" i="3"/>
  <c r="G21" i="3"/>
  <c r="G24" i="3"/>
  <c r="C20" i="3"/>
  <c r="G20" i="3"/>
  <c r="C23" i="3"/>
  <c r="G23" i="3"/>
  <c r="G22" i="3"/>
  <c r="C22" i="3"/>
  <c r="G26" i="3"/>
  <c r="C26" i="3"/>
  <c r="K34" i="3" l="1"/>
  <c r="K42" i="3"/>
  <c r="K35" i="3"/>
  <c r="K43" i="3"/>
  <c r="K36" i="3"/>
  <c r="K44" i="3"/>
  <c r="K37" i="3"/>
  <c r="K29" i="3"/>
  <c r="K30" i="3"/>
  <c r="K38" i="3"/>
  <c r="K31" i="3"/>
  <c r="K39" i="3"/>
  <c r="K32" i="3"/>
  <c r="K41" i="3"/>
  <c r="K40" i="3"/>
  <c r="K33" i="3"/>
</calcChain>
</file>

<file path=xl/sharedStrings.xml><?xml version="1.0" encoding="utf-8"?>
<sst xmlns="http://schemas.openxmlformats.org/spreadsheetml/2006/main" count="1288" uniqueCount="215">
  <si>
    <t>calculated density p(20)</t>
  </si>
  <si>
    <t>Final volume 5.6+ ml</t>
  </si>
  <si>
    <t>time to equilibrate gradient (h) with 3 layered pre-gradient</t>
  </si>
  <si>
    <t>particle equilibrium time at selected rpm (h)</t>
  </si>
  <si>
    <t>volume of tube (ml)</t>
  </si>
  <si>
    <t>M</t>
  </si>
  <si>
    <t>Molecular mass of DNA (Dependent on size)</t>
  </si>
  <si>
    <t>Size of DNA (bp)</t>
  </si>
  <si>
    <t>L</t>
  </si>
  <si>
    <t>β°-value</t>
  </si>
  <si>
    <r>
      <t>r</t>
    </r>
    <r>
      <rPr>
        <b/>
        <vertAlign val="subscript"/>
        <sz val="10"/>
        <rFont val="Arial"/>
        <family val="2"/>
      </rPr>
      <t>b</t>
    </r>
  </si>
  <si>
    <r>
      <t>r</t>
    </r>
    <r>
      <rPr>
        <b/>
        <vertAlign val="subscript"/>
        <sz val="10"/>
        <rFont val="Arial"/>
        <family val="2"/>
      </rPr>
      <t>t</t>
    </r>
  </si>
  <si>
    <r>
      <t>S</t>
    </r>
    <r>
      <rPr>
        <b/>
        <vertAlign val="subscript"/>
        <sz val="10"/>
        <rFont val="Arial"/>
        <family val="2"/>
      </rPr>
      <t>20,w</t>
    </r>
  </si>
  <si>
    <r>
      <t>ρ</t>
    </r>
    <r>
      <rPr>
        <b/>
        <vertAlign val="subscript"/>
        <sz val="10"/>
        <rFont val="Arial"/>
        <family val="2"/>
      </rPr>
      <t>m</t>
    </r>
  </si>
  <si>
    <r>
      <t>ρ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</si>
  <si>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</si>
  <si>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c</t>
    </r>
  </si>
  <si>
    <r>
      <t>v</t>
    </r>
    <r>
      <rPr>
        <b/>
        <vertAlign val="subscript"/>
        <sz val="10"/>
        <rFont val="Arial"/>
        <family val="2"/>
      </rPr>
      <t>t</t>
    </r>
  </si>
  <si>
    <t>Volume CsCl (mL)</t>
  </si>
  <si>
    <t>Volume GB/DNA (mL)</t>
  </si>
  <si>
    <t>Total Volume (mL)</t>
  </si>
  <si>
    <t>the distance from the axis of rotation to the position occupied by the DNA at equilibrium (cm)</t>
  </si>
  <si>
    <t>β°</t>
  </si>
  <si>
    <t>N</t>
  </si>
  <si>
    <t>ω</t>
  </si>
  <si>
    <t xml:space="preserve">distance (cm) to bottom of gradient </t>
  </si>
  <si>
    <t xml:space="preserve">distance (cm) to top of gradient </t>
  </si>
  <si>
    <t>β°-value of CsCl (dependent on concentration)</t>
  </si>
  <si>
    <t>angular velocity of rotor (rev/min)</t>
  </si>
  <si>
    <t>angular velocity of rotor ((π/30)(rev/min))</t>
  </si>
  <si>
    <t>Sedimentation coefficient of DNA at 20 °C in water (DNA size and density dependent?)</t>
  </si>
  <si>
    <t>constant which is inversely proportional to the diffusion coefficient of the solute which forms the gradient</t>
  </si>
  <si>
    <t>CsCl Density at 25 °C (g/ml)</t>
  </si>
  <si>
    <t>CsCl stock</t>
  </si>
  <si>
    <t>buoyant density of the DNA (dependent on GC and %labeling, use the lightest density)</t>
  </si>
  <si>
    <t>the isoconcentration point in a cylindrical tube (cm) (a tube in a swing-out rotor)</t>
  </si>
  <si>
    <t>density of solution (g/ml) (if homogeneous)</t>
  </si>
  <si>
    <r>
      <t>k</t>
    </r>
    <r>
      <rPr>
        <sz val="10"/>
        <rFont val="Arial"/>
        <family val="2"/>
        <charset val="1"/>
      </rPr>
      <t xml:space="preserve"> (for 1.5 g/ml CsCl)</t>
    </r>
  </si>
  <si>
    <t>time to equilibrate gradient (h) without pre-gradient</t>
  </si>
  <si>
    <t>measured nD</t>
  </si>
  <si>
    <t>temp</t>
  </si>
  <si>
    <t>Vti 65.2, full, 20 C, 65000rpm</t>
  </si>
  <si>
    <t>temp corrected nd</t>
  </si>
  <si>
    <t xml:space="preserve">Sample </t>
  </si>
  <si>
    <t>using density (p(20)) CsCl stock = 1.887, Final density = 1.730 g/ml</t>
  </si>
  <si>
    <t>cscl</t>
  </si>
  <si>
    <t>GB</t>
  </si>
  <si>
    <t>TE+DNA</t>
  </si>
  <si>
    <t>2) Calculate how much CsCl stock to use by choosing the total volume in C14-C27 that is just above 5.6 ml</t>
  </si>
  <si>
    <t>3) Calculate how much GB to use ([Total Volume] - [CsCl stock volume] - [DNA volume])</t>
  </si>
  <si>
    <t>4) Prep samples in 15 ml tubes (mix CsCl stock with GB and then add DNA), mix gently, and then quick spin</t>
  </si>
  <si>
    <t>1) Measure CsCl stock nD and enter nD and temp into B40 and C40</t>
  </si>
  <si>
    <t>5) Measure refractive index for each sample and record nD and temps in B34-B39 and C34-C39, to verify all samples are similar and near target final density</t>
  </si>
  <si>
    <t>6) load ultracentrifuge tubes</t>
  </si>
  <si>
    <t>Order of operations</t>
  </si>
  <si>
    <t>fraction</t>
  </si>
  <si>
    <t>measurement</t>
  </si>
  <si>
    <t>raw nD</t>
  </si>
  <si>
    <t>temp C</t>
  </si>
  <si>
    <t>nD-20 blank corrected</t>
  </si>
  <si>
    <t>density (g/ml)</t>
  </si>
  <si>
    <t>nD</t>
  </si>
  <si>
    <t>sample well</t>
  </si>
  <si>
    <t>A1</t>
  </si>
  <si>
    <t>B1</t>
  </si>
  <si>
    <t>C1</t>
  </si>
  <si>
    <t>D1</t>
  </si>
  <si>
    <t>E1</t>
  </si>
  <si>
    <t>F1</t>
  </si>
  <si>
    <t>G1</t>
  </si>
  <si>
    <t>H1</t>
  </si>
  <si>
    <t>H2</t>
  </si>
  <si>
    <t>G2</t>
  </si>
  <si>
    <t>F2</t>
  </si>
  <si>
    <t>E2</t>
  </si>
  <si>
    <t>D2</t>
  </si>
  <si>
    <t>C2</t>
  </si>
  <si>
    <t>B2</t>
  </si>
  <si>
    <t>A2</t>
  </si>
  <si>
    <t>A3</t>
  </si>
  <si>
    <t>B3</t>
  </si>
  <si>
    <t>C3</t>
  </si>
  <si>
    <t>D3</t>
  </si>
  <si>
    <t>E3</t>
  </si>
  <si>
    <t>F3</t>
  </si>
  <si>
    <t>G3</t>
  </si>
  <si>
    <t>H3</t>
  </si>
  <si>
    <t>H4</t>
  </si>
  <si>
    <t>G4</t>
  </si>
  <si>
    <t>F4</t>
  </si>
  <si>
    <t>E4</t>
  </si>
  <si>
    <t>D4</t>
  </si>
  <si>
    <t>C4</t>
  </si>
  <si>
    <t>B4</t>
  </si>
  <si>
    <t>A4</t>
  </si>
  <si>
    <t>A5</t>
  </si>
  <si>
    <t>B5</t>
  </si>
  <si>
    <t>C5</t>
  </si>
  <si>
    <t>D5</t>
  </si>
  <si>
    <t>E5</t>
  </si>
  <si>
    <t>F5</t>
  </si>
  <si>
    <t>G5</t>
  </si>
  <si>
    <t>H5</t>
  </si>
  <si>
    <t>H6</t>
  </si>
  <si>
    <t>G6</t>
  </si>
  <si>
    <t>F6</t>
  </si>
  <si>
    <t>E6</t>
  </si>
  <si>
    <t>D6</t>
  </si>
  <si>
    <t>C6</t>
  </si>
  <si>
    <t>B6</t>
  </si>
  <si>
    <t>A6</t>
  </si>
  <si>
    <t>A7</t>
  </si>
  <si>
    <t>B7</t>
  </si>
  <si>
    <t>C7</t>
  </si>
  <si>
    <t>D7</t>
  </si>
  <si>
    <t>E7</t>
  </si>
  <si>
    <t>F7</t>
  </si>
  <si>
    <t>G7</t>
  </si>
  <si>
    <t>H7</t>
  </si>
  <si>
    <t>H8</t>
  </si>
  <si>
    <t>G8</t>
  </si>
  <si>
    <t>F8</t>
  </si>
  <si>
    <t>E8</t>
  </si>
  <si>
    <t>D8</t>
  </si>
  <si>
    <t>C8</t>
  </si>
  <si>
    <t>B8</t>
  </si>
  <si>
    <t>A8</t>
  </si>
  <si>
    <t>A9</t>
  </si>
  <si>
    <t>B9</t>
  </si>
  <si>
    <t>C9</t>
  </si>
  <si>
    <t>D9</t>
  </si>
  <si>
    <t>E9</t>
  </si>
  <si>
    <t>F9</t>
  </si>
  <si>
    <t>G9</t>
  </si>
  <si>
    <t>H9</t>
  </si>
  <si>
    <t>H10</t>
  </si>
  <si>
    <t>G10</t>
  </si>
  <si>
    <t>F10</t>
  </si>
  <si>
    <t>Tube A</t>
  </si>
  <si>
    <t>Tube B</t>
  </si>
  <si>
    <t>Tube C</t>
  </si>
  <si>
    <t>Tube D</t>
  </si>
  <si>
    <t>Tube E</t>
  </si>
  <si>
    <t>Tube F</t>
  </si>
  <si>
    <t>Tube G</t>
  </si>
  <si>
    <t>Tube H</t>
  </si>
  <si>
    <t>DNA conc ng/ul</t>
  </si>
  <si>
    <t xml:space="preserve">DNA </t>
  </si>
  <si>
    <t>TE</t>
  </si>
  <si>
    <t>Tube I</t>
  </si>
  <si>
    <t>Tube J</t>
  </si>
  <si>
    <t>Tube K</t>
  </si>
  <si>
    <t>Tube L</t>
  </si>
  <si>
    <t>Sample name</t>
  </si>
  <si>
    <t>CsCl Start</t>
  </si>
  <si>
    <t>CsCl end</t>
  </si>
  <si>
    <t>Time Start</t>
  </si>
  <si>
    <t>Time End</t>
  </si>
  <si>
    <t>E10</t>
  </si>
  <si>
    <t>D10</t>
  </si>
  <si>
    <t>C10</t>
  </si>
  <si>
    <t>B10</t>
  </si>
  <si>
    <t>A10</t>
  </si>
  <si>
    <t>Tube M</t>
  </si>
  <si>
    <t>Tube N</t>
  </si>
  <si>
    <t>Tube O</t>
  </si>
  <si>
    <t>Tube P</t>
  </si>
  <si>
    <t>GB + Tween</t>
  </si>
  <si>
    <t>Fraction</t>
  </si>
  <si>
    <t>B</t>
  </si>
  <si>
    <t>C</t>
  </si>
  <si>
    <t>D</t>
  </si>
  <si>
    <t>DNA (ng/ul)</t>
  </si>
  <si>
    <t>E</t>
  </si>
  <si>
    <t>F</t>
  </si>
  <si>
    <t>G</t>
  </si>
  <si>
    <t>H</t>
  </si>
  <si>
    <t>A11</t>
  </si>
  <si>
    <t>B11</t>
  </si>
  <si>
    <t>C11</t>
  </si>
  <si>
    <t>D11</t>
  </si>
  <si>
    <t>E11</t>
  </si>
  <si>
    <t>F11</t>
  </si>
  <si>
    <t>G11</t>
  </si>
  <si>
    <t>H11</t>
  </si>
  <si>
    <t>Sample ID</t>
  </si>
  <si>
    <t>Tube Label</t>
  </si>
  <si>
    <t>Well Location</t>
  </si>
  <si>
    <t>CsCl g/ml</t>
  </si>
  <si>
    <t>% Yield:</t>
  </si>
  <si>
    <t>Project Name</t>
  </si>
  <si>
    <t>PI</t>
  </si>
  <si>
    <t>Tube Letter</t>
  </si>
  <si>
    <t>Centrifuge Start Date</t>
  </si>
  <si>
    <t>Plate Label</t>
  </si>
  <si>
    <t>ABCD</t>
  </si>
  <si>
    <t>Notes</t>
  </si>
  <si>
    <t>Total DNA</t>
  </si>
  <si>
    <t>EFGH</t>
  </si>
  <si>
    <t>Total Hours Centrifuged</t>
  </si>
  <si>
    <t>Percent DNA Recovered</t>
  </si>
  <si>
    <t>IJKL</t>
  </si>
  <si>
    <t>I</t>
  </si>
  <si>
    <t>J</t>
  </si>
  <si>
    <t>K</t>
  </si>
  <si>
    <t>Isotope</t>
  </si>
  <si>
    <t>DNA Loaded (ng)</t>
  </si>
  <si>
    <t>Notes:</t>
  </si>
  <si>
    <t>Final Volume (ul)</t>
  </si>
  <si>
    <t>GB+Tween</t>
  </si>
  <si>
    <t>Control</t>
  </si>
  <si>
    <t>Density gradient seems shifted one fraction off of the normal pattern but the DNA/Density curve matches expected values</t>
  </si>
  <si>
    <t>Water Year</t>
  </si>
  <si>
    <t>Petar Penev</t>
  </si>
  <si>
    <t>All samples fractioned manually (1 min per sample @ 250 ul/min)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</si>
</sst>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00"/>
  </numFmts>
  <fonts count="20">
    <font>
      <sz val="10"/>
      <name val="Arial"/>
      <family val="2"/>
      <charset val="1"/>
    </font>
    <font>
      <sz val="10"/>
      <name val="Arial"/>
      <family val="2"/>
      <charset val="1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name val="Arial"/>
      <family val="2"/>
      <charset val="1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8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 (Body)"/>
    </font>
    <font>
      <sz val="11"/>
      <name val="Calibri (Body)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6" fillId="0" borderId="0"/>
  </cellStyleXfs>
  <cellXfs count="119">
    <xf numFmtId="0" fontId="0" fillId="0" borderId="0" xfId="0"/>
    <xf numFmtId="0" fontId="2" fillId="0" borderId="0" xfId="0" applyFont="1"/>
    <xf numFmtId="0" fontId="10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2" fontId="10" fillId="0" borderId="0" xfId="0" applyNumberFormat="1" applyFont="1" applyAlignment="1">
      <alignment horizontal="center" vertical="center"/>
    </xf>
    <xf numFmtId="11" fontId="10" fillId="0" borderId="0" xfId="0" applyNumberFormat="1" applyFont="1" applyAlignment="1">
      <alignment horizontal="center" vertical="center"/>
    </xf>
    <xf numFmtId="11" fontId="10" fillId="0" borderId="0" xfId="0" applyNumberFormat="1" applyFont="1"/>
    <xf numFmtId="2" fontId="10" fillId="0" borderId="2" xfId="0" applyNumberFormat="1" applyFont="1" applyBorder="1" applyAlignment="1">
      <alignment horizontal="center" vertical="center"/>
    </xf>
    <xf numFmtId="11" fontId="10" fillId="0" borderId="2" xfId="0" applyNumberFormat="1" applyFont="1" applyBorder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horizontal="right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1" fillId="0" borderId="0" xfId="0" applyFont="1"/>
    <xf numFmtId="0" fontId="1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6" fontId="0" fillId="0" borderId="0" xfId="0" applyNumberFormat="1"/>
    <xf numFmtId="0" fontId="6" fillId="0" borderId="0" xfId="0" applyFont="1" applyAlignment="1">
      <alignment horizontal="right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5" fontId="6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7" fontId="0" fillId="0" borderId="0" xfId="0" applyNumberFormat="1"/>
    <xf numFmtId="164" fontId="0" fillId="0" borderId="0" xfId="0" applyNumberFormat="1" applyAlignment="1">
      <alignment horizontal="center" vertical="center" wrapText="1"/>
    </xf>
    <xf numFmtId="0" fontId="14" fillId="0" borderId="0" xfId="0" applyFont="1"/>
    <xf numFmtId="0" fontId="6" fillId="0" borderId="0" xfId="0" applyFont="1"/>
    <xf numFmtId="0" fontId="4" fillId="0" borderId="3" xfId="0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4" fillId="0" borderId="2" xfId="0" applyFont="1" applyBorder="1" applyAlignment="1">
      <alignment horizontal="center"/>
    </xf>
    <xf numFmtId="0" fontId="13" fillId="0" borderId="0" xfId="0" applyFont="1" applyAlignment="1">
      <alignment horizontal="right"/>
    </xf>
    <xf numFmtId="165" fontId="13" fillId="0" borderId="0" xfId="0" applyNumberFormat="1" applyFont="1" applyAlignment="1">
      <alignment horizontal="right"/>
    </xf>
    <xf numFmtId="0" fontId="0" fillId="3" borderId="0" xfId="0" applyFill="1"/>
    <xf numFmtId="165" fontId="0" fillId="3" borderId="0" xfId="0" applyNumberFormat="1" applyFill="1"/>
    <xf numFmtId="0" fontId="0" fillId="4" borderId="2" xfId="0" applyFill="1" applyBorder="1"/>
    <xf numFmtId="165" fontId="13" fillId="4" borderId="2" xfId="0" applyNumberFormat="1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166" fontId="0" fillId="4" borderId="2" xfId="0" applyNumberFormat="1" applyFill="1" applyBorder="1"/>
    <xf numFmtId="167" fontId="0" fillId="4" borderId="2" xfId="0" applyNumberFormat="1" applyFill="1" applyBorder="1"/>
    <xf numFmtId="164" fontId="0" fillId="0" borderId="0" xfId="0" applyNumberFormat="1"/>
    <xf numFmtId="167" fontId="14" fillId="0" borderId="0" xfId="0" applyNumberFormat="1" applyFont="1"/>
    <xf numFmtId="0" fontId="4" fillId="0" borderId="0" xfId="0" applyFont="1" applyAlignment="1">
      <alignment horizontal="center"/>
    </xf>
    <xf numFmtId="0" fontId="6" fillId="5" borderId="0" xfId="0" applyFont="1" applyFill="1"/>
    <xf numFmtId="0" fontId="0" fillId="5" borderId="0" xfId="0" applyFill="1"/>
    <xf numFmtId="167" fontId="0" fillId="5" borderId="0" xfId="0" applyNumberFormat="1" applyFill="1"/>
    <xf numFmtId="0" fontId="16" fillId="0" borderId="0" xfId="1"/>
    <xf numFmtId="0" fontId="0" fillId="0" borderId="0" xfId="0" applyAlignment="1">
      <alignment vertical="center" wrapText="1"/>
    </xf>
    <xf numFmtId="0" fontId="0" fillId="6" borderId="0" xfId="0" applyFill="1"/>
    <xf numFmtId="165" fontId="0" fillId="6" borderId="0" xfId="0" applyNumberFormat="1" applyFill="1"/>
    <xf numFmtId="0" fontId="0" fillId="7" borderId="0" xfId="0" applyFill="1"/>
    <xf numFmtId="165" fontId="0" fillId="7" borderId="0" xfId="0" applyNumberFormat="1" applyFill="1"/>
    <xf numFmtId="0" fontId="16" fillId="0" borderId="0" xfId="1" applyAlignment="1">
      <alignment horizontal="right"/>
    </xf>
    <xf numFmtId="0" fontId="16" fillId="0" borderId="7" xfId="1" applyBorder="1" applyAlignment="1">
      <alignment horizontal="center"/>
    </xf>
    <xf numFmtId="0" fontId="16" fillId="0" borderId="0" xfId="1" applyAlignment="1">
      <alignment horizontal="center"/>
    </xf>
    <xf numFmtId="0" fontId="13" fillId="0" borderId="8" xfId="1" applyFont="1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16" fillId="2" borderId="7" xfId="1" applyNumberFormat="1" applyFill="1" applyBorder="1" applyAlignment="1">
      <alignment horizontal="right"/>
    </xf>
    <xf numFmtId="165" fontId="16" fillId="2" borderId="0" xfId="1" applyNumberFormat="1" applyFill="1"/>
    <xf numFmtId="165" fontId="16" fillId="2" borderId="8" xfId="1" applyNumberFormat="1" applyFill="1" applyBorder="1"/>
    <xf numFmtId="165" fontId="16" fillId="0" borderId="7" xfId="1" applyNumberFormat="1" applyBorder="1" applyAlignment="1">
      <alignment horizontal="right"/>
    </xf>
    <xf numFmtId="165" fontId="16" fillId="0" borderId="0" xfId="1" applyNumberFormat="1"/>
    <xf numFmtId="165" fontId="16" fillId="0" borderId="8" xfId="1" applyNumberFormat="1" applyBorder="1"/>
    <xf numFmtId="165" fontId="13" fillId="0" borderId="8" xfId="1" applyNumberFormat="1" applyFont="1" applyBorder="1"/>
    <xf numFmtId="165" fontId="14" fillId="0" borderId="8" xfId="1" applyNumberFormat="1" applyFont="1" applyBorder="1"/>
    <xf numFmtId="165" fontId="14" fillId="0" borderId="0" xfId="1" applyNumberFormat="1" applyFont="1"/>
    <xf numFmtId="165" fontId="16" fillId="2" borderId="9" xfId="1" applyNumberFormat="1" applyFill="1" applyBorder="1" applyAlignment="1">
      <alignment horizontal="right"/>
    </xf>
    <xf numFmtId="165" fontId="16" fillId="2" borderId="4" xfId="1" applyNumberFormat="1" applyFill="1" applyBorder="1"/>
    <xf numFmtId="165" fontId="16" fillId="2" borderId="10" xfId="1" applyNumberFormat="1" applyFill="1" applyBorder="1"/>
    <xf numFmtId="165" fontId="13" fillId="0" borderId="0" xfId="1" applyNumberFormat="1" applyFont="1" applyAlignment="1">
      <alignment horizontal="right"/>
    </xf>
    <xf numFmtId="165" fontId="13" fillId="0" borderId="0" xfId="1" applyNumberFormat="1" applyFont="1"/>
    <xf numFmtId="165" fontId="16" fillId="0" borderId="0" xfId="1" applyNumberFormat="1" applyAlignment="1">
      <alignment horizontal="right"/>
    </xf>
    <xf numFmtId="165" fontId="16" fillId="0" borderId="7" xfId="1" applyNumberFormat="1" applyBorder="1" applyAlignment="1">
      <alignment horizontal="center"/>
    </xf>
    <xf numFmtId="165" fontId="16" fillId="0" borderId="0" xfId="1" applyNumberFormat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165" fontId="16" fillId="0" borderId="6" xfId="1" applyNumberFormat="1" applyBorder="1"/>
    <xf numFmtId="165" fontId="16" fillId="2" borderId="13" xfId="1" applyNumberFormat="1" applyFill="1" applyBorder="1"/>
    <xf numFmtId="165" fontId="16" fillId="2" borderId="12" xfId="1" applyNumberFormat="1" applyFill="1" applyBorder="1" applyAlignment="1">
      <alignment horizontal="right"/>
    </xf>
    <xf numFmtId="165" fontId="16" fillId="2" borderId="14" xfId="1" applyNumberFormat="1" applyFill="1" applyBorder="1"/>
    <xf numFmtId="165" fontId="16" fillId="0" borderId="11" xfId="1" applyNumberFormat="1" applyBorder="1"/>
    <xf numFmtId="165" fontId="13" fillId="0" borderId="11" xfId="1" applyNumberFormat="1" applyFont="1" applyBorder="1" applyAlignment="1">
      <alignment horizontal="right"/>
    </xf>
    <xf numFmtId="165" fontId="13" fillId="0" borderId="11" xfId="1" applyNumberFormat="1" applyFont="1" applyBorder="1"/>
    <xf numFmtId="165" fontId="16" fillId="0" borderId="11" xfId="1" applyNumberFormat="1" applyBorder="1" applyAlignment="1">
      <alignment horizontal="right"/>
    </xf>
    <xf numFmtId="0" fontId="17" fillId="0" borderId="0" xfId="0" applyFont="1" applyAlignment="1">
      <alignment horizontal="center"/>
    </xf>
    <xf numFmtId="0" fontId="0" fillId="2" borderId="0" xfId="0" applyFill="1" applyAlignment="1">
      <alignment vertical="center" wrapText="1"/>
    </xf>
    <xf numFmtId="165" fontId="13" fillId="2" borderId="0" xfId="0" applyNumberFormat="1" applyFont="1" applyFill="1" applyAlignment="1">
      <alignment horizontal="right"/>
    </xf>
    <xf numFmtId="164" fontId="0" fillId="2" borderId="0" xfId="0" applyNumberFormat="1" applyFill="1"/>
    <xf numFmtId="167" fontId="0" fillId="2" borderId="0" xfId="0" applyNumberFormat="1" applyFill="1"/>
    <xf numFmtId="0" fontId="4" fillId="0" borderId="15" xfId="0" applyFont="1" applyBorder="1"/>
    <xf numFmtId="0" fontId="4" fillId="0" borderId="15" xfId="0" applyFont="1" applyBorder="1" applyAlignment="1">
      <alignment wrapText="1"/>
    </xf>
    <xf numFmtId="0" fontId="15" fillId="0" borderId="15" xfId="0" applyFont="1" applyBorder="1" applyAlignment="1">
      <alignment wrapText="1"/>
    </xf>
    <xf numFmtId="0" fontId="13" fillId="2" borderId="0" xfId="0" applyFont="1" applyFill="1" applyAlignment="1">
      <alignment horizontal="right"/>
    </xf>
    <xf numFmtId="0" fontId="13" fillId="0" borderId="5" xfId="1" applyFont="1" applyBorder="1"/>
    <xf numFmtId="1" fontId="13" fillId="0" borderId="5" xfId="1" applyNumberFormat="1" applyFont="1" applyBorder="1"/>
    <xf numFmtId="0" fontId="13" fillId="0" borderId="6" xfId="1" applyFont="1" applyBorder="1"/>
    <xf numFmtId="0" fontId="18" fillId="2" borderId="0" xfId="0" applyFont="1" applyFill="1" applyAlignment="1">
      <alignment horizontal="center" wrapText="1"/>
    </xf>
    <xf numFmtId="0" fontId="18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8" fillId="0" borderId="0" xfId="0" applyFont="1" applyAlignment="1">
      <alignment horizontal="center"/>
    </xf>
    <xf numFmtId="0" fontId="18" fillId="2" borderId="0" xfId="0" applyFont="1" applyFill="1" applyAlignment="1">
      <alignment horizontal="center"/>
    </xf>
    <xf numFmtId="0" fontId="19" fillId="2" borderId="0" xfId="0" applyFont="1" applyFill="1"/>
    <xf numFmtId="165" fontId="13" fillId="0" borderId="7" xfId="1" applyNumberFormat="1" applyFont="1" applyBorder="1" applyAlignment="1">
      <alignment horizontal="center"/>
    </xf>
    <xf numFmtId="165" fontId="13" fillId="0" borderId="0" xfId="1" applyNumberFormat="1" applyFont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0" fontId="13" fillId="0" borderId="7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3" fillId="0" borderId="8" xfId="1" applyFont="1" applyBorder="1" applyAlignment="1">
      <alignment horizontal="center"/>
    </xf>
  </cellXfs>
  <cellStyles count="2">
    <cellStyle name="Normal" xfId="0" builtinId="0"/>
    <cellStyle name="Normal 2" xfId="1" xr:uid="{A5401193-31B9-47AE-B2F2-84F13525C782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</a:t>
            </a:r>
          </a:p>
          <a:p>
            <a:pPr>
              <a:defRPr/>
            </a:pPr>
            <a:r>
              <a:rPr lang="en-US" baseline="0"/>
              <a:t> A - H</a:t>
            </a:r>
            <a:endParaRPr lang="en-US"/>
          </a:p>
        </c:rich>
      </c:tx>
      <c:layout>
        <c:manualLayout>
          <c:xMode val="edge"/>
          <c:yMode val="edge"/>
          <c:x val="0.38026520200487457"/>
          <c:y val="1.5503879754350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46B-4E98-8EFA-5761BEFE9294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Summary!$C$5:$C$23</c:f>
              <c:numCache>
                <c:formatCode>0.0000</c:formatCode>
                <c:ptCount val="19"/>
                <c:pt idx="0">
                  <c:v>1.7692659510000013</c:v>
                </c:pt>
                <c:pt idx="1">
                  <c:v>1.7670804310000019</c:v>
                </c:pt>
                <c:pt idx="2">
                  <c:v>1.7616166310000008</c:v>
                </c:pt>
                <c:pt idx="3">
                  <c:v>1.7561528310000014</c:v>
                </c:pt>
                <c:pt idx="4">
                  <c:v>1.7497875040000022</c:v>
                </c:pt>
                <c:pt idx="5">
                  <c:v>1.7432309440000004</c:v>
                </c:pt>
                <c:pt idx="6">
                  <c:v>1.7377671440000011</c:v>
                </c:pt>
                <c:pt idx="7">
                  <c:v>1.7333961040000005</c:v>
                </c:pt>
                <c:pt idx="8">
                  <c:v>1.7270307770000013</c:v>
                </c:pt>
                <c:pt idx="9">
                  <c:v>1.7226597370000007</c:v>
                </c:pt>
                <c:pt idx="10">
                  <c:v>1.7171959370000014</c:v>
                </c:pt>
                <c:pt idx="11">
                  <c:v>1.7106393770000015</c:v>
                </c:pt>
                <c:pt idx="12">
                  <c:v>1.7062683370000027</c:v>
                </c:pt>
                <c:pt idx="13">
                  <c:v>1.699711777000001</c:v>
                </c:pt>
                <c:pt idx="14">
                  <c:v>1.6953407370000004</c:v>
                </c:pt>
                <c:pt idx="15">
                  <c:v>1.6898769370000011</c:v>
                </c:pt>
                <c:pt idx="16">
                  <c:v>1.6833203770000029</c:v>
                </c:pt>
                <c:pt idx="17">
                  <c:v>1.6802333300000019</c:v>
                </c:pt>
                <c:pt idx="18">
                  <c:v>1.6682129700000008</c:v>
                </c:pt>
              </c:numCache>
              <c:extLst xmlns:c15="http://schemas.microsoft.com/office/drawing/2012/chart"/>
            </c:numRef>
          </c:xVal>
          <c:yVal>
            <c:numRef>
              <c:f>Summary!$D$5:$D$23</c:f>
              <c:numCache>
                <c:formatCode>0.0000</c:formatCode>
                <c:ptCount val="19"/>
                <c:pt idx="0">
                  <c:v>-4.3468362610423174E-2</c:v>
                </c:pt>
                <c:pt idx="1">
                  <c:v>-5.1415322284523467E-2</c:v>
                </c:pt>
                <c:pt idx="2">
                  <c:v>-4.0865687915011967E-2</c:v>
                </c:pt>
                <c:pt idx="3">
                  <c:v>-1.4345236740113685E-2</c:v>
                </c:pt>
                <c:pt idx="4">
                  <c:v>0.16934506616717673</c:v>
                </c:pt>
                <c:pt idx="5">
                  <c:v>0.36032786940061179</c:v>
                </c:pt>
                <c:pt idx="6">
                  <c:v>1.2449685086866478</c:v>
                </c:pt>
                <c:pt idx="7">
                  <c:v>2.5840297888162311</c:v>
                </c:pt>
                <c:pt idx="8">
                  <c:v>6.2343957276214823</c:v>
                </c:pt>
                <c:pt idx="9">
                  <c:v>11.15825376518683</c:v>
                </c:pt>
                <c:pt idx="10">
                  <c:v>11.035745092200992</c:v>
                </c:pt>
                <c:pt idx="11">
                  <c:v>6.7326955132101185</c:v>
                </c:pt>
                <c:pt idx="12">
                  <c:v>2.877363435190714</c:v>
                </c:pt>
                <c:pt idx="13">
                  <c:v>1.1875562460953928</c:v>
                </c:pt>
                <c:pt idx="14">
                  <c:v>0.67538749260206521</c:v>
                </c:pt>
                <c:pt idx="15">
                  <c:v>0.45305348151735192</c:v>
                </c:pt>
                <c:pt idx="16">
                  <c:v>0.1722470806353448</c:v>
                </c:pt>
                <c:pt idx="17">
                  <c:v>0.12617430245156694</c:v>
                </c:pt>
                <c:pt idx="18">
                  <c:v>0.1388128496701134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46B-4E98-8EFA-5761BEFE9294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Summary!$F$5:$F$23</c:f>
              <c:numCache>
                <c:formatCode>0.0000</c:formatCode>
                <c:ptCount val="19"/>
                <c:pt idx="0">
                  <c:v>1.7678453630000028</c:v>
                </c:pt>
                <c:pt idx="1">
                  <c:v>1.7645670830000011</c:v>
                </c:pt>
                <c:pt idx="2">
                  <c:v>1.7601960430000005</c:v>
                </c:pt>
                <c:pt idx="3">
                  <c:v>1.7560162360000007</c:v>
                </c:pt>
                <c:pt idx="4">
                  <c:v>1.7494596760000025</c:v>
                </c:pt>
                <c:pt idx="5">
                  <c:v>1.7439958759999996</c:v>
                </c:pt>
                <c:pt idx="6">
                  <c:v>1.7385320760000003</c:v>
                </c:pt>
                <c:pt idx="7">
                  <c:v>1.7330682760000009</c:v>
                </c:pt>
                <c:pt idx="8">
                  <c:v>1.727385924</c:v>
                </c:pt>
                <c:pt idx="9">
                  <c:v>1.719955156000001</c:v>
                </c:pt>
                <c:pt idx="10">
                  <c:v>1.7144913560000017</c:v>
                </c:pt>
                <c:pt idx="11">
                  <c:v>1.7090275560000023</c:v>
                </c:pt>
                <c:pt idx="12">
                  <c:v>1.7026622290000031</c:v>
                </c:pt>
                <c:pt idx="13">
                  <c:v>1.6971984290000002</c:v>
                </c:pt>
                <c:pt idx="14">
                  <c:v>1.6917346290000008</c:v>
                </c:pt>
                <c:pt idx="15">
                  <c:v>1.6851780690000027</c:v>
                </c:pt>
                <c:pt idx="16">
                  <c:v>1.6797142690000033</c:v>
                </c:pt>
                <c:pt idx="17">
                  <c:v>1.672064949000001</c:v>
                </c:pt>
                <c:pt idx="18">
                  <c:v>1.6436531890000019</c:v>
                </c:pt>
              </c:numCache>
              <c:extLst xmlns:c15="http://schemas.microsoft.com/office/drawing/2012/chart"/>
            </c:numRef>
          </c:xVal>
          <c:yVal>
            <c:numRef>
              <c:f>Summary!$G$5:$G$23</c:f>
              <c:numCache>
                <c:formatCode>0.0000</c:formatCode>
                <c:ptCount val="19"/>
                <c:pt idx="0">
                  <c:v>-3.202239026806878E-2</c:v>
                </c:pt>
                <c:pt idx="1">
                  <c:v>-3.3013085883922669E-2</c:v>
                </c:pt>
                <c:pt idx="2">
                  <c:v>-3.1176619981721831E-2</c:v>
                </c:pt>
                <c:pt idx="3">
                  <c:v>1.8062137547701803E-3</c:v>
                </c:pt>
                <c:pt idx="4">
                  <c:v>0.21291211949670838</c:v>
                </c:pt>
                <c:pt idx="5">
                  <c:v>0.78593483969765732</c:v>
                </c:pt>
                <c:pt idx="6">
                  <c:v>2.1915155764206879</c:v>
                </c:pt>
                <c:pt idx="7">
                  <c:v>4.755738478321228</c:v>
                </c:pt>
                <c:pt idx="8">
                  <c:v>8.7189044741707846</c:v>
                </c:pt>
                <c:pt idx="9">
                  <c:v>9.9049176167862907</c:v>
                </c:pt>
                <c:pt idx="10">
                  <c:v>5.295875902377511</c:v>
                </c:pt>
                <c:pt idx="11">
                  <c:v>3.3225476320475225</c:v>
                </c:pt>
                <c:pt idx="12">
                  <c:v>1.5943276238604771</c:v>
                </c:pt>
                <c:pt idx="13">
                  <c:v>0.68373729655922377</c:v>
                </c:pt>
                <c:pt idx="14">
                  <c:v>0.40986349039126951</c:v>
                </c:pt>
                <c:pt idx="15">
                  <c:v>0.22607557255352093</c:v>
                </c:pt>
                <c:pt idx="16">
                  <c:v>0.1212985852304127</c:v>
                </c:pt>
                <c:pt idx="17">
                  <c:v>8.3195969166694819E-2</c:v>
                </c:pt>
                <c:pt idx="18">
                  <c:v>9.7017219617095418E-2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46B-4E98-8EFA-5761BEFE9294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Summary!$I$5:$I$23</c:f>
              <c:numCache>
                <c:formatCode>0.0000</c:formatCode>
                <c:ptCount val="19"/>
                <c:pt idx="0">
                  <c:v>1.7651407820000014</c:v>
                </c:pt>
                <c:pt idx="1">
                  <c:v>1.7618625020000014</c:v>
                </c:pt>
                <c:pt idx="2">
                  <c:v>1.7585842220000014</c:v>
                </c:pt>
                <c:pt idx="3">
                  <c:v>1.7542131820000026</c:v>
                </c:pt>
                <c:pt idx="4">
                  <c:v>1.7476566220000027</c:v>
                </c:pt>
                <c:pt idx="5">
                  <c:v>1.7421928220000016</c:v>
                </c:pt>
                <c:pt idx="6">
                  <c:v>1.7367290220000005</c:v>
                </c:pt>
                <c:pt idx="7">
                  <c:v>1.7301724620000023</c:v>
                </c:pt>
                <c:pt idx="8">
                  <c:v>1.7248998950000018</c:v>
                </c:pt>
                <c:pt idx="9">
                  <c:v>1.7194360950000007</c:v>
                </c:pt>
                <c:pt idx="10">
                  <c:v>1.711786775000002</c:v>
                </c:pt>
                <c:pt idx="11">
                  <c:v>1.7063229750000026</c:v>
                </c:pt>
                <c:pt idx="12">
                  <c:v>1.6997664150000009</c:v>
                </c:pt>
                <c:pt idx="13">
                  <c:v>1.6943026150000016</c:v>
                </c:pt>
                <c:pt idx="14">
                  <c:v>1.6888388150000022</c:v>
                </c:pt>
                <c:pt idx="15">
                  <c:v>1.6833750150000029</c:v>
                </c:pt>
                <c:pt idx="16">
                  <c:v>1.6768184550000012</c:v>
                </c:pt>
                <c:pt idx="17">
                  <c:v>1.6660820880000013</c:v>
                </c:pt>
                <c:pt idx="18">
                  <c:v>1.6180006480000024</c:v>
                </c:pt>
              </c:numCache>
              <c:extLst xmlns:c15="http://schemas.microsoft.com/office/drawing/2012/chart"/>
            </c:numRef>
          </c:xVal>
          <c:yVal>
            <c:numRef>
              <c:f>Summary!$J$5:$J$23</c:f>
              <c:numCache>
                <c:formatCode>0.0000</c:formatCode>
                <c:ptCount val="19"/>
                <c:pt idx="0">
                  <c:v>-3.5805674518391728E-2</c:v>
                </c:pt>
                <c:pt idx="1">
                  <c:v>-3.974631274294399E-2</c:v>
                </c:pt>
                <c:pt idx="2">
                  <c:v>-3.0901060077601839E-2</c:v>
                </c:pt>
                <c:pt idx="3">
                  <c:v>-6.8998523523227766E-3</c:v>
                </c:pt>
                <c:pt idx="4">
                  <c:v>-1.8233773751348103E-4</c:v>
                </c:pt>
                <c:pt idx="5">
                  <c:v>8.5454433067910604E-2</c:v>
                </c:pt>
                <c:pt idx="6">
                  <c:v>0.57013371889851139</c:v>
                </c:pt>
                <c:pt idx="7">
                  <c:v>5.6340967581266783</c:v>
                </c:pt>
                <c:pt idx="8">
                  <c:v>17.310384557103209</c:v>
                </c:pt>
                <c:pt idx="9">
                  <c:v>15.909355164999406</c:v>
                </c:pt>
                <c:pt idx="10">
                  <c:v>11.277834523881539</c:v>
                </c:pt>
                <c:pt idx="11">
                  <c:v>4.792753205125198</c:v>
                </c:pt>
                <c:pt idx="12">
                  <c:v>2.0957389266063999</c:v>
                </c:pt>
                <c:pt idx="13">
                  <c:v>1.317729265660863</c:v>
                </c:pt>
                <c:pt idx="14">
                  <c:v>0.71182683188107099</c:v>
                </c:pt>
                <c:pt idx="15">
                  <c:v>0.30256957437903259</c:v>
                </c:pt>
                <c:pt idx="16">
                  <c:v>0.19494312688096685</c:v>
                </c:pt>
                <c:pt idx="17">
                  <c:v>0.19370786939056395</c:v>
                </c:pt>
                <c:pt idx="18">
                  <c:v>0.18302911321182744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46B-4E98-8EFA-5761BEFE9294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Summary!$L$5:$L$23</c:f>
              <c:numCache>
                <c:formatCode>0.0000</c:formatCode>
                <c:ptCount val="19"/>
                <c:pt idx="0">
                  <c:v>1.7652773770000003</c:v>
                </c:pt>
                <c:pt idx="1">
                  <c:v>1.7609063370000015</c:v>
                </c:pt>
                <c:pt idx="2">
                  <c:v>1.756535297000001</c:v>
                </c:pt>
                <c:pt idx="3">
                  <c:v>1.7512627300000023</c:v>
                </c:pt>
                <c:pt idx="4">
                  <c:v>1.74361341</c:v>
                </c:pt>
                <c:pt idx="5">
                  <c:v>1.7381496100000007</c:v>
                </c:pt>
                <c:pt idx="6">
                  <c:v>1.7315930500000007</c:v>
                </c:pt>
                <c:pt idx="7">
                  <c:v>1.727222010000002</c:v>
                </c:pt>
                <c:pt idx="8">
                  <c:v>1.7206654500000003</c:v>
                </c:pt>
                <c:pt idx="9">
                  <c:v>1.7152016500000009</c:v>
                </c:pt>
                <c:pt idx="10">
                  <c:v>1.708645090000001</c:v>
                </c:pt>
                <c:pt idx="11">
                  <c:v>1.7031812900000016</c:v>
                </c:pt>
                <c:pt idx="12">
                  <c:v>1.6977174900000005</c:v>
                </c:pt>
                <c:pt idx="13">
                  <c:v>1.6922536900000011</c:v>
                </c:pt>
                <c:pt idx="14">
                  <c:v>1.6867898900000018</c:v>
                </c:pt>
                <c:pt idx="15">
                  <c:v>1.6815173230000031</c:v>
                </c:pt>
                <c:pt idx="16">
                  <c:v>1.6749607630000014</c:v>
                </c:pt>
                <c:pt idx="17">
                  <c:v>1.6585693630000016</c:v>
                </c:pt>
                <c:pt idx="18">
                  <c:v>1.5864472030000005</c:v>
                </c:pt>
              </c:numCache>
            </c:numRef>
          </c:xVal>
          <c:yVal>
            <c:numRef>
              <c:f>Summary!$M$5:$M$23</c:f>
              <c:numCache>
                <c:formatCode>0.0000</c:formatCode>
                <c:ptCount val="19"/>
                <c:pt idx="0">
                  <c:v>2.1357564435453766E-2</c:v>
                </c:pt>
                <c:pt idx="1">
                  <c:v>5.7527924862968448E-2</c:v>
                </c:pt>
                <c:pt idx="2">
                  <c:v>9.2166486141953816E-2</c:v>
                </c:pt>
                <c:pt idx="3">
                  <c:v>0.16869886858419361</c:v>
                </c:pt>
                <c:pt idx="4">
                  <c:v>0.38052830596506321</c:v>
                </c:pt>
                <c:pt idx="5">
                  <c:v>0.6046837371855357</c:v>
                </c:pt>
                <c:pt idx="6">
                  <c:v>1.5306441785702714</c:v>
                </c:pt>
                <c:pt idx="7">
                  <c:v>5.0907957178385717</c:v>
                </c:pt>
                <c:pt idx="8">
                  <c:v>10.121245339464535</c:v>
                </c:pt>
                <c:pt idx="9">
                  <c:v>9.6889723922487896</c:v>
                </c:pt>
                <c:pt idx="10">
                  <c:v>6.7469177290803648</c:v>
                </c:pt>
                <c:pt idx="11">
                  <c:v>3.4766844080001653</c:v>
                </c:pt>
                <c:pt idx="12">
                  <c:v>1.9178922252952226</c:v>
                </c:pt>
                <c:pt idx="13">
                  <c:v>1.3459782586861275</c:v>
                </c:pt>
                <c:pt idx="14">
                  <c:v>0.7772661851201742</c:v>
                </c:pt>
                <c:pt idx="15">
                  <c:v>0.42682660146331991</c:v>
                </c:pt>
                <c:pt idx="16">
                  <c:v>0.24257220872185684</c:v>
                </c:pt>
                <c:pt idx="17">
                  <c:v>0.20195507009684296</c:v>
                </c:pt>
                <c:pt idx="18">
                  <c:v>0.14021464343685577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6B-4E98-8EFA-5761BEFE9294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Summary!$O$5:$O$23</c:f>
              <c:numCache>
                <c:formatCode>0.0000</c:formatCode>
                <c:ptCount val="19"/>
                <c:pt idx="0">
                  <c:v>1.761480036</c:v>
                </c:pt>
                <c:pt idx="1">
                  <c:v>1.7592945160000006</c:v>
                </c:pt>
                <c:pt idx="2">
                  <c:v>1.7549234760000019</c:v>
                </c:pt>
                <c:pt idx="3">
                  <c:v>1.7494596760000025</c:v>
                </c:pt>
                <c:pt idx="4">
                  <c:v>1.7429031160000008</c:v>
                </c:pt>
                <c:pt idx="5">
                  <c:v>1.7374393160000015</c:v>
                </c:pt>
                <c:pt idx="6">
                  <c:v>1.7308827560000015</c:v>
                </c:pt>
                <c:pt idx="7">
                  <c:v>1.7254189560000022</c:v>
                </c:pt>
                <c:pt idx="8">
                  <c:v>1.719955156000001</c:v>
                </c:pt>
                <c:pt idx="9">
                  <c:v>1.7155841160000005</c:v>
                </c:pt>
                <c:pt idx="10">
                  <c:v>1.7090275560000023</c:v>
                </c:pt>
                <c:pt idx="11">
                  <c:v>1.703563756000003</c:v>
                </c:pt>
                <c:pt idx="12">
                  <c:v>1.6980999560000001</c:v>
                </c:pt>
                <c:pt idx="13">
                  <c:v>1.6928273890000014</c:v>
                </c:pt>
                <c:pt idx="14">
                  <c:v>1.6860795960000026</c:v>
                </c:pt>
                <c:pt idx="15">
                  <c:v>1.6808070290000021</c:v>
                </c:pt>
                <c:pt idx="16">
                  <c:v>1.6731577090000016</c:v>
                </c:pt>
                <c:pt idx="17">
                  <c:v>1.6600445890000017</c:v>
                </c:pt>
                <c:pt idx="18">
                  <c:v>1.6043138290000005</c:v>
                </c:pt>
              </c:numCache>
            </c:numRef>
          </c:xVal>
          <c:yVal>
            <c:numRef>
              <c:f>Summary!$P$5:$P$23</c:f>
              <c:numCache>
                <c:formatCode>0.0000</c:formatCode>
                <c:ptCount val="19"/>
                <c:pt idx="0">
                  <c:v>6.4839734657374066E-3</c:v>
                </c:pt>
                <c:pt idx="1">
                  <c:v>4.8273627094682942E-2</c:v>
                </c:pt>
                <c:pt idx="2">
                  <c:v>9.5877462133581379E-2</c:v>
                </c:pt>
                <c:pt idx="3">
                  <c:v>0.22216533110784739</c:v>
                </c:pt>
                <c:pt idx="4">
                  <c:v>0.35389923343375629</c:v>
                </c:pt>
                <c:pt idx="5">
                  <c:v>0.59280876726614351</c:v>
                </c:pt>
                <c:pt idx="6">
                  <c:v>1.6510155803045501</c:v>
                </c:pt>
                <c:pt idx="7">
                  <c:v>4.962356959108738</c:v>
                </c:pt>
                <c:pt idx="8">
                  <c:v>8.8604609998022692</c:v>
                </c:pt>
                <c:pt idx="9">
                  <c:v>7.9587458096509032</c:v>
                </c:pt>
                <c:pt idx="10">
                  <c:v>5.5365196528873488</c:v>
                </c:pt>
                <c:pt idx="11">
                  <c:v>2.9540273353751996</c:v>
                </c:pt>
                <c:pt idx="12">
                  <c:v>1.6324301689441789</c:v>
                </c:pt>
                <c:pt idx="13">
                  <c:v>0.93923098589455301</c:v>
                </c:pt>
                <c:pt idx="14">
                  <c:v>0.63913337610675047</c:v>
                </c:pt>
                <c:pt idx="15">
                  <c:v>0.37705174634839683</c:v>
                </c:pt>
                <c:pt idx="16">
                  <c:v>0.21645192917312558</c:v>
                </c:pt>
                <c:pt idx="17">
                  <c:v>0.18086872303657678</c:v>
                </c:pt>
                <c:pt idx="18">
                  <c:v>0.14214140550804388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6B-4E98-8EFA-5761BEFE9294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Summary!$R$5:$R$23</c:f>
              <c:numCache>
                <c:formatCode>0.0000</c:formatCode>
                <c:ptCount val="19"/>
                <c:pt idx="0">
                  <c:v>1.7616712690000007</c:v>
                </c:pt>
                <c:pt idx="1">
                  <c:v>1.7583929890000007</c:v>
                </c:pt>
                <c:pt idx="2">
                  <c:v>1.754021949000002</c:v>
                </c:pt>
                <c:pt idx="3">
                  <c:v>1.7496509090000014</c:v>
                </c:pt>
                <c:pt idx="4">
                  <c:v>1.7430943489999997</c:v>
                </c:pt>
                <c:pt idx="5">
                  <c:v>1.7376305490000004</c:v>
                </c:pt>
                <c:pt idx="6">
                  <c:v>1.7312652220000011</c:v>
                </c:pt>
                <c:pt idx="7">
                  <c:v>1.7258014220000018</c:v>
                </c:pt>
                <c:pt idx="8">
                  <c:v>1.7203376220000006</c:v>
                </c:pt>
                <c:pt idx="9">
                  <c:v>1.7137810620000007</c:v>
                </c:pt>
                <c:pt idx="10">
                  <c:v>1.7083172620000013</c:v>
                </c:pt>
                <c:pt idx="11">
                  <c:v>1.702853462000002</c:v>
                </c:pt>
                <c:pt idx="12">
                  <c:v>1.6973896620000009</c:v>
                </c:pt>
                <c:pt idx="13">
                  <c:v>1.6908331020000009</c:v>
                </c:pt>
                <c:pt idx="14">
                  <c:v>1.6853693020000016</c:v>
                </c:pt>
                <c:pt idx="15">
                  <c:v>1.6799055020000022</c:v>
                </c:pt>
                <c:pt idx="16">
                  <c:v>1.6744417020000011</c:v>
                </c:pt>
                <c:pt idx="17">
                  <c:v>1.6602358220000024</c:v>
                </c:pt>
                <c:pt idx="18">
                  <c:v>1.5981397350000019</c:v>
                </c:pt>
              </c:numCache>
            </c:numRef>
          </c:xVal>
          <c:yVal>
            <c:numRef>
              <c:f>Summary!$S$5:$S$23</c:f>
              <c:numCache>
                <c:formatCode>0.0000</c:formatCode>
                <c:ptCount val="19"/>
                <c:pt idx="0">
                  <c:v>-5.4486767934761524E-3</c:v>
                </c:pt>
                <c:pt idx="1">
                  <c:v>4.0258207224145116E-2</c:v>
                </c:pt>
                <c:pt idx="2">
                  <c:v>6.2859870790853603E-2</c:v>
                </c:pt>
                <c:pt idx="3">
                  <c:v>0.19045043249473803</c:v>
                </c:pt>
                <c:pt idx="4">
                  <c:v>0.3318689761368438</c:v>
                </c:pt>
                <c:pt idx="5">
                  <c:v>0.62175902354324275</c:v>
                </c:pt>
                <c:pt idx="6">
                  <c:v>1.9642263671499267</c:v>
                </c:pt>
                <c:pt idx="7">
                  <c:v>5.9261473485078566</c:v>
                </c:pt>
                <c:pt idx="8">
                  <c:v>9.2886373424510253</c:v>
                </c:pt>
                <c:pt idx="9">
                  <c:v>8.2476214369819232</c:v>
                </c:pt>
                <c:pt idx="10">
                  <c:v>5.5729108233086144</c:v>
                </c:pt>
                <c:pt idx="11">
                  <c:v>2.3902705039142451</c:v>
                </c:pt>
                <c:pt idx="12">
                  <c:v>1.3766530235261067</c:v>
                </c:pt>
                <c:pt idx="13">
                  <c:v>0.88178451105370559</c:v>
                </c:pt>
                <c:pt idx="14">
                  <c:v>0.49937499268847696</c:v>
                </c:pt>
                <c:pt idx="15">
                  <c:v>0.31927773136907417</c:v>
                </c:pt>
                <c:pt idx="16">
                  <c:v>0.19775326372878479</c:v>
                </c:pt>
                <c:pt idx="17">
                  <c:v>0.20159590393787477</c:v>
                </c:pt>
                <c:pt idx="18">
                  <c:v>0.16180050902198015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6B-4E98-8EFA-5761BEFE9294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Summary!$U$5:$U$23</c:f>
              <c:numCache>
                <c:formatCode>0.0000</c:formatCode>
                <c:ptCount val="19"/>
                <c:pt idx="0">
                  <c:v>1.7611522080000004</c:v>
                </c:pt>
                <c:pt idx="1">
                  <c:v>1.758966688000001</c:v>
                </c:pt>
                <c:pt idx="2">
                  <c:v>1.7545956480000022</c:v>
                </c:pt>
                <c:pt idx="3">
                  <c:v>1.7491318480000029</c:v>
                </c:pt>
                <c:pt idx="4">
                  <c:v>1.7425752880000012</c:v>
                </c:pt>
                <c:pt idx="5">
                  <c:v>1.7371114880000018</c:v>
                </c:pt>
                <c:pt idx="6">
                  <c:v>1.7316476880000025</c:v>
                </c:pt>
                <c:pt idx="7">
                  <c:v>1.7261838880000031</c:v>
                </c:pt>
                <c:pt idx="8">
                  <c:v>1.7196273280000014</c:v>
                </c:pt>
                <c:pt idx="9">
                  <c:v>1.714163528000002</c:v>
                </c:pt>
                <c:pt idx="10">
                  <c:v>1.7076069680000021</c:v>
                </c:pt>
                <c:pt idx="11">
                  <c:v>1.7023344009999999</c:v>
                </c:pt>
                <c:pt idx="12">
                  <c:v>1.6968706010000005</c:v>
                </c:pt>
                <c:pt idx="13">
                  <c:v>1.6914068010000012</c:v>
                </c:pt>
                <c:pt idx="14">
                  <c:v>1.6859430010000018</c:v>
                </c:pt>
                <c:pt idx="15">
                  <c:v>1.6804792010000025</c:v>
                </c:pt>
                <c:pt idx="16">
                  <c:v>1.6750154010000013</c:v>
                </c:pt>
                <c:pt idx="17">
                  <c:v>1.6619022810000033</c:v>
                </c:pt>
                <c:pt idx="18">
                  <c:v>1.5985222010000015</c:v>
                </c:pt>
              </c:numCache>
            </c:numRef>
          </c:xVal>
          <c:yVal>
            <c:numRef>
              <c:f>Summary!$V$5:$V$23</c:f>
              <c:numCache>
                <c:formatCode>0.0000</c:formatCode>
                <c:ptCount val="19"/>
                <c:pt idx="0">
                  <c:v>3.5917166310467714E-2</c:v>
                </c:pt>
                <c:pt idx="1">
                  <c:v>5.7099767829484588E-2</c:v>
                </c:pt>
                <c:pt idx="2">
                  <c:v>0.12306677371345358</c:v>
                </c:pt>
                <c:pt idx="3">
                  <c:v>0.27648267203653276</c:v>
                </c:pt>
                <c:pt idx="4">
                  <c:v>0.45907372046054512</c:v>
                </c:pt>
                <c:pt idx="5">
                  <c:v>0.73356023115381319</c:v>
                </c:pt>
                <c:pt idx="6">
                  <c:v>1.9992929708157494</c:v>
                </c:pt>
                <c:pt idx="7">
                  <c:v>4.9850910502996468</c:v>
                </c:pt>
                <c:pt idx="8">
                  <c:v>8.6772315335941776</c:v>
                </c:pt>
                <c:pt idx="9">
                  <c:v>8.6591646197234962</c:v>
                </c:pt>
                <c:pt idx="10">
                  <c:v>6.2339966225335948</c:v>
                </c:pt>
                <c:pt idx="11">
                  <c:v>3.423164797406784</c:v>
                </c:pt>
                <c:pt idx="12">
                  <c:v>1.6834951628574968</c:v>
                </c:pt>
                <c:pt idx="13">
                  <c:v>1.047182687392423</c:v>
                </c:pt>
                <c:pt idx="14">
                  <c:v>0.65973973759408555</c:v>
                </c:pt>
                <c:pt idx="15">
                  <c:v>0.39299770281741164</c:v>
                </c:pt>
                <c:pt idx="16">
                  <c:v>0.29467141681132658</c:v>
                </c:pt>
                <c:pt idx="17">
                  <c:v>0.28181155291934046</c:v>
                </c:pt>
                <c:pt idx="18">
                  <c:v>0.18529604273609715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6B-4E98-8EFA-5761BEFE9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7800000000000002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C-43B1-9B31-8154691C62A7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Summary!$C$4:$C$25</c:f>
              <c:numCache>
                <c:formatCode>0.0000</c:formatCode>
                <c:ptCount val="22"/>
                <c:pt idx="0">
                  <c:v>1.7736369910000018</c:v>
                </c:pt>
                <c:pt idx="1">
                  <c:v>1.7692659510000013</c:v>
                </c:pt>
                <c:pt idx="2">
                  <c:v>1.7670804310000019</c:v>
                </c:pt>
                <c:pt idx="3">
                  <c:v>1.7616166310000008</c:v>
                </c:pt>
                <c:pt idx="4">
                  <c:v>1.7561528310000014</c:v>
                </c:pt>
                <c:pt idx="5">
                  <c:v>1.7497875040000022</c:v>
                </c:pt>
                <c:pt idx="6">
                  <c:v>1.7432309440000004</c:v>
                </c:pt>
                <c:pt idx="7">
                  <c:v>1.7377671440000011</c:v>
                </c:pt>
                <c:pt idx="8">
                  <c:v>1.7333961040000005</c:v>
                </c:pt>
                <c:pt idx="9">
                  <c:v>1.7270307770000013</c:v>
                </c:pt>
                <c:pt idx="10">
                  <c:v>1.7226597370000007</c:v>
                </c:pt>
                <c:pt idx="11">
                  <c:v>1.7171959370000014</c:v>
                </c:pt>
                <c:pt idx="12">
                  <c:v>1.7106393770000015</c:v>
                </c:pt>
                <c:pt idx="13">
                  <c:v>1.7062683370000027</c:v>
                </c:pt>
                <c:pt idx="14">
                  <c:v>1.699711777000001</c:v>
                </c:pt>
                <c:pt idx="15">
                  <c:v>1.6953407370000004</c:v>
                </c:pt>
                <c:pt idx="16">
                  <c:v>1.6898769370000011</c:v>
                </c:pt>
                <c:pt idx="17">
                  <c:v>1.6833203770000029</c:v>
                </c:pt>
                <c:pt idx="18">
                  <c:v>1.6802333300000019</c:v>
                </c:pt>
                <c:pt idx="19">
                  <c:v>1.6682129700000008</c:v>
                </c:pt>
                <c:pt idx="20">
                  <c:v>1.6245025700000006</c:v>
                </c:pt>
                <c:pt idx="21">
                  <c:v>1.4944641300000008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DC-43B1-9B31-8154691C62A7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Summary!$F$4:$F$25</c:f>
              <c:numCache>
                <c:formatCode>0.0000</c:formatCode>
                <c:ptCount val="22"/>
                <c:pt idx="0">
                  <c:v>1.7787729630000015</c:v>
                </c:pt>
                <c:pt idx="1">
                  <c:v>1.7678453630000028</c:v>
                </c:pt>
                <c:pt idx="2">
                  <c:v>1.7645670830000011</c:v>
                </c:pt>
                <c:pt idx="3">
                  <c:v>1.7601960430000005</c:v>
                </c:pt>
                <c:pt idx="4">
                  <c:v>1.7560162360000007</c:v>
                </c:pt>
                <c:pt idx="5">
                  <c:v>1.7494596760000025</c:v>
                </c:pt>
                <c:pt idx="6">
                  <c:v>1.7439958759999996</c:v>
                </c:pt>
                <c:pt idx="7">
                  <c:v>1.7385320760000003</c:v>
                </c:pt>
                <c:pt idx="8">
                  <c:v>1.7330682760000009</c:v>
                </c:pt>
                <c:pt idx="9">
                  <c:v>1.727385924</c:v>
                </c:pt>
                <c:pt idx="10">
                  <c:v>1.719955156000001</c:v>
                </c:pt>
                <c:pt idx="11">
                  <c:v>1.7144913560000017</c:v>
                </c:pt>
                <c:pt idx="12">
                  <c:v>1.7090275560000023</c:v>
                </c:pt>
                <c:pt idx="13">
                  <c:v>1.7026622290000031</c:v>
                </c:pt>
                <c:pt idx="14">
                  <c:v>1.6971984290000002</c:v>
                </c:pt>
                <c:pt idx="15">
                  <c:v>1.6917346290000008</c:v>
                </c:pt>
                <c:pt idx="16">
                  <c:v>1.6851780690000027</c:v>
                </c:pt>
                <c:pt idx="17">
                  <c:v>1.6797142690000033</c:v>
                </c:pt>
                <c:pt idx="18">
                  <c:v>1.672064949000001</c:v>
                </c:pt>
                <c:pt idx="19">
                  <c:v>1.6436531890000019</c:v>
                </c:pt>
                <c:pt idx="20">
                  <c:v>1.5367539420000007</c:v>
                </c:pt>
                <c:pt idx="21">
                  <c:v>1.3291295420000022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DC-43B1-9B31-8154691C62A7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Summary!$I$4:$I$25</c:f>
              <c:numCache>
                <c:formatCode>0.0000</c:formatCode>
                <c:ptCount val="22"/>
                <c:pt idx="0">
                  <c:v>1.7760683820000018</c:v>
                </c:pt>
                <c:pt idx="1">
                  <c:v>1.7651407820000014</c:v>
                </c:pt>
                <c:pt idx="2">
                  <c:v>1.7618625020000014</c:v>
                </c:pt>
                <c:pt idx="3">
                  <c:v>1.7585842220000014</c:v>
                </c:pt>
                <c:pt idx="4">
                  <c:v>1.7542131820000026</c:v>
                </c:pt>
                <c:pt idx="5">
                  <c:v>1.7476566220000027</c:v>
                </c:pt>
                <c:pt idx="6">
                  <c:v>1.7421928220000016</c:v>
                </c:pt>
                <c:pt idx="7">
                  <c:v>1.7367290220000005</c:v>
                </c:pt>
                <c:pt idx="8">
                  <c:v>1.7301724620000023</c:v>
                </c:pt>
                <c:pt idx="9">
                  <c:v>1.7248998950000018</c:v>
                </c:pt>
                <c:pt idx="10">
                  <c:v>1.7194360950000007</c:v>
                </c:pt>
                <c:pt idx="11">
                  <c:v>1.711786775000002</c:v>
                </c:pt>
                <c:pt idx="12">
                  <c:v>1.7063229750000026</c:v>
                </c:pt>
                <c:pt idx="13">
                  <c:v>1.6997664150000009</c:v>
                </c:pt>
                <c:pt idx="14">
                  <c:v>1.6943026150000016</c:v>
                </c:pt>
                <c:pt idx="15">
                  <c:v>1.6888388150000022</c:v>
                </c:pt>
                <c:pt idx="16">
                  <c:v>1.6833750150000029</c:v>
                </c:pt>
                <c:pt idx="17">
                  <c:v>1.6768184550000012</c:v>
                </c:pt>
                <c:pt idx="18">
                  <c:v>1.6660820880000013</c:v>
                </c:pt>
                <c:pt idx="19">
                  <c:v>1.6180006480000024</c:v>
                </c:pt>
                <c:pt idx="20">
                  <c:v>1.4759418480000015</c:v>
                </c:pt>
                <c:pt idx="21">
                  <c:v>1.2672246880000024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DC-43B1-9B31-8154691C62A7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Summary!$L$4:$L$25</c:f>
              <c:numCache>
                <c:formatCode>0.0000</c:formatCode>
                <c:ptCount val="22"/>
                <c:pt idx="0">
                  <c:v>1.7674628970000033</c:v>
                </c:pt>
                <c:pt idx="1">
                  <c:v>1.7652773770000003</c:v>
                </c:pt>
                <c:pt idx="2">
                  <c:v>1.7609063370000015</c:v>
                </c:pt>
                <c:pt idx="3">
                  <c:v>1.756535297000001</c:v>
                </c:pt>
                <c:pt idx="4">
                  <c:v>1.7512627300000023</c:v>
                </c:pt>
                <c:pt idx="5">
                  <c:v>1.74361341</c:v>
                </c:pt>
                <c:pt idx="6">
                  <c:v>1.7381496100000007</c:v>
                </c:pt>
                <c:pt idx="7">
                  <c:v>1.7315930500000007</c:v>
                </c:pt>
                <c:pt idx="8">
                  <c:v>1.727222010000002</c:v>
                </c:pt>
                <c:pt idx="9">
                  <c:v>1.7206654500000003</c:v>
                </c:pt>
                <c:pt idx="10">
                  <c:v>1.7152016500000009</c:v>
                </c:pt>
                <c:pt idx="11">
                  <c:v>1.708645090000001</c:v>
                </c:pt>
                <c:pt idx="12">
                  <c:v>1.7031812900000016</c:v>
                </c:pt>
                <c:pt idx="13">
                  <c:v>1.6977174900000005</c:v>
                </c:pt>
                <c:pt idx="14">
                  <c:v>1.6922536900000011</c:v>
                </c:pt>
                <c:pt idx="15">
                  <c:v>1.6867898900000018</c:v>
                </c:pt>
                <c:pt idx="16">
                  <c:v>1.6815173230000031</c:v>
                </c:pt>
                <c:pt idx="17">
                  <c:v>1.6749607630000014</c:v>
                </c:pt>
                <c:pt idx="18">
                  <c:v>1.6585693630000016</c:v>
                </c:pt>
                <c:pt idx="19">
                  <c:v>1.5864472030000005</c:v>
                </c:pt>
                <c:pt idx="20">
                  <c:v>1.4203476830000028</c:v>
                </c:pt>
                <c:pt idx="21">
                  <c:v>1.1941463629999998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DC-43B1-9B31-8154691C62A7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Summary!$O$4:$O$25</c:f>
              <c:numCache>
                <c:formatCode>0.0000</c:formatCode>
                <c:ptCount val="22"/>
                <c:pt idx="0">
                  <c:v>1.7569177630000006</c:v>
                </c:pt>
                <c:pt idx="1">
                  <c:v>1.761480036</c:v>
                </c:pt>
                <c:pt idx="2">
                  <c:v>1.7592945160000006</c:v>
                </c:pt>
                <c:pt idx="3">
                  <c:v>1.7549234760000019</c:v>
                </c:pt>
                <c:pt idx="4">
                  <c:v>1.7494596760000025</c:v>
                </c:pt>
                <c:pt idx="5">
                  <c:v>1.7429031160000008</c:v>
                </c:pt>
                <c:pt idx="6">
                  <c:v>1.7374393160000015</c:v>
                </c:pt>
                <c:pt idx="7">
                  <c:v>1.7308827560000015</c:v>
                </c:pt>
                <c:pt idx="8">
                  <c:v>1.7254189560000022</c:v>
                </c:pt>
                <c:pt idx="9">
                  <c:v>1.719955156000001</c:v>
                </c:pt>
                <c:pt idx="10">
                  <c:v>1.7155841160000005</c:v>
                </c:pt>
                <c:pt idx="11">
                  <c:v>1.7090275560000023</c:v>
                </c:pt>
                <c:pt idx="12">
                  <c:v>1.703563756000003</c:v>
                </c:pt>
                <c:pt idx="13">
                  <c:v>1.6980999560000001</c:v>
                </c:pt>
                <c:pt idx="14">
                  <c:v>1.6928273890000014</c:v>
                </c:pt>
                <c:pt idx="15">
                  <c:v>1.6860795960000026</c:v>
                </c:pt>
                <c:pt idx="16">
                  <c:v>1.6808070290000021</c:v>
                </c:pt>
                <c:pt idx="17">
                  <c:v>1.6731577090000016</c:v>
                </c:pt>
                <c:pt idx="18">
                  <c:v>1.6600445890000017</c:v>
                </c:pt>
                <c:pt idx="19">
                  <c:v>1.6043138290000005</c:v>
                </c:pt>
                <c:pt idx="20">
                  <c:v>1.4458636290000015</c:v>
                </c:pt>
                <c:pt idx="21">
                  <c:v>1.2196623090000021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DC-43B1-9B31-8154691C62A7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Summary!$R$4:$R$25</c:f>
              <c:numCache>
                <c:formatCode>0.0000</c:formatCode>
                <c:ptCount val="22"/>
                <c:pt idx="0">
                  <c:v>1.7605785090000019</c:v>
                </c:pt>
                <c:pt idx="1">
                  <c:v>1.7616712690000007</c:v>
                </c:pt>
                <c:pt idx="2">
                  <c:v>1.7583929890000007</c:v>
                </c:pt>
                <c:pt idx="3">
                  <c:v>1.754021949000002</c:v>
                </c:pt>
                <c:pt idx="4">
                  <c:v>1.7496509090000014</c:v>
                </c:pt>
                <c:pt idx="5">
                  <c:v>1.7430943489999997</c:v>
                </c:pt>
                <c:pt idx="6">
                  <c:v>1.7376305490000004</c:v>
                </c:pt>
                <c:pt idx="7">
                  <c:v>1.7312652220000011</c:v>
                </c:pt>
                <c:pt idx="8">
                  <c:v>1.7258014220000018</c:v>
                </c:pt>
                <c:pt idx="9">
                  <c:v>1.7203376220000006</c:v>
                </c:pt>
                <c:pt idx="10">
                  <c:v>1.7137810620000007</c:v>
                </c:pt>
                <c:pt idx="11">
                  <c:v>1.7083172620000013</c:v>
                </c:pt>
                <c:pt idx="12">
                  <c:v>1.702853462000002</c:v>
                </c:pt>
                <c:pt idx="13">
                  <c:v>1.6973896620000009</c:v>
                </c:pt>
                <c:pt idx="14">
                  <c:v>1.6908331020000009</c:v>
                </c:pt>
                <c:pt idx="15">
                  <c:v>1.6853693020000016</c:v>
                </c:pt>
                <c:pt idx="16">
                  <c:v>1.6799055020000022</c:v>
                </c:pt>
                <c:pt idx="17">
                  <c:v>1.6744417020000011</c:v>
                </c:pt>
                <c:pt idx="18">
                  <c:v>1.6602358220000024</c:v>
                </c:pt>
                <c:pt idx="19">
                  <c:v>1.5981397350000019</c:v>
                </c:pt>
                <c:pt idx="20">
                  <c:v>1.4287619350000007</c:v>
                </c:pt>
                <c:pt idx="21">
                  <c:v>1.2134882149999999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0DC-43B1-9B31-8154691C62A7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Summary!$U$4:$U$25</c:f>
              <c:numCache>
                <c:formatCode>0.0000</c:formatCode>
                <c:ptCount val="22"/>
                <c:pt idx="0">
                  <c:v>1.7611522080000004</c:v>
                </c:pt>
                <c:pt idx="1">
                  <c:v>1.7611522080000004</c:v>
                </c:pt>
                <c:pt idx="2">
                  <c:v>1.758966688000001</c:v>
                </c:pt>
                <c:pt idx="3">
                  <c:v>1.7545956480000022</c:v>
                </c:pt>
                <c:pt idx="4">
                  <c:v>1.7491318480000029</c:v>
                </c:pt>
                <c:pt idx="5">
                  <c:v>1.7425752880000012</c:v>
                </c:pt>
                <c:pt idx="6">
                  <c:v>1.7371114880000018</c:v>
                </c:pt>
                <c:pt idx="7">
                  <c:v>1.7316476880000025</c:v>
                </c:pt>
                <c:pt idx="8">
                  <c:v>1.7261838880000031</c:v>
                </c:pt>
                <c:pt idx="9">
                  <c:v>1.7196273280000014</c:v>
                </c:pt>
                <c:pt idx="10">
                  <c:v>1.714163528000002</c:v>
                </c:pt>
                <c:pt idx="11">
                  <c:v>1.7076069680000021</c:v>
                </c:pt>
                <c:pt idx="12">
                  <c:v>1.7023344009999999</c:v>
                </c:pt>
                <c:pt idx="13">
                  <c:v>1.6968706010000005</c:v>
                </c:pt>
                <c:pt idx="14">
                  <c:v>1.6914068010000012</c:v>
                </c:pt>
                <c:pt idx="15">
                  <c:v>1.6859430010000018</c:v>
                </c:pt>
                <c:pt idx="16">
                  <c:v>1.6804792010000025</c:v>
                </c:pt>
                <c:pt idx="17">
                  <c:v>1.6750154010000013</c:v>
                </c:pt>
                <c:pt idx="18">
                  <c:v>1.6619022810000033</c:v>
                </c:pt>
                <c:pt idx="19">
                  <c:v>1.5985222010000015</c:v>
                </c:pt>
                <c:pt idx="20">
                  <c:v>1.4204023210000027</c:v>
                </c:pt>
                <c:pt idx="21">
                  <c:v>1.186551681000001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0DC-43B1-9B31-8154691C62A7}"/>
            </c:ext>
          </c:extLst>
        </c:ser>
        <c:ser>
          <c:idx val="8"/>
          <c:order val="8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Summary!$X$4:$X$25</c:f>
              <c:numCache>
                <c:formatCode>0.0000</c:formatCode>
                <c:ptCount val="22"/>
                <c:pt idx="0">
                  <c:v>1.7713695140000034</c:v>
                </c:pt>
                <c:pt idx="1">
                  <c:v>1.7659057140000005</c:v>
                </c:pt>
                <c:pt idx="2">
                  <c:v>1.7615346740000017</c:v>
                </c:pt>
                <c:pt idx="3">
                  <c:v>1.7560708740000024</c:v>
                </c:pt>
                <c:pt idx="4">
                  <c:v>1.750607074000003</c:v>
                </c:pt>
                <c:pt idx="5">
                  <c:v>1.7440505140000013</c:v>
                </c:pt>
                <c:pt idx="6">
                  <c:v>1.7374939540000014</c:v>
                </c:pt>
                <c:pt idx="7">
                  <c:v>1.7309373940000015</c:v>
                </c:pt>
                <c:pt idx="8">
                  <c:v>1.7265663540000027</c:v>
                </c:pt>
                <c:pt idx="9">
                  <c:v>1.720009794000001</c:v>
                </c:pt>
                <c:pt idx="10">
                  <c:v>1.7147372270000023</c:v>
                </c:pt>
                <c:pt idx="11">
                  <c:v>1.7081806670000024</c:v>
                </c:pt>
                <c:pt idx="12">
                  <c:v>1.7027168670000012</c:v>
                </c:pt>
                <c:pt idx="13">
                  <c:v>1.6972530670000019</c:v>
                </c:pt>
                <c:pt idx="14">
                  <c:v>1.690696507000002</c:v>
                </c:pt>
                <c:pt idx="15">
                  <c:v>1.6852327070000026</c:v>
                </c:pt>
                <c:pt idx="16">
                  <c:v>1.6797689070000015</c:v>
                </c:pt>
                <c:pt idx="17">
                  <c:v>1.672119587000001</c:v>
                </c:pt>
                <c:pt idx="18">
                  <c:v>1.6524499070000012</c:v>
                </c:pt>
                <c:pt idx="19">
                  <c:v>1.5792349870000013</c:v>
                </c:pt>
                <c:pt idx="20">
                  <c:v>1.4251558270000011</c:v>
                </c:pt>
                <c:pt idx="21">
                  <c:v>1.2350155870000012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0C-4090-B361-EFF163F15229}"/>
            </c:ext>
          </c:extLst>
        </c:ser>
        <c:ser>
          <c:idx val="9"/>
          <c:order val="9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Summary!$AA$4:$AA$25</c:f>
              <c:numCache>
                <c:formatCode>0.0000</c:formatCode>
                <c:ptCount val="22"/>
                <c:pt idx="0">
                  <c:v>1.2350155870000012</c:v>
                </c:pt>
                <c:pt idx="1">
                  <c:v>1.7650041870000006</c:v>
                </c:pt>
                <c:pt idx="2">
                  <c:v>1.7608243800000007</c:v>
                </c:pt>
                <c:pt idx="3">
                  <c:v>1.756453340000002</c:v>
                </c:pt>
                <c:pt idx="4">
                  <c:v>1.7509895400000026</c:v>
                </c:pt>
                <c:pt idx="5">
                  <c:v>1.7444329800000009</c:v>
                </c:pt>
                <c:pt idx="6">
                  <c:v>1.737876420000001</c:v>
                </c:pt>
                <c:pt idx="7">
                  <c:v>1.7324126200000016</c:v>
                </c:pt>
                <c:pt idx="8">
                  <c:v>1.7258560600000035</c:v>
                </c:pt>
                <c:pt idx="9">
                  <c:v>1.7203922600000006</c:v>
                </c:pt>
                <c:pt idx="10">
                  <c:v>1.7149284600000012</c:v>
                </c:pt>
                <c:pt idx="11">
                  <c:v>1.7094646600000019</c:v>
                </c:pt>
                <c:pt idx="12">
                  <c:v>1.7029081000000001</c:v>
                </c:pt>
                <c:pt idx="13">
                  <c:v>1.6974443000000008</c:v>
                </c:pt>
                <c:pt idx="14">
                  <c:v>1.6908877400000026</c:v>
                </c:pt>
                <c:pt idx="15">
                  <c:v>1.6854239400000033</c:v>
                </c:pt>
                <c:pt idx="16">
                  <c:v>1.6801513730000011</c:v>
                </c:pt>
                <c:pt idx="17">
                  <c:v>1.6735948130000011</c:v>
                </c:pt>
                <c:pt idx="18">
                  <c:v>1.667038253000003</c:v>
                </c:pt>
                <c:pt idx="19">
                  <c:v>1.6113074930000018</c:v>
                </c:pt>
                <c:pt idx="20">
                  <c:v>1.4615993730000021</c:v>
                </c:pt>
                <c:pt idx="21">
                  <c:v>1.2441401330000019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0C-4090-B361-EFF163F15229}"/>
            </c:ext>
          </c:extLst>
        </c:ser>
        <c:ser>
          <c:idx val="10"/>
          <c:order val="10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Summary!$AD$4:$AD$25</c:f>
              <c:numCache>
                <c:formatCode>0.0000</c:formatCode>
                <c:ptCount val="22"/>
                <c:pt idx="0">
                  <c:v>1.762108373000002</c:v>
                </c:pt>
                <c:pt idx="1">
                  <c:v>1.7632011330000008</c:v>
                </c:pt>
                <c:pt idx="2">
                  <c:v>1.7590213260000009</c:v>
                </c:pt>
                <c:pt idx="3">
                  <c:v>1.7546502860000022</c:v>
                </c:pt>
                <c:pt idx="4">
                  <c:v>1.7502792460000034</c:v>
                </c:pt>
                <c:pt idx="5">
                  <c:v>1.7426299260000011</c:v>
                </c:pt>
                <c:pt idx="6">
                  <c:v>1.7362645990000019</c:v>
                </c:pt>
                <c:pt idx="7">
                  <c:v>1.7308007990000025</c:v>
                </c:pt>
                <c:pt idx="8">
                  <c:v>1.7253369990000014</c:v>
                </c:pt>
                <c:pt idx="9">
                  <c:v>1.7187804390000014</c:v>
                </c:pt>
                <c:pt idx="10">
                  <c:v>1.7133166390000021</c:v>
                </c:pt>
                <c:pt idx="11">
                  <c:v>1.7067600790000022</c:v>
                </c:pt>
                <c:pt idx="12">
                  <c:v>1.7023890390000016</c:v>
                </c:pt>
                <c:pt idx="13">
                  <c:v>1.6958324790000017</c:v>
                </c:pt>
                <c:pt idx="14">
                  <c:v>1.6903686790000023</c:v>
                </c:pt>
                <c:pt idx="15">
                  <c:v>1.6838121190000024</c:v>
                </c:pt>
                <c:pt idx="16">
                  <c:v>1.6783483190000013</c:v>
                </c:pt>
                <c:pt idx="17">
                  <c:v>1.6717917590000013</c:v>
                </c:pt>
                <c:pt idx="18">
                  <c:v>1.6499365590000021</c:v>
                </c:pt>
                <c:pt idx="19">
                  <c:v>1.5636085190000006</c:v>
                </c:pt>
                <c:pt idx="20">
                  <c:v>1.3876741590000012</c:v>
                </c:pt>
                <c:pt idx="21">
                  <c:v>1.1625655990000023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0C-4090-B361-EFF163F15229}"/>
            </c:ext>
          </c:extLst>
        </c:ser>
        <c:ser>
          <c:idx val="11"/>
          <c:order val="11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Summary!$AG$4:$AG$25</c:f>
              <c:numCache>
                <c:formatCode>0.0000</c:formatCode>
                <c:ptCount val="22"/>
                <c:pt idx="0">
                  <c:v>1.7583110320000017</c:v>
                </c:pt>
                <c:pt idx="1">
                  <c:v>1.7626820720000023</c:v>
                </c:pt>
                <c:pt idx="2">
                  <c:v>1.7604965520000011</c:v>
                </c:pt>
                <c:pt idx="3">
                  <c:v>1.7550327520000018</c:v>
                </c:pt>
                <c:pt idx="4">
                  <c:v>1.7495689520000024</c:v>
                </c:pt>
                <c:pt idx="5">
                  <c:v>1.7430123920000007</c:v>
                </c:pt>
                <c:pt idx="6">
                  <c:v>1.7375485920000013</c:v>
                </c:pt>
                <c:pt idx="7">
                  <c:v>1.732084792000002</c:v>
                </c:pt>
                <c:pt idx="8">
                  <c:v>1.7255282320000003</c:v>
                </c:pt>
                <c:pt idx="9">
                  <c:v>1.7200644320000009</c:v>
                </c:pt>
                <c:pt idx="10">
                  <c:v>1.7146006320000016</c:v>
                </c:pt>
                <c:pt idx="11">
                  <c:v>1.7080440720000034</c:v>
                </c:pt>
                <c:pt idx="12">
                  <c:v>1.7014875120000017</c:v>
                </c:pt>
                <c:pt idx="13">
                  <c:v>1.6960237120000023</c:v>
                </c:pt>
                <c:pt idx="14">
                  <c:v>1.690559912000003</c:v>
                </c:pt>
                <c:pt idx="15">
                  <c:v>1.6850961120000019</c:v>
                </c:pt>
                <c:pt idx="16">
                  <c:v>1.6798235450000014</c:v>
                </c:pt>
                <c:pt idx="17">
                  <c:v>1.6730757520000008</c:v>
                </c:pt>
                <c:pt idx="18">
                  <c:v>1.6579683450000005</c:v>
                </c:pt>
                <c:pt idx="19">
                  <c:v>1.5913099850000005</c:v>
                </c:pt>
                <c:pt idx="20">
                  <c:v>1.4241177050000022</c:v>
                </c:pt>
                <c:pt idx="21">
                  <c:v>1.2141165520000019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0C-4090-B361-EFF163F15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16624"/>
        <c:axId val="511217040"/>
        <c:extLst>
          <c:ext xmlns:c15="http://schemas.microsoft.com/office/drawing/2012/chart" uri="{02D57815-91ED-43cb-92C2-25804820EDAC}">
            <c15:filteredScatterSeries>
              <c15:ser>
                <c:idx val="12"/>
                <c:order val="12"/>
                <c:tx>
                  <c:v>M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Summary!$A$4:$A$25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840C-4090-B361-EFF163F15229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N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Summary!$A$4:$A$25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40C-4090-B361-EFF163F15229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O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Summary!$A$4:$A$25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40C-4090-B361-EFF163F15229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P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Summary!$A$4:$A$25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0C-4090-B361-EFF163F15229}"/>
                  </c:ext>
                </c:extLst>
              </c15:ser>
            </c15:filteredScatterSeries>
          </c:ext>
        </c:extLst>
      </c:scatterChart>
      <c:valAx>
        <c:axId val="511216624"/>
        <c:scaling>
          <c:orientation val="minMax"/>
          <c:max val="2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7040"/>
        <c:crosses val="autoZero"/>
        <c:crossBetween val="midCat"/>
      </c:valAx>
      <c:valAx>
        <c:axId val="511217040"/>
        <c:scaling>
          <c:orientation val="minMax"/>
          <c:max val="1.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CsCl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 I - 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8"/>
          <c:order val="0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Summary!$X$4:$X$25</c:f>
              <c:numCache>
                <c:formatCode>0.0000</c:formatCode>
                <c:ptCount val="22"/>
                <c:pt idx="0">
                  <c:v>1.7713695140000034</c:v>
                </c:pt>
                <c:pt idx="1">
                  <c:v>1.7659057140000005</c:v>
                </c:pt>
                <c:pt idx="2">
                  <c:v>1.7615346740000017</c:v>
                </c:pt>
                <c:pt idx="3">
                  <c:v>1.7560708740000024</c:v>
                </c:pt>
                <c:pt idx="4">
                  <c:v>1.750607074000003</c:v>
                </c:pt>
                <c:pt idx="5">
                  <c:v>1.7440505140000013</c:v>
                </c:pt>
                <c:pt idx="6">
                  <c:v>1.7374939540000014</c:v>
                </c:pt>
                <c:pt idx="7">
                  <c:v>1.7309373940000015</c:v>
                </c:pt>
                <c:pt idx="8">
                  <c:v>1.7265663540000027</c:v>
                </c:pt>
                <c:pt idx="9">
                  <c:v>1.720009794000001</c:v>
                </c:pt>
                <c:pt idx="10">
                  <c:v>1.7147372270000023</c:v>
                </c:pt>
                <c:pt idx="11">
                  <c:v>1.7081806670000024</c:v>
                </c:pt>
                <c:pt idx="12">
                  <c:v>1.7027168670000012</c:v>
                </c:pt>
                <c:pt idx="13">
                  <c:v>1.6972530670000019</c:v>
                </c:pt>
                <c:pt idx="14">
                  <c:v>1.690696507000002</c:v>
                </c:pt>
                <c:pt idx="15">
                  <c:v>1.6852327070000026</c:v>
                </c:pt>
                <c:pt idx="16">
                  <c:v>1.6797689070000015</c:v>
                </c:pt>
                <c:pt idx="17">
                  <c:v>1.672119587000001</c:v>
                </c:pt>
                <c:pt idx="18">
                  <c:v>1.6524499070000012</c:v>
                </c:pt>
                <c:pt idx="19">
                  <c:v>1.5792349870000013</c:v>
                </c:pt>
                <c:pt idx="20">
                  <c:v>1.4251558270000011</c:v>
                </c:pt>
                <c:pt idx="21">
                  <c:v>1.2350155870000012</c:v>
                </c:pt>
              </c:numCache>
            </c:numRef>
          </c:xVal>
          <c:yVal>
            <c:numRef>
              <c:f>Summary!$Y$4:$Y$25</c:f>
              <c:numCache>
                <c:formatCode>0.0000</c:formatCode>
                <c:ptCount val="22"/>
                <c:pt idx="0">
                  <c:v>-2.7851186369336808E-2</c:v>
                </c:pt>
                <c:pt idx="1">
                  <c:v>1.0438562110700496E-2</c:v>
                </c:pt>
                <c:pt idx="2">
                  <c:v>-2.4935029308128867E-2</c:v>
                </c:pt>
                <c:pt idx="3">
                  <c:v>-1.0802703218347262E-2</c:v>
                </c:pt>
                <c:pt idx="4">
                  <c:v>-2.1375222211565653E-2</c:v>
                </c:pt>
                <c:pt idx="5">
                  <c:v>2.498097009887025E-2</c:v>
                </c:pt>
                <c:pt idx="6">
                  <c:v>0.14019957042770123</c:v>
                </c:pt>
                <c:pt idx="7">
                  <c:v>0.73595144653436206</c:v>
                </c:pt>
                <c:pt idx="8">
                  <c:v>4.5649243819679013</c:v>
                </c:pt>
                <c:pt idx="9">
                  <c:v>10.420865239856392</c:v>
                </c:pt>
                <c:pt idx="10">
                  <c:v>9.997207914135755</c:v>
                </c:pt>
                <c:pt idx="11">
                  <c:v>5.7913425494756998</c:v>
                </c:pt>
                <c:pt idx="12">
                  <c:v>2.4597979328072466</c:v>
                </c:pt>
                <c:pt idx="13">
                  <c:v>1.2349795537782682</c:v>
                </c:pt>
                <c:pt idx="14">
                  <c:v>0.65346913416867025</c:v>
                </c:pt>
                <c:pt idx="15">
                  <c:v>0.33330844701585499</c:v>
                </c:pt>
                <c:pt idx="16">
                  <c:v>0.16126927587596038</c:v>
                </c:pt>
                <c:pt idx="17">
                  <c:v>0.10875915362418277</c:v>
                </c:pt>
                <c:pt idx="18">
                  <c:v>0.10199176456889836</c:v>
                </c:pt>
                <c:pt idx="19">
                  <c:v>7.9806176175086799E-2</c:v>
                </c:pt>
                <c:pt idx="20">
                  <c:v>4.720883620493041E-2</c:v>
                </c:pt>
                <c:pt idx="21">
                  <c:v>1.069888433746404E-2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92-40D8-82C4-426C9371F0E1}"/>
            </c:ext>
          </c:extLst>
        </c:ser>
        <c:ser>
          <c:idx val="9"/>
          <c:order val="1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Summary!$AA$4:$AA$25</c:f>
              <c:numCache>
                <c:formatCode>0.0000</c:formatCode>
                <c:ptCount val="22"/>
                <c:pt idx="0">
                  <c:v>1.2350155870000012</c:v>
                </c:pt>
                <c:pt idx="1">
                  <c:v>1.7650041870000006</c:v>
                </c:pt>
                <c:pt idx="2">
                  <c:v>1.7608243800000007</c:v>
                </c:pt>
                <c:pt idx="3">
                  <c:v>1.756453340000002</c:v>
                </c:pt>
                <c:pt idx="4">
                  <c:v>1.7509895400000026</c:v>
                </c:pt>
                <c:pt idx="5">
                  <c:v>1.7444329800000009</c:v>
                </c:pt>
                <c:pt idx="6">
                  <c:v>1.737876420000001</c:v>
                </c:pt>
                <c:pt idx="7">
                  <c:v>1.7324126200000016</c:v>
                </c:pt>
                <c:pt idx="8">
                  <c:v>1.7258560600000035</c:v>
                </c:pt>
                <c:pt idx="9">
                  <c:v>1.7203922600000006</c:v>
                </c:pt>
                <c:pt idx="10">
                  <c:v>1.7149284600000012</c:v>
                </c:pt>
                <c:pt idx="11">
                  <c:v>1.7094646600000019</c:v>
                </c:pt>
                <c:pt idx="12">
                  <c:v>1.7029081000000001</c:v>
                </c:pt>
                <c:pt idx="13">
                  <c:v>1.6974443000000008</c:v>
                </c:pt>
                <c:pt idx="14">
                  <c:v>1.6908877400000026</c:v>
                </c:pt>
                <c:pt idx="15">
                  <c:v>1.6854239400000033</c:v>
                </c:pt>
                <c:pt idx="16">
                  <c:v>1.6801513730000011</c:v>
                </c:pt>
                <c:pt idx="17">
                  <c:v>1.6735948130000011</c:v>
                </c:pt>
                <c:pt idx="18">
                  <c:v>1.667038253000003</c:v>
                </c:pt>
                <c:pt idx="19">
                  <c:v>1.6113074930000018</c:v>
                </c:pt>
                <c:pt idx="20">
                  <c:v>1.4615993730000021</c:v>
                </c:pt>
                <c:pt idx="21">
                  <c:v>1.2441401330000019</c:v>
                </c:pt>
              </c:numCache>
            </c:numRef>
          </c:xVal>
          <c:yVal>
            <c:numRef>
              <c:f>Summary!$AB$4:$AB$25</c:f>
              <c:numCache>
                <c:formatCode>0.0000</c:formatCode>
                <c:ptCount val="22"/>
                <c:pt idx="0">
                  <c:v>-3.5983414814723835E-2</c:v>
                </c:pt>
                <c:pt idx="1">
                  <c:v>-2.9907872761747015E-2</c:v>
                </c:pt>
                <c:pt idx="2">
                  <c:v>-3.4484835233349768E-2</c:v>
                </c:pt>
                <c:pt idx="3">
                  <c:v>-2.8445542587338345E-2</c:v>
                </c:pt>
                <c:pt idx="4">
                  <c:v>-2.147463920051906E-2</c:v>
                </c:pt>
                <c:pt idx="5">
                  <c:v>1.0039763599434459E-2</c:v>
                </c:pt>
                <c:pt idx="6">
                  <c:v>8.8083622464363229E-2</c:v>
                </c:pt>
                <c:pt idx="7">
                  <c:v>0.78312037839955206</c:v>
                </c:pt>
                <c:pt idx="8">
                  <c:v>5.9008263378231618</c:v>
                </c:pt>
                <c:pt idx="9">
                  <c:v>12.203912689729284</c:v>
                </c:pt>
                <c:pt idx="10">
                  <c:v>9.0210321232585375</c:v>
                </c:pt>
                <c:pt idx="11">
                  <c:v>5.6302058022503791</c:v>
                </c:pt>
                <c:pt idx="12">
                  <c:v>2.4370618614358093</c:v>
                </c:pt>
                <c:pt idx="13">
                  <c:v>1.2416101220465183</c:v>
                </c:pt>
                <c:pt idx="14">
                  <c:v>0.73217902082615416</c:v>
                </c:pt>
                <c:pt idx="15">
                  <c:v>0.37102417755012623</c:v>
                </c:pt>
                <c:pt idx="16">
                  <c:v>0.16466776536805861</c:v>
                </c:pt>
                <c:pt idx="17">
                  <c:v>6.6194548868522704E-2</c:v>
                </c:pt>
                <c:pt idx="18">
                  <c:v>7.7858260038124752E-2</c:v>
                </c:pt>
                <c:pt idx="19">
                  <c:v>7.9071032775482775E-2</c:v>
                </c:pt>
                <c:pt idx="20">
                  <c:v>5.5305064229736939E-2</c:v>
                </c:pt>
                <c:pt idx="21">
                  <c:v>1.811234760552086E-2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92-40D8-82C4-426C9371F0E1}"/>
            </c:ext>
          </c:extLst>
        </c:ser>
        <c:ser>
          <c:idx val="10"/>
          <c:order val="2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Summary!$AD$5:$AD$23</c:f>
              <c:numCache>
                <c:formatCode>0.0000</c:formatCode>
                <c:ptCount val="19"/>
                <c:pt idx="0">
                  <c:v>1.7632011330000008</c:v>
                </c:pt>
                <c:pt idx="1">
                  <c:v>1.7590213260000009</c:v>
                </c:pt>
                <c:pt idx="2">
                  <c:v>1.7546502860000022</c:v>
                </c:pt>
                <c:pt idx="3">
                  <c:v>1.7502792460000034</c:v>
                </c:pt>
                <c:pt idx="4">
                  <c:v>1.7426299260000011</c:v>
                </c:pt>
                <c:pt idx="5">
                  <c:v>1.7362645990000019</c:v>
                </c:pt>
                <c:pt idx="6">
                  <c:v>1.7308007990000025</c:v>
                </c:pt>
                <c:pt idx="7">
                  <c:v>1.7253369990000014</c:v>
                </c:pt>
                <c:pt idx="8">
                  <c:v>1.7187804390000014</c:v>
                </c:pt>
                <c:pt idx="9">
                  <c:v>1.7133166390000021</c:v>
                </c:pt>
                <c:pt idx="10">
                  <c:v>1.7067600790000022</c:v>
                </c:pt>
                <c:pt idx="11">
                  <c:v>1.7023890390000016</c:v>
                </c:pt>
                <c:pt idx="12">
                  <c:v>1.6958324790000017</c:v>
                </c:pt>
                <c:pt idx="13">
                  <c:v>1.6903686790000023</c:v>
                </c:pt>
                <c:pt idx="14">
                  <c:v>1.6838121190000024</c:v>
                </c:pt>
                <c:pt idx="15">
                  <c:v>1.6783483190000013</c:v>
                </c:pt>
                <c:pt idx="16">
                  <c:v>1.6717917590000013</c:v>
                </c:pt>
                <c:pt idx="17">
                  <c:v>1.6499365590000021</c:v>
                </c:pt>
                <c:pt idx="18">
                  <c:v>1.5636085190000006</c:v>
                </c:pt>
              </c:numCache>
            </c:numRef>
          </c:xVal>
          <c:yVal>
            <c:numRef>
              <c:f>Summary!$AE$5:$AE$23</c:f>
              <c:numCache>
                <c:formatCode>0.0000</c:formatCode>
                <c:ptCount val="19"/>
                <c:pt idx="0">
                  <c:v>-2.2457581128776324E-2</c:v>
                </c:pt>
                <c:pt idx="1">
                  <c:v>-1.8906526306207403E-2</c:v>
                </c:pt>
                <c:pt idx="2">
                  <c:v>-1.6644867875071415E-2</c:v>
                </c:pt>
                <c:pt idx="3">
                  <c:v>-5.855788730017253E-3</c:v>
                </c:pt>
                <c:pt idx="4">
                  <c:v>3.3063324359042516E-2</c:v>
                </c:pt>
                <c:pt idx="5">
                  <c:v>0.22360862988061983</c:v>
                </c:pt>
                <c:pt idx="6">
                  <c:v>2.5573676213926992</c:v>
                </c:pt>
                <c:pt idx="7">
                  <c:v>12.019034978067731</c:v>
                </c:pt>
                <c:pt idx="8">
                  <c:v>14.90776586342105</c:v>
                </c:pt>
                <c:pt idx="9">
                  <c:v>11.396953265089548</c:v>
                </c:pt>
                <c:pt idx="10">
                  <c:v>5.1326927405311045</c:v>
                </c:pt>
                <c:pt idx="11">
                  <c:v>2.547804884466899</c:v>
                </c:pt>
                <c:pt idx="12">
                  <c:v>1.5482179380271974</c:v>
                </c:pt>
                <c:pt idx="13">
                  <c:v>0.76793998641460826</c:v>
                </c:pt>
                <c:pt idx="14">
                  <c:v>0.37787190946877997</c:v>
                </c:pt>
                <c:pt idx="15">
                  <c:v>0.19803795514701905</c:v>
                </c:pt>
                <c:pt idx="16">
                  <c:v>0.13151116208088168</c:v>
                </c:pt>
                <c:pt idx="17">
                  <c:v>0.20379944696881033</c:v>
                </c:pt>
                <c:pt idx="18">
                  <c:v>0.13962748150640761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92-40D8-82C4-426C9371F0E1}"/>
            </c:ext>
          </c:extLst>
        </c:ser>
        <c:ser>
          <c:idx val="11"/>
          <c:order val="3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Summary!$AG$5:$AG$23</c:f>
              <c:numCache>
                <c:formatCode>0.0000</c:formatCode>
                <c:ptCount val="19"/>
                <c:pt idx="0">
                  <c:v>1.7626820720000023</c:v>
                </c:pt>
                <c:pt idx="1">
                  <c:v>1.7604965520000011</c:v>
                </c:pt>
                <c:pt idx="2">
                  <c:v>1.7550327520000018</c:v>
                </c:pt>
                <c:pt idx="3">
                  <c:v>1.7495689520000024</c:v>
                </c:pt>
                <c:pt idx="4">
                  <c:v>1.7430123920000007</c:v>
                </c:pt>
                <c:pt idx="5">
                  <c:v>1.7375485920000013</c:v>
                </c:pt>
                <c:pt idx="6">
                  <c:v>1.732084792000002</c:v>
                </c:pt>
                <c:pt idx="7">
                  <c:v>1.7255282320000003</c:v>
                </c:pt>
                <c:pt idx="8">
                  <c:v>1.7200644320000009</c:v>
                </c:pt>
                <c:pt idx="9">
                  <c:v>1.7146006320000016</c:v>
                </c:pt>
                <c:pt idx="10">
                  <c:v>1.7080440720000034</c:v>
                </c:pt>
                <c:pt idx="11">
                  <c:v>1.7014875120000017</c:v>
                </c:pt>
                <c:pt idx="12">
                  <c:v>1.6960237120000023</c:v>
                </c:pt>
                <c:pt idx="13">
                  <c:v>1.690559912000003</c:v>
                </c:pt>
                <c:pt idx="14">
                  <c:v>1.6850961120000019</c:v>
                </c:pt>
                <c:pt idx="15">
                  <c:v>1.6798235450000014</c:v>
                </c:pt>
                <c:pt idx="16">
                  <c:v>1.6730757520000008</c:v>
                </c:pt>
                <c:pt idx="17">
                  <c:v>1.6579683450000005</c:v>
                </c:pt>
                <c:pt idx="18">
                  <c:v>1.5913099850000005</c:v>
                </c:pt>
              </c:numCache>
            </c:numRef>
          </c:xVal>
          <c:yVal>
            <c:numRef>
              <c:f>Summary!$AH$5:$AH$23</c:f>
              <c:numCache>
                <c:formatCode>0.0000</c:formatCode>
                <c:ptCount val="19"/>
                <c:pt idx="0">
                  <c:v>-2.7547236363800697E-2</c:v>
                </c:pt>
                <c:pt idx="1">
                  <c:v>-1.3287526244725614E-2</c:v>
                </c:pt>
                <c:pt idx="2">
                  <c:v>-1.7422727304110847E-2</c:v>
                </c:pt>
                <c:pt idx="3">
                  <c:v>6.3891887681814666E-4</c:v>
                </c:pt>
                <c:pt idx="4">
                  <c:v>3.4586841189902778E-3</c:v>
                </c:pt>
                <c:pt idx="5">
                  <c:v>9.4689993706476627E-2</c:v>
                </c:pt>
                <c:pt idx="6">
                  <c:v>1.3915272510361933</c:v>
                </c:pt>
                <c:pt idx="7">
                  <c:v>7.9914957748433997</c:v>
                </c:pt>
                <c:pt idx="8">
                  <c:v>10.533865223395859</c:v>
                </c:pt>
                <c:pt idx="9">
                  <c:v>7.8534555804399844</c:v>
                </c:pt>
                <c:pt idx="10">
                  <c:v>4.1571302972111832</c:v>
                </c:pt>
                <c:pt idx="11">
                  <c:v>1.7924327131446074</c:v>
                </c:pt>
                <c:pt idx="12">
                  <c:v>1.0284699124066228</c:v>
                </c:pt>
                <c:pt idx="13">
                  <c:v>0.67076125691191935</c:v>
                </c:pt>
                <c:pt idx="14">
                  <c:v>0.33481996266199426</c:v>
                </c:pt>
                <c:pt idx="15">
                  <c:v>0.16942220345037237</c:v>
                </c:pt>
                <c:pt idx="16">
                  <c:v>0.16765650293333231</c:v>
                </c:pt>
                <c:pt idx="17">
                  <c:v>0.13539457156155732</c:v>
                </c:pt>
                <c:pt idx="18">
                  <c:v>0.11611591734263414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492-40D8-82C4-426C9371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>
          <c:ext xmlns:c15="http://schemas.microsoft.com/office/drawing/2012/chart" uri="{02D57815-91ED-43cb-92C2-25804820EDAC}">
            <c15:filteredScatterSeries>
              <c15:ser>
                <c:idx val="12"/>
                <c:order val="4"/>
                <c:tx>
                  <c:v>M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Summary!#REF!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3492-40D8-82C4-426C9371F0E1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v>N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492-40D8-82C4-426C9371F0E1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v>O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492-40D8-82C4-426C9371F0E1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v>P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492-40D8-82C4-426C9371F0E1}"/>
                  </c:ext>
                </c:extLst>
              </c15:ser>
            </c15:filteredScatterSeries>
          </c:ext>
        </c:extLst>
      </c:scatterChart>
      <c:valAx>
        <c:axId val="2032038064"/>
        <c:scaling>
          <c:orientation val="minMax"/>
          <c:max val="1.7800000000000002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476251</xdr:colOff>
      <xdr:row>28</xdr:row>
      <xdr:rowOff>55032</xdr:rowOff>
    </xdr:from>
    <xdr:to>
      <xdr:col>5</xdr:col>
      <xdr:colOff>194734</xdr:colOff>
      <xdr:row>53</xdr:row>
      <xdr:rowOff>116415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F2648-E102-4B18-B61B-B12A7E016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551391</xdr:colOff>
      <xdr:row>28</xdr:row>
      <xdr:rowOff>61079</xdr:rowOff>
    </xdr:from>
    <xdr:to>
      <xdr:col>13</xdr:col>
      <xdr:colOff>277436</xdr:colOff>
      <xdr:row>53</xdr:row>
      <xdr:rowOff>93134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AE4510-4E41-46C0-A33F-3A5611C60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541866</xdr:colOff>
      <xdr:row>28</xdr:row>
      <xdr:rowOff>38101</xdr:rowOff>
    </xdr:from>
    <xdr:to>
      <xdr:col>21</xdr:col>
      <xdr:colOff>260349</xdr:colOff>
      <xdr:row>53</xdr:row>
      <xdr:rowOff>103716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AA60FF-B5A2-4CEF-878A-2B5488A80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104775</xdr:rowOff>
    </xdr:from>
    <xdr:to>
      <xdr:col>2</xdr:col>
      <xdr:colOff>2362200</xdr:colOff>
      <xdr:row>48</xdr:row>
      <xdr:rowOff>190500</xdr:rowOff>
    </xdr:to>
    <xdr:pic>
      <xdr:nvPicPr>
        <xdr:cNvPr id="1064" name="Picture 1">
          <a:extLst>
            <a:ext uri="{FF2B5EF4-FFF2-40B4-BE49-F238E27FC236}">
              <a16:creationId xmlns:a16="http://schemas.microsoft.com/office/drawing/2014/main" id="{5990C59C-CC9C-4910-BDBA-B59B1DEBC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4143375" cy="513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FBF1-D534-4F7E-950C-764D2E6B8C19}">
  <dimension ref="A1:J24"/>
  <sheetViews>
    <sheetView workbookViewId="0">
      <selection activeCell="G23" sqref="G23"/>
    </sheetView>
  </sheetViews>
  <sheetFormatPr defaultRowHeight="12.5"/>
  <cols>
    <col min="1" max="1" width="11.26953125" bestFit="1" customWidth="1"/>
    <col min="2" max="2" width="9.7265625" bestFit="1" customWidth="1"/>
    <col min="3" max="3" width="9.7265625" customWidth="1"/>
    <col min="4" max="4" width="17.26953125" bestFit="1" customWidth="1"/>
    <col min="5" max="5" width="18.7265625" bestFit="1" customWidth="1"/>
    <col min="6" max="6" width="12.54296875" customWidth="1"/>
    <col min="7" max="7" width="18.7265625" customWidth="1"/>
    <col min="8" max="8" width="20" bestFit="1" customWidth="1"/>
    <col min="9" max="9" width="20" customWidth="1"/>
  </cols>
  <sheetData>
    <row r="1" spans="1:10">
      <c r="A1" t="s">
        <v>190</v>
      </c>
      <c r="B1" t="s">
        <v>212</v>
      </c>
    </row>
    <row r="2" spans="1:10">
      <c r="A2" t="s">
        <v>191</v>
      </c>
      <c r="B2" t="s">
        <v>213</v>
      </c>
    </row>
    <row r="4" spans="1:10">
      <c r="A4" s="27" t="s">
        <v>185</v>
      </c>
      <c r="B4" s="27" t="s">
        <v>192</v>
      </c>
      <c r="C4" s="27" t="s">
        <v>194</v>
      </c>
      <c r="D4" s="27" t="s">
        <v>193</v>
      </c>
      <c r="E4" s="27" t="s">
        <v>199</v>
      </c>
      <c r="F4" s="27" t="s">
        <v>205</v>
      </c>
      <c r="G4" s="27" t="s">
        <v>206</v>
      </c>
      <c r="H4" s="27" t="s">
        <v>200</v>
      </c>
      <c r="I4" s="27" t="s">
        <v>208</v>
      </c>
      <c r="J4" s="27" t="s">
        <v>196</v>
      </c>
    </row>
    <row r="5" spans="1:10">
      <c r="A5" s="66">
        <f>TubeLoading!F30</f>
        <v>1439</v>
      </c>
      <c r="B5" s="66" t="str">
        <f>TubeLoading!A30</f>
        <v>Tube B</v>
      </c>
      <c r="C5" s="66" t="s">
        <v>195</v>
      </c>
      <c r="D5" s="67">
        <v>44944</v>
      </c>
      <c r="E5">
        <v>113</v>
      </c>
      <c r="F5" t="s">
        <v>210</v>
      </c>
      <c r="G5" s="66">
        <f>TubeLoading!J30</f>
        <v>3999.9999999999995</v>
      </c>
      <c r="H5" s="50">
        <f>Summary!D26</f>
        <v>45.245978421447958</v>
      </c>
      <c r="I5" s="50">
        <v>37</v>
      </c>
      <c r="J5" t="s">
        <v>211</v>
      </c>
    </row>
    <row r="6" spans="1:10">
      <c r="A6" s="66">
        <f>TubeLoading!F31</f>
        <v>3962</v>
      </c>
      <c r="B6" s="66" t="str">
        <f>TubeLoading!A31</f>
        <v>Tube C</v>
      </c>
      <c r="C6" s="66" t="s">
        <v>195</v>
      </c>
      <c r="D6" s="67">
        <v>44944</v>
      </c>
      <c r="E6" s="66">
        <v>113</v>
      </c>
      <c r="F6" t="s">
        <v>210</v>
      </c>
      <c r="G6" s="66">
        <f>TubeLoading!J31</f>
        <v>3999.9999999999995</v>
      </c>
      <c r="H6" s="50">
        <f>Summary!G26</f>
        <v>38.408475946100992</v>
      </c>
      <c r="I6" s="68">
        <v>37</v>
      </c>
    </row>
    <row r="7" spans="1:10">
      <c r="A7" s="66">
        <f>TubeLoading!F32</f>
        <v>2440</v>
      </c>
      <c r="B7" s="66" t="str">
        <f>TubeLoading!A32</f>
        <v>Tube D</v>
      </c>
      <c r="C7" s="66" t="s">
        <v>195</v>
      </c>
      <c r="D7" s="67">
        <v>44944</v>
      </c>
      <c r="E7">
        <v>113</v>
      </c>
      <c r="F7" t="s">
        <v>210</v>
      </c>
      <c r="G7" s="66">
        <f>TubeLoading!J32</f>
        <v>4000</v>
      </c>
      <c r="H7" s="50">
        <f>Summary!J26</f>
        <v>60.617927140795977</v>
      </c>
      <c r="I7" s="50">
        <v>37</v>
      </c>
    </row>
    <row r="8" spans="1:10">
      <c r="A8" s="66">
        <f>TubeLoading!F33</f>
        <v>1508</v>
      </c>
      <c r="B8" s="66" t="str">
        <f>TubeLoading!A33</f>
        <v>Tube E</v>
      </c>
      <c r="C8" s="66" t="s">
        <v>198</v>
      </c>
      <c r="D8" s="67">
        <v>44944</v>
      </c>
      <c r="E8">
        <v>115.5</v>
      </c>
      <c r="F8" t="s">
        <v>210</v>
      </c>
      <c r="G8" s="66">
        <f>TubeLoading!J33</f>
        <v>4000</v>
      </c>
      <c r="H8" s="50">
        <f>Summary!M26</f>
        <v>43.154788662299836</v>
      </c>
      <c r="I8" s="68">
        <v>37</v>
      </c>
    </row>
    <row r="9" spans="1:10">
      <c r="A9" s="66">
        <f>TubeLoading!F34</f>
        <v>3951</v>
      </c>
      <c r="B9" s="66" t="str">
        <f>TubeLoading!A34</f>
        <v>Tube F</v>
      </c>
      <c r="C9" s="66" t="s">
        <v>198</v>
      </c>
      <c r="D9" s="67">
        <v>44944</v>
      </c>
      <c r="E9">
        <v>115.5</v>
      </c>
      <c r="F9" t="s">
        <v>210</v>
      </c>
      <c r="G9" s="66">
        <f>TubeLoading!J34</f>
        <v>4000</v>
      </c>
      <c r="H9" s="50">
        <f>Summary!P26</f>
        <v>37.536872719711901</v>
      </c>
      <c r="I9" s="50">
        <v>37</v>
      </c>
    </row>
    <row r="10" spans="1:10">
      <c r="A10" s="66">
        <f>TubeLoading!F35</f>
        <v>3634</v>
      </c>
      <c r="B10" s="66" t="str">
        <f>TubeLoading!A35</f>
        <v>Tube G</v>
      </c>
      <c r="C10" s="66" t="s">
        <v>198</v>
      </c>
      <c r="D10" s="67">
        <v>44944</v>
      </c>
      <c r="E10">
        <v>115.5</v>
      </c>
      <c r="F10" t="s">
        <v>210</v>
      </c>
      <c r="G10" s="66">
        <f>TubeLoading!J35</f>
        <v>4000</v>
      </c>
      <c r="H10" s="50">
        <f>Summary!S26</f>
        <v>38.388293364388169</v>
      </c>
      <c r="I10" s="68">
        <v>37</v>
      </c>
    </row>
    <row r="11" spans="1:10">
      <c r="A11" s="66">
        <f>TubeLoading!F36</f>
        <v>1489</v>
      </c>
      <c r="B11" s="66" t="str">
        <f>TubeLoading!A36</f>
        <v>Tube H</v>
      </c>
      <c r="C11" s="66" t="s">
        <v>198</v>
      </c>
      <c r="D11" s="67">
        <v>44944</v>
      </c>
      <c r="E11">
        <v>115.5</v>
      </c>
      <c r="F11" t="s">
        <v>210</v>
      </c>
      <c r="G11" s="66">
        <f>TubeLoading!J36</f>
        <v>4000</v>
      </c>
      <c r="H11" s="50">
        <f>Summary!V26</f>
        <v>40.363303037696589</v>
      </c>
      <c r="I11" s="50">
        <v>37</v>
      </c>
    </row>
    <row r="12" spans="1:10">
      <c r="A12" s="66">
        <f>TubeLoading!F37</f>
        <v>1498</v>
      </c>
      <c r="B12" s="66" t="str">
        <f>TubeLoading!A37</f>
        <v>Tube I</v>
      </c>
      <c r="C12" s="66" t="s">
        <v>201</v>
      </c>
      <c r="D12" s="67">
        <v>44944</v>
      </c>
      <c r="E12">
        <v>136</v>
      </c>
      <c r="F12" t="s">
        <v>210</v>
      </c>
      <c r="G12" s="66">
        <f>TubeLoading!J37</f>
        <v>4000</v>
      </c>
      <c r="H12" s="50">
        <f>Summary!Y26</f>
        <v>36.820086838425915</v>
      </c>
      <c r="I12" s="68">
        <v>37</v>
      </c>
    </row>
    <row r="13" spans="1:10">
      <c r="A13" s="66">
        <f>TubeLoading!F38</f>
        <v>3627</v>
      </c>
      <c r="B13" s="66" t="str">
        <f>TubeLoading!A38</f>
        <v>Tube J</v>
      </c>
      <c r="C13" s="66" t="s">
        <v>201</v>
      </c>
      <c r="D13" s="67">
        <v>44944</v>
      </c>
      <c r="E13">
        <v>136</v>
      </c>
      <c r="F13" t="s">
        <v>210</v>
      </c>
      <c r="G13" s="66">
        <f>TubeLoading!J38</f>
        <v>3999.9999999999995</v>
      </c>
      <c r="H13" s="50">
        <f>Summary!AB26</f>
        <v>38.765992028485819</v>
      </c>
      <c r="I13" s="50">
        <v>37</v>
      </c>
    </row>
    <row r="14" spans="1:10">
      <c r="A14" s="66">
        <f>TubeLoading!F39</f>
        <v>3947</v>
      </c>
      <c r="B14" s="66" t="str">
        <f>TubeLoading!A39</f>
        <v>Tube K</v>
      </c>
      <c r="C14" s="66" t="s">
        <v>201</v>
      </c>
      <c r="D14" s="67">
        <v>44944</v>
      </c>
      <c r="E14">
        <v>136</v>
      </c>
      <c r="F14" t="s">
        <v>210</v>
      </c>
      <c r="G14" s="66">
        <f>TubeLoading!J39</f>
        <v>3999.9999999999995</v>
      </c>
      <c r="H14" s="50">
        <f>Summary!AE26</f>
        <v>52.247996780835393</v>
      </c>
      <c r="I14" s="68">
        <v>37</v>
      </c>
    </row>
    <row r="15" spans="1:10">
      <c r="A15" s="66">
        <f>TubeLoading!F40</f>
        <v>2436</v>
      </c>
      <c r="B15" s="66" t="str">
        <f>TubeLoading!A40</f>
        <v>Tube L</v>
      </c>
      <c r="C15" s="66" t="s">
        <v>201</v>
      </c>
      <c r="D15" s="67">
        <v>44944</v>
      </c>
      <c r="E15">
        <v>136</v>
      </c>
      <c r="F15" t="s">
        <v>210</v>
      </c>
      <c r="G15" s="66">
        <f>TubeLoading!J40</f>
        <v>4000.0000000000005</v>
      </c>
      <c r="H15" s="50">
        <f>Summary!AH26</f>
        <v>36.492459547365968</v>
      </c>
      <c r="I15" s="50">
        <v>37</v>
      </c>
    </row>
    <row r="16" spans="1:10">
      <c r="B16" s="66"/>
      <c r="C16" s="66"/>
      <c r="D16" s="67"/>
      <c r="G16" s="66"/>
      <c r="H16" s="50"/>
      <c r="I16" s="50"/>
    </row>
    <row r="17" spans="1:9">
      <c r="A17" s="66"/>
      <c r="B17" s="66"/>
      <c r="C17" s="66"/>
      <c r="D17" s="67"/>
      <c r="G17" s="66"/>
      <c r="H17" s="50"/>
      <c r="I17" s="50"/>
    </row>
    <row r="18" spans="1:9">
      <c r="A18" s="66"/>
      <c r="B18" s="66"/>
      <c r="C18" s="66"/>
      <c r="D18" s="67"/>
      <c r="G18" s="66"/>
      <c r="H18" s="50"/>
      <c r="I18" s="50"/>
    </row>
    <row r="19" spans="1:9">
      <c r="A19" s="66"/>
      <c r="B19" s="66"/>
      <c r="C19" s="66"/>
      <c r="D19" s="67"/>
      <c r="G19" s="66"/>
      <c r="H19" s="50"/>
      <c r="I19" s="50"/>
    </row>
    <row r="23" spans="1:9">
      <c r="A23" t="s">
        <v>207</v>
      </c>
    </row>
    <row r="24" spans="1:9">
      <c r="A24" t="s">
        <v>214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3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1.4056</v>
      </c>
      <c r="D2" s="60">
        <v>21.3</v>
      </c>
      <c r="E2" s="60">
        <f t="shared" ref="E2:E23" si="0">((20-D2)*-0.000175+C2)-0.0008</f>
        <v>1.4050275000000001</v>
      </c>
      <c r="F2" s="61">
        <f t="shared" ref="F2:F23" si="1">E2*10.9276-13.593</f>
        <v>1.7605785090000019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1.4056999999999999</v>
      </c>
      <c r="D3" s="60">
        <v>21.3</v>
      </c>
      <c r="E3" s="60">
        <f t="shared" si="0"/>
        <v>1.4051275000000001</v>
      </c>
      <c r="F3" s="61">
        <f t="shared" si="1"/>
        <v>1.7616712690000007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1.4054</v>
      </c>
      <c r="D4" s="60">
        <v>21.3</v>
      </c>
      <c r="E4" s="60">
        <f t="shared" si="0"/>
        <v>1.4048275000000001</v>
      </c>
      <c r="F4" s="61">
        <f t="shared" si="1"/>
        <v>1.7583929890000007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>
        <v>1.405</v>
      </c>
      <c r="D5" s="60">
        <v>21.3</v>
      </c>
      <c r="E5" s="60">
        <f t="shared" si="0"/>
        <v>1.4044275000000002</v>
      </c>
      <c r="F5" s="61">
        <f t="shared" si="1"/>
        <v>1.754021949000002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>
        <v>1.4046000000000001</v>
      </c>
      <c r="D6" s="58">
        <v>21.3</v>
      </c>
      <c r="E6" s="58">
        <f t="shared" si="0"/>
        <v>1.4040275000000002</v>
      </c>
      <c r="F6" s="59">
        <f t="shared" si="1"/>
        <v>1.7496509090000014</v>
      </c>
      <c r="G6" s="58" t="s">
        <v>111</v>
      </c>
    </row>
    <row r="7" spans="1:13">
      <c r="A7" s="58">
        <v>6</v>
      </c>
      <c r="B7" s="58" t="s">
        <v>61</v>
      </c>
      <c r="C7" s="59">
        <v>1.4039999999999999</v>
      </c>
      <c r="D7" s="58">
        <v>21.3</v>
      </c>
      <c r="E7" s="58">
        <f t="shared" si="0"/>
        <v>1.4034275</v>
      </c>
      <c r="F7" s="59">
        <f t="shared" si="1"/>
        <v>1.7430943489999997</v>
      </c>
      <c r="G7" s="58" t="s">
        <v>112</v>
      </c>
    </row>
    <row r="8" spans="1:13">
      <c r="A8" s="58">
        <v>7</v>
      </c>
      <c r="B8" s="58" t="s">
        <v>61</v>
      </c>
      <c r="C8" s="59">
        <v>1.4035</v>
      </c>
      <c r="D8" s="58">
        <v>21.3</v>
      </c>
      <c r="E8" s="58">
        <f t="shared" si="0"/>
        <v>1.4029275000000001</v>
      </c>
      <c r="F8" s="59">
        <f t="shared" si="1"/>
        <v>1.7376305490000004</v>
      </c>
      <c r="G8" s="58" t="s">
        <v>113</v>
      </c>
    </row>
    <row r="9" spans="1:13">
      <c r="A9" s="58">
        <v>8</v>
      </c>
      <c r="B9" s="58" t="s">
        <v>61</v>
      </c>
      <c r="C9" s="59">
        <v>1.4029</v>
      </c>
      <c r="D9" s="58">
        <v>21.4</v>
      </c>
      <c r="E9" s="58">
        <f t="shared" si="0"/>
        <v>1.4023450000000002</v>
      </c>
      <c r="F9" s="59">
        <f t="shared" si="1"/>
        <v>1.7312652220000011</v>
      </c>
      <c r="G9" s="58" t="s">
        <v>114</v>
      </c>
    </row>
    <row r="10" spans="1:13">
      <c r="A10" s="58">
        <v>9</v>
      </c>
      <c r="B10" s="58" t="s">
        <v>61</v>
      </c>
      <c r="C10" s="59">
        <v>1.4024000000000001</v>
      </c>
      <c r="D10" s="58">
        <v>21.4</v>
      </c>
      <c r="E10" s="58">
        <f t="shared" si="0"/>
        <v>1.4018450000000002</v>
      </c>
      <c r="F10" s="59">
        <f t="shared" si="1"/>
        <v>1.7258014220000018</v>
      </c>
      <c r="G10" s="58" t="s">
        <v>115</v>
      </c>
    </row>
    <row r="11" spans="1:13">
      <c r="A11" s="58">
        <v>10</v>
      </c>
      <c r="B11" s="58" t="s">
        <v>61</v>
      </c>
      <c r="C11" s="59">
        <v>1.4018999999999999</v>
      </c>
      <c r="D11" s="58">
        <v>21.4</v>
      </c>
      <c r="E11" s="58">
        <f t="shared" si="0"/>
        <v>1.4013450000000001</v>
      </c>
      <c r="F11" s="59">
        <f t="shared" si="1"/>
        <v>1.7203376220000006</v>
      </c>
      <c r="G11" s="58" t="s">
        <v>116</v>
      </c>
    </row>
    <row r="12" spans="1:13">
      <c r="A12" s="58">
        <v>11</v>
      </c>
      <c r="B12" s="58" t="s">
        <v>61</v>
      </c>
      <c r="C12" s="59">
        <v>1.4013</v>
      </c>
      <c r="D12" s="58">
        <v>21.4</v>
      </c>
      <c r="E12" s="58">
        <f t="shared" si="0"/>
        <v>1.4007450000000001</v>
      </c>
      <c r="F12" s="59">
        <f t="shared" si="1"/>
        <v>1.7137810620000007</v>
      </c>
      <c r="G12" s="58" t="s">
        <v>117</v>
      </c>
    </row>
    <row r="13" spans="1:13">
      <c r="A13" s="58">
        <v>12</v>
      </c>
      <c r="B13" s="58" t="s">
        <v>61</v>
      </c>
      <c r="C13" s="59">
        <v>1.4008</v>
      </c>
      <c r="D13" s="58">
        <v>21.4</v>
      </c>
      <c r="E13" s="58">
        <f t="shared" si="0"/>
        <v>1.4002450000000002</v>
      </c>
      <c r="F13" s="59">
        <f t="shared" si="1"/>
        <v>1.7083172620000013</v>
      </c>
      <c r="G13" s="58" t="s">
        <v>118</v>
      </c>
    </row>
    <row r="14" spans="1:13">
      <c r="A14" s="60">
        <v>13</v>
      </c>
      <c r="B14" s="60" t="s">
        <v>61</v>
      </c>
      <c r="C14" s="61">
        <v>1.4003000000000001</v>
      </c>
      <c r="D14" s="60">
        <v>21.4</v>
      </c>
      <c r="E14" s="60">
        <f t="shared" si="0"/>
        <v>1.3997450000000002</v>
      </c>
      <c r="F14" s="61">
        <f t="shared" si="1"/>
        <v>1.702853462000002</v>
      </c>
      <c r="G14" s="60" t="s">
        <v>119</v>
      </c>
    </row>
    <row r="15" spans="1:13">
      <c r="A15" s="60">
        <v>14</v>
      </c>
      <c r="B15" s="60" t="s">
        <v>61</v>
      </c>
      <c r="C15" s="61">
        <v>1.3997999999999999</v>
      </c>
      <c r="D15" s="60">
        <v>21.4</v>
      </c>
      <c r="E15" s="60">
        <f t="shared" si="0"/>
        <v>1.3992450000000001</v>
      </c>
      <c r="F15" s="61">
        <f t="shared" si="1"/>
        <v>1.6973896620000009</v>
      </c>
      <c r="G15" s="60" t="s">
        <v>120</v>
      </c>
    </row>
    <row r="16" spans="1:13">
      <c r="A16" s="60">
        <v>15</v>
      </c>
      <c r="B16" s="60" t="s">
        <v>61</v>
      </c>
      <c r="C16" s="61">
        <v>1.3992</v>
      </c>
      <c r="D16" s="60">
        <v>21.4</v>
      </c>
      <c r="E16" s="60">
        <f t="shared" si="0"/>
        <v>1.3986450000000001</v>
      </c>
      <c r="F16" s="61">
        <f t="shared" si="1"/>
        <v>1.6908331020000009</v>
      </c>
      <c r="G16" s="60" t="s">
        <v>121</v>
      </c>
    </row>
    <row r="17" spans="1:7">
      <c r="A17" s="60">
        <v>16</v>
      </c>
      <c r="B17" s="60" t="s">
        <v>61</v>
      </c>
      <c r="C17" s="61">
        <v>1.3987000000000001</v>
      </c>
      <c r="D17" s="60">
        <v>21.4</v>
      </c>
      <c r="E17" s="60">
        <f t="shared" si="0"/>
        <v>1.3981450000000002</v>
      </c>
      <c r="F17" s="61">
        <f t="shared" si="1"/>
        <v>1.6853693020000016</v>
      </c>
      <c r="G17" s="60" t="s">
        <v>122</v>
      </c>
    </row>
    <row r="18" spans="1:7">
      <c r="A18" s="60">
        <v>17</v>
      </c>
      <c r="B18" s="60" t="s">
        <v>61</v>
      </c>
      <c r="C18" s="61">
        <v>1.3982000000000001</v>
      </c>
      <c r="D18" s="60">
        <v>21.4</v>
      </c>
      <c r="E18" s="60">
        <f t="shared" si="0"/>
        <v>1.3976450000000002</v>
      </c>
      <c r="F18" s="61">
        <f t="shared" si="1"/>
        <v>1.6799055020000022</v>
      </c>
      <c r="G18" s="60" t="s">
        <v>123</v>
      </c>
    </row>
    <row r="19" spans="1:7">
      <c r="A19" s="60">
        <v>18</v>
      </c>
      <c r="B19" s="60" t="s">
        <v>61</v>
      </c>
      <c r="C19" s="61">
        <v>1.3976999999999999</v>
      </c>
      <c r="D19" s="60">
        <v>21.4</v>
      </c>
      <c r="E19" s="60">
        <f t="shared" si="0"/>
        <v>1.3971450000000001</v>
      </c>
      <c r="F19" s="61">
        <f t="shared" si="1"/>
        <v>1.6744417020000011</v>
      </c>
      <c r="G19" s="60" t="s">
        <v>124</v>
      </c>
    </row>
    <row r="20" spans="1:7">
      <c r="A20" s="60">
        <v>19</v>
      </c>
      <c r="B20" s="60" t="s">
        <v>61</v>
      </c>
      <c r="C20" s="61">
        <v>1.3964000000000001</v>
      </c>
      <c r="D20" s="60">
        <v>21.4</v>
      </c>
      <c r="E20" s="60">
        <f t="shared" si="0"/>
        <v>1.3958450000000002</v>
      </c>
      <c r="F20" s="61">
        <f t="shared" si="1"/>
        <v>1.6602358220000024</v>
      </c>
      <c r="G20" s="60" t="s">
        <v>125</v>
      </c>
    </row>
    <row r="21" spans="1:7">
      <c r="A21" s="60">
        <v>20</v>
      </c>
      <c r="B21" s="60" t="s">
        <v>61</v>
      </c>
      <c r="C21" s="61">
        <v>1.3907</v>
      </c>
      <c r="D21" s="60">
        <v>21.5</v>
      </c>
      <c r="E21" s="60">
        <f t="shared" si="0"/>
        <v>1.3901625000000002</v>
      </c>
      <c r="F21" s="61">
        <f t="shared" si="1"/>
        <v>1.5981397350000019</v>
      </c>
      <c r="G21" s="60" t="s">
        <v>126</v>
      </c>
    </row>
    <row r="22" spans="1:7">
      <c r="A22" s="58">
        <v>21</v>
      </c>
      <c r="B22" s="58" t="s">
        <v>61</v>
      </c>
      <c r="C22" s="59">
        <v>1.3752</v>
      </c>
      <c r="D22" s="58">
        <v>21.5</v>
      </c>
      <c r="E22" s="58">
        <f t="shared" si="0"/>
        <v>1.3746625000000001</v>
      </c>
      <c r="F22" s="59">
        <f t="shared" si="1"/>
        <v>1.4287619350000007</v>
      </c>
      <c r="G22" s="58" t="s">
        <v>127</v>
      </c>
    </row>
    <row r="23" spans="1:7">
      <c r="A23" s="58">
        <v>22</v>
      </c>
      <c r="B23" s="58" t="s">
        <v>61</v>
      </c>
      <c r="C23" s="59">
        <v>1.3554999999999999</v>
      </c>
      <c r="D23" s="58">
        <v>21.5</v>
      </c>
      <c r="E23" s="58">
        <f t="shared" si="0"/>
        <v>1.3549625000000001</v>
      </c>
      <c r="F23" s="59">
        <f t="shared" si="1"/>
        <v>1.2134882149999999</v>
      </c>
      <c r="G23" s="58" t="s">
        <v>128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3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1.4056</v>
      </c>
      <c r="D2" s="58">
        <v>21.6</v>
      </c>
      <c r="E2" s="58">
        <f t="shared" ref="E2:E23" si="0">((20-D2)*-0.000175+C2)-0.0008</f>
        <v>1.4050800000000001</v>
      </c>
      <c r="F2" s="59">
        <f t="shared" ref="F2:F23" si="1">E2*10.9276-13.593</f>
        <v>1.7611522080000004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1.4056</v>
      </c>
      <c r="D3" s="58">
        <v>21.6</v>
      </c>
      <c r="E3" s="58">
        <f t="shared" si="0"/>
        <v>1.4050800000000001</v>
      </c>
      <c r="F3" s="59">
        <f t="shared" si="1"/>
        <v>1.7611522080000004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1.4054</v>
      </c>
      <c r="D4" s="58">
        <v>21.6</v>
      </c>
      <c r="E4" s="58">
        <f t="shared" si="0"/>
        <v>1.4048800000000001</v>
      </c>
      <c r="F4" s="59">
        <f t="shared" si="1"/>
        <v>1.758966688000001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>
        <v>1.405</v>
      </c>
      <c r="D5" s="58">
        <v>21.6</v>
      </c>
      <c r="E5" s="58">
        <f t="shared" si="0"/>
        <v>1.4044800000000002</v>
      </c>
      <c r="F5" s="59">
        <f t="shared" si="1"/>
        <v>1.7545956480000022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>
        <v>1.4045000000000001</v>
      </c>
      <c r="D6" s="58">
        <v>21.6</v>
      </c>
      <c r="E6" s="58">
        <f t="shared" si="0"/>
        <v>1.4039800000000002</v>
      </c>
      <c r="F6" s="59">
        <f t="shared" si="1"/>
        <v>1.7491318480000029</v>
      </c>
      <c r="G6" s="58" t="s">
        <v>133</v>
      </c>
    </row>
    <row r="7" spans="1:13">
      <c r="A7" s="58">
        <v>6</v>
      </c>
      <c r="B7" s="58" t="s">
        <v>61</v>
      </c>
      <c r="C7" s="59">
        <v>1.4038999999999999</v>
      </c>
      <c r="D7" s="58">
        <v>21.6</v>
      </c>
      <c r="E7" s="58">
        <f t="shared" si="0"/>
        <v>1.4033800000000001</v>
      </c>
      <c r="F7" s="59">
        <f t="shared" si="1"/>
        <v>1.7425752880000012</v>
      </c>
      <c r="G7" s="58" t="s">
        <v>134</v>
      </c>
    </row>
    <row r="8" spans="1:13">
      <c r="A8" s="60">
        <v>7</v>
      </c>
      <c r="B8" s="60" t="s">
        <v>61</v>
      </c>
      <c r="C8" s="61">
        <v>1.4034</v>
      </c>
      <c r="D8" s="60">
        <v>21.6</v>
      </c>
      <c r="E8" s="60">
        <f t="shared" si="0"/>
        <v>1.4028800000000001</v>
      </c>
      <c r="F8" s="61">
        <f t="shared" si="1"/>
        <v>1.7371114880000018</v>
      </c>
      <c r="G8" s="60" t="s">
        <v>135</v>
      </c>
    </row>
    <row r="9" spans="1:13">
      <c r="A9" s="60">
        <v>8</v>
      </c>
      <c r="B9" s="60" t="s">
        <v>61</v>
      </c>
      <c r="C9" s="61">
        <v>1.4029</v>
      </c>
      <c r="D9" s="60">
        <v>21.6</v>
      </c>
      <c r="E9" s="60">
        <f t="shared" si="0"/>
        <v>1.4023800000000002</v>
      </c>
      <c r="F9" s="61">
        <f t="shared" si="1"/>
        <v>1.7316476880000025</v>
      </c>
      <c r="G9" s="60" t="s">
        <v>136</v>
      </c>
    </row>
    <row r="10" spans="1:13">
      <c r="A10" s="60">
        <v>9</v>
      </c>
      <c r="B10" s="60" t="s">
        <v>61</v>
      </c>
      <c r="C10" s="61">
        <v>1.4024000000000001</v>
      </c>
      <c r="D10" s="60">
        <v>21.6</v>
      </c>
      <c r="E10" s="60">
        <f t="shared" si="0"/>
        <v>1.4018800000000002</v>
      </c>
      <c r="F10" s="61">
        <f t="shared" si="1"/>
        <v>1.7261838880000031</v>
      </c>
      <c r="G10" s="60" t="s">
        <v>137</v>
      </c>
    </row>
    <row r="11" spans="1:13">
      <c r="A11" s="60">
        <v>10</v>
      </c>
      <c r="B11" s="60" t="s">
        <v>61</v>
      </c>
      <c r="C11" s="61">
        <v>1.4017999999999999</v>
      </c>
      <c r="D11" s="60">
        <v>21.6</v>
      </c>
      <c r="E11" s="60">
        <f t="shared" si="0"/>
        <v>1.4012800000000001</v>
      </c>
      <c r="F11" s="61">
        <f t="shared" si="1"/>
        <v>1.7196273280000014</v>
      </c>
      <c r="G11" s="60" t="s">
        <v>158</v>
      </c>
    </row>
    <row r="12" spans="1:13">
      <c r="A12" s="60">
        <v>11</v>
      </c>
      <c r="B12" s="60" t="s">
        <v>61</v>
      </c>
      <c r="C12" s="61">
        <v>1.4013</v>
      </c>
      <c r="D12" s="60">
        <v>21.6</v>
      </c>
      <c r="E12" s="60">
        <f t="shared" si="0"/>
        <v>1.4007800000000001</v>
      </c>
      <c r="F12" s="61">
        <f t="shared" si="1"/>
        <v>1.714163528000002</v>
      </c>
      <c r="G12" s="60" t="s">
        <v>159</v>
      </c>
    </row>
    <row r="13" spans="1:13">
      <c r="A13" s="60">
        <v>12</v>
      </c>
      <c r="B13" s="60" t="s">
        <v>61</v>
      </c>
      <c r="C13" s="61">
        <v>1.4007000000000001</v>
      </c>
      <c r="D13" s="60">
        <v>21.6</v>
      </c>
      <c r="E13" s="60">
        <f t="shared" si="0"/>
        <v>1.4001800000000002</v>
      </c>
      <c r="F13" s="61">
        <f t="shared" si="1"/>
        <v>1.7076069680000021</v>
      </c>
      <c r="G13" s="60" t="s">
        <v>160</v>
      </c>
    </row>
    <row r="14" spans="1:13">
      <c r="A14" s="60">
        <v>13</v>
      </c>
      <c r="B14" s="60" t="s">
        <v>61</v>
      </c>
      <c r="C14" s="61">
        <v>1.4001999999999999</v>
      </c>
      <c r="D14" s="60">
        <v>21.7</v>
      </c>
      <c r="E14" s="60">
        <f t="shared" si="0"/>
        <v>1.3996975</v>
      </c>
      <c r="F14" s="61">
        <f t="shared" si="1"/>
        <v>1.7023344009999999</v>
      </c>
      <c r="G14" s="60" t="s">
        <v>161</v>
      </c>
    </row>
    <row r="15" spans="1:13">
      <c r="A15" s="60">
        <v>14</v>
      </c>
      <c r="B15" s="60" t="s">
        <v>61</v>
      </c>
      <c r="C15" s="61">
        <v>1.3996999999999999</v>
      </c>
      <c r="D15" s="60">
        <v>21.7</v>
      </c>
      <c r="E15" s="60">
        <f t="shared" si="0"/>
        <v>1.3991975000000001</v>
      </c>
      <c r="F15" s="61">
        <f t="shared" si="1"/>
        <v>1.6968706010000005</v>
      </c>
      <c r="G15" s="60" t="s">
        <v>162</v>
      </c>
    </row>
    <row r="16" spans="1:13">
      <c r="A16" s="58">
        <v>15</v>
      </c>
      <c r="B16" s="58" t="s">
        <v>61</v>
      </c>
      <c r="C16" s="59">
        <v>1.3992</v>
      </c>
      <c r="D16" s="58">
        <v>21.7</v>
      </c>
      <c r="E16" s="58">
        <f t="shared" si="0"/>
        <v>1.3986975000000001</v>
      </c>
      <c r="F16" s="59">
        <f t="shared" si="1"/>
        <v>1.6914068010000012</v>
      </c>
      <c r="G16" s="58" t="s">
        <v>177</v>
      </c>
    </row>
    <row r="17" spans="1:7">
      <c r="A17" s="58">
        <v>16</v>
      </c>
      <c r="B17" s="58" t="s">
        <v>61</v>
      </c>
      <c r="C17" s="59">
        <v>1.3987000000000001</v>
      </c>
      <c r="D17" s="58">
        <v>21.7</v>
      </c>
      <c r="E17" s="58">
        <f t="shared" si="0"/>
        <v>1.3981975000000002</v>
      </c>
      <c r="F17" s="59">
        <f t="shared" si="1"/>
        <v>1.6859430010000018</v>
      </c>
      <c r="G17" s="58" t="s">
        <v>178</v>
      </c>
    </row>
    <row r="18" spans="1:7">
      <c r="A18" s="58">
        <v>17</v>
      </c>
      <c r="B18" s="58" t="s">
        <v>61</v>
      </c>
      <c r="C18" s="59">
        <v>1.3982000000000001</v>
      </c>
      <c r="D18" s="58">
        <v>21.7</v>
      </c>
      <c r="E18" s="58">
        <f t="shared" si="0"/>
        <v>1.3976975000000003</v>
      </c>
      <c r="F18" s="59">
        <f t="shared" si="1"/>
        <v>1.6804792010000025</v>
      </c>
      <c r="G18" s="58" t="s">
        <v>179</v>
      </c>
    </row>
    <row r="19" spans="1:7">
      <c r="A19" s="58">
        <v>18</v>
      </c>
      <c r="B19" s="58" t="s">
        <v>61</v>
      </c>
      <c r="C19" s="59">
        <v>1.3976999999999999</v>
      </c>
      <c r="D19" s="58">
        <v>21.7</v>
      </c>
      <c r="E19" s="58">
        <f t="shared" si="0"/>
        <v>1.3971975000000001</v>
      </c>
      <c r="F19" s="59">
        <f t="shared" si="1"/>
        <v>1.6750154010000013</v>
      </c>
      <c r="G19" s="58" t="s">
        <v>180</v>
      </c>
    </row>
    <row r="20" spans="1:7">
      <c r="A20" s="58">
        <v>19</v>
      </c>
      <c r="B20" s="58" t="s">
        <v>61</v>
      </c>
      <c r="C20" s="59">
        <v>1.3965000000000001</v>
      </c>
      <c r="D20" s="58">
        <v>21.7</v>
      </c>
      <c r="E20" s="58">
        <f t="shared" si="0"/>
        <v>1.3959975000000002</v>
      </c>
      <c r="F20" s="59">
        <f t="shared" si="1"/>
        <v>1.6619022810000033</v>
      </c>
      <c r="G20" s="58" t="s">
        <v>181</v>
      </c>
    </row>
    <row r="21" spans="1:7">
      <c r="A21" s="58">
        <v>20</v>
      </c>
      <c r="B21" s="58" t="s">
        <v>61</v>
      </c>
      <c r="C21" s="59">
        <v>1.3907</v>
      </c>
      <c r="D21" s="58">
        <v>21.7</v>
      </c>
      <c r="E21" s="58">
        <f t="shared" si="0"/>
        <v>1.3901975000000002</v>
      </c>
      <c r="F21" s="59">
        <f t="shared" si="1"/>
        <v>1.5985222010000015</v>
      </c>
      <c r="G21" s="58" t="s">
        <v>182</v>
      </c>
    </row>
    <row r="22" spans="1:7">
      <c r="A22" s="58">
        <v>21</v>
      </c>
      <c r="B22" s="58" t="s">
        <v>61</v>
      </c>
      <c r="C22" s="59">
        <v>1.3744000000000001</v>
      </c>
      <c r="D22" s="58">
        <v>21.7</v>
      </c>
      <c r="E22" s="58">
        <f t="shared" si="0"/>
        <v>1.3738975000000002</v>
      </c>
      <c r="F22" s="59">
        <f t="shared" si="1"/>
        <v>1.4204023210000027</v>
      </c>
      <c r="G22" s="58" t="s">
        <v>183</v>
      </c>
    </row>
    <row r="23" spans="1:7">
      <c r="A23" s="58">
        <v>22</v>
      </c>
      <c r="B23" s="58" t="s">
        <v>61</v>
      </c>
      <c r="C23" s="59">
        <v>1.353</v>
      </c>
      <c r="D23" s="58">
        <v>21.7</v>
      </c>
      <c r="E23" s="58">
        <f t="shared" si="0"/>
        <v>1.3524975000000001</v>
      </c>
      <c r="F23" s="59">
        <f t="shared" si="1"/>
        <v>1.186551681000001</v>
      </c>
      <c r="G23" s="58" t="s">
        <v>184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3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1.4065000000000001</v>
      </c>
      <c r="D2" s="58">
        <v>21.8</v>
      </c>
      <c r="E2" s="58">
        <f t="shared" ref="E2:E23" si="0">((20-D2)*-0.000175+C2)-0.0008</f>
        <v>1.4060150000000002</v>
      </c>
      <c r="F2" s="59">
        <f t="shared" ref="F2:F23" si="1">E2*10.9276-13.593</f>
        <v>1.7713695140000034</v>
      </c>
      <c r="G2" s="58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1.4059999999999999</v>
      </c>
      <c r="D3" s="58">
        <v>21.8</v>
      </c>
      <c r="E3" s="58">
        <f t="shared" si="0"/>
        <v>1.4055150000000001</v>
      </c>
      <c r="F3" s="59">
        <f t="shared" si="1"/>
        <v>1.7659057140000005</v>
      </c>
      <c r="G3" s="58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1.4056</v>
      </c>
      <c r="D4" s="58">
        <v>21.8</v>
      </c>
      <c r="E4" s="58">
        <f t="shared" si="0"/>
        <v>1.4051150000000001</v>
      </c>
      <c r="F4" s="59">
        <f t="shared" si="1"/>
        <v>1.7615346740000017</v>
      </c>
      <c r="G4" s="58" t="s">
        <v>65</v>
      </c>
      <c r="I4" t="s">
        <v>156</v>
      </c>
    </row>
    <row r="5" spans="1:13">
      <c r="A5" s="58">
        <v>4</v>
      </c>
      <c r="B5" s="58" t="s">
        <v>61</v>
      </c>
      <c r="C5" s="59">
        <v>1.4051</v>
      </c>
      <c r="D5" s="58">
        <v>21.8</v>
      </c>
      <c r="E5" s="58">
        <f t="shared" si="0"/>
        <v>1.4046150000000002</v>
      </c>
      <c r="F5" s="59">
        <f t="shared" si="1"/>
        <v>1.7560708740000024</v>
      </c>
      <c r="G5" s="58" t="s">
        <v>66</v>
      </c>
      <c r="I5" t="s">
        <v>157</v>
      </c>
    </row>
    <row r="6" spans="1:13">
      <c r="A6" s="58">
        <v>5</v>
      </c>
      <c r="B6" s="58" t="s">
        <v>61</v>
      </c>
      <c r="C6" s="59">
        <v>1.4046000000000001</v>
      </c>
      <c r="D6" s="58">
        <v>21.8</v>
      </c>
      <c r="E6" s="58">
        <f t="shared" si="0"/>
        <v>1.4041150000000002</v>
      </c>
      <c r="F6" s="59">
        <f t="shared" si="1"/>
        <v>1.750607074000003</v>
      </c>
      <c r="G6" s="58" t="s">
        <v>67</v>
      </c>
    </row>
    <row r="7" spans="1:13">
      <c r="A7" s="58">
        <v>6</v>
      </c>
      <c r="B7" s="58" t="s">
        <v>61</v>
      </c>
      <c r="C7" s="59">
        <v>1.4039999999999999</v>
      </c>
      <c r="D7" s="58">
        <v>21.8</v>
      </c>
      <c r="E7" s="58">
        <f t="shared" si="0"/>
        <v>1.4035150000000001</v>
      </c>
      <c r="F7" s="59">
        <f t="shared" si="1"/>
        <v>1.7440505140000013</v>
      </c>
      <c r="G7" s="58" t="s">
        <v>68</v>
      </c>
    </row>
    <row r="8" spans="1:13">
      <c r="A8" s="58">
        <v>7</v>
      </c>
      <c r="B8" s="58" t="s">
        <v>61</v>
      </c>
      <c r="C8" s="59">
        <v>1.4034</v>
      </c>
      <c r="D8" s="58">
        <v>21.8</v>
      </c>
      <c r="E8" s="58">
        <f t="shared" si="0"/>
        <v>1.4029150000000001</v>
      </c>
      <c r="F8" s="59">
        <f t="shared" si="1"/>
        <v>1.7374939540000014</v>
      </c>
      <c r="G8" s="58" t="s">
        <v>69</v>
      </c>
    </row>
    <row r="9" spans="1:13">
      <c r="A9" s="58">
        <v>8</v>
      </c>
      <c r="B9" s="58" t="s">
        <v>61</v>
      </c>
      <c r="C9" s="59">
        <v>1.4028</v>
      </c>
      <c r="D9" s="58">
        <v>21.8</v>
      </c>
      <c r="E9" s="58">
        <f t="shared" si="0"/>
        <v>1.4023150000000002</v>
      </c>
      <c r="F9" s="59">
        <f t="shared" si="1"/>
        <v>1.7309373940000015</v>
      </c>
      <c r="G9" s="58" t="s">
        <v>70</v>
      </c>
    </row>
    <row r="10" spans="1:13">
      <c r="A10" s="43">
        <v>9</v>
      </c>
      <c r="B10" s="43" t="s">
        <v>61</v>
      </c>
      <c r="C10" s="44">
        <v>1.4024000000000001</v>
      </c>
      <c r="D10" s="43">
        <v>21.8</v>
      </c>
      <c r="E10" s="43">
        <f t="shared" si="0"/>
        <v>1.4019150000000002</v>
      </c>
      <c r="F10" s="44">
        <f t="shared" si="1"/>
        <v>1.7265663540000027</v>
      </c>
      <c r="G10" s="43" t="s">
        <v>71</v>
      </c>
    </row>
    <row r="11" spans="1:13">
      <c r="A11" s="43">
        <v>10</v>
      </c>
      <c r="B11" s="43" t="s">
        <v>61</v>
      </c>
      <c r="C11" s="44">
        <v>1.4017999999999999</v>
      </c>
      <c r="D11" s="43">
        <v>21.8</v>
      </c>
      <c r="E11" s="43">
        <f t="shared" si="0"/>
        <v>1.4013150000000001</v>
      </c>
      <c r="F11" s="44">
        <f t="shared" si="1"/>
        <v>1.720009794000001</v>
      </c>
      <c r="G11" s="43" t="s">
        <v>72</v>
      </c>
    </row>
    <row r="12" spans="1:13">
      <c r="A12" s="43">
        <v>11</v>
      </c>
      <c r="B12" s="43" t="s">
        <v>61</v>
      </c>
      <c r="C12" s="44">
        <v>1.4013</v>
      </c>
      <c r="D12" s="43">
        <v>21.9</v>
      </c>
      <c r="E12" s="43">
        <f t="shared" si="0"/>
        <v>1.4008325000000001</v>
      </c>
      <c r="F12" s="44">
        <f t="shared" si="1"/>
        <v>1.7147372270000023</v>
      </c>
      <c r="G12" s="43" t="s">
        <v>73</v>
      </c>
    </row>
    <row r="13" spans="1:13">
      <c r="A13" s="43">
        <v>12</v>
      </c>
      <c r="B13" s="43" t="s">
        <v>61</v>
      </c>
      <c r="C13" s="44">
        <v>1.4007000000000001</v>
      </c>
      <c r="D13" s="43">
        <v>21.9</v>
      </c>
      <c r="E13" s="43">
        <f t="shared" si="0"/>
        <v>1.4002325000000002</v>
      </c>
      <c r="F13" s="44">
        <f t="shared" si="1"/>
        <v>1.7081806670000024</v>
      </c>
      <c r="G13" s="43" t="s">
        <v>74</v>
      </c>
    </row>
    <row r="14" spans="1:13">
      <c r="A14" s="43">
        <v>13</v>
      </c>
      <c r="B14" s="43" t="s">
        <v>61</v>
      </c>
      <c r="C14" s="44">
        <v>1.4001999999999999</v>
      </c>
      <c r="D14" s="43">
        <v>21.9</v>
      </c>
      <c r="E14" s="43">
        <f t="shared" si="0"/>
        <v>1.3997325</v>
      </c>
      <c r="F14" s="44">
        <f t="shared" si="1"/>
        <v>1.7027168670000012</v>
      </c>
      <c r="G14" s="43" t="s">
        <v>75</v>
      </c>
    </row>
    <row r="15" spans="1:13">
      <c r="A15" s="43">
        <v>14</v>
      </c>
      <c r="B15" s="43" t="s">
        <v>61</v>
      </c>
      <c r="C15" s="44">
        <v>1.3996999999999999</v>
      </c>
      <c r="D15" s="43">
        <v>21.9</v>
      </c>
      <c r="E15" s="43">
        <f t="shared" si="0"/>
        <v>1.3992325000000001</v>
      </c>
      <c r="F15" s="44">
        <f t="shared" si="1"/>
        <v>1.6972530670000019</v>
      </c>
      <c r="G15" s="43" t="s">
        <v>76</v>
      </c>
    </row>
    <row r="16" spans="1:13">
      <c r="A16" s="43">
        <v>15</v>
      </c>
      <c r="B16" s="43" t="s">
        <v>61</v>
      </c>
      <c r="C16" s="44">
        <v>1.3991</v>
      </c>
      <c r="D16" s="43">
        <v>21.9</v>
      </c>
      <c r="E16" s="43">
        <f t="shared" si="0"/>
        <v>1.3986325000000002</v>
      </c>
      <c r="F16" s="44">
        <f t="shared" si="1"/>
        <v>1.690696507000002</v>
      </c>
      <c r="G16" s="43" t="s">
        <v>77</v>
      </c>
    </row>
    <row r="17" spans="1:7">
      <c r="A17" s="43">
        <v>16</v>
      </c>
      <c r="B17" s="43" t="s">
        <v>61</v>
      </c>
      <c r="C17" s="44">
        <v>1.3986000000000001</v>
      </c>
      <c r="D17" s="43">
        <v>21.9</v>
      </c>
      <c r="E17" s="43">
        <f t="shared" si="0"/>
        <v>1.3981325000000002</v>
      </c>
      <c r="F17" s="44">
        <f t="shared" si="1"/>
        <v>1.6852327070000026</v>
      </c>
      <c r="G17" s="43" t="s">
        <v>78</v>
      </c>
    </row>
    <row r="18" spans="1:7">
      <c r="A18" s="58">
        <v>17</v>
      </c>
      <c r="B18" s="58" t="s">
        <v>61</v>
      </c>
      <c r="C18" s="59">
        <v>1.3980999999999999</v>
      </c>
      <c r="D18" s="58">
        <v>21.9</v>
      </c>
      <c r="E18" s="58">
        <f t="shared" si="0"/>
        <v>1.3976325000000001</v>
      </c>
      <c r="F18" s="59">
        <f t="shared" si="1"/>
        <v>1.6797689070000015</v>
      </c>
      <c r="G18" s="58" t="s">
        <v>79</v>
      </c>
    </row>
    <row r="19" spans="1:7">
      <c r="A19" s="58">
        <v>18</v>
      </c>
      <c r="B19" s="58" t="s">
        <v>61</v>
      </c>
      <c r="C19" s="59">
        <v>1.3974</v>
      </c>
      <c r="D19" s="58">
        <v>21.9</v>
      </c>
      <c r="E19" s="58">
        <f t="shared" si="0"/>
        <v>1.3969325000000001</v>
      </c>
      <c r="F19" s="59">
        <f t="shared" si="1"/>
        <v>1.672119587000001</v>
      </c>
      <c r="G19" s="58" t="s">
        <v>80</v>
      </c>
    </row>
    <row r="20" spans="1:7">
      <c r="A20" s="58">
        <v>19</v>
      </c>
      <c r="B20" s="58" t="s">
        <v>61</v>
      </c>
      <c r="C20" s="59">
        <v>1.3956</v>
      </c>
      <c r="D20" s="58">
        <v>21.9</v>
      </c>
      <c r="E20" s="58">
        <f t="shared" si="0"/>
        <v>1.3951325000000001</v>
      </c>
      <c r="F20" s="59">
        <f t="shared" si="1"/>
        <v>1.6524499070000012</v>
      </c>
      <c r="G20" s="58" t="s">
        <v>81</v>
      </c>
    </row>
    <row r="21" spans="1:7">
      <c r="A21" s="58">
        <v>20</v>
      </c>
      <c r="B21" s="58" t="s">
        <v>61</v>
      </c>
      <c r="C21" s="59">
        <v>1.3889</v>
      </c>
      <c r="D21" s="58">
        <v>21.9</v>
      </c>
      <c r="E21" s="58">
        <f t="shared" si="0"/>
        <v>1.3884325000000002</v>
      </c>
      <c r="F21" s="59">
        <f t="shared" si="1"/>
        <v>1.5792349870000013</v>
      </c>
      <c r="G21" s="58" t="s">
        <v>82</v>
      </c>
    </row>
    <row r="22" spans="1:7">
      <c r="A22" s="58">
        <v>21</v>
      </c>
      <c r="B22" s="58" t="s">
        <v>61</v>
      </c>
      <c r="C22" s="59">
        <v>1.3748</v>
      </c>
      <c r="D22" s="58">
        <v>21.9</v>
      </c>
      <c r="E22" s="58">
        <f t="shared" si="0"/>
        <v>1.3743325000000002</v>
      </c>
      <c r="F22" s="59">
        <f t="shared" si="1"/>
        <v>1.4251558270000011</v>
      </c>
      <c r="G22" s="58" t="s">
        <v>83</v>
      </c>
    </row>
    <row r="23" spans="1:7">
      <c r="A23" s="58">
        <v>22</v>
      </c>
      <c r="B23" s="58" t="s">
        <v>61</v>
      </c>
      <c r="C23" s="59">
        <v>1.3573999999999999</v>
      </c>
      <c r="D23" s="58">
        <v>21.9</v>
      </c>
      <c r="E23" s="58">
        <f t="shared" si="0"/>
        <v>1.3569325000000001</v>
      </c>
      <c r="F23" s="59">
        <f t="shared" si="1"/>
        <v>1.2350155870000012</v>
      </c>
      <c r="G23" s="58" t="s">
        <v>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3"/>
  <sheetViews>
    <sheetView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1.3573999999999999</v>
      </c>
      <c r="D2" s="58">
        <v>21.9</v>
      </c>
      <c r="E2" s="58">
        <f t="shared" ref="E2:E23" si="0">((20-D2)*-0.000175+C2)-0.0008</f>
        <v>1.3569325000000001</v>
      </c>
      <c r="F2" s="59">
        <f t="shared" ref="F2:F23" si="1">E2*10.9276-13.593</f>
        <v>1.2350155870000012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1.4058999999999999</v>
      </c>
      <c r="D3" s="58">
        <v>21.9</v>
      </c>
      <c r="E3" s="58">
        <f t="shared" si="0"/>
        <v>1.4054325000000001</v>
      </c>
      <c r="F3" s="59">
        <f t="shared" si="1"/>
        <v>1.7650041870000006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1.4055</v>
      </c>
      <c r="D4" s="60">
        <v>22</v>
      </c>
      <c r="E4" s="60">
        <f t="shared" si="0"/>
        <v>1.4050500000000001</v>
      </c>
      <c r="F4" s="61">
        <f t="shared" si="1"/>
        <v>1.7608243800000007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>
        <v>1.4051</v>
      </c>
      <c r="D5" s="60">
        <v>22</v>
      </c>
      <c r="E5" s="60">
        <f t="shared" si="0"/>
        <v>1.4046500000000002</v>
      </c>
      <c r="F5" s="61">
        <f t="shared" si="1"/>
        <v>1.756453340000002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>
        <v>1.4046000000000001</v>
      </c>
      <c r="D6" s="60">
        <v>22</v>
      </c>
      <c r="E6" s="60">
        <f t="shared" si="0"/>
        <v>1.4041500000000002</v>
      </c>
      <c r="F6" s="61">
        <f t="shared" si="1"/>
        <v>1.7509895400000026</v>
      </c>
      <c r="G6" s="60" t="s">
        <v>89</v>
      </c>
    </row>
    <row r="7" spans="1:13">
      <c r="A7" s="60">
        <v>6</v>
      </c>
      <c r="B7" s="60" t="s">
        <v>61</v>
      </c>
      <c r="C7" s="61">
        <v>1.4039999999999999</v>
      </c>
      <c r="D7" s="60">
        <v>22</v>
      </c>
      <c r="E7" s="60">
        <f t="shared" si="0"/>
        <v>1.4035500000000001</v>
      </c>
      <c r="F7" s="61">
        <f t="shared" si="1"/>
        <v>1.7444329800000009</v>
      </c>
      <c r="G7" s="60" t="s">
        <v>90</v>
      </c>
    </row>
    <row r="8" spans="1:13">
      <c r="A8" s="60">
        <v>7</v>
      </c>
      <c r="B8" s="60" t="s">
        <v>61</v>
      </c>
      <c r="C8" s="61">
        <v>1.4034</v>
      </c>
      <c r="D8" s="60">
        <v>22</v>
      </c>
      <c r="E8" s="60">
        <f t="shared" si="0"/>
        <v>1.4029500000000001</v>
      </c>
      <c r="F8" s="61">
        <f t="shared" si="1"/>
        <v>1.737876420000001</v>
      </c>
      <c r="G8" s="60" t="s">
        <v>91</v>
      </c>
    </row>
    <row r="9" spans="1:13">
      <c r="A9" s="60">
        <v>8</v>
      </c>
      <c r="B9" s="60" t="s">
        <v>61</v>
      </c>
      <c r="C9" s="61">
        <v>1.4029</v>
      </c>
      <c r="D9" s="60">
        <v>22</v>
      </c>
      <c r="E9" s="60">
        <f t="shared" si="0"/>
        <v>1.4024500000000002</v>
      </c>
      <c r="F9" s="61">
        <f t="shared" si="1"/>
        <v>1.7324126200000016</v>
      </c>
      <c r="G9" s="60" t="s">
        <v>92</v>
      </c>
    </row>
    <row r="10" spans="1:13">
      <c r="A10" s="60">
        <v>9</v>
      </c>
      <c r="B10" s="60" t="s">
        <v>61</v>
      </c>
      <c r="C10" s="61">
        <v>1.4023000000000001</v>
      </c>
      <c r="D10" s="60">
        <v>22</v>
      </c>
      <c r="E10" s="60">
        <f t="shared" si="0"/>
        <v>1.4018500000000003</v>
      </c>
      <c r="F10" s="61">
        <f t="shared" si="1"/>
        <v>1.7258560600000035</v>
      </c>
      <c r="G10" s="60" t="s">
        <v>93</v>
      </c>
    </row>
    <row r="11" spans="1:13">
      <c r="A11" s="60">
        <v>10</v>
      </c>
      <c r="B11" s="60" t="s">
        <v>61</v>
      </c>
      <c r="C11" s="61">
        <v>1.4017999999999999</v>
      </c>
      <c r="D11" s="60">
        <v>22</v>
      </c>
      <c r="E11" s="60">
        <f t="shared" si="0"/>
        <v>1.4013500000000001</v>
      </c>
      <c r="F11" s="61">
        <f t="shared" si="1"/>
        <v>1.7203922600000006</v>
      </c>
      <c r="G11" s="60" t="s">
        <v>94</v>
      </c>
    </row>
    <row r="12" spans="1:13">
      <c r="A12" s="58">
        <v>11</v>
      </c>
      <c r="B12" s="58" t="s">
        <v>61</v>
      </c>
      <c r="C12" s="59">
        <v>1.4013</v>
      </c>
      <c r="D12" s="58">
        <v>22</v>
      </c>
      <c r="E12" s="58">
        <f t="shared" si="0"/>
        <v>1.4008500000000002</v>
      </c>
      <c r="F12" s="59">
        <f t="shared" si="1"/>
        <v>1.7149284600000012</v>
      </c>
      <c r="G12" s="58" t="s">
        <v>95</v>
      </c>
    </row>
    <row r="13" spans="1:13">
      <c r="A13" s="58">
        <v>12</v>
      </c>
      <c r="B13" s="58" t="s">
        <v>61</v>
      </c>
      <c r="C13" s="59">
        <v>1.4008</v>
      </c>
      <c r="D13" s="58">
        <v>22</v>
      </c>
      <c r="E13" s="58">
        <f t="shared" si="0"/>
        <v>1.4003500000000002</v>
      </c>
      <c r="F13" s="59">
        <f t="shared" si="1"/>
        <v>1.7094646600000019</v>
      </c>
      <c r="G13" s="58" t="s">
        <v>96</v>
      </c>
    </row>
    <row r="14" spans="1:13">
      <c r="A14" s="58">
        <v>13</v>
      </c>
      <c r="B14" s="58" t="s">
        <v>61</v>
      </c>
      <c r="C14" s="59">
        <v>1.4001999999999999</v>
      </c>
      <c r="D14" s="58">
        <v>22</v>
      </c>
      <c r="E14" s="58">
        <f t="shared" si="0"/>
        <v>1.39975</v>
      </c>
      <c r="F14" s="59">
        <f t="shared" si="1"/>
        <v>1.7029081000000001</v>
      </c>
      <c r="G14" s="58" t="s">
        <v>97</v>
      </c>
    </row>
    <row r="15" spans="1:13">
      <c r="A15" s="58">
        <v>14</v>
      </c>
      <c r="B15" s="58" t="s">
        <v>61</v>
      </c>
      <c r="C15" s="59">
        <v>1.3996999999999999</v>
      </c>
      <c r="D15" s="58">
        <v>22</v>
      </c>
      <c r="E15" s="58">
        <f t="shared" si="0"/>
        <v>1.3992500000000001</v>
      </c>
      <c r="F15" s="59">
        <f t="shared" si="1"/>
        <v>1.6974443000000008</v>
      </c>
      <c r="G15" s="58" t="s">
        <v>98</v>
      </c>
    </row>
    <row r="16" spans="1:13">
      <c r="A16" s="58">
        <v>15</v>
      </c>
      <c r="B16" s="58" t="s">
        <v>61</v>
      </c>
      <c r="C16" s="59">
        <v>1.3991</v>
      </c>
      <c r="D16" s="58">
        <v>22</v>
      </c>
      <c r="E16" s="58">
        <f t="shared" si="0"/>
        <v>1.3986500000000002</v>
      </c>
      <c r="F16" s="59">
        <f t="shared" si="1"/>
        <v>1.6908877400000026</v>
      </c>
      <c r="G16" s="58" t="s">
        <v>99</v>
      </c>
    </row>
    <row r="17" spans="1:7">
      <c r="A17" s="58">
        <v>16</v>
      </c>
      <c r="B17" s="58" t="s">
        <v>61</v>
      </c>
      <c r="C17" s="59">
        <v>1.3986000000000001</v>
      </c>
      <c r="D17" s="58">
        <v>22</v>
      </c>
      <c r="E17" s="58">
        <f t="shared" si="0"/>
        <v>1.3981500000000002</v>
      </c>
      <c r="F17" s="59">
        <f t="shared" si="1"/>
        <v>1.6854239400000033</v>
      </c>
      <c r="G17" s="58" t="s">
        <v>100</v>
      </c>
    </row>
    <row r="18" spans="1:7">
      <c r="A18" s="58">
        <v>17</v>
      </c>
      <c r="B18" s="58" t="s">
        <v>61</v>
      </c>
      <c r="C18" s="59">
        <v>1.3980999999999999</v>
      </c>
      <c r="D18" s="58">
        <v>22.1</v>
      </c>
      <c r="E18" s="58">
        <f t="shared" si="0"/>
        <v>1.3976675000000001</v>
      </c>
      <c r="F18" s="59">
        <f t="shared" si="1"/>
        <v>1.6801513730000011</v>
      </c>
      <c r="G18" s="58" t="s">
        <v>101</v>
      </c>
    </row>
    <row r="19" spans="1:7">
      <c r="A19" s="58">
        <v>18</v>
      </c>
      <c r="B19" s="58" t="s">
        <v>61</v>
      </c>
      <c r="C19" s="59">
        <v>1.3975</v>
      </c>
      <c r="D19" s="58">
        <v>22.1</v>
      </c>
      <c r="E19" s="58">
        <f t="shared" si="0"/>
        <v>1.3970675000000001</v>
      </c>
      <c r="F19" s="59">
        <f t="shared" si="1"/>
        <v>1.6735948130000011</v>
      </c>
      <c r="G19" s="58" t="s">
        <v>102</v>
      </c>
    </row>
    <row r="20" spans="1:7">
      <c r="A20" s="60">
        <v>19</v>
      </c>
      <c r="B20" s="60" t="s">
        <v>61</v>
      </c>
      <c r="C20" s="61">
        <v>1.3969</v>
      </c>
      <c r="D20" s="60">
        <v>22.1</v>
      </c>
      <c r="E20" s="60">
        <f t="shared" si="0"/>
        <v>1.3964675000000002</v>
      </c>
      <c r="F20" s="61">
        <f t="shared" si="1"/>
        <v>1.667038253000003</v>
      </c>
      <c r="G20" s="60" t="s">
        <v>103</v>
      </c>
    </row>
    <row r="21" spans="1:7">
      <c r="A21" s="60">
        <v>20</v>
      </c>
      <c r="B21" s="60" t="s">
        <v>61</v>
      </c>
      <c r="C21" s="61">
        <v>1.3917999999999999</v>
      </c>
      <c r="D21" s="60">
        <v>22.1</v>
      </c>
      <c r="E21" s="60">
        <f t="shared" si="0"/>
        <v>1.3913675000000001</v>
      </c>
      <c r="F21" s="61">
        <f t="shared" si="1"/>
        <v>1.6113074930000018</v>
      </c>
      <c r="G21" s="60" t="s">
        <v>104</v>
      </c>
    </row>
    <row r="22" spans="1:7">
      <c r="A22" s="60">
        <v>21</v>
      </c>
      <c r="B22" s="60" t="s">
        <v>61</v>
      </c>
      <c r="C22" s="61">
        <v>1.3781000000000001</v>
      </c>
      <c r="D22" s="60">
        <v>22.1</v>
      </c>
      <c r="E22" s="60">
        <f t="shared" si="0"/>
        <v>1.3776675000000003</v>
      </c>
      <c r="F22" s="61">
        <f t="shared" si="1"/>
        <v>1.4615993730000021</v>
      </c>
      <c r="G22" s="60" t="s">
        <v>105</v>
      </c>
    </row>
    <row r="23" spans="1:7">
      <c r="A23" s="60">
        <v>22</v>
      </c>
      <c r="B23" s="60" t="s">
        <v>61</v>
      </c>
      <c r="C23" s="61">
        <v>1.3582000000000001</v>
      </c>
      <c r="D23" s="60">
        <v>22.1</v>
      </c>
      <c r="E23" s="60">
        <f t="shared" si="0"/>
        <v>1.3577675000000002</v>
      </c>
      <c r="F23" s="61">
        <f t="shared" si="1"/>
        <v>1.2441401330000019</v>
      </c>
      <c r="G23" s="60" t="s">
        <v>106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3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1.4056</v>
      </c>
      <c r="D2" s="60">
        <v>22.1</v>
      </c>
      <c r="E2" s="60">
        <f t="shared" ref="E2:E23" si="0">((20-D2)*-0.000175+C2)-0.0008</f>
        <v>1.4051675000000001</v>
      </c>
      <c r="F2" s="61">
        <f t="shared" ref="F2:F23" si="1">E2*10.9276-13.593</f>
        <v>1.762108373000002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1.4056999999999999</v>
      </c>
      <c r="D3" s="60">
        <v>22.1</v>
      </c>
      <c r="E3" s="60">
        <f t="shared" si="0"/>
        <v>1.4052675000000001</v>
      </c>
      <c r="F3" s="61">
        <f t="shared" si="1"/>
        <v>1.7632011330000008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1.4053</v>
      </c>
      <c r="D4" s="60">
        <v>22.2</v>
      </c>
      <c r="E4" s="60">
        <f t="shared" si="0"/>
        <v>1.4048850000000002</v>
      </c>
      <c r="F4" s="61">
        <f t="shared" si="1"/>
        <v>1.7590213260000009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>
        <v>1.4049</v>
      </c>
      <c r="D5" s="60">
        <v>22.2</v>
      </c>
      <c r="E5" s="60">
        <f t="shared" si="0"/>
        <v>1.4044850000000002</v>
      </c>
      <c r="F5" s="61">
        <f t="shared" si="1"/>
        <v>1.7546502860000022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>
        <v>1.4045000000000001</v>
      </c>
      <c r="D6" s="58">
        <v>22.2</v>
      </c>
      <c r="E6" s="58">
        <f t="shared" si="0"/>
        <v>1.4040850000000002</v>
      </c>
      <c r="F6" s="59">
        <f t="shared" si="1"/>
        <v>1.7502792460000034</v>
      </c>
      <c r="G6" s="58" t="s">
        <v>111</v>
      </c>
    </row>
    <row r="7" spans="1:13">
      <c r="A7" s="58">
        <v>6</v>
      </c>
      <c r="B7" s="58" t="s">
        <v>61</v>
      </c>
      <c r="C7" s="59">
        <v>1.4037999999999999</v>
      </c>
      <c r="D7" s="58">
        <v>22.2</v>
      </c>
      <c r="E7" s="58">
        <f t="shared" si="0"/>
        <v>1.4033850000000001</v>
      </c>
      <c r="F7" s="59">
        <f t="shared" si="1"/>
        <v>1.7426299260000011</v>
      </c>
      <c r="G7" s="58" t="s">
        <v>112</v>
      </c>
    </row>
    <row r="8" spans="1:13">
      <c r="A8" s="58">
        <v>7</v>
      </c>
      <c r="B8" s="58" t="s">
        <v>61</v>
      </c>
      <c r="C8" s="59">
        <v>1.4032</v>
      </c>
      <c r="D8" s="58">
        <v>22.3</v>
      </c>
      <c r="E8" s="58">
        <f t="shared" si="0"/>
        <v>1.4028025000000002</v>
      </c>
      <c r="F8" s="59">
        <f t="shared" si="1"/>
        <v>1.7362645990000019</v>
      </c>
      <c r="G8" s="58" t="s">
        <v>113</v>
      </c>
    </row>
    <row r="9" spans="1:13">
      <c r="A9" s="58">
        <v>8</v>
      </c>
      <c r="B9" s="58" t="s">
        <v>61</v>
      </c>
      <c r="C9" s="59">
        <v>1.4027000000000001</v>
      </c>
      <c r="D9" s="58">
        <v>22.3</v>
      </c>
      <c r="E9" s="58">
        <f t="shared" si="0"/>
        <v>1.4023025000000002</v>
      </c>
      <c r="F9" s="59">
        <f t="shared" si="1"/>
        <v>1.7308007990000025</v>
      </c>
      <c r="G9" s="58" t="s">
        <v>114</v>
      </c>
    </row>
    <row r="10" spans="1:13">
      <c r="A10" s="58">
        <v>9</v>
      </c>
      <c r="B10" s="58" t="s">
        <v>61</v>
      </c>
      <c r="C10" s="59">
        <v>1.4021999999999999</v>
      </c>
      <c r="D10" s="58">
        <v>22.3</v>
      </c>
      <c r="E10" s="58">
        <f t="shared" si="0"/>
        <v>1.4018025000000001</v>
      </c>
      <c r="F10" s="59">
        <f t="shared" si="1"/>
        <v>1.7253369990000014</v>
      </c>
      <c r="G10" s="58" t="s">
        <v>115</v>
      </c>
    </row>
    <row r="11" spans="1:13">
      <c r="A11" s="58">
        <v>10</v>
      </c>
      <c r="B11" s="58" t="s">
        <v>61</v>
      </c>
      <c r="C11" s="59">
        <v>1.4016</v>
      </c>
      <c r="D11" s="58">
        <v>22.3</v>
      </c>
      <c r="E11" s="58">
        <f t="shared" si="0"/>
        <v>1.4012025000000001</v>
      </c>
      <c r="F11" s="59">
        <f t="shared" si="1"/>
        <v>1.7187804390000014</v>
      </c>
      <c r="G11" s="58" t="s">
        <v>116</v>
      </c>
    </row>
    <row r="12" spans="1:13">
      <c r="A12" s="58">
        <v>11</v>
      </c>
      <c r="B12" s="58" t="s">
        <v>61</v>
      </c>
      <c r="C12" s="59">
        <v>1.4011</v>
      </c>
      <c r="D12" s="58">
        <v>22.3</v>
      </c>
      <c r="E12" s="58">
        <f t="shared" si="0"/>
        <v>1.4007025000000002</v>
      </c>
      <c r="F12" s="59">
        <f t="shared" si="1"/>
        <v>1.7133166390000021</v>
      </c>
      <c r="G12" s="58" t="s">
        <v>117</v>
      </c>
    </row>
    <row r="13" spans="1:13">
      <c r="A13" s="58">
        <v>12</v>
      </c>
      <c r="B13" s="58" t="s">
        <v>61</v>
      </c>
      <c r="C13" s="59">
        <v>1.4005000000000001</v>
      </c>
      <c r="D13" s="58">
        <v>22.3</v>
      </c>
      <c r="E13" s="58">
        <f t="shared" si="0"/>
        <v>1.4001025000000002</v>
      </c>
      <c r="F13" s="59">
        <f t="shared" si="1"/>
        <v>1.7067600790000022</v>
      </c>
      <c r="G13" s="58" t="s">
        <v>118</v>
      </c>
    </row>
    <row r="14" spans="1:13">
      <c r="A14" s="60">
        <v>13</v>
      </c>
      <c r="B14" s="60" t="s">
        <v>61</v>
      </c>
      <c r="C14" s="61">
        <v>1.4000999999999999</v>
      </c>
      <c r="D14" s="60">
        <v>22.3</v>
      </c>
      <c r="E14" s="60">
        <f t="shared" si="0"/>
        <v>1.3997025000000001</v>
      </c>
      <c r="F14" s="61">
        <f t="shared" si="1"/>
        <v>1.7023890390000016</v>
      </c>
      <c r="G14" s="60" t="s">
        <v>119</v>
      </c>
    </row>
    <row r="15" spans="1:13">
      <c r="A15" s="60">
        <v>14</v>
      </c>
      <c r="B15" s="60" t="s">
        <v>61</v>
      </c>
      <c r="C15" s="61">
        <v>1.3995</v>
      </c>
      <c r="D15" s="60">
        <v>22.3</v>
      </c>
      <c r="E15" s="60">
        <f t="shared" si="0"/>
        <v>1.3991025000000001</v>
      </c>
      <c r="F15" s="61">
        <f t="shared" si="1"/>
        <v>1.6958324790000017</v>
      </c>
      <c r="G15" s="60" t="s">
        <v>120</v>
      </c>
    </row>
    <row r="16" spans="1:13">
      <c r="A16" s="60">
        <v>15</v>
      </c>
      <c r="B16" s="60" t="s">
        <v>61</v>
      </c>
      <c r="C16" s="61">
        <v>1.399</v>
      </c>
      <c r="D16" s="60">
        <v>22.3</v>
      </c>
      <c r="E16" s="60">
        <f t="shared" si="0"/>
        <v>1.3986025000000002</v>
      </c>
      <c r="F16" s="61">
        <f t="shared" si="1"/>
        <v>1.6903686790000023</v>
      </c>
      <c r="G16" s="60" t="s">
        <v>121</v>
      </c>
    </row>
    <row r="17" spans="1:7">
      <c r="A17" s="60">
        <v>16</v>
      </c>
      <c r="B17" s="60" t="s">
        <v>61</v>
      </c>
      <c r="C17" s="61">
        <v>1.3984000000000001</v>
      </c>
      <c r="D17" s="60">
        <v>22.3</v>
      </c>
      <c r="E17" s="60">
        <f t="shared" si="0"/>
        <v>1.3980025000000003</v>
      </c>
      <c r="F17" s="61">
        <f t="shared" si="1"/>
        <v>1.6838121190000024</v>
      </c>
      <c r="G17" s="60" t="s">
        <v>122</v>
      </c>
    </row>
    <row r="18" spans="1:7">
      <c r="A18" s="60">
        <v>17</v>
      </c>
      <c r="B18" s="60" t="s">
        <v>61</v>
      </c>
      <c r="C18" s="61">
        <v>1.3978999999999999</v>
      </c>
      <c r="D18" s="60">
        <v>22.3</v>
      </c>
      <c r="E18" s="60">
        <f t="shared" si="0"/>
        <v>1.3975025000000001</v>
      </c>
      <c r="F18" s="61">
        <f t="shared" si="1"/>
        <v>1.6783483190000013</v>
      </c>
      <c r="G18" s="60" t="s">
        <v>123</v>
      </c>
    </row>
    <row r="19" spans="1:7">
      <c r="A19" s="60">
        <v>18</v>
      </c>
      <c r="B19" s="60" t="s">
        <v>61</v>
      </c>
      <c r="C19" s="61">
        <v>1.3973</v>
      </c>
      <c r="D19" s="60">
        <v>22.3</v>
      </c>
      <c r="E19" s="60">
        <f t="shared" si="0"/>
        <v>1.3969025000000002</v>
      </c>
      <c r="F19" s="61">
        <f t="shared" si="1"/>
        <v>1.6717917590000013</v>
      </c>
      <c r="G19" s="60" t="s">
        <v>124</v>
      </c>
    </row>
    <row r="20" spans="1:7">
      <c r="A20" s="60">
        <v>19</v>
      </c>
      <c r="B20" s="60" t="s">
        <v>61</v>
      </c>
      <c r="C20" s="61">
        <v>1.3953</v>
      </c>
      <c r="D20" s="60">
        <v>22.3</v>
      </c>
      <c r="E20" s="60">
        <f t="shared" si="0"/>
        <v>1.3949025000000002</v>
      </c>
      <c r="F20" s="61">
        <f t="shared" si="1"/>
        <v>1.6499365590000021</v>
      </c>
      <c r="G20" s="60" t="s">
        <v>125</v>
      </c>
    </row>
    <row r="21" spans="1:7">
      <c r="A21" s="60">
        <v>20</v>
      </c>
      <c r="B21" s="60" t="s">
        <v>61</v>
      </c>
      <c r="C21" s="61">
        <v>1.3874</v>
      </c>
      <c r="D21" s="60">
        <v>22.3</v>
      </c>
      <c r="E21" s="60">
        <f t="shared" si="0"/>
        <v>1.3870025000000001</v>
      </c>
      <c r="F21" s="61">
        <f t="shared" si="1"/>
        <v>1.5636085190000006</v>
      </c>
      <c r="G21" s="60" t="s">
        <v>126</v>
      </c>
    </row>
    <row r="22" spans="1:7">
      <c r="A22" s="58">
        <v>21</v>
      </c>
      <c r="B22" s="58" t="s">
        <v>61</v>
      </c>
      <c r="C22" s="59">
        <v>1.3713</v>
      </c>
      <c r="D22" s="58">
        <v>22.3</v>
      </c>
      <c r="E22" s="58">
        <f t="shared" si="0"/>
        <v>1.3709025000000001</v>
      </c>
      <c r="F22" s="59">
        <f t="shared" si="1"/>
        <v>1.3876741590000012</v>
      </c>
      <c r="G22" s="58" t="s">
        <v>127</v>
      </c>
    </row>
    <row r="23" spans="1:7">
      <c r="A23" s="58">
        <v>22</v>
      </c>
      <c r="B23" s="58" t="s">
        <v>61</v>
      </c>
      <c r="C23" s="59">
        <v>1.3507</v>
      </c>
      <c r="D23" s="58">
        <v>22.3</v>
      </c>
      <c r="E23" s="58">
        <f t="shared" si="0"/>
        <v>1.3503025000000002</v>
      </c>
      <c r="F23" s="59">
        <f t="shared" si="1"/>
        <v>1.1625655990000023</v>
      </c>
      <c r="G23" s="58" t="s">
        <v>128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3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1.4052</v>
      </c>
      <c r="D2" s="58">
        <v>22.4</v>
      </c>
      <c r="E2" s="58">
        <f t="shared" ref="E2:E23" si="0">((20-D2)*-0.000175+C2)-0.0008</f>
        <v>1.4048200000000002</v>
      </c>
      <c r="F2" s="59">
        <f t="shared" ref="F2:F23" si="1">E2*10.9276-13.593</f>
        <v>1.7583110320000017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1.4056</v>
      </c>
      <c r="D3" s="58">
        <v>22.4</v>
      </c>
      <c r="E3" s="58">
        <f t="shared" si="0"/>
        <v>1.4052200000000001</v>
      </c>
      <c r="F3" s="59">
        <f t="shared" si="1"/>
        <v>1.7626820720000023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1.4054</v>
      </c>
      <c r="D4" s="58">
        <v>22.4</v>
      </c>
      <c r="E4" s="58">
        <f t="shared" si="0"/>
        <v>1.4050200000000002</v>
      </c>
      <c r="F4" s="59">
        <f t="shared" si="1"/>
        <v>1.7604965520000011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>
        <v>1.4049</v>
      </c>
      <c r="D5" s="58">
        <v>22.4</v>
      </c>
      <c r="E5" s="58">
        <f t="shared" si="0"/>
        <v>1.4045200000000002</v>
      </c>
      <c r="F5" s="59">
        <f t="shared" si="1"/>
        <v>1.7550327520000018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>
        <v>1.4044000000000001</v>
      </c>
      <c r="D6" s="58">
        <v>22.4</v>
      </c>
      <c r="E6" s="58">
        <f t="shared" si="0"/>
        <v>1.4040200000000003</v>
      </c>
      <c r="F6" s="59">
        <f t="shared" si="1"/>
        <v>1.7495689520000024</v>
      </c>
      <c r="G6" s="58" t="s">
        <v>133</v>
      </c>
    </row>
    <row r="7" spans="1:13">
      <c r="A7" s="58">
        <v>6</v>
      </c>
      <c r="B7" s="58" t="s">
        <v>61</v>
      </c>
      <c r="C7" s="59">
        <v>1.4037999999999999</v>
      </c>
      <c r="D7" s="58">
        <v>22.4</v>
      </c>
      <c r="E7" s="58">
        <f t="shared" si="0"/>
        <v>1.4034200000000001</v>
      </c>
      <c r="F7" s="59">
        <f t="shared" si="1"/>
        <v>1.7430123920000007</v>
      </c>
      <c r="G7" s="58" t="s">
        <v>134</v>
      </c>
    </row>
    <row r="8" spans="1:13">
      <c r="A8" s="60">
        <v>7</v>
      </c>
      <c r="B8" s="60" t="s">
        <v>61</v>
      </c>
      <c r="C8" s="61">
        <v>1.4033</v>
      </c>
      <c r="D8" s="60">
        <v>22.4</v>
      </c>
      <c r="E8" s="60">
        <f t="shared" si="0"/>
        <v>1.4029200000000002</v>
      </c>
      <c r="F8" s="61">
        <f t="shared" si="1"/>
        <v>1.7375485920000013</v>
      </c>
      <c r="G8" s="60" t="s">
        <v>135</v>
      </c>
    </row>
    <row r="9" spans="1:13">
      <c r="A9" s="60">
        <v>8</v>
      </c>
      <c r="B9" s="60" t="s">
        <v>61</v>
      </c>
      <c r="C9" s="61">
        <v>1.4028</v>
      </c>
      <c r="D9" s="60">
        <v>22.4</v>
      </c>
      <c r="E9" s="60">
        <f t="shared" si="0"/>
        <v>1.4024200000000002</v>
      </c>
      <c r="F9" s="61">
        <f t="shared" si="1"/>
        <v>1.732084792000002</v>
      </c>
      <c r="G9" s="60" t="s">
        <v>136</v>
      </c>
    </row>
    <row r="10" spans="1:13">
      <c r="A10" s="60">
        <v>9</v>
      </c>
      <c r="B10" s="60" t="s">
        <v>61</v>
      </c>
      <c r="C10" s="61">
        <v>1.4021999999999999</v>
      </c>
      <c r="D10" s="60">
        <v>22.4</v>
      </c>
      <c r="E10" s="60">
        <f t="shared" si="0"/>
        <v>1.4018200000000001</v>
      </c>
      <c r="F10" s="61">
        <f t="shared" si="1"/>
        <v>1.7255282320000003</v>
      </c>
      <c r="G10" s="60" t="s">
        <v>137</v>
      </c>
    </row>
    <row r="11" spans="1:13">
      <c r="A11" s="60">
        <v>10</v>
      </c>
      <c r="B11" s="60" t="s">
        <v>61</v>
      </c>
      <c r="C11" s="61">
        <v>1.4016999999999999</v>
      </c>
      <c r="D11" s="60">
        <v>22.4</v>
      </c>
      <c r="E11" s="60">
        <f t="shared" si="0"/>
        <v>1.4013200000000001</v>
      </c>
      <c r="F11" s="61">
        <f t="shared" si="1"/>
        <v>1.7200644320000009</v>
      </c>
      <c r="G11" s="60" t="s">
        <v>158</v>
      </c>
    </row>
    <row r="12" spans="1:13">
      <c r="A12" s="60">
        <v>11</v>
      </c>
      <c r="B12" s="60" t="s">
        <v>61</v>
      </c>
      <c r="C12" s="61">
        <v>1.4012</v>
      </c>
      <c r="D12" s="60">
        <v>22.4</v>
      </c>
      <c r="E12" s="60">
        <f t="shared" si="0"/>
        <v>1.4008200000000002</v>
      </c>
      <c r="F12" s="61">
        <f t="shared" si="1"/>
        <v>1.7146006320000016</v>
      </c>
      <c r="G12" s="60" t="s">
        <v>159</v>
      </c>
    </row>
    <row r="13" spans="1:13">
      <c r="A13" s="60">
        <v>12</v>
      </c>
      <c r="B13" s="60" t="s">
        <v>61</v>
      </c>
      <c r="C13" s="61">
        <v>1.4006000000000001</v>
      </c>
      <c r="D13" s="60">
        <v>22.4</v>
      </c>
      <c r="E13" s="60">
        <f t="shared" si="0"/>
        <v>1.4002200000000002</v>
      </c>
      <c r="F13" s="61">
        <f t="shared" si="1"/>
        <v>1.7080440720000034</v>
      </c>
      <c r="G13" s="60" t="s">
        <v>160</v>
      </c>
    </row>
    <row r="14" spans="1:13">
      <c r="A14" s="60">
        <v>13</v>
      </c>
      <c r="B14" s="60" t="s">
        <v>61</v>
      </c>
      <c r="C14" s="61">
        <v>1.4</v>
      </c>
      <c r="D14" s="60">
        <v>22.4</v>
      </c>
      <c r="E14" s="60">
        <f t="shared" si="0"/>
        <v>1.3996200000000001</v>
      </c>
      <c r="F14" s="61">
        <f t="shared" si="1"/>
        <v>1.7014875120000017</v>
      </c>
      <c r="G14" s="60" t="s">
        <v>161</v>
      </c>
    </row>
    <row r="15" spans="1:13">
      <c r="A15" s="60">
        <v>14</v>
      </c>
      <c r="B15" s="60" t="s">
        <v>61</v>
      </c>
      <c r="C15" s="61">
        <v>1.3995</v>
      </c>
      <c r="D15" s="60">
        <v>22.4</v>
      </c>
      <c r="E15" s="60">
        <f t="shared" si="0"/>
        <v>1.3991200000000001</v>
      </c>
      <c r="F15" s="61">
        <f t="shared" si="1"/>
        <v>1.6960237120000023</v>
      </c>
      <c r="G15" s="60" t="s">
        <v>162</v>
      </c>
    </row>
    <row r="16" spans="1:13">
      <c r="A16" s="58">
        <v>15</v>
      </c>
      <c r="B16" s="58" t="s">
        <v>61</v>
      </c>
      <c r="C16" s="59">
        <v>1.399</v>
      </c>
      <c r="D16" s="58">
        <v>22.4</v>
      </c>
      <c r="E16" s="58">
        <f t="shared" si="0"/>
        <v>1.3986200000000002</v>
      </c>
      <c r="F16" s="59">
        <f t="shared" si="1"/>
        <v>1.690559912000003</v>
      </c>
      <c r="G16" s="58" t="s">
        <v>177</v>
      </c>
    </row>
    <row r="17" spans="1:7">
      <c r="A17" s="58">
        <v>16</v>
      </c>
      <c r="B17" s="58" t="s">
        <v>61</v>
      </c>
      <c r="C17" s="59">
        <v>1.3985000000000001</v>
      </c>
      <c r="D17" s="58">
        <v>22.4</v>
      </c>
      <c r="E17" s="58">
        <f t="shared" si="0"/>
        <v>1.3981200000000003</v>
      </c>
      <c r="F17" s="59">
        <f t="shared" si="1"/>
        <v>1.6850961120000019</v>
      </c>
      <c r="G17" s="58" t="s">
        <v>178</v>
      </c>
    </row>
    <row r="18" spans="1:7">
      <c r="A18" s="58">
        <v>17</v>
      </c>
      <c r="B18" s="58" t="s">
        <v>61</v>
      </c>
      <c r="C18" s="59">
        <v>1.3979999999999999</v>
      </c>
      <c r="D18" s="58">
        <v>22.5</v>
      </c>
      <c r="E18" s="58">
        <f t="shared" si="0"/>
        <v>1.3976375000000001</v>
      </c>
      <c r="F18" s="59">
        <f t="shared" si="1"/>
        <v>1.6798235450000014</v>
      </c>
      <c r="G18" s="58" t="s">
        <v>179</v>
      </c>
    </row>
    <row r="19" spans="1:7">
      <c r="A19" s="58">
        <v>18</v>
      </c>
      <c r="B19" s="58" t="s">
        <v>61</v>
      </c>
      <c r="C19" s="59">
        <v>1.3974</v>
      </c>
      <c r="D19" s="58">
        <v>22.4</v>
      </c>
      <c r="E19" s="58">
        <f t="shared" si="0"/>
        <v>1.3970200000000002</v>
      </c>
      <c r="F19" s="59">
        <f t="shared" si="1"/>
        <v>1.6730757520000008</v>
      </c>
      <c r="G19" s="58" t="s">
        <v>180</v>
      </c>
    </row>
    <row r="20" spans="1:7">
      <c r="A20" s="58">
        <v>19</v>
      </c>
      <c r="B20" s="58" t="s">
        <v>61</v>
      </c>
      <c r="C20" s="59">
        <v>1.3959999999999999</v>
      </c>
      <c r="D20" s="58">
        <v>22.5</v>
      </c>
      <c r="E20" s="58">
        <f t="shared" si="0"/>
        <v>1.3956375000000001</v>
      </c>
      <c r="F20" s="59">
        <f t="shared" si="1"/>
        <v>1.6579683450000005</v>
      </c>
      <c r="G20" s="58" t="s">
        <v>181</v>
      </c>
    </row>
    <row r="21" spans="1:7">
      <c r="A21" s="58">
        <v>20</v>
      </c>
      <c r="B21" s="58" t="s">
        <v>61</v>
      </c>
      <c r="C21" s="59">
        <v>1.3898999999999999</v>
      </c>
      <c r="D21" s="58">
        <v>22.5</v>
      </c>
      <c r="E21" s="58">
        <f t="shared" si="0"/>
        <v>1.3895375000000001</v>
      </c>
      <c r="F21" s="59">
        <f t="shared" si="1"/>
        <v>1.5913099850000005</v>
      </c>
      <c r="G21" s="58" t="s">
        <v>182</v>
      </c>
    </row>
    <row r="22" spans="1:7">
      <c r="A22" s="58">
        <v>21</v>
      </c>
      <c r="B22" s="58" t="s">
        <v>61</v>
      </c>
      <c r="C22" s="59">
        <v>1.3746</v>
      </c>
      <c r="D22" s="58">
        <v>22.5</v>
      </c>
      <c r="E22" s="58">
        <f t="shared" si="0"/>
        <v>1.3742375000000002</v>
      </c>
      <c r="F22" s="59">
        <f t="shared" si="1"/>
        <v>1.4241177050000022</v>
      </c>
      <c r="G22" s="58" t="s">
        <v>183</v>
      </c>
    </row>
    <row r="23" spans="1:7">
      <c r="A23" s="58">
        <v>22</v>
      </c>
      <c r="B23" s="58" t="s">
        <v>61</v>
      </c>
      <c r="C23" s="59">
        <v>1.3553999999999999</v>
      </c>
      <c r="D23" s="58">
        <v>22.4</v>
      </c>
      <c r="E23" s="58">
        <f t="shared" si="0"/>
        <v>1.3550200000000001</v>
      </c>
      <c r="F23" s="59">
        <f t="shared" si="1"/>
        <v>1.2141165520000019</v>
      </c>
      <c r="G23" s="58" t="s">
        <v>184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topLeftCell="A13" workbookViewId="0">
      <selection activeCell="D28" sqref="D28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>
        <v>1</v>
      </c>
      <c r="B2" t="s">
        <v>61</v>
      </c>
      <c r="C2" s="39"/>
      <c r="D2" s="38"/>
      <c r="E2">
        <f t="shared" ref="E2:E23" si="0">((20-D2)*-0.000175+C2)-0.0008</f>
        <v>-4.3E-3</v>
      </c>
      <c r="F2" s="37">
        <f t="shared" ref="F2:F23" si="1">E2*10.9276-13.593</f>
        <v>-13.63998868</v>
      </c>
      <c r="G2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>
        <v>2</v>
      </c>
      <c r="B3" t="s">
        <v>61</v>
      </c>
      <c r="C3" s="39"/>
      <c r="D3" s="38"/>
      <c r="E3">
        <f t="shared" si="0"/>
        <v>-4.3E-3</v>
      </c>
      <c r="F3" s="37">
        <f t="shared" si="1"/>
        <v>-13.63998868</v>
      </c>
      <c r="G3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>
        <v>3</v>
      </c>
      <c r="B4" t="s">
        <v>61</v>
      </c>
      <c r="C4" s="39"/>
      <c r="D4" s="38"/>
      <c r="E4">
        <f t="shared" si="0"/>
        <v>-4.3E-3</v>
      </c>
      <c r="F4" s="37">
        <f t="shared" si="1"/>
        <v>-13.63998868</v>
      </c>
      <c r="G4" t="s">
        <v>65</v>
      </c>
      <c r="I4" t="s">
        <v>156</v>
      </c>
    </row>
    <row r="5" spans="1:13">
      <c r="A5">
        <v>4</v>
      </c>
      <c r="B5" t="s">
        <v>61</v>
      </c>
      <c r="C5" s="39"/>
      <c r="D5" s="38"/>
      <c r="E5">
        <f t="shared" si="0"/>
        <v>-4.3E-3</v>
      </c>
      <c r="F5" s="37">
        <f t="shared" si="1"/>
        <v>-13.63998868</v>
      </c>
      <c r="G5" t="s">
        <v>66</v>
      </c>
      <c r="I5" t="s">
        <v>157</v>
      </c>
    </row>
    <row r="6" spans="1:13">
      <c r="A6">
        <v>5</v>
      </c>
      <c r="B6" t="s">
        <v>61</v>
      </c>
      <c r="C6" s="39"/>
      <c r="D6" s="38"/>
      <c r="E6">
        <f t="shared" si="0"/>
        <v>-4.3E-3</v>
      </c>
      <c r="F6" s="37">
        <f t="shared" si="1"/>
        <v>-13.63998868</v>
      </c>
      <c r="G6" t="s">
        <v>67</v>
      </c>
    </row>
    <row r="7" spans="1:13">
      <c r="A7">
        <v>6</v>
      </c>
      <c r="B7" t="s">
        <v>61</v>
      </c>
      <c r="C7" s="39"/>
      <c r="D7" s="38"/>
      <c r="E7">
        <f t="shared" si="0"/>
        <v>-4.3E-3</v>
      </c>
      <c r="F7" s="37">
        <f t="shared" si="1"/>
        <v>-13.63998868</v>
      </c>
      <c r="G7" t="s">
        <v>68</v>
      </c>
    </row>
    <row r="8" spans="1:13">
      <c r="A8">
        <v>7</v>
      </c>
      <c r="B8" t="s">
        <v>61</v>
      </c>
      <c r="C8" s="39"/>
      <c r="D8" s="38"/>
      <c r="E8">
        <f t="shared" si="0"/>
        <v>-4.3E-3</v>
      </c>
      <c r="F8" s="37">
        <f t="shared" si="1"/>
        <v>-13.63998868</v>
      </c>
      <c r="G8" t="s">
        <v>69</v>
      </c>
    </row>
    <row r="9" spans="1:13">
      <c r="A9">
        <v>8</v>
      </c>
      <c r="B9" t="s">
        <v>61</v>
      </c>
      <c r="C9" s="39"/>
      <c r="D9" s="38"/>
      <c r="E9">
        <f t="shared" si="0"/>
        <v>-4.3E-3</v>
      </c>
      <c r="F9" s="37">
        <f t="shared" si="1"/>
        <v>-13.63998868</v>
      </c>
      <c r="G9" t="s">
        <v>70</v>
      </c>
    </row>
    <row r="10" spans="1:13">
      <c r="A10" s="43">
        <v>9</v>
      </c>
      <c r="B10" s="43" t="s">
        <v>61</v>
      </c>
      <c r="C10" s="44"/>
      <c r="D10" s="43"/>
      <c r="E10" s="43">
        <f t="shared" si="0"/>
        <v>-4.3E-3</v>
      </c>
      <c r="F10" s="44">
        <f t="shared" si="1"/>
        <v>-13.63998868</v>
      </c>
      <c r="G10" s="43" t="s">
        <v>71</v>
      </c>
    </row>
    <row r="11" spans="1:13">
      <c r="A11" s="43">
        <v>10</v>
      </c>
      <c r="B11" s="43" t="s">
        <v>61</v>
      </c>
      <c r="C11" s="44"/>
      <c r="D11" s="43"/>
      <c r="E11" s="43">
        <f t="shared" si="0"/>
        <v>-4.3E-3</v>
      </c>
      <c r="F11" s="44">
        <f t="shared" si="1"/>
        <v>-13.63998868</v>
      </c>
      <c r="G11" s="43" t="s">
        <v>72</v>
      </c>
    </row>
    <row r="12" spans="1:13">
      <c r="A12" s="43">
        <v>11</v>
      </c>
      <c r="B12" s="43" t="s">
        <v>61</v>
      </c>
      <c r="C12" s="44"/>
      <c r="D12" s="43"/>
      <c r="E12" s="43">
        <f t="shared" si="0"/>
        <v>-4.3E-3</v>
      </c>
      <c r="F12" s="44">
        <f t="shared" si="1"/>
        <v>-13.63998868</v>
      </c>
      <c r="G12" s="43" t="s">
        <v>73</v>
      </c>
    </row>
    <row r="13" spans="1:13">
      <c r="A13" s="43">
        <v>12</v>
      </c>
      <c r="B13" s="43" t="s">
        <v>61</v>
      </c>
      <c r="C13" s="44"/>
      <c r="D13" s="43"/>
      <c r="E13" s="43">
        <f t="shared" si="0"/>
        <v>-4.3E-3</v>
      </c>
      <c r="F13" s="44">
        <f t="shared" si="1"/>
        <v>-13.63998868</v>
      </c>
      <c r="G13" s="43" t="s">
        <v>74</v>
      </c>
    </row>
    <row r="14" spans="1:13">
      <c r="A14" s="43">
        <v>13</v>
      </c>
      <c r="B14" s="43" t="s">
        <v>61</v>
      </c>
      <c r="C14" s="44"/>
      <c r="D14" s="43"/>
      <c r="E14" s="43">
        <f t="shared" si="0"/>
        <v>-4.3E-3</v>
      </c>
      <c r="F14" s="44">
        <f t="shared" si="1"/>
        <v>-13.63998868</v>
      </c>
      <c r="G14" s="43" t="s">
        <v>75</v>
      </c>
    </row>
    <row r="15" spans="1:13">
      <c r="A15" s="43">
        <v>14</v>
      </c>
      <c r="B15" s="43" t="s">
        <v>61</v>
      </c>
      <c r="C15" s="44"/>
      <c r="D15" s="43"/>
      <c r="E15" s="43">
        <f t="shared" si="0"/>
        <v>-4.3E-3</v>
      </c>
      <c r="F15" s="44">
        <f t="shared" si="1"/>
        <v>-13.63998868</v>
      </c>
      <c r="G15" s="43" t="s">
        <v>76</v>
      </c>
    </row>
    <row r="16" spans="1:13">
      <c r="A16" s="43">
        <v>15</v>
      </c>
      <c r="B16" s="43" t="s">
        <v>61</v>
      </c>
      <c r="C16" s="44"/>
      <c r="D16" s="43"/>
      <c r="E16" s="43">
        <f t="shared" si="0"/>
        <v>-4.3E-3</v>
      </c>
      <c r="F16" s="44">
        <f t="shared" si="1"/>
        <v>-13.63998868</v>
      </c>
      <c r="G16" s="43" t="s">
        <v>77</v>
      </c>
    </row>
    <row r="17" spans="1:7">
      <c r="A17" s="43">
        <v>16</v>
      </c>
      <c r="B17" s="43" t="s">
        <v>61</v>
      </c>
      <c r="C17" s="44"/>
      <c r="D17" s="43"/>
      <c r="E17" s="43">
        <f t="shared" si="0"/>
        <v>-4.3E-3</v>
      </c>
      <c r="F17" s="44">
        <f t="shared" si="1"/>
        <v>-13.63998868</v>
      </c>
      <c r="G17" s="43" t="s">
        <v>78</v>
      </c>
    </row>
    <row r="18" spans="1:7">
      <c r="A18">
        <v>17</v>
      </c>
      <c r="B18" t="s">
        <v>61</v>
      </c>
      <c r="C18" s="39"/>
      <c r="D18" s="38"/>
      <c r="E18">
        <f t="shared" si="0"/>
        <v>-4.3E-3</v>
      </c>
      <c r="F18" s="37">
        <f t="shared" si="1"/>
        <v>-13.63998868</v>
      </c>
      <c r="G18" t="s">
        <v>79</v>
      </c>
    </row>
    <row r="19" spans="1:7">
      <c r="A19">
        <v>18</v>
      </c>
      <c r="B19" t="s">
        <v>61</v>
      </c>
      <c r="C19" s="39"/>
      <c r="D19" s="38"/>
      <c r="E19">
        <f t="shared" si="0"/>
        <v>-4.3E-3</v>
      </c>
      <c r="F19" s="37">
        <f t="shared" si="1"/>
        <v>-13.63998868</v>
      </c>
      <c r="G19" t="s">
        <v>80</v>
      </c>
    </row>
    <row r="20" spans="1:7">
      <c r="A20">
        <v>19</v>
      </c>
      <c r="B20" t="s">
        <v>61</v>
      </c>
      <c r="C20" s="39"/>
      <c r="D20" s="38"/>
      <c r="E20">
        <f t="shared" si="0"/>
        <v>-4.3E-3</v>
      </c>
      <c r="F20" s="37">
        <f t="shared" si="1"/>
        <v>-13.63998868</v>
      </c>
      <c r="G20" t="s">
        <v>81</v>
      </c>
    </row>
    <row r="21" spans="1:7">
      <c r="A21">
        <v>20</v>
      </c>
      <c r="B21" t="s">
        <v>61</v>
      </c>
      <c r="C21" s="39"/>
      <c r="D21" s="38"/>
      <c r="E21">
        <f t="shared" si="0"/>
        <v>-4.3E-3</v>
      </c>
      <c r="F21" s="37">
        <f t="shared" si="1"/>
        <v>-13.63998868</v>
      </c>
      <c r="G21" t="s">
        <v>82</v>
      </c>
    </row>
    <row r="22" spans="1:7">
      <c r="A22">
        <v>21</v>
      </c>
      <c r="B22" t="s">
        <v>61</v>
      </c>
      <c r="C22" s="39"/>
      <c r="D22" s="38"/>
      <c r="E22">
        <f t="shared" si="0"/>
        <v>-4.3E-3</v>
      </c>
      <c r="F22" s="37">
        <f t="shared" si="1"/>
        <v>-13.63998868</v>
      </c>
      <c r="G22" t="s">
        <v>83</v>
      </c>
    </row>
    <row r="23" spans="1:7">
      <c r="A23">
        <v>22</v>
      </c>
      <c r="B23" t="s">
        <v>61</v>
      </c>
      <c r="C23" s="39"/>
      <c r="D23" s="38"/>
      <c r="E23">
        <f t="shared" si="0"/>
        <v>-4.3E-3</v>
      </c>
      <c r="F23" s="37">
        <f t="shared" si="1"/>
        <v>-13.63998868</v>
      </c>
      <c r="G23" t="s">
        <v>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81"/>
  <sheetViews>
    <sheetView workbookViewId="0">
      <selection activeCell="I12" sqref="I12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/>
      <c r="D2" s="58"/>
      <c r="E2" s="58">
        <f t="shared" ref="E2:E23" si="0">((20-D2)*-0.000175+C2)-0.0008</f>
        <v>-4.3E-3</v>
      </c>
      <c r="F2" s="59">
        <f t="shared" ref="F2:F23" si="1">E2*10.9276-13.593</f>
        <v>-13.63998868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/>
      <c r="D3" s="58"/>
      <c r="E3" s="58">
        <f t="shared" si="0"/>
        <v>-4.3E-3</v>
      </c>
      <c r="F3" s="59">
        <f t="shared" si="1"/>
        <v>-13.63998868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/>
      <c r="D4" s="60"/>
      <c r="E4" s="60">
        <f t="shared" si="0"/>
        <v>-4.3E-3</v>
      </c>
      <c r="F4" s="61">
        <f t="shared" si="1"/>
        <v>-13.63998868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/>
      <c r="D5" s="60"/>
      <c r="E5" s="60">
        <f t="shared" si="0"/>
        <v>-4.3E-3</v>
      </c>
      <c r="F5" s="61">
        <f t="shared" si="1"/>
        <v>-13.63998868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/>
      <c r="D6" s="60"/>
      <c r="E6" s="60">
        <f t="shared" si="0"/>
        <v>-4.3E-3</v>
      </c>
      <c r="F6" s="61">
        <f t="shared" si="1"/>
        <v>-13.63998868</v>
      </c>
      <c r="G6" s="60" t="s">
        <v>89</v>
      </c>
    </row>
    <row r="7" spans="1:13">
      <c r="A7" s="60">
        <v>6</v>
      </c>
      <c r="B7" s="60" t="s">
        <v>61</v>
      </c>
      <c r="C7" s="61"/>
      <c r="D7" s="60"/>
      <c r="E7" s="60">
        <f t="shared" si="0"/>
        <v>-4.3E-3</v>
      </c>
      <c r="F7" s="61">
        <f t="shared" si="1"/>
        <v>-13.63998868</v>
      </c>
      <c r="G7" s="60" t="s">
        <v>90</v>
      </c>
    </row>
    <row r="8" spans="1:13">
      <c r="A8" s="60">
        <v>7</v>
      </c>
      <c r="B8" s="60" t="s">
        <v>61</v>
      </c>
      <c r="C8" s="61"/>
      <c r="D8" s="60"/>
      <c r="E8" s="60">
        <f t="shared" si="0"/>
        <v>-4.3E-3</v>
      </c>
      <c r="F8" s="61">
        <f t="shared" si="1"/>
        <v>-13.63998868</v>
      </c>
      <c r="G8" s="60" t="s">
        <v>91</v>
      </c>
    </row>
    <row r="9" spans="1:13">
      <c r="A9" s="60">
        <v>8</v>
      </c>
      <c r="B9" s="60" t="s">
        <v>61</v>
      </c>
      <c r="C9" s="61"/>
      <c r="D9" s="60"/>
      <c r="E9" s="60">
        <f t="shared" si="0"/>
        <v>-4.3E-3</v>
      </c>
      <c r="F9" s="61">
        <f t="shared" si="1"/>
        <v>-13.63998868</v>
      </c>
      <c r="G9" s="60" t="s">
        <v>92</v>
      </c>
    </row>
    <row r="10" spans="1:13">
      <c r="A10" s="60">
        <v>9</v>
      </c>
      <c r="B10" s="60" t="s">
        <v>61</v>
      </c>
      <c r="C10" s="61"/>
      <c r="D10" s="60"/>
      <c r="E10" s="60">
        <f t="shared" si="0"/>
        <v>-4.3E-3</v>
      </c>
      <c r="F10" s="61">
        <f t="shared" si="1"/>
        <v>-13.63998868</v>
      </c>
      <c r="G10" s="60" t="s">
        <v>93</v>
      </c>
    </row>
    <row r="11" spans="1:13">
      <c r="A11" s="60">
        <v>10</v>
      </c>
      <c r="B11" s="60" t="s">
        <v>61</v>
      </c>
      <c r="C11" s="61"/>
      <c r="D11" s="60"/>
      <c r="E11" s="60">
        <f t="shared" si="0"/>
        <v>-4.3E-3</v>
      </c>
      <c r="F11" s="61">
        <f t="shared" si="1"/>
        <v>-13.63998868</v>
      </c>
      <c r="G11" s="60" t="s">
        <v>94</v>
      </c>
    </row>
    <row r="12" spans="1:13">
      <c r="A12" s="58">
        <v>11</v>
      </c>
      <c r="B12" s="58" t="s">
        <v>61</v>
      </c>
      <c r="C12" s="59"/>
      <c r="D12" s="58"/>
      <c r="E12" s="58">
        <f t="shared" si="0"/>
        <v>-4.3E-3</v>
      </c>
      <c r="F12" s="59">
        <f t="shared" si="1"/>
        <v>-13.63998868</v>
      </c>
      <c r="G12" s="58" t="s">
        <v>95</v>
      </c>
    </row>
    <row r="13" spans="1:13">
      <c r="A13" s="58">
        <v>12</v>
      </c>
      <c r="B13" s="58" t="s">
        <v>61</v>
      </c>
      <c r="C13" s="59"/>
      <c r="D13" s="58"/>
      <c r="E13" s="58">
        <f t="shared" si="0"/>
        <v>-4.3E-3</v>
      </c>
      <c r="F13" s="59">
        <f t="shared" si="1"/>
        <v>-13.63998868</v>
      </c>
      <c r="G13" s="58" t="s">
        <v>96</v>
      </c>
    </row>
    <row r="14" spans="1:13">
      <c r="A14" s="58">
        <v>13</v>
      </c>
      <c r="B14" s="58" t="s">
        <v>61</v>
      </c>
      <c r="C14" s="59"/>
      <c r="D14" s="58"/>
      <c r="E14" s="58">
        <f t="shared" si="0"/>
        <v>-4.3E-3</v>
      </c>
      <c r="F14" s="59">
        <f t="shared" si="1"/>
        <v>-13.63998868</v>
      </c>
      <c r="G14" s="58" t="s">
        <v>97</v>
      </c>
    </row>
    <row r="15" spans="1:13">
      <c r="A15" s="58">
        <v>14</v>
      </c>
      <c r="B15" s="58" t="s">
        <v>61</v>
      </c>
      <c r="C15" s="59"/>
      <c r="D15" s="58"/>
      <c r="E15" s="58">
        <f t="shared" si="0"/>
        <v>-4.3E-3</v>
      </c>
      <c r="F15" s="59">
        <f t="shared" si="1"/>
        <v>-13.63998868</v>
      </c>
      <c r="G15" s="58" t="s">
        <v>98</v>
      </c>
    </row>
    <row r="16" spans="1:13">
      <c r="A16" s="58">
        <v>15</v>
      </c>
      <c r="B16" s="58" t="s">
        <v>61</v>
      </c>
      <c r="C16" s="59"/>
      <c r="D16" s="58"/>
      <c r="E16" s="58">
        <f t="shared" si="0"/>
        <v>-4.3E-3</v>
      </c>
      <c r="F16" s="59">
        <f t="shared" si="1"/>
        <v>-13.63998868</v>
      </c>
      <c r="G16" s="58" t="s">
        <v>99</v>
      </c>
    </row>
    <row r="17" spans="1:7">
      <c r="A17" s="58">
        <v>16</v>
      </c>
      <c r="B17" s="58" t="s">
        <v>61</v>
      </c>
      <c r="C17" s="59"/>
      <c r="D17" s="58"/>
      <c r="E17" s="58">
        <f t="shared" si="0"/>
        <v>-4.3E-3</v>
      </c>
      <c r="F17" s="59">
        <f t="shared" si="1"/>
        <v>-13.63998868</v>
      </c>
      <c r="G17" s="58" t="s">
        <v>100</v>
      </c>
    </row>
    <row r="18" spans="1:7">
      <c r="A18" s="58">
        <v>17</v>
      </c>
      <c r="B18" s="58" t="s">
        <v>61</v>
      </c>
      <c r="C18" s="59"/>
      <c r="D18" s="58"/>
      <c r="E18" s="58">
        <f t="shared" si="0"/>
        <v>-4.3E-3</v>
      </c>
      <c r="F18" s="59">
        <f t="shared" si="1"/>
        <v>-13.63998868</v>
      </c>
      <c r="G18" s="58" t="s">
        <v>101</v>
      </c>
    </row>
    <row r="19" spans="1:7">
      <c r="A19" s="58">
        <v>18</v>
      </c>
      <c r="B19" s="58" t="s">
        <v>61</v>
      </c>
      <c r="C19" s="59"/>
      <c r="D19" s="58"/>
      <c r="E19" s="58">
        <f t="shared" si="0"/>
        <v>-4.3E-3</v>
      </c>
      <c r="F19" s="59">
        <f t="shared" si="1"/>
        <v>-13.63998868</v>
      </c>
      <c r="G19" s="58" t="s">
        <v>102</v>
      </c>
    </row>
    <row r="20" spans="1:7">
      <c r="A20" s="60">
        <v>19</v>
      </c>
      <c r="B20" s="60" t="s">
        <v>61</v>
      </c>
      <c r="C20" s="61"/>
      <c r="D20" s="60"/>
      <c r="E20" s="60">
        <f t="shared" si="0"/>
        <v>-4.3E-3</v>
      </c>
      <c r="F20" s="61">
        <f t="shared" si="1"/>
        <v>-13.63998868</v>
      </c>
      <c r="G20" s="60" t="s">
        <v>103</v>
      </c>
    </row>
    <row r="21" spans="1:7">
      <c r="A21" s="60">
        <v>20</v>
      </c>
      <c r="B21" s="60" t="s">
        <v>61</v>
      </c>
      <c r="C21" s="61"/>
      <c r="D21" s="60"/>
      <c r="E21" s="60">
        <f t="shared" si="0"/>
        <v>-4.3E-3</v>
      </c>
      <c r="F21" s="61">
        <f t="shared" si="1"/>
        <v>-13.63998868</v>
      </c>
      <c r="G21" s="60" t="s">
        <v>104</v>
      </c>
    </row>
    <row r="22" spans="1:7">
      <c r="A22" s="60">
        <v>21</v>
      </c>
      <c r="B22" s="60" t="s">
        <v>61</v>
      </c>
      <c r="C22" s="61"/>
      <c r="D22" s="60"/>
      <c r="E22" s="60">
        <f t="shared" si="0"/>
        <v>-4.3E-3</v>
      </c>
      <c r="F22" s="61">
        <f t="shared" si="1"/>
        <v>-13.63998868</v>
      </c>
      <c r="G22" s="60" t="s">
        <v>105</v>
      </c>
    </row>
    <row r="23" spans="1:7">
      <c r="A23" s="60">
        <v>22</v>
      </c>
      <c r="B23" s="60" t="s">
        <v>61</v>
      </c>
      <c r="C23" s="61"/>
      <c r="D23" s="60"/>
      <c r="E23" s="60">
        <f t="shared" si="0"/>
        <v>-4.3E-3</v>
      </c>
      <c r="F23" s="61">
        <f t="shared" si="1"/>
        <v>-13.63998868</v>
      </c>
      <c r="G23" s="60" t="s">
        <v>106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3"/>
  <sheetViews>
    <sheetView workbookViewId="0">
      <selection activeCell="E26" sqref="E26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/>
      <c r="D2" s="60"/>
      <c r="E2" s="60">
        <f t="shared" ref="E2:E23" si="0">((20-D2)*-0.000175+C2)-0.0008</f>
        <v>-4.3E-3</v>
      </c>
      <c r="F2" s="61">
        <f t="shared" ref="F2:F23" si="1">E2*10.9276-13.593</f>
        <v>-13.63998868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/>
      <c r="D3" s="60"/>
      <c r="E3" s="60">
        <f t="shared" si="0"/>
        <v>-4.3E-3</v>
      </c>
      <c r="F3" s="61">
        <f t="shared" si="1"/>
        <v>-13.63998868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/>
      <c r="D4" s="60"/>
      <c r="E4" s="60">
        <f t="shared" si="0"/>
        <v>-4.3E-3</v>
      </c>
      <c r="F4" s="61">
        <f t="shared" si="1"/>
        <v>-13.63998868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/>
      <c r="D5" s="60"/>
      <c r="E5" s="60">
        <f t="shared" si="0"/>
        <v>-4.3E-3</v>
      </c>
      <c r="F5" s="61">
        <f t="shared" si="1"/>
        <v>-13.63998868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/>
      <c r="D6" s="58"/>
      <c r="E6" s="58">
        <f t="shared" si="0"/>
        <v>-4.3E-3</v>
      </c>
      <c r="F6" s="59">
        <f t="shared" si="1"/>
        <v>-13.63998868</v>
      </c>
      <c r="G6" s="58" t="s">
        <v>111</v>
      </c>
    </row>
    <row r="7" spans="1:13">
      <c r="A7" s="58">
        <v>6</v>
      </c>
      <c r="B7" s="58" t="s">
        <v>61</v>
      </c>
      <c r="C7" s="59"/>
      <c r="D7" s="58"/>
      <c r="E7" s="58">
        <f t="shared" si="0"/>
        <v>-4.3E-3</v>
      </c>
      <c r="F7" s="59">
        <f t="shared" si="1"/>
        <v>-13.63998868</v>
      </c>
      <c r="G7" s="58" t="s">
        <v>112</v>
      </c>
    </row>
    <row r="8" spans="1:13">
      <c r="A8" s="58">
        <v>7</v>
      </c>
      <c r="B8" s="58" t="s">
        <v>61</v>
      </c>
      <c r="C8" s="59"/>
      <c r="D8" s="58"/>
      <c r="E8" s="58">
        <f t="shared" si="0"/>
        <v>-4.3E-3</v>
      </c>
      <c r="F8" s="59">
        <f t="shared" si="1"/>
        <v>-13.63998868</v>
      </c>
      <c r="G8" s="58" t="s">
        <v>113</v>
      </c>
    </row>
    <row r="9" spans="1:13">
      <c r="A9" s="58">
        <v>8</v>
      </c>
      <c r="B9" s="58" t="s">
        <v>61</v>
      </c>
      <c r="C9" s="59"/>
      <c r="D9" s="58"/>
      <c r="E9" s="58">
        <f t="shared" si="0"/>
        <v>-4.3E-3</v>
      </c>
      <c r="F9" s="59">
        <f t="shared" si="1"/>
        <v>-13.63998868</v>
      </c>
      <c r="G9" s="58" t="s">
        <v>114</v>
      </c>
    </row>
    <row r="10" spans="1:13">
      <c r="A10" s="58">
        <v>9</v>
      </c>
      <c r="B10" s="58" t="s">
        <v>61</v>
      </c>
      <c r="C10" s="59"/>
      <c r="D10" s="58"/>
      <c r="E10" s="58">
        <f t="shared" si="0"/>
        <v>-4.3E-3</v>
      </c>
      <c r="F10" s="59">
        <f t="shared" si="1"/>
        <v>-13.63998868</v>
      </c>
      <c r="G10" s="58" t="s">
        <v>115</v>
      </c>
    </row>
    <row r="11" spans="1:13">
      <c r="A11" s="58">
        <v>10</v>
      </c>
      <c r="B11" s="58" t="s">
        <v>61</v>
      </c>
      <c r="C11" s="59"/>
      <c r="D11" s="58"/>
      <c r="E11" s="58">
        <f t="shared" si="0"/>
        <v>-4.3E-3</v>
      </c>
      <c r="F11" s="59">
        <f t="shared" si="1"/>
        <v>-13.63998868</v>
      </c>
      <c r="G11" s="58" t="s">
        <v>116</v>
      </c>
    </row>
    <row r="12" spans="1:13">
      <c r="A12" s="58">
        <v>11</v>
      </c>
      <c r="B12" s="58" t="s">
        <v>61</v>
      </c>
      <c r="C12" s="59"/>
      <c r="D12" s="58"/>
      <c r="E12" s="58">
        <f t="shared" si="0"/>
        <v>-4.3E-3</v>
      </c>
      <c r="F12" s="59">
        <f t="shared" si="1"/>
        <v>-13.63998868</v>
      </c>
      <c r="G12" s="58" t="s">
        <v>117</v>
      </c>
    </row>
    <row r="13" spans="1:13">
      <c r="A13" s="58">
        <v>12</v>
      </c>
      <c r="B13" s="58" t="s">
        <v>61</v>
      </c>
      <c r="C13" s="59"/>
      <c r="D13" s="58"/>
      <c r="E13" s="58">
        <f t="shared" si="0"/>
        <v>-4.3E-3</v>
      </c>
      <c r="F13" s="59">
        <f t="shared" si="1"/>
        <v>-13.63998868</v>
      </c>
      <c r="G13" s="58" t="s">
        <v>118</v>
      </c>
    </row>
    <row r="14" spans="1:13">
      <c r="A14" s="60">
        <v>13</v>
      </c>
      <c r="B14" s="60" t="s">
        <v>61</v>
      </c>
      <c r="C14" s="61"/>
      <c r="D14" s="60"/>
      <c r="E14" s="60">
        <f t="shared" si="0"/>
        <v>-4.3E-3</v>
      </c>
      <c r="F14" s="61">
        <f t="shared" si="1"/>
        <v>-13.63998868</v>
      </c>
      <c r="G14" s="60" t="s">
        <v>119</v>
      </c>
    </row>
    <row r="15" spans="1:13">
      <c r="A15" s="60">
        <v>14</v>
      </c>
      <c r="B15" s="60" t="s">
        <v>61</v>
      </c>
      <c r="C15" s="61"/>
      <c r="D15" s="60"/>
      <c r="E15" s="60">
        <f t="shared" si="0"/>
        <v>-4.3E-3</v>
      </c>
      <c r="F15" s="61">
        <f t="shared" si="1"/>
        <v>-13.63998868</v>
      </c>
      <c r="G15" s="60" t="s">
        <v>120</v>
      </c>
    </row>
    <row r="16" spans="1:13">
      <c r="A16" s="60">
        <v>15</v>
      </c>
      <c r="B16" s="60" t="s">
        <v>61</v>
      </c>
      <c r="C16" s="61"/>
      <c r="D16" s="60"/>
      <c r="E16" s="60">
        <f t="shared" si="0"/>
        <v>-4.3E-3</v>
      </c>
      <c r="F16" s="61">
        <f t="shared" si="1"/>
        <v>-13.63998868</v>
      </c>
      <c r="G16" s="60" t="s">
        <v>121</v>
      </c>
    </row>
    <row r="17" spans="1:7">
      <c r="A17" s="60">
        <v>16</v>
      </c>
      <c r="B17" s="60" t="s">
        <v>61</v>
      </c>
      <c r="C17" s="61"/>
      <c r="D17" s="60"/>
      <c r="E17" s="60">
        <f t="shared" si="0"/>
        <v>-4.3E-3</v>
      </c>
      <c r="F17" s="61">
        <f t="shared" si="1"/>
        <v>-13.63998868</v>
      </c>
      <c r="G17" s="60" t="s">
        <v>122</v>
      </c>
    </row>
    <row r="18" spans="1:7">
      <c r="A18" s="60">
        <v>17</v>
      </c>
      <c r="B18" s="60" t="s">
        <v>61</v>
      </c>
      <c r="C18" s="61"/>
      <c r="D18" s="60"/>
      <c r="E18" s="60">
        <f t="shared" si="0"/>
        <v>-4.3E-3</v>
      </c>
      <c r="F18" s="61">
        <f t="shared" si="1"/>
        <v>-13.63998868</v>
      </c>
      <c r="G18" s="60" t="s">
        <v>123</v>
      </c>
    </row>
    <row r="19" spans="1:7">
      <c r="A19" s="60">
        <v>18</v>
      </c>
      <c r="B19" s="60" t="s">
        <v>61</v>
      </c>
      <c r="C19" s="61"/>
      <c r="D19" s="60"/>
      <c r="E19" s="60">
        <f t="shared" si="0"/>
        <v>-4.3E-3</v>
      </c>
      <c r="F19" s="61">
        <f t="shared" si="1"/>
        <v>-13.63998868</v>
      </c>
      <c r="G19" s="60" t="s">
        <v>124</v>
      </c>
    </row>
    <row r="20" spans="1:7">
      <c r="A20" s="60">
        <v>19</v>
      </c>
      <c r="B20" s="60" t="s">
        <v>61</v>
      </c>
      <c r="C20" s="61"/>
      <c r="D20" s="60"/>
      <c r="E20" s="60">
        <f t="shared" si="0"/>
        <v>-4.3E-3</v>
      </c>
      <c r="F20" s="61">
        <f t="shared" si="1"/>
        <v>-13.63998868</v>
      </c>
      <c r="G20" s="60" t="s">
        <v>125</v>
      </c>
    </row>
    <row r="21" spans="1:7">
      <c r="A21" s="60">
        <v>20</v>
      </c>
      <c r="B21" s="60" t="s">
        <v>61</v>
      </c>
      <c r="C21" s="61"/>
      <c r="D21" s="60"/>
      <c r="E21" s="60">
        <f t="shared" si="0"/>
        <v>-4.3E-3</v>
      </c>
      <c r="F21" s="61">
        <f t="shared" si="1"/>
        <v>-13.63998868</v>
      </c>
      <c r="G21" s="60" t="s">
        <v>126</v>
      </c>
    </row>
    <row r="22" spans="1:7">
      <c r="A22" s="58">
        <v>21</v>
      </c>
      <c r="B22" s="58" t="s">
        <v>61</v>
      </c>
      <c r="C22" s="59"/>
      <c r="D22" s="58"/>
      <c r="E22" s="58">
        <f t="shared" si="0"/>
        <v>-4.3E-3</v>
      </c>
      <c r="F22" s="59">
        <f t="shared" si="1"/>
        <v>-13.63998868</v>
      </c>
      <c r="G22" s="58" t="s">
        <v>127</v>
      </c>
    </row>
    <row r="23" spans="1:7">
      <c r="A23" s="58">
        <v>22</v>
      </c>
      <c r="B23" s="58" t="s">
        <v>61</v>
      </c>
      <c r="C23" s="59"/>
      <c r="D23" s="58"/>
      <c r="E23" s="58">
        <f t="shared" si="0"/>
        <v>-4.3E-3</v>
      </c>
      <c r="F23" s="59">
        <f t="shared" si="1"/>
        <v>-13.63998868</v>
      </c>
      <c r="G23" s="58" t="s">
        <v>128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81"/>
  <sheetViews>
    <sheetView workbookViewId="0">
      <selection activeCell="I12" sqref="I12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/>
      <c r="D2" s="58"/>
      <c r="E2" s="58">
        <f t="shared" ref="E2:E23" si="0">((20-D2)*-0.000175+C2)-0.0008</f>
        <v>-4.3E-3</v>
      </c>
      <c r="F2" s="59">
        <f t="shared" ref="F2:F23" si="1">E2*10.9276-13.593</f>
        <v>-13.63998868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/>
      <c r="D3" s="58"/>
      <c r="E3" s="58">
        <f t="shared" si="0"/>
        <v>-4.3E-3</v>
      </c>
      <c r="F3" s="59">
        <f t="shared" si="1"/>
        <v>-13.63998868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/>
      <c r="D4" s="58"/>
      <c r="E4" s="58">
        <f t="shared" si="0"/>
        <v>-4.3E-3</v>
      </c>
      <c r="F4" s="59">
        <f t="shared" si="1"/>
        <v>-13.63998868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/>
      <c r="D5" s="58"/>
      <c r="E5" s="58">
        <f t="shared" si="0"/>
        <v>-4.3E-3</v>
      </c>
      <c r="F5" s="59">
        <f t="shared" si="1"/>
        <v>-13.63998868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/>
      <c r="D6" s="58"/>
      <c r="E6" s="58">
        <f t="shared" si="0"/>
        <v>-4.3E-3</v>
      </c>
      <c r="F6" s="59">
        <f t="shared" si="1"/>
        <v>-13.63998868</v>
      </c>
      <c r="G6" s="58" t="s">
        <v>133</v>
      </c>
    </row>
    <row r="7" spans="1:13">
      <c r="A7" s="58">
        <v>6</v>
      </c>
      <c r="B7" s="58" t="s">
        <v>61</v>
      </c>
      <c r="C7" s="59"/>
      <c r="D7" s="58"/>
      <c r="E7" s="58">
        <f t="shared" si="0"/>
        <v>-4.3E-3</v>
      </c>
      <c r="F7" s="59">
        <f t="shared" si="1"/>
        <v>-13.63998868</v>
      </c>
      <c r="G7" s="58" t="s">
        <v>134</v>
      </c>
    </row>
    <row r="8" spans="1:13">
      <c r="A8" s="60">
        <v>7</v>
      </c>
      <c r="B8" s="60" t="s">
        <v>61</v>
      </c>
      <c r="C8" s="61"/>
      <c r="D8" s="60"/>
      <c r="E8" s="60">
        <f t="shared" si="0"/>
        <v>-4.3E-3</v>
      </c>
      <c r="F8" s="61">
        <f t="shared" si="1"/>
        <v>-13.63998868</v>
      </c>
      <c r="G8" s="60" t="s">
        <v>135</v>
      </c>
    </row>
    <row r="9" spans="1:13">
      <c r="A9" s="60">
        <v>8</v>
      </c>
      <c r="B9" s="60" t="s">
        <v>61</v>
      </c>
      <c r="C9" s="61"/>
      <c r="D9" s="60"/>
      <c r="E9" s="60">
        <f t="shared" si="0"/>
        <v>-4.3E-3</v>
      </c>
      <c r="F9" s="61">
        <f t="shared" si="1"/>
        <v>-13.63998868</v>
      </c>
      <c r="G9" s="60" t="s">
        <v>136</v>
      </c>
    </row>
    <row r="10" spans="1:13">
      <c r="A10" s="60">
        <v>9</v>
      </c>
      <c r="B10" s="60" t="s">
        <v>61</v>
      </c>
      <c r="C10" s="61"/>
      <c r="D10" s="60"/>
      <c r="E10" s="60">
        <f t="shared" si="0"/>
        <v>-4.3E-3</v>
      </c>
      <c r="F10" s="61">
        <f t="shared" si="1"/>
        <v>-13.63998868</v>
      </c>
      <c r="G10" s="60" t="s">
        <v>137</v>
      </c>
    </row>
    <row r="11" spans="1:13">
      <c r="A11" s="60">
        <v>10</v>
      </c>
      <c r="B11" s="60" t="s">
        <v>61</v>
      </c>
      <c r="C11" s="61"/>
      <c r="D11" s="60"/>
      <c r="E11" s="60">
        <f t="shared" si="0"/>
        <v>-4.3E-3</v>
      </c>
      <c r="F11" s="61">
        <f t="shared" si="1"/>
        <v>-13.63998868</v>
      </c>
      <c r="G11" s="60" t="s">
        <v>158</v>
      </c>
    </row>
    <row r="12" spans="1:13">
      <c r="A12" s="60">
        <v>11</v>
      </c>
      <c r="B12" s="60" t="s">
        <v>61</v>
      </c>
      <c r="C12" s="61"/>
      <c r="D12" s="60"/>
      <c r="E12" s="60">
        <f t="shared" si="0"/>
        <v>-4.3E-3</v>
      </c>
      <c r="F12" s="61">
        <f t="shared" si="1"/>
        <v>-13.63998868</v>
      </c>
      <c r="G12" s="60" t="s">
        <v>159</v>
      </c>
    </row>
    <row r="13" spans="1:13">
      <c r="A13" s="60">
        <v>12</v>
      </c>
      <c r="B13" s="60" t="s">
        <v>61</v>
      </c>
      <c r="C13" s="61"/>
      <c r="D13" s="60"/>
      <c r="E13" s="60">
        <f t="shared" si="0"/>
        <v>-4.3E-3</v>
      </c>
      <c r="F13" s="61">
        <f t="shared" si="1"/>
        <v>-13.63998868</v>
      </c>
      <c r="G13" s="60" t="s">
        <v>160</v>
      </c>
    </row>
    <row r="14" spans="1:13">
      <c r="A14" s="60">
        <v>13</v>
      </c>
      <c r="B14" s="60" t="s">
        <v>61</v>
      </c>
      <c r="C14" s="61"/>
      <c r="D14" s="60"/>
      <c r="E14" s="60">
        <f t="shared" si="0"/>
        <v>-4.3E-3</v>
      </c>
      <c r="F14" s="61">
        <f t="shared" si="1"/>
        <v>-13.63998868</v>
      </c>
      <c r="G14" s="60" t="s">
        <v>161</v>
      </c>
    </row>
    <row r="15" spans="1:13">
      <c r="A15" s="60">
        <v>14</v>
      </c>
      <c r="B15" s="60" t="s">
        <v>61</v>
      </c>
      <c r="C15" s="61"/>
      <c r="D15" s="60"/>
      <c r="E15" s="60">
        <f t="shared" si="0"/>
        <v>-4.3E-3</v>
      </c>
      <c r="F15" s="61">
        <f t="shared" si="1"/>
        <v>-13.63998868</v>
      </c>
      <c r="G15" s="60" t="s">
        <v>162</v>
      </c>
    </row>
    <row r="16" spans="1:13">
      <c r="A16" s="58">
        <v>15</v>
      </c>
      <c r="B16" s="58" t="s">
        <v>61</v>
      </c>
      <c r="C16" s="59"/>
      <c r="D16" s="58"/>
      <c r="E16" s="58">
        <f t="shared" si="0"/>
        <v>-4.3E-3</v>
      </c>
      <c r="F16" s="59">
        <f t="shared" si="1"/>
        <v>-13.63998868</v>
      </c>
      <c r="G16" s="58" t="s">
        <v>177</v>
      </c>
    </row>
    <row r="17" spans="1:7">
      <c r="A17" s="58">
        <v>16</v>
      </c>
      <c r="B17" s="58" t="s">
        <v>61</v>
      </c>
      <c r="C17" s="59"/>
      <c r="D17" s="58"/>
      <c r="E17" s="58">
        <f t="shared" si="0"/>
        <v>-4.3E-3</v>
      </c>
      <c r="F17" s="59">
        <f t="shared" si="1"/>
        <v>-13.63998868</v>
      </c>
      <c r="G17" s="58" t="s">
        <v>178</v>
      </c>
    </row>
    <row r="18" spans="1:7">
      <c r="A18" s="58">
        <v>17</v>
      </c>
      <c r="B18" s="58" t="s">
        <v>61</v>
      </c>
      <c r="C18" s="59"/>
      <c r="D18" s="58"/>
      <c r="E18" s="58">
        <f t="shared" si="0"/>
        <v>-4.3E-3</v>
      </c>
      <c r="F18" s="59">
        <f t="shared" si="1"/>
        <v>-13.63998868</v>
      </c>
      <c r="G18" s="58" t="s">
        <v>179</v>
      </c>
    </row>
    <row r="19" spans="1:7">
      <c r="A19" s="58">
        <v>18</v>
      </c>
      <c r="B19" s="58" t="s">
        <v>61</v>
      </c>
      <c r="C19" s="59"/>
      <c r="D19" s="58"/>
      <c r="E19" s="58">
        <f t="shared" si="0"/>
        <v>-4.3E-3</v>
      </c>
      <c r="F19" s="59">
        <f t="shared" si="1"/>
        <v>-13.63998868</v>
      </c>
      <c r="G19" s="58" t="s">
        <v>180</v>
      </c>
    </row>
    <row r="20" spans="1:7">
      <c r="A20" s="58">
        <v>19</v>
      </c>
      <c r="B20" s="58" t="s">
        <v>61</v>
      </c>
      <c r="C20" s="59"/>
      <c r="D20" s="58"/>
      <c r="E20" s="58">
        <f t="shared" si="0"/>
        <v>-4.3E-3</v>
      </c>
      <c r="F20" s="59">
        <f t="shared" si="1"/>
        <v>-13.63998868</v>
      </c>
      <c r="G20" s="58" t="s">
        <v>181</v>
      </c>
    </row>
    <row r="21" spans="1:7">
      <c r="A21" s="58">
        <v>20</v>
      </c>
      <c r="B21" s="58" t="s">
        <v>61</v>
      </c>
      <c r="C21" s="59"/>
      <c r="D21" s="58"/>
      <c r="E21" s="58">
        <f t="shared" si="0"/>
        <v>-4.3E-3</v>
      </c>
      <c r="F21" s="59">
        <f t="shared" si="1"/>
        <v>-13.63998868</v>
      </c>
      <c r="G21" s="58" t="s">
        <v>182</v>
      </c>
    </row>
    <row r="22" spans="1:7">
      <c r="A22" s="58">
        <v>21</v>
      </c>
      <c r="B22" s="58" t="s">
        <v>61</v>
      </c>
      <c r="C22" s="59"/>
      <c r="D22" s="58"/>
      <c r="E22" s="58">
        <f t="shared" si="0"/>
        <v>-4.3E-3</v>
      </c>
      <c r="F22" s="59">
        <f t="shared" si="1"/>
        <v>-13.63998868</v>
      </c>
      <c r="G22" s="58" t="s">
        <v>183</v>
      </c>
    </row>
    <row r="23" spans="1:7">
      <c r="A23" s="58">
        <v>22</v>
      </c>
      <c r="B23" s="58" t="s">
        <v>61</v>
      </c>
      <c r="C23" s="59"/>
      <c r="D23" s="58"/>
      <c r="E23" s="58">
        <f t="shared" si="0"/>
        <v>-4.3E-3</v>
      </c>
      <c r="F23" s="59">
        <f t="shared" si="1"/>
        <v>-13.63998868</v>
      </c>
      <c r="G23" s="58" t="s">
        <v>184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E3B1-5772-4D1F-AF5A-033072A123CA}">
  <dimension ref="A1:AH86"/>
  <sheetViews>
    <sheetView tabSelected="1" topLeftCell="C1" zoomScaleNormal="100" workbookViewId="0">
      <selection activeCell="AE39" sqref="AE39"/>
    </sheetView>
  </sheetViews>
  <sheetFormatPr defaultColWidth="10.90625" defaultRowHeight="12.5"/>
  <cols>
    <col min="1" max="1" width="9.54296875" style="56" bestFit="1" customWidth="1"/>
    <col min="2" max="4" width="10.90625" style="56"/>
    <col min="5" max="5" width="10.90625" style="56" customWidth="1"/>
    <col min="6" max="6" width="10.90625" style="56"/>
    <col min="7" max="8" width="11" style="56" customWidth="1"/>
    <col min="9" max="16384" width="10.90625" style="56"/>
  </cols>
  <sheetData>
    <row r="1" spans="1:34" ht="13" thickTop="1">
      <c r="A1" s="62" t="s">
        <v>185</v>
      </c>
      <c r="B1" s="104">
        <f>TubeLoading!F30</f>
        <v>1439</v>
      </c>
      <c r="C1" s="106" t="str">
        <f>_xlfn.TEXTJOIN("-",TRUE,TubeLoading!$F$30,"density")</f>
        <v>1439-density</v>
      </c>
      <c r="D1" s="106" t="str">
        <f>_xlfn.TEXTJOIN("-",TRUE,TubeLoading!$F$30,"conc")</f>
        <v>1439-conc</v>
      </c>
      <c r="E1" s="104">
        <f>TubeLoading!F31</f>
        <v>3962</v>
      </c>
      <c r="F1" s="106" t="str">
        <f>_xlfn.TEXTJOIN("-",TRUE,TubeLoading!$F$31,"density")</f>
        <v>3962-density</v>
      </c>
      <c r="G1" s="106" t="str">
        <f>_xlfn.TEXTJOIN("-",TRUE,TubeLoading!$F$31,"conc")</f>
        <v>3962-conc</v>
      </c>
      <c r="H1" s="104">
        <f>TubeLoading!F32</f>
        <v>2440</v>
      </c>
      <c r="I1" s="106" t="str">
        <f>_xlfn.TEXTJOIN("-",TRUE,TubeLoading!$F$32,"density")</f>
        <v>2440-density</v>
      </c>
      <c r="J1" s="106" t="str">
        <f>_xlfn.TEXTJOIN("-",TRUE,TubeLoading!$F$32,"conc")</f>
        <v>2440-conc</v>
      </c>
      <c r="K1" s="105">
        <f>TubeLoading!F33</f>
        <v>1508</v>
      </c>
      <c r="L1" s="106" t="str">
        <f>_xlfn.TEXTJOIN("-",TRUE,TubeLoading!$F$33,"density")</f>
        <v>1508-density</v>
      </c>
      <c r="M1" s="106" t="str">
        <f>_xlfn.TEXTJOIN("-",TRUE,TubeLoading!$F$33,"conc")</f>
        <v>1508-conc</v>
      </c>
      <c r="N1" s="105">
        <f>TubeLoading!F34</f>
        <v>3951</v>
      </c>
      <c r="O1" s="106" t="str">
        <f>_xlfn.TEXTJOIN("-",TRUE,TubeLoading!$F$34,"density")</f>
        <v>3951-density</v>
      </c>
      <c r="P1" s="106" t="str">
        <f>_xlfn.TEXTJOIN("-",TRUE,TubeLoading!$F$34,"conc")</f>
        <v>3951-conc</v>
      </c>
      <c r="Q1" s="105">
        <f>TubeLoading!F35</f>
        <v>3634</v>
      </c>
      <c r="R1" s="106" t="str">
        <f>_xlfn.TEXTJOIN("-",TRUE,TubeLoading!$F$35,"density")</f>
        <v>3634-density</v>
      </c>
      <c r="S1" s="106" t="str">
        <f>_xlfn.TEXTJOIN("-",TRUE,TubeLoading!$F$35,"conc")</f>
        <v>3634-conc</v>
      </c>
      <c r="T1" s="105">
        <f>TubeLoading!F36</f>
        <v>1489</v>
      </c>
      <c r="U1" s="106" t="str">
        <f>_xlfn.TEXTJOIN("-",TRUE,TubeLoading!$F$36,"density")</f>
        <v>1489-density</v>
      </c>
      <c r="V1" s="106" t="str">
        <f>_xlfn.TEXTJOIN("-",TRUE,TubeLoading!$F$36,"conc")</f>
        <v>1489-conc</v>
      </c>
      <c r="W1" s="105">
        <f>TubeLoading!F37</f>
        <v>1498</v>
      </c>
      <c r="X1" s="106" t="str">
        <f>_xlfn.TEXTJOIN("-",TRUE,TubeLoading!$F$37,"density")</f>
        <v>1498-density</v>
      </c>
      <c r="Y1" s="106" t="str">
        <f>_xlfn.TEXTJOIN("-",TRUE,TubeLoading!$F$37,"conc")</f>
        <v>1498-conc</v>
      </c>
      <c r="Z1" s="105">
        <f>TubeLoading!F38</f>
        <v>3627</v>
      </c>
      <c r="AA1" s="106" t="str">
        <f>_xlfn.TEXTJOIN("-",TRUE,TubeLoading!$F$38,"density")</f>
        <v>3627-density</v>
      </c>
      <c r="AB1" s="106" t="str">
        <f>_xlfn.TEXTJOIN("-",TRUE,TubeLoading!$F$38,"conc")</f>
        <v>3627-conc</v>
      </c>
      <c r="AC1" s="105">
        <f>TubeLoading!F39</f>
        <v>3947</v>
      </c>
      <c r="AD1" s="106" t="str">
        <f>_xlfn.TEXTJOIN("-",TRUE,TubeLoading!$F$39,"density")</f>
        <v>3947-density</v>
      </c>
      <c r="AE1" s="106" t="str">
        <f>_xlfn.TEXTJOIN("-",TRUE,TubeLoading!$F$39,"conc")</f>
        <v>3947-conc</v>
      </c>
      <c r="AF1" s="105">
        <f>TubeLoading!F40</f>
        <v>2436</v>
      </c>
      <c r="AG1" s="106" t="str">
        <f>_xlfn.TEXTJOIN("-",TRUE,TubeLoading!$F$40,"density")</f>
        <v>2436-density</v>
      </c>
      <c r="AH1" s="106" t="str">
        <f>_xlfn.TEXTJOIN("-",TRUE,TubeLoading!$F$40,"conc")</f>
        <v>2436-conc</v>
      </c>
    </row>
    <row r="2" spans="1:34">
      <c r="A2" s="62" t="s">
        <v>186</v>
      </c>
      <c r="B2" s="116" t="s">
        <v>169</v>
      </c>
      <c r="C2" s="117"/>
      <c r="D2" s="118"/>
      <c r="E2" s="116" t="s">
        <v>170</v>
      </c>
      <c r="F2" s="117"/>
      <c r="G2" s="118"/>
      <c r="H2" s="116" t="s">
        <v>171</v>
      </c>
      <c r="I2" s="117"/>
      <c r="J2" s="118"/>
      <c r="K2" s="113" t="s">
        <v>173</v>
      </c>
      <c r="L2" s="114"/>
      <c r="M2" s="115"/>
      <c r="N2" s="113" t="s">
        <v>174</v>
      </c>
      <c r="O2" s="114"/>
      <c r="P2" s="115"/>
      <c r="Q2" s="113" t="s">
        <v>175</v>
      </c>
      <c r="R2" s="114"/>
      <c r="S2" s="115"/>
      <c r="T2" s="113" t="s">
        <v>176</v>
      </c>
      <c r="U2" s="114"/>
      <c r="V2" s="115"/>
      <c r="W2" s="113" t="s">
        <v>202</v>
      </c>
      <c r="X2" s="114"/>
      <c r="Y2" s="115"/>
      <c r="Z2" s="113" t="s">
        <v>203</v>
      </c>
      <c r="AA2" s="114"/>
      <c r="AB2" s="115"/>
      <c r="AC2" s="113" t="s">
        <v>204</v>
      </c>
      <c r="AD2" s="114"/>
      <c r="AE2" s="115"/>
      <c r="AF2" s="113" t="s">
        <v>8</v>
      </c>
      <c r="AG2" s="114"/>
      <c r="AH2" s="115"/>
    </row>
    <row r="3" spans="1:34">
      <c r="A3" s="62" t="s">
        <v>168</v>
      </c>
      <c r="B3" s="63" t="s">
        <v>187</v>
      </c>
      <c r="C3" s="64" t="s">
        <v>188</v>
      </c>
      <c r="D3" s="65" t="s">
        <v>172</v>
      </c>
      <c r="E3" s="63" t="s">
        <v>187</v>
      </c>
      <c r="F3" s="64" t="s">
        <v>188</v>
      </c>
      <c r="G3" s="65" t="s">
        <v>172</v>
      </c>
      <c r="H3" s="63" t="s">
        <v>187</v>
      </c>
      <c r="I3" s="64" t="s">
        <v>188</v>
      </c>
      <c r="J3" s="65" t="s">
        <v>172</v>
      </c>
      <c r="K3" s="84" t="s">
        <v>187</v>
      </c>
      <c r="L3" s="85" t="s">
        <v>188</v>
      </c>
      <c r="M3" s="86" t="s">
        <v>172</v>
      </c>
      <c r="N3" s="84" t="s">
        <v>187</v>
      </c>
      <c r="O3" s="85" t="s">
        <v>188</v>
      </c>
      <c r="P3" s="86" t="s">
        <v>172</v>
      </c>
      <c r="Q3" s="84" t="s">
        <v>187</v>
      </c>
      <c r="R3" s="85" t="s">
        <v>188</v>
      </c>
      <c r="S3" s="86" t="s">
        <v>172</v>
      </c>
      <c r="T3" s="84" t="s">
        <v>187</v>
      </c>
      <c r="U3" s="85" t="s">
        <v>188</v>
      </c>
      <c r="V3" s="86" t="s">
        <v>172</v>
      </c>
      <c r="W3" s="84" t="s">
        <v>187</v>
      </c>
      <c r="X3" s="85" t="s">
        <v>188</v>
      </c>
      <c r="Y3" s="86" t="s">
        <v>172</v>
      </c>
      <c r="Z3" s="84" t="s">
        <v>187</v>
      </c>
      <c r="AA3" s="85" t="s">
        <v>188</v>
      </c>
      <c r="AB3" s="86" t="s">
        <v>172</v>
      </c>
      <c r="AC3" s="84" t="s">
        <v>187</v>
      </c>
      <c r="AD3" s="85" t="s">
        <v>188</v>
      </c>
      <c r="AE3" s="86" t="s">
        <v>172</v>
      </c>
      <c r="AF3" s="84" t="s">
        <v>187</v>
      </c>
      <c r="AG3" s="85" t="s">
        <v>188</v>
      </c>
      <c r="AH3" s="86" t="s">
        <v>172</v>
      </c>
    </row>
    <row r="4" spans="1:34">
      <c r="A4" s="56">
        <v>1</v>
      </c>
      <c r="B4" s="69" t="str">
        <f>'Tube B'!G2</f>
        <v>G3</v>
      </c>
      <c r="C4" s="70">
        <f>'Tube B'!F2</f>
        <v>1.7736369910000018</v>
      </c>
      <c r="D4" s="71">
        <v>-4.2695611298118406E-2</v>
      </c>
      <c r="E4" s="69" t="str">
        <f>'Tube C'!G2</f>
        <v>D6</v>
      </c>
      <c r="F4" s="70">
        <f>'Tube C'!F2</f>
        <v>1.7787729630000015</v>
      </c>
      <c r="G4" s="71">
        <v>-3.8344285824422945E-2</v>
      </c>
      <c r="H4" s="69" t="str">
        <f>'Tube D'!G2</f>
        <v>C9</v>
      </c>
      <c r="I4" s="70">
        <f>'Tube D'!F2</f>
        <v>1.7760683820000018</v>
      </c>
      <c r="J4" s="71">
        <v>-3.3511363598642367E-2</v>
      </c>
      <c r="K4" s="69" t="str">
        <f>'Tube E'!G2</f>
        <v>A1</v>
      </c>
      <c r="L4" s="70">
        <f>'Tube E'!F2</f>
        <v>1.7674628970000033</v>
      </c>
      <c r="M4" s="71">
        <v>-1.5216835001410871E-2</v>
      </c>
      <c r="N4" s="69" t="str">
        <f>'Tube F'!G2</f>
        <v>G3</v>
      </c>
      <c r="O4" s="70">
        <f>'Tube F'!F2</f>
        <v>1.7569177630000006</v>
      </c>
      <c r="P4" s="71">
        <v>-1.8876881910180832E-2</v>
      </c>
      <c r="Q4" s="69" t="str">
        <f>'Tube G'!G2</f>
        <v>D6</v>
      </c>
      <c r="R4" s="70">
        <f>'Tube G'!F2</f>
        <v>1.7605785090000019</v>
      </c>
      <c r="S4" s="71">
        <v>-4.9883882822484701E-3</v>
      </c>
      <c r="T4" s="69" t="str">
        <f>'Tube H'!G2</f>
        <v>C9</v>
      </c>
      <c r="U4" s="70">
        <f>'Tube H'!F2</f>
        <v>1.7611522080000004</v>
      </c>
      <c r="V4" s="71">
        <v>-1.746991140150124E-2</v>
      </c>
      <c r="W4" s="69" t="str">
        <f>'Tube I'!G2</f>
        <v>A1</v>
      </c>
      <c r="X4" s="70">
        <f>'Tube I'!F2</f>
        <v>1.7713695140000034</v>
      </c>
      <c r="Y4" s="71">
        <v>-2.7851186369336808E-2</v>
      </c>
      <c r="Z4" s="69" t="str">
        <f>'Tube J'!G2</f>
        <v>G3</v>
      </c>
      <c r="AA4" s="70">
        <f>'Tube J'!F2</f>
        <v>1.2350155870000012</v>
      </c>
      <c r="AB4" s="71">
        <v>-3.5983414814723835E-2</v>
      </c>
      <c r="AC4" s="69" t="str">
        <f>'Tube K'!G2</f>
        <v>D6</v>
      </c>
      <c r="AD4" s="70">
        <f>'Tube K'!F2</f>
        <v>1.762108373000002</v>
      </c>
      <c r="AE4" s="71">
        <v>-2.6487115972940855E-2</v>
      </c>
      <c r="AF4" s="69" t="str">
        <f>'Tube L'!G2</f>
        <v>C9</v>
      </c>
      <c r="AG4" s="70">
        <f>'Tube L'!F2</f>
        <v>1.7583110320000017</v>
      </c>
      <c r="AH4" s="71">
        <v>-2.3355667136286149E-2</v>
      </c>
    </row>
    <row r="5" spans="1:34">
      <c r="A5" s="56">
        <v>2</v>
      </c>
      <c r="B5" s="72" t="str">
        <f>'Tube B'!G3</f>
        <v>H3</v>
      </c>
      <c r="C5" s="73">
        <f>'Tube B'!F3</f>
        <v>1.7692659510000013</v>
      </c>
      <c r="D5" s="74">
        <v>-4.3468362610423174E-2</v>
      </c>
      <c r="E5" s="72" t="str">
        <f>'Tube C'!G3</f>
        <v>C6</v>
      </c>
      <c r="F5" s="73">
        <f>'Tube C'!F3</f>
        <v>1.7678453630000028</v>
      </c>
      <c r="G5" s="74">
        <v>-3.202239026806878E-2</v>
      </c>
      <c r="H5" s="72" t="str">
        <f>'Tube D'!G3</f>
        <v>D9</v>
      </c>
      <c r="I5" s="73">
        <f>'Tube D'!F3</f>
        <v>1.7651407820000014</v>
      </c>
      <c r="J5" s="74">
        <v>-3.5805674518391728E-2</v>
      </c>
      <c r="K5" s="72" t="str">
        <f>'Tube E'!G3</f>
        <v>B1</v>
      </c>
      <c r="L5" s="73">
        <f>'Tube E'!F3</f>
        <v>1.7652773770000003</v>
      </c>
      <c r="M5" s="74">
        <v>2.1357564435453766E-2</v>
      </c>
      <c r="N5" s="72" t="str">
        <f>'Tube F'!G3</f>
        <v>H3</v>
      </c>
      <c r="O5" s="73">
        <f>'Tube F'!F3</f>
        <v>1.761480036</v>
      </c>
      <c r="P5" s="74">
        <v>6.4839734657374066E-3</v>
      </c>
      <c r="Q5" s="72" t="str">
        <f>'Tube G'!G3</f>
        <v>C6</v>
      </c>
      <c r="R5" s="73">
        <f>'Tube G'!F3</f>
        <v>1.7616712690000007</v>
      </c>
      <c r="S5" s="74">
        <v>-5.4486767934761524E-3</v>
      </c>
      <c r="T5" s="72" t="str">
        <f>'Tube H'!G3</f>
        <v>D9</v>
      </c>
      <c r="U5" s="73">
        <f>'Tube H'!F3</f>
        <v>1.7611522080000004</v>
      </c>
      <c r="V5" s="74">
        <v>3.5917166310467714E-2</v>
      </c>
      <c r="W5" s="72" t="str">
        <f>'Tube I'!G3</f>
        <v>B1</v>
      </c>
      <c r="X5" s="73">
        <f>'Tube I'!F3</f>
        <v>1.7659057140000005</v>
      </c>
      <c r="Y5" s="74">
        <v>1.0438562110700496E-2</v>
      </c>
      <c r="Z5" s="72" t="str">
        <f>'Tube J'!G3</f>
        <v>H3</v>
      </c>
      <c r="AA5" s="70">
        <f>'Tube J'!F3</f>
        <v>1.7650041870000006</v>
      </c>
      <c r="AB5" s="74">
        <v>-2.9907872761747015E-2</v>
      </c>
      <c r="AC5" s="72" t="str">
        <f>'Tube K'!G3</f>
        <v>C6</v>
      </c>
      <c r="AD5" s="73">
        <f>'Tube K'!F3</f>
        <v>1.7632011330000008</v>
      </c>
      <c r="AE5" s="74">
        <v>-2.2457581128776324E-2</v>
      </c>
      <c r="AF5" s="72" t="str">
        <f>'Tube L'!G3</f>
        <v>D9</v>
      </c>
      <c r="AG5" s="73">
        <f>'Tube L'!F3</f>
        <v>1.7626820720000023</v>
      </c>
      <c r="AH5" s="74">
        <v>-2.7547236363800697E-2</v>
      </c>
    </row>
    <row r="6" spans="1:34">
      <c r="A6" s="56">
        <v>3</v>
      </c>
      <c r="B6" s="72" t="str">
        <f>'Tube B'!G4</f>
        <v>H4</v>
      </c>
      <c r="C6" s="73">
        <f>'Tube B'!F4</f>
        <v>1.7670804310000019</v>
      </c>
      <c r="D6" s="74">
        <v>-5.1415322284523467E-2</v>
      </c>
      <c r="E6" s="72" t="str">
        <f>'Tube C'!G4</f>
        <v>B6</v>
      </c>
      <c r="F6" s="73">
        <f>'Tube C'!F4</f>
        <v>1.7645670830000011</v>
      </c>
      <c r="G6" s="74">
        <v>-3.3013085883922669E-2</v>
      </c>
      <c r="H6" s="72" t="str">
        <f>'Tube D'!G4</f>
        <v>E9</v>
      </c>
      <c r="I6" s="73">
        <f>'Tube D'!F4</f>
        <v>1.7618625020000014</v>
      </c>
      <c r="J6" s="74">
        <v>-3.974631274294399E-2</v>
      </c>
      <c r="K6" s="72" t="str">
        <f>'Tube E'!G4</f>
        <v>C1</v>
      </c>
      <c r="L6" s="73">
        <f>'Tube E'!F4</f>
        <v>1.7609063370000015</v>
      </c>
      <c r="M6" s="74">
        <v>5.7527924862968448E-2</v>
      </c>
      <c r="N6" s="72" t="str">
        <f>'Tube F'!G4</f>
        <v>H4</v>
      </c>
      <c r="O6" s="73">
        <f>'Tube F'!F4</f>
        <v>1.7592945160000006</v>
      </c>
      <c r="P6" s="74">
        <v>4.8273627094682942E-2</v>
      </c>
      <c r="Q6" s="72" t="str">
        <f>'Tube G'!G4</f>
        <v>B6</v>
      </c>
      <c r="R6" s="73">
        <f>'Tube G'!F4</f>
        <v>1.7583929890000007</v>
      </c>
      <c r="S6" s="74">
        <v>4.0258207224145116E-2</v>
      </c>
      <c r="T6" s="72" t="str">
        <f>'Tube H'!G4</f>
        <v>E9</v>
      </c>
      <c r="U6" s="73">
        <f>'Tube H'!F4</f>
        <v>1.758966688000001</v>
      </c>
      <c r="V6" s="74">
        <v>5.7099767829484588E-2</v>
      </c>
      <c r="W6" s="72" t="str">
        <f>'Tube I'!G4</f>
        <v>C1</v>
      </c>
      <c r="X6" s="73">
        <f>'Tube I'!F4</f>
        <v>1.7615346740000017</v>
      </c>
      <c r="Y6" s="74">
        <v>-2.4935029308128867E-2</v>
      </c>
      <c r="Z6" s="72" t="str">
        <f>'Tube J'!G4</f>
        <v>H4</v>
      </c>
      <c r="AA6" s="70">
        <f>'Tube J'!F4</f>
        <v>1.7608243800000007</v>
      </c>
      <c r="AB6" s="74">
        <v>-3.4484835233349768E-2</v>
      </c>
      <c r="AC6" s="72" t="str">
        <f>'Tube K'!G4</f>
        <v>B6</v>
      </c>
      <c r="AD6" s="73">
        <f>'Tube K'!F4</f>
        <v>1.7590213260000009</v>
      </c>
      <c r="AE6" s="74">
        <v>-1.8906526306207403E-2</v>
      </c>
      <c r="AF6" s="72" t="str">
        <f>'Tube L'!G4</f>
        <v>E9</v>
      </c>
      <c r="AG6" s="73">
        <f>'Tube L'!F4</f>
        <v>1.7604965520000011</v>
      </c>
      <c r="AH6" s="74">
        <v>-1.3287526244725614E-2</v>
      </c>
    </row>
    <row r="7" spans="1:34">
      <c r="A7" s="56">
        <v>4</v>
      </c>
      <c r="B7" s="72" t="str">
        <f>'Tube B'!G5</f>
        <v>G4</v>
      </c>
      <c r="C7" s="73">
        <f>'Tube B'!F5</f>
        <v>1.7616166310000008</v>
      </c>
      <c r="D7" s="74">
        <v>-4.0865687915011967E-2</v>
      </c>
      <c r="E7" s="72" t="str">
        <f>'Tube C'!G5</f>
        <v>A6</v>
      </c>
      <c r="F7" s="73">
        <f>'Tube C'!F5</f>
        <v>1.7601960430000005</v>
      </c>
      <c r="G7" s="74">
        <v>-3.1176619981721831E-2</v>
      </c>
      <c r="H7" s="72" t="str">
        <f>'Tube D'!G5</f>
        <v>F9</v>
      </c>
      <c r="I7" s="73">
        <f>'Tube D'!F5</f>
        <v>1.7585842220000014</v>
      </c>
      <c r="J7" s="74">
        <v>-3.0901060077601839E-2</v>
      </c>
      <c r="K7" s="72" t="str">
        <f>'Tube E'!G5</f>
        <v>D1</v>
      </c>
      <c r="L7" s="73">
        <f>'Tube E'!F5</f>
        <v>1.756535297000001</v>
      </c>
      <c r="M7" s="74">
        <v>9.2166486141953816E-2</v>
      </c>
      <c r="N7" s="72" t="str">
        <f>'Tube F'!G5</f>
        <v>G4</v>
      </c>
      <c r="O7" s="73">
        <f>'Tube F'!F5</f>
        <v>1.7549234760000019</v>
      </c>
      <c r="P7" s="74">
        <v>9.5877462133581379E-2</v>
      </c>
      <c r="Q7" s="72" t="str">
        <f>'Tube G'!G5</f>
        <v>A6</v>
      </c>
      <c r="R7" s="73">
        <f>'Tube G'!F5</f>
        <v>1.754021949000002</v>
      </c>
      <c r="S7" s="74">
        <v>6.2859870790853603E-2</v>
      </c>
      <c r="T7" s="72" t="str">
        <f>'Tube H'!G5</f>
        <v>F9</v>
      </c>
      <c r="U7" s="73">
        <f>'Tube H'!F5</f>
        <v>1.7545956480000022</v>
      </c>
      <c r="V7" s="74">
        <v>0.12306677371345358</v>
      </c>
      <c r="W7" s="72" t="str">
        <f>'Tube I'!G5</f>
        <v>D1</v>
      </c>
      <c r="X7" s="73">
        <f>'Tube I'!F5</f>
        <v>1.7560708740000024</v>
      </c>
      <c r="Y7" s="74">
        <v>-1.0802703218347262E-2</v>
      </c>
      <c r="Z7" s="72" t="str">
        <f>'Tube J'!G5</f>
        <v>G4</v>
      </c>
      <c r="AA7" s="70">
        <f>'Tube J'!F5</f>
        <v>1.756453340000002</v>
      </c>
      <c r="AB7" s="74">
        <v>-2.8445542587338345E-2</v>
      </c>
      <c r="AC7" s="72" t="str">
        <f>'Tube K'!G5</f>
        <v>A6</v>
      </c>
      <c r="AD7" s="73">
        <f>'Tube K'!F5</f>
        <v>1.7546502860000022</v>
      </c>
      <c r="AE7" s="74">
        <v>-1.6644867875071415E-2</v>
      </c>
      <c r="AF7" s="72" t="str">
        <f>'Tube L'!G5</f>
        <v>F9</v>
      </c>
      <c r="AG7" s="73">
        <f>'Tube L'!F5</f>
        <v>1.7550327520000018</v>
      </c>
      <c r="AH7" s="74">
        <v>-1.7422727304110847E-2</v>
      </c>
    </row>
    <row r="8" spans="1:34">
      <c r="A8" s="56">
        <v>5</v>
      </c>
      <c r="B8" s="72" t="str">
        <f>'Tube B'!G6</f>
        <v>F4</v>
      </c>
      <c r="C8" s="73">
        <f>'Tube B'!F6</f>
        <v>1.7561528310000014</v>
      </c>
      <c r="D8" s="74">
        <v>-1.4345236740113685E-2</v>
      </c>
      <c r="E8" s="72" t="str">
        <f>'Tube C'!G6</f>
        <v>A7</v>
      </c>
      <c r="F8" s="73">
        <f>'Tube C'!F6</f>
        <v>1.7560162360000007</v>
      </c>
      <c r="G8" s="74">
        <v>1.8062137547701803E-3</v>
      </c>
      <c r="H8" s="72" t="str">
        <f>'Tube D'!G6</f>
        <v>G9</v>
      </c>
      <c r="I8" s="73">
        <f>'Tube D'!F6</f>
        <v>1.7542131820000026</v>
      </c>
      <c r="J8" s="74">
        <v>-6.8998523523227766E-3</v>
      </c>
      <c r="K8" s="72" t="str">
        <f>'Tube E'!G6</f>
        <v>E1</v>
      </c>
      <c r="L8" s="73">
        <f>'Tube E'!F6</f>
        <v>1.7512627300000023</v>
      </c>
      <c r="M8" s="74">
        <v>0.16869886858419361</v>
      </c>
      <c r="N8" s="72" t="str">
        <f>'Tube F'!G6</f>
        <v>F4</v>
      </c>
      <c r="O8" s="73">
        <f>'Tube F'!F6</f>
        <v>1.7494596760000025</v>
      </c>
      <c r="P8" s="74">
        <v>0.22216533110784739</v>
      </c>
      <c r="Q8" s="72" t="str">
        <f>'Tube G'!G6</f>
        <v>A7</v>
      </c>
      <c r="R8" s="73">
        <f>'Tube G'!F6</f>
        <v>1.7496509090000014</v>
      </c>
      <c r="S8" s="74">
        <v>0.19045043249473803</v>
      </c>
      <c r="T8" s="72" t="str">
        <f>'Tube H'!G6</f>
        <v>G9</v>
      </c>
      <c r="U8" s="73">
        <f>'Tube H'!F6</f>
        <v>1.7491318480000029</v>
      </c>
      <c r="V8" s="74">
        <v>0.27648267203653276</v>
      </c>
      <c r="W8" s="72" t="str">
        <f>'Tube I'!G6</f>
        <v>E1</v>
      </c>
      <c r="X8" s="73">
        <f>'Tube I'!F6</f>
        <v>1.750607074000003</v>
      </c>
      <c r="Y8" s="74">
        <v>-2.1375222211565653E-2</v>
      </c>
      <c r="Z8" s="72" t="str">
        <f>'Tube J'!G6</f>
        <v>F4</v>
      </c>
      <c r="AA8" s="70">
        <f>'Tube J'!F6</f>
        <v>1.7509895400000026</v>
      </c>
      <c r="AB8" s="74">
        <v>-2.147463920051906E-2</v>
      </c>
      <c r="AC8" s="72" t="str">
        <f>'Tube K'!G6</f>
        <v>A7</v>
      </c>
      <c r="AD8" s="73">
        <f>'Tube K'!F6</f>
        <v>1.7502792460000034</v>
      </c>
      <c r="AE8" s="74">
        <v>-5.855788730017253E-3</v>
      </c>
      <c r="AF8" s="72" t="str">
        <f>'Tube L'!G6</f>
        <v>G9</v>
      </c>
      <c r="AG8" s="73">
        <f>'Tube L'!F6</f>
        <v>1.7495689520000024</v>
      </c>
      <c r="AH8" s="74">
        <v>6.3891887681814666E-4</v>
      </c>
    </row>
    <row r="9" spans="1:34">
      <c r="A9" s="56">
        <v>6</v>
      </c>
      <c r="B9" s="72" t="str">
        <f>'Tube B'!G7</f>
        <v>E4</v>
      </c>
      <c r="C9" s="73">
        <f>'Tube B'!F7</f>
        <v>1.7497875040000022</v>
      </c>
      <c r="D9" s="74">
        <v>0.16934506616717673</v>
      </c>
      <c r="E9" s="72" t="str">
        <f>'Tube C'!G7</f>
        <v>B7</v>
      </c>
      <c r="F9" s="73">
        <f>'Tube C'!F7</f>
        <v>1.7494596760000025</v>
      </c>
      <c r="G9" s="74">
        <v>0.21291211949670838</v>
      </c>
      <c r="H9" s="72" t="str">
        <f>'Tube D'!G7</f>
        <v>H9</v>
      </c>
      <c r="I9" s="73">
        <f>'Tube D'!F7</f>
        <v>1.7476566220000027</v>
      </c>
      <c r="J9" s="74">
        <v>-1.8233773751348103E-4</v>
      </c>
      <c r="K9" s="72" t="str">
        <f>'Tube E'!G7</f>
        <v>F1</v>
      </c>
      <c r="L9" s="73">
        <f>'Tube E'!F7</f>
        <v>1.74361341</v>
      </c>
      <c r="M9" s="74">
        <v>0.38052830596506321</v>
      </c>
      <c r="N9" s="72" t="str">
        <f>'Tube F'!G7</f>
        <v>E4</v>
      </c>
      <c r="O9" s="73">
        <f>'Tube F'!F7</f>
        <v>1.7429031160000008</v>
      </c>
      <c r="P9" s="74">
        <v>0.35389923343375629</v>
      </c>
      <c r="Q9" s="72" t="str">
        <f>'Tube G'!G7</f>
        <v>B7</v>
      </c>
      <c r="R9" s="73">
        <f>'Tube G'!F7</f>
        <v>1.7430943489999997</v>
      </c>
      <c r="S9" s="74">
        <v>0.3318689761368438</v>
      </c>
      <c r="T9" s="72" t="str">
        <f>'Tube H'!G7</f>
        <v>H9</v>
      </c>
      <c r="U9" s="73">
        <f>'Tube H'!F7</f>
        <v>1.7425752880000012</v>
      </c>
      <c r="V9" s="75">
        <v>0.45907372046054512</v>
      </c>
      <c r="W9" s="72" t="str">
        <f>'Tube I'!G7</f>
        <v>F1</v>
      </c>
      <c r="X9" s="73">
        <f>'Tube I'!F7</f>
        <v>1.7440505140000013</v>
      </c>
      <c r="Y9" s="74">
        <v>2.498097009887025E-2</v>
      </c>
      <c r="Z9" s="72" t="str">
        <f>'Tube J'!G7</f>
        <v>E4</v>
      </c>
      <c r="AA9" s="70">
        <f>'Tube J'!F7</f>
        <v>1.7444329800000009</v>
      </c>
      <c r="AB9" s="74">
        <v>1.0039763599434459E-2</v>
      </c>
      <c r="AC9" s="72" t="str">
        <f>'Tube K'!G7</f>
        <v>B7</v>
      </c>
      <c r="AD9" s="73">
        <f>'Tube K'!F7</f>
        <v>1.7426299260000011</v>
      </c>
      <c r="AE9" s="74">
        <v>3.3063324359042516E-2</v>
      </c>
      <c r="AF9" s="72" t="str">
        <f>'Tube L'!G7</f>
        <v>H9</v>
      </c>
      <c r="AG9" s="73">
        <f>'Tube L'!F7</f>
        <v>1.7430123920000007</v>
      </c>
      <c r="AH9" s="74">
        <v>3.4586841189902778E-3</v>
      </c>
    </row>
    <row r="10" spans="1:34">
      <c r="A10" s="56">
        <v>7</v>
      </c>
      <c r="B10" s="72" t="str">
        <f>'Tube B'!G8</f>
        <v>D4</v>
      </c>
      <c r="C10" s="73">
        <f>'Tube B'!F8</f>
        <v>1.7432309440000004</v>
      </c>
      <c r="D10" s="74">
        <v>0.36032786940061179</v>
      </c>
      <c r="E10" s="72" t="str">
        <f>'Tube C'!G8</f>
        <v>C7</v>
      </c>
      <c r="F10" s="73">
        <f>'Tube C'!F8</f>
        <v>1.7439958759999996</v>
      </c>
      <c r="G10" s="74">
        <v>0.78593483969765732</v>
      </c>
      <c r="H10" s="72" t="str">
        <f>'Tube D'!G8</f>
        <v>H10</v>
      </c>
      <c r="I10" s="73">
        <f>'Tube D'!F8</f>
        <v>1.7421928220000016</v>
      </c>
      <c r="J10" s="75">
        <v>8.5454433067910604E-2</v>
      </c>
      <c r="K10" s="72" t="str">
        <f>'Tube E'!G8</f>
        <v>G1</v>
      </c>
      <c r="L10" s="73">
        <f>'Tube E'!F8</f>
        <v>1.7381496100000007</v>
      </c>
      <c r="M10" s="74">
        <v>0.6046837371855357</v>
      </c>
      <c r="N10" s="72" t="str">
        <f>'Tube F'!G8</f>
        <v>D4</v>
      </c>
      <c r="O10" s="73">
        <f>'Tube F'!F8</f>
        <v>1.7374393160000015</v>
      </c>
      <c r="P10" s="74">
        <v>0.59280876726614351</v>
      </c>
      <c r="Q10" s="72" t="str">
        <f>'Tube G'!G8</f>
        <v>C7</v>
      </c>
      <c r="R10" s="73">
        <f>'Tube G'!F8</f>
        <v>1.7376305490000004</v>
      </c>
      <c r="S10" s="74">
        <v>0.62175902354324275</v>
      </c>
      <c r="T10" s="72" t="str">
        <f>'Tube H'!G8</f>
        <v>H10</v>
      </c>
      <c r="U10" s="73">
        <f>'Tube H'!F8</f>
        <v>1.7371114880000018</v>
      </c>
      <c r="V10" s="75">
        <v>0.73356023115381319</v>
      </c>
      <c r="W10" s="72" t="str">
        <f>'Tube I'!G8</f>
        <v>G1</v>
      </c>
      <c r="X10" s="73">
        <f>'Tube I'!F8</f>
        <v>1.7374939540000014</v>
      </c>
      <c r="Y10" s="74">
        <v>0.14019957042770123</v>
      </c>
      <c r="Z10" s="72" t="str">
        <f>'Tube J'!G8</f>
        <v>D4</v>
      </c>
      <c r="AA10" s="70">
        <f>'Tube J'!F8</f>
        <v>1.737876420000001</v>
      </c>
      <c r="AB10" s="74">
        <v>8.8083622464363229E-2</v>
      </c>
      <c r="AC10" s="72" t="str">
        <f>'Tube K'!G8</f>
        <v>C7</v>
      </c>
      <c r="AD10" s="73">
        <f>'Tube K'!F8</f>
        <v>1.7362645990000019</v>
      </c>
      <c r="AE10" s="74">
        <v>0.22360862988061983</v>
      </c>
      <c r="AF10" s="72" t="str">
        <f>'Tube L'!G8</f>
        <v>H10</v>
      </c>
      <c r="AG10" s="73">
        <f>'Tube L'!F8</f>
        <v>1.7375485920000013</v>
      </c>
      <c r="AH10" s="75">
        <v>9.4689993706476627E-2</v>
      </c>
    </row>
    <row r="11" spans="1:34">
      <c r="A11" s="56">
        <v>8</v>
      </c>
      <c r="B11" s="72" t="str">
        <f>'Tube B'!G9</f>
        <v>C4</v>
      </c>
      <c r="C11" s="73">
        <f>'Tube B'!F9</f>
        <v>1.7377671440000011</v>
      </c>
      <c r="D11" s="74">
        <v>1.2449685086866478</v>
      </c>
      <c r="E11" s="72" t="str">
        <f>'Tube C'!G9</f>
        <v>D7</v>
      </c>
      <c r="F11" s="73">
        <f>'Tube C'!F9</f>
        <v>1.7385320760000003</v>
      </c>
      <c r="G11" s="74">
        <v>2.1915155764206879</v>
      </c>
      <c r="H11" s="72" t="str">
        <f>'Tube D'!G9</f>
        <v>G10</v>
      </c>
      <c r="I11" s="73">
        <f>'Tube D'!F9</f>
        <v>1.7367290220000005</v>
      </c>
      <c r="J11" s="75">
        <v>0.57013371889851139</v>
      </c>
      <c r="K11" s="72" t="str">
        <f>'Tube E'!G9</f>
        <v>H1</v>
      </c>
      <c r="L11" s="73">
        <f>'Tube E'!F9</f>
        <v>1.7315930500000007</v>
      </c>
      <c r="M11" s="74">
        <v>1.5306441785702714</v>
      </c>
      <c r="N11" s="72" t="str">
        <f>'Tube F'!G9</f>
        <v>C4</v>
      </c>
      <c r="O11" s="73">
        <f>'Tube F'!F9</f>
        <v>1.7308827560000015</v>
      </c>
      <c r="P11" s="74">
        <v>1.6510155803045501</v>
      </c>
      <c r="Q11" s="72" t="str">
        <f>'Tube G'!G9</f>
        <v>D7</v>
      </c>
      <c r="R11" s="73">
        <f>'Tube G'!F9</f>
        <v>1.7312652220000011</v>
      </c>
      <c r="S11" s="74">
        <v>1.9642263671499267</v>
      </c>
      <c r="T11" s="72" t="str">
        <f>'Tube H'!G9</f>
        <v>G10</v>
      </c>
      <c r="U11" s="73">
        <f>'Tube H'!F9</f>
        <v>1.7316476880000025</v>
      </c>
      <c r="V11" s="75">
        <v>1.9992929708157494</v>
      </c>
      <c r="W11" s="72" t="str">
        <f>'Tube I'!G9</f>
        <v>H1</v>
      </c>
      <c r="X11" s="73">
        <f>'Tube I'!F9</f>
        <v>1.7309373940000015</v>
      </c>
      <c r="Y11" s="74">
        <v>0.73595144653436206</v>
      </c>
      <c r="Z11" s="72" t="str">
        <f>'Tube J'!G9</f>
        <v>C4</v>
      </c>
      <c r="AA11" s="70">
        <f>'Tube J'!F9</f>
        <v>1.7324126200000016</v>
      </c>
      <c r="AB11" s="74">
        <v>0.78312037839955206</v>
      </c>
      <c r="AC11" s="72" t="str">
        <f>'Tube K'!G9</f>
        <v>D7</v>
      </c>
      <c r="AD11" s="73">
        <f>'Tube K'!F9</f>
        <v>1.7308007990000025</v>
      </c>
      <c r="AE11" s="74">
        <v>2.5573676213926992</v>
      </c>
      <c r="AF11" s="72" t="str">
        <f>'Tube L'!G9</f>
        <v>G10</v>
      </c>
      <c r="AG11" s="73">
        <f>'Tube L'!F9</f>
        <v>1.732084792000002</v>
      </c>
      <c r="AH11" s="75">
        <v>1.3915272510361933</v>
      </c>
    </row>
    <row r="12" spans="1:34">
      <c r="A12" s="56">
        <v>9</v>
      </c>
      <c r="B12" s="72" t="str">
        <f>'Tube B'!G10</f>
        <v>B4</v>
      </c>
      <c r="C12" s="73">
        <f>'Tube B'!F10</f>
        <v>1.7333961040000005</v>
      </c>
      <c r="D12" s="74">
        <v>2.5840297888162311</v>
      </c>
      <c r="E12" s="72" t="str">
        <f>'Tube C'!G10</f>
        <v>E7</v>
      </c>
      <c r="F12" s="73">
        <f>'Tube C'!F10</f>
        <v>1.7330682760000009</v>
      </c>
      <c r="G12" s="74">
        <v>4.755738478321228</v>
      </c>
      <c r="H12" s="72" t="str">
        <f>'Tube D'!G10</f>
        <v>F10</v>
      </c>
      <c r="I12" s="73">
        <f>'Tube D'!F10</f>
        <v>1.7301724620000023</v>
      </c>
      <c r="J12" s="75">
        <v>5.6340967581266783</v>
      </c>
      <c r="K12" s="72" t="str">
        <f>'Tube E'!G10</f>
        <v>H2</v>
      </c>
      <c r="L12" s="73">
        <f>'Tube E'!F10</f>
        <v>1.727222010000002</v>
      </c>
      <c r="M12" s="74">
        <v>5.0907957178385717</v>
      </c>
      <c r="N12" s="72" t="str">
        <f>'Tube F'!G10</f>
        <v>B4</v>
      </c>
      <c r="O12" s="73">
        <f>'Tube F'!F10</f>
        <v>1.7254189560000022</v>
      </c>
      <c r="P12" s="74">
        <v>4.962356959108738</v>
      </c>
      <c r="Q12" s="72" t="str">
        <f>'Tube G'!G10</f>
        <v>E7</v>
      </c>
      <c r="R12" s="73">
        <f>'Tube G'!F10</f>
        <v>1.7258014220000018</v>
      </c>
      <c r="S12" s="74">
        <v>5.9261473485078566</v>
      </c>
      <c r="T12" s="72" t="str">
        <f>'Tube H'!G10</f>
        <v>F10</v>
      </c>
      <c r="U12" s="73">
        <f>'Tube H'!F10</f>
        <v>1.7261838880000031</v>
      </c>
      <c r="V12" s="75">
        <v>4.9850910502996468</v>
      </c>
      <c r="W12" s="72" t="str">
        <f>'Tube I'!G10</f>
        <v>H2</v>
      </c>
      <c r="X12" s="73">
        <f>'Tube I'!F10</f>
        <v>1.7265663540000027</v>
      </c>
      <c r="Y12" s="74">
        <v>4.5649243819679013</v>
      </c>
      <c r="Z12" s="72" t="str">
        <f>'Tube J'!G10</f>
        <v>B4</v>
      </c>
      <c r="AA12" s="70">
        <f>'Tube J'!F10</f>
        <v>1.7258560600000035</v>
      </c>
      <c r="AB12" s="74">
        <v>5.9008263378231618</v>
      </c>
      <c r="AC12" s="72" t="str">
        <f>'Tube K'!G10</f>
        <v>E7</v>
      </c>
      <c r="AD12" s="73">
        <f>'Tube K'!F10</f>
        <v>1.7253369990000014</v>
      </c>
      <c r="AE12" s="74">
        <v>12.019034978067731</v>
      </c>
      <c r="AF12" s="72" t="str">
        <f>'Tube L'!G10</f>
        <v>F10</v>
      </c>
      <c r="AG12" s="73">
        <f>'Tube L'!F10</f>
        <v>1.7255282320000003</v>
      </c>
      <c r="AH12" s="75">
        <v>7.9914957748433997</v>
      </c>
    </row>
    <row r="13" spans="1:34">
      <c r="A13" s="56">
        <v>10</v>
      </c>
      <c r="B13" s="72" t="str">
        <f>'Tube B'!G11</f>
        <v>A4</v>
      </c>
      <c r="C13" s="73">
        <f>'Tube B'!F11</f>
        <v>1.7270307770000013</v>
      </c>
      <c r="D13" s="74">
        <v>6.2343957276214823</v>
      </c>
      <c r="E13" s="72" t="str">
        <f>'Tube C'!G11</f>
        <v>F7</v>
      </c>
      <c r="F13" s="73">
        <f>'Tube C'!F11</f>
        <v>1.727385924</v>
      </c>
      <c r="G13" s="74">
        <v>8.7189044741707846</v>
      </c>
      <c r="H13" s="72" t="str">
        <f>'Tube D'!G11</f>
        <v>E10</v>
      </c>
      <c r="I13" s="73">
        <f>'Tube D'!F11</f>
        <v>1.7248998950000018</v>
      </c>
      <c r="J13" s="74">
        <v>17.310384557103209</v>
      </c>
      <c r="K13" s="72" t="str">
        <f>'Tube E'!G11</f>
        <v>G2</v>
      </c>
      <c r="L13" s="73">
        <f>'Tube E'!F11</f>
        <v>1.7206654500000003</v>
      </c>
      <c r="M13" s="75">
        <v>10.121245339464535</v>
      </c>
      <c r="N13" s="72" t="str">
        <f>'Tube F'!G11</f>
        <v>A4</v>
      </c>
      <c r="O13" s="73">
        <f>'Tube F'!F11</f>
        <v>1.719955156000001</v>
      </c>
      <c r="P13" s="74">
        <v>8.8604609998022692</v>
      </c>
      <c r="Q13" s="72" t="str">
        <f>'Tube G'!G11</f>
        <v>F7</v>
      </c>
      <c r="R13" s="73">
        <f>'Tube G'!F11</f>
        <v>1.7203376220000006</v>
      </c>
      <c r="S13" s="74">
        <v>9.2886373424510253</v>
      </c>
      <c r="T13" s="72" t="str">
        <f>'Tube H'!G11</f>
        <v>E10</v>
      </c>
      <c r="U13" s="73">
        <f>'Tube H'!F11</f>
        <v>1.7196273280000014</v>
      </c>
      <c r="V13" s="75">
        <v>8.6772315335941776</v>
      </c>
      <c r="W13" s="72" t="str">
        <f>'Tube I'!G11</f>
        <v>G2</v>
      </c>
      <c r="X13" s="73">
        <f>'Tube I'!F11</f>
        <v>1.720009794000001</v>
      </c>
      <c r="Y13" s="74">
        <v>10.420865239856392</v>
      </c>
      <c r="Z13" s="72" t="str">
        <f>'Tube J'!G11</f>
        <v>A4</v>
      </c>
      <c r="AA13" s="70">
        <f>'Tube J'!F11</f>
        <v>1.7203922600000006</v>
      </c>
      <c r="AB13" s="74">
        <v>12.203912689729284</v>
      </c>
      <c r="AC13" s="72" t="str">
        <f>'Tube K'!G11</f>
        <v>F7</v>
      </c>
      <c r="AD13" s="73">
        <f>'Tube K'!F11</f>
        <v>1.7187804390000014</v>
      </c>
      <c r="AE13" s="74">
        <v>14.90776586342105</v>
      </c>
      <c r="AF13" s="72" t="str">
        <f>'Tube L'!G11</f>
        <v>E10</v>
      </c>
      <c r="AG13" s="73">
        <f>'Tube L'!F11</f>
        <v>1.7200644320000009</v>
      </c>
      <c r="AH13" s="74">
        <v>10.533865223395859</v>
      </c>
    </row>
    <row r="14" spans="1:34">
      <c r="A14" s="56">
        <v>11</v>
      </c>
      <c r="B14" s="72" t="str">
        <f>'Tube B'!G12</f>
        <v>A5</v>
      </c>
      <c r="C14" s="73">
        <f>'Tube B'!F12</f>
        <v>1.7226597370000007</v>
      </c>
      <c r="D14" s="74">
        <v>11.15825376518683</v>
      </c>
      <c r="E14" s="72" t="str">
        <f>'Tube C'!G12</f>
        <v>G7</v>
      </c>
      <c r="F14" s="73">
        <f>'Tube C'!F12</f>
        <v>1.719955156000001</v>
      </c>
      <c r="G14" s="76">
        <v>9.9049176167862907</v>
      </c>
      <c r="H14" s="72" t="str">
        <f>'Tube D'!G12</f>
        <v>D10</v>
      </c>
      <c r="I14" s="77">
        <f>'Tube D'!F12</f>
        <v>1.7194360950000007</v>
      </c>
      <c r="J14" s="76">
        <v>15.909355164999406</v>
      </c>
      <c r="K14" s="72" t="str">
        <f>'Tube E'!G12</f>
        <v>F2</v>
      </c>
      <c r="L14" s="73">
        <f>'Tube E'!F12</f>
        <v>1.7152016500000009</v>
      </c>
      <c r="M14" s="75">
        <v>9.6889723922487896</v>
      </c>
      <c r="N14" s="72" t="str">
        <f>'Tube F'!G12</f>
        <v>A5</v>
      </c>
      <c r="O14" s="73">
        <f>'Tube F'!F12</f>
        <v>1.7155841160000005</v>
      </c>
      <c r="P14" s="74">
        <v>7.9587458096509032</v>
      </c>
      <c r="Q14" s="72" t="str">
        <f>'Tube G'!G12</f>
        <v>G7</v>
      </c>
      <c r="R14" s="73">
        <f>'Tube G'!F12</f>
        <v>1.7137810620000007</v>
      </c>
      <c r="S14" s="74">
        <v>8.2476214369819232</v>
      </c>
      <c r="T14" s="72" t="str">
        <f>'Tube H'!G12</f>
        <v>D10</v>
      </c>
      <c r="U14" s="73">
        <f>'Tube H'!F12</f>
        <v>1.714163528000002</v>
      </c>
      <c r="V14" s="75">
        <v>8.6591646197234962</v>
      </c>
      <c r="W14" s="72" t="str">
        <f>'Tube I'!G12</f>
        <v>F2</v>
      </c>
      <c r="X14" s="73">
        <f>'Tube I'!F12</f>
        <v>1.7147372270000023</v>
      </c>
      <c r="Y14" s="74">
        <v>9.997207914135755</v>
      </c>
      <c r="Z14" s="72" t="str">
        <f>'Tube J'!G12</f>
        <v>A5</v>
      </c>
      <c r="AA14" s="70">
        <f>'Tube J'!F12</f>
        <v>1.7149284600000012</v>
      </c>
      <c r="AB14" s="74">
        <v>9.0210321232585375</v>
      </c>
      <c r="AC14" s="72" t="str">
        <f>'Tube K'!G12</f>
        <v>G7</v>
      </c>
      <c r="AD14" s="73">
        <f>'Tube K'!F12</f>
        <v>1.7133166390000021</v>
      </c>
      <c r="AE14" s="74">
        <v>11.396953265089548</v>
      </c>
      <c r="AF14" s="72" t="str">
        <f>'Tube L'!G12</f>
        <v>D10</v>
      </c>
      <c r="AG14" s="73">
        <f>'Tube L'!F12</f>
        <v>1.7146006320000016</v>
      </c>
      <c r="AH14" s="76">
        <v>7.8534555804399844</v>
      </c>
    </row>
    <row r="15" spans="1:34">
      <c r="A15" s="56">
        <v>12</v>
      </c>
      <c r="B15" s="72" t="str">
        <f>'Tube B'!G13</f>
        <v>B5</v>
      </c>
      <c r="C15" s="73">
        <f>'Tube B'!F13</f>
        <v>1.7171959370000014</v>
      </c>
      <c r="D15" s="74">
        <v>11.035745092200992</v>
      </c>
      <c r="E15" s="72" t="str">
        <f>'Tube C'!G13</f>
        <v>H7</v>
      </c>
      <c r="F15" s="73">
        <f>'Tube C'!F13</f>
        <v>1.7144913560000017</v>
      </c>
      <c r="G15" s="76">
        <v>5.295875902377511</v>
      </c>
      <c r="H15" s="72" t="str">
        <f>'Tube D'!G13</f>
        <v>C10</v>
      </c>
      <c r="I15" s="77">
        <f>'Tube D'!F13</f>
        <v>1.711786775000002</v>
      </c>
      <c r="J15" s="76">
        <v>11.277834523881539</v>
      </c>
      <c r="K15" s="72" t="str">
        <f>'Tube E'!G13</f>
        <v>E2</v>
      </c>
      <c r="L15" s="73">
        <f>'Tube E'!F13</f>
        <v>1.708645090000001</v>
      </c>
      <c r="M15" s="75">
        <v>6.7469177290803648</v>
      </c>
      <c r="N15" s="72" t="str">
        <f>'Tube F'!G13</f>
        <v>B5</v>
      </c>
      <c r="O15" s="73">
        <f>'Tube F'!F13</f>
        <v>1.7090275560000023</v>
      </c>
      <c r="P15" s="74">
        <v>5.5365196528873488</v>
      </c>
      <c r="Q15" s="72" t="str">
        <f>'Tube G'!G13</f>
        <v>H7</v>
      </c>
      <c r="R15" s="73">
        <f>'Tube G'!F13</f>
        <v>1.7083172620000013</v>
      </c>
      <c r="S15" s="74">
        <v>5.5729108233086144</v>
      </c>
      <c r="T15" s="72" t="str">
        <f>'Tube H'!G13</f>
        <v>C10</v>
      </c>
      <c r="U15" s="73">
        <f>'Tube H'!F13</f>
        <v>1.7076069680000021</v>
      </c>
      <c r="V15" s="74">
        <v>6.2339966225335948</v>
      </c>
      <c r="W15" s="72" t="str">
        <f>'Tube I'!G13</f>
        <v>E2</v>
      </c>
      <c r="X15" s="73">
        <f>'Tube I'!F13</f>
        <v>1.7081806670000024</v>
      </c>
      <c r="Y15" s="74">
        <v>5.7913425494756998</v>
      </c>
      <c r="Z15" s="72" t="str">
        <f>'Tube J'!G13</f>
        <v>B5</v>
      </c>
      <c r="AA15" s="70">
        <f>'Tube J'!F13</f>
        <v>1.7094646600000019</v>
      </c>
      <c r="AB15" s="74">
        <v>5.6302058022503791</v>
      </c>
      <c r="AC15" s="72" t="str">
        <f>'Tube K'!G13</f>
        <v>H7</v>
      </c>
      <c r="AD15" s="73">
        <f>'Tube K'!F13</f>
        <v>1.7067600790000022</v>
      </c>
      <c r="AE15" s="74">
        <v>5.1326927405311045</v>
      </c>
      <c r="AF15" s="72" t="str">
        <f>'Tube L'!G13</f>
        <v>C10</v>
      </c>
      <c r="AG15" s="73">
        <f>'Tube L'!F13</f>
        <v>1.7080440720000034</v>
      </c>
      <c r="AH15" s="76">
        <v>4.1571302972111832</v>
      </c>
    </row>
    <row r="16" spans="1:34">
      <c r="A16" s="56">
        <v>13</v>
      </c>
      <c r="B16" s="72" t="str">
        <f>'Tube B'!G14</f>
        <v>C5</v>
      </c>
      <c r="C16" s="73">
        <f>'Tube B'!F14</f>
        <v>1.7106393770000015</v>
      </c>
      <c r="D16" s="74">
        <v>6.7326955132101185</v>
      </c>
      <c r="E16" s="72" t="str">
        <f>'Tube C'!G14</f>
        <v>H8</v>
      </c>
      <c r="F16" s="73">
        <f>'Tube C'!F14</f>
        <v>1.7090275560000023</v>
      </c>
      <c r="G16" s="76">
        <v>3.3225476320475225</v>
      </c>
      <c r="H16" s="72" t="str">
        <f>'Tube D'!G14</f>
        <v>B10</v>
      </c>
      <c r="I16" s="77">
        <f>'Tube D'!F14</f>
        <v>1.7063229750000026</v>
      </c>
      <c r="J16" s="76">
        <v>4.792753205125198</v>
      </c>
      <c r="K16" s="72" t="str">
        <f>'Tube E'!G14</f>
        <v>D2</v>
      </c>
      <c r="L16" s="73">
        <f>'Tube E'!F14</f>
        <v>1.7031812900000016</v>
      </c>
      <c r="M16" s="75">
        <v>3.4766844080001653</v>
      </c>
      <c r="N16" s="72" t="str">
        <f>'Tube F'!G14</f>
        <v>C5</v>
      </c>
      <c r="O16" s="73">
        <f>'Tube F'!F14</f>
        <v>1.703563756000003</v>
      </c>
      <c r="P16" s="74">
        <v>2.9540273353751996</v>
      </c>
      <c r="Q16" s="72" t="str">
        <f>'Tube G'!G14</f>
        <v>H8</v>
      </c>
      <c r="R16" s="73">
        <f>'Tube G'!F14</f>
        <v>1.702853462000002</v>
      </c>
      <c r="S16" s="74">
        <v>2.3902705039142451</v>
      </c>
      <c r="T16" s="72" t="str">
        <f>'Tube H'!G14</f>
        <v>B10</v>
      </c>
      <c r="U16" s="73">
        <f>'Tube H'!F14</f>
        <v>1.7023344009999999</v>
      </c>
      <c r="V16" s="74">
        <v>3.423164797406784</v>
      </c>
      <c r="W16" s="72" t="str">
        <f>'Tube I'!G14</f>
        <v>D2</v>
      </c>
      <c r="X16" s="73">
        <f>'Tube I'!F14</f>
        <v>1.7027168670000012</v>
      </c>
      <c r="Y16" s="74">
        <v>2.4597979328072466</v>
      </c>
      <c r="Z16" s="72" t="str">
        <f>'Tube J'!G14</f>
        <v>C5</v>
      </c>
      <c r="AA16" s="70">
        <f>'Tube J'!F14</f>
        <v>1.7029081000000001</v>
      </c>
      <c r="AB16" s="74">
        <v>2.4370618614358093</v>
      </c>
      <c r="AC16" s="72" t="str">
        <f>'Tube K'!G14</f>
        <v>H8</v>
      </c>
      <c r="AD16" s="73">
        <f>'Tube K'!F14</f>
        <v>1.7023890390000016</v>
      </c>
      <c r="AE16" s="74">
        <v>2.547804884466899</v>
      </c>
      <c r="AF16" s="72" t="str">
        <f>'Tube L'!G14</f>
        <v>B10</v>
      </c>
      <c r="AG16" s="73">
        <f>'Tube L'!F14</f>
        <v>1.7014875120000017</v>
      </c>
      <c r="AH16" s="76">
        <v>1.7924327131446074</v>
      </c>
    </row>
    <row r="17" spans="1:34">
      <c r="A17" s="56">
        <v>14</v>
      </c>
      <c r="B17" s="72" t="str">
        <f>'Tube B'!G15</f>
        <v>D5</v>
      </c>
      <c r="C17" s="73">
        <f>'Tube B'!F15</f>
        <v>1.7062683370000027</v>
      </c>
      <c r="D17" s="74">
        <v>2.877363435190714</v>
      </c>
      <c r="E17" s="72" t="str">
        <f>'Tube C'!G15</f>
        <v>G8</v>
      </c>
      <c r="F17" s="73">
        <f>'Tube C'!F15</f>
        <v>1.7026622290000031</v>
      </c>
      <c r="G17" s="74">
        <v>1.5943276238604771</v>
      </c>
      <c r="H17" s="72" t="str">
        <f>'Tube D'!G15</f>
        <v>A10</v>
      </c>
      <c r="I17" s="73">
        <f>'Tube D'!F15</f>
        <v>1.6997664150000009</v>
      </c>
      <c r="J17" s="74">
        <v>2.0957389266063999</v>
      </c>
      <c r="K17" s="72" t="str">
        <f>'Tube E'!G15</f>
        <v>C2</v>
      </c>
      <c r="L17" s="73">
        <f>'Tube E'!F15</f>
        <v>1.6977174900000005</v>
      </c>
      <c r="M17" s="75">
        <v>1.9178922252952226</v>
      </c>
      <c r="N17" s="72" t="str">
        <f>'Tube F'!G15</f>
        <v>D5</v>
      </c>
      <c r="O17" s="73">
        <f>'Tube F'!F15</f>
        <v>1.6980999560000001</v>
      </c>
      <c r="P17" s="74">
        <v>1.6324301689441789</v>
      </c>
      <c r="Q17" s="72" t="str">
        <f>'Tube G'!G15</f>
        <v>G8</v>
      </c>
      <c r="R17" s="73">
        <f>'Tube G'!F15</f>
        <v>1.6973896620000009</v>
      </c>
      <c r="S17" s="74">
        <v>1.3766530235261067</v>
      </c>
      <c r="T17" s="72" t="str">
        <f>'Tube H'!G15</f>
        <v>A10</v>
      </c>
      <c r="U17" s="73">
        <f>'Tube H'!F15</f>
        <v>1.6968706010000005</v>
      </c>
      <c r="V17" s="74">
        <v>1.6834951628574968</v>
      </c>
      <c r="W17" s="72" t="str">
        <f>'Tube I'!G15</f>
        <v>C2</v>
      </c>
      <c r="X17" s="73">
        <f>'Tube I'!F15</f>
        <v>1.6972530670000019</v>
      </c>
      <c r="Y17" s="74">
        <v>1.2349795537782682</v>
      </c>
      <c r="Z17" s="72" t="str">
        <f>'Tube J'!G15</f>
        <v>D5</v>
      </c>
      <c r="AA17" s="70">
        <f>'Tube J'!F15</f>
        <v>1.6974443000000008</v>
      </c>
      <c r="AB17" s="74">
        <v>1.2416101220465183</v>
      </c>
      <c r="AC17" s="72" t="str">
        <f>'Tube K'!G15</f>
        <v>G8</v>
      </c>
      <c r="AD17" s="73">
        <f>'Tube K'!F15</f>
        <v>1.6958324790000017</v>
      </c>
      <c r="AE17" s="74">
        <v>1.5482179380271974</v>
      </c>
      <c r="AF17" s="72" t="str">
        <f>'Tube L'!G15</f>
        <v>A10</v>
      </c>
      <c r="AG17" s="73">
        <f>'Tube L'!F15</f>
        <v>1.6960237120000023</v>
      </c>
      <c r="AH17" s="74">
        <v>1.0284699124066228</v>
      </c>
    </row>
    <row r="18" spans="1:34">
      <c r="A18" s="56">
        <v>15</v>
      </c>
      <c r="B18" s="72" t="str">
        <f>'Tube B'!G16</f>
        <v>E5</v>
      </c>
      <c r="C18" s="73">
        <f>'Tube B'!F16</f>
        <v>1.699711777000001</v>
      </c>
      <c r="D18" s="74">
        <v>1.1875562460953928</v>
      </c>
      <c r="E18" s="72" t="str">
        <f>'Tube C'!G16</f>
        <v>F8</v>
      </c>
      <c r="F18" s="73">
        <f>'Tube C'!F16</f>
        <v>1.6971984290000002</v>
      </c>
      <c r="G18" s="74">
        <v>0.68373729655922377</v>
      </c>
      <c r="H18" s="72" t="str">
        <f>'Tube D'!G16</f>
        <v>A11</v>
      </c>
      <c r="I18" s="73">
        <f>'Tube D'!F16</f>
        <v>1.6943026150000016</v>
      </c>
      <c r="J18" s="74">
        <v>1.317729265660863</v>
      </c>
      <c r="K18" s="72" t="str">
        <f>'Tube E'!G16</f>
        <v>B2</v>
      </c>
      <c r="L18" s="73">
        <f>'Tube E'!F16</f>
        <v>1.6922536900000011</v>
      </c>
      <c r="M18" s="75">
        <v>1.3459782586861275</v>
      </c>
      <c r="N18" s="72" t="str">
        <f>'Tube F'!G16</f>
        <v>E5</v>
      </c>
      <c r="O18" s="73">
        <f>'Tube F'!F16</f>
        <v>1.6928273890000014</v>
      </c>
      <c r="P18" s="74">
        <v>0.93923098589455301</v>
      </c>
      <c r="Q18" s="72" t="str">
        <f>'Tube G'!G16</f>
        <v>F8</v>
      </c>
      <c r="R18" s="73">
        <f>'Tube G'!F16</f>
        <v>1.6908331020000009</v>
      </c>
      <c r="S18" s="74">
        <v>0.88178451105370559</v>
      </c>
      <c r="T18" s="72" t="str">
        <f>'Tube H'!G16</f>
        <v>A11</v>
      </c>
      <c r="U18" s="73">
        <f>'Tube H'!F16</f>
        <v>1.6914068010000012</v>
      </c>
      <c r="V18" s="74">
        <v>1.047182687392423</v>
      </c>
      <c r="W18" s="72" t="str">
        <f>'Tube I'!G16</f>
        <v>B2</v>
      </c>
      <c r="X18" s="73">
        <f>'Tube I'!F16</f>
        <v>1.690696507000002</v>
      </c>
      <c r="Y18" s="74">
        <v>0.65346913416867025</v>
      </c>
      <c r="Z18" s="72" t="str">
        <f>'Tube J'!G16</f>
        <v>E5</v>
      </c>
      <c r="AA18" s="70">
        <f>'Tube J'!F16</f>
        <v>1.6908877400000026</v>
      </c>
      <c r="AB18" s="74">
        <v>0.73217902082615416</v>
      </c>
      <c r="AC18" s="72" t="str">
        <f>'Tube K'!G16</f>
        <v>F8</v>
      </c>
      <c r="AD18" s="73">
        <f>'Tube K'!F16</f>
        <v>1.6903686790000023</v>
      </c>
      <c r="AE18" s="74">
        <v>0.76793998641460826</v>
      </c>
      <c r="AF18" s="72" t="str">
        <f>'Tube L'!G16</f>
        <v>A11</v>
      </c>
      <c r="AG18" s="73">
        <f>'Tube L'!F16</f>
        <v>1.690559912000003</v>
      </c>
      <c r="AH18" s="74">
        <v>0.67076125691191935</v>
      </c>
    </row>
    <row r="19" spans="1:34">
      <c r="A19" s="56">
        <v>16</v>
      </c>
      <c r="B19" s="72" t="str">
        <f>'Tube B'!G17</f>
        <v>F5</v>
      </c>
      <c r="C19" s="73">
        <f>'Tube B'!F17</f>
        <v>1.6953407370000004</v>
      </c>
      <c r="D19" s="74">
        <v>0.67538749260206521</v>
      </c>
      <c r="E19" s="72" t="str">
        <f>'Tube C'!G17</f>
        <v>E8</v>
      </c>
      <c r="F19" s="73">
        <f>'Tube C'!F17</f>
        <v>1.6917346290000008</v>
      </c>
      <c r="G19" s="74">
        <v>0.40986349039126951</v>
      </c>
      <c r="H19" s="72" t="str">
        <f>'Tube D'!G17</f>
        <v>B11</v>
      </c>
      <c r="I19" s="73">
        <f>'Tube D'!F17</f>
        <v>1.6888388150000022</v>
      </c>
      <c r="J19" s="74">
        <v>0.71182683188107099</v>
      </c>
      <c r="K19" s="72" t="str">
        <f>'Tube E'!G17</f>
        <v>A2</v>
      </c>
      <c r="L19" s="73">
        <f>'Tube E'!F17</f>
        <v>1.6867898900000018</v>
      </c>
      <c r="M19" s="75">
        <v>0.7772661851201742</v>
      </c>
      <c r="N19" s="72" t="str">
        <f>'Tube F'!G17</f>
        <v>F5</v>
      </c>
      <c r="O19" s="73">
        <f>'Tube F'!F17</f>
        <v>1.6860795960000026</v>
      </c>
      <c r="P19" s="74">
        <v>0.63913337610675047</v>
      </c>
      <c r="Q19" s="72" t="str">
        <f>'Tube G'!G17</f>
        <v>E8</v>
      </c>
      <c r="R19" s="73">
        <f>'Tube G'!F17</f>
        <v>1.6853693020000016</v>
      </c>
      <c r="S19" s="74">
        <v>0.49937499268847696</v>
      </c>
      <c r="T19" s="72" t="str">
        <f>'Tube H'!G17</f>
        <v>B11</v>
      </c>
      <c r="U19" s="73">
        <f>'Tube H'!F17</f>
        <v>1.6859430010000018</v>
      </c>
      <c r="V19" s="74">
        <v>0.65973973759408555</v>
      </c>
      <c r="W19" s="72" t="str">
        <f>'Tube I'!G17</f>
        <v>A2</v>
      </c>
      <c r="X19" s="73">
        <f>'Tube I'!F17</f>
        <v>1.6852327070000026</v>
      </c>
      <c r="Y19" s="74">
        <v>0.33330844701585499</v>
      </c>
      <c r="Z19" s="72" t="str">
        <f>'Tube J'!G17</f>
        <v>F5</v>
      </c>
      <c r="AA19" s="70">
        <f>'Tube J'!F17</f>
        <v>1.6854239400000033</v>
      </c>
      <c r="AB19" s="74">
        <v>0.37102417755012623</v>
      </c>
      <c r="AC19" s="72" t="str">
        <f>'Tube K'!G17</f>
        <v>E8</v>
      </c>
      <c r="AD19" s="73">
        <f>'Tube K'!F17</f>
        <v>1.6838121190000024</v>
      </c>
      <c r="AE19" s="74">
        <v>0.37787190946877997</v>
      </c>
      <c r="AF19" s="72" t="str">
        <f>'Tube L'!G17</f>
        <v>B11</v>
      </c>
      <c r="AG19" s="73">
        <f>'Tube L'!F17</f>
        <v>1.6850961120000019</v>
      </c>
      <c r="AH19" s="74">
        <v>0.33481996266199426</v>
      </c>
    </row>
    <row r="20" spans="1:34">
      <c r="A20" s="56">
        <v>17</v>
      </c>
      <c r="B20" s="72" t="str">
        <f>'Tube B'!G18</f>
        <v>G5</v>
      </c>
      <c r="C20" s="73">
        <f>'Tube B'!F18</f>
        <v>1.6898769370000011</v>
      </c>
      <c r="D20" s="74">
        <v>0.45305348151735192</v>
      </c>
      <c r="E20" s="72" t="str">
        <f>'Tube C'!G18</f>
        <v>D8</v>
      </c>
      <c r="F20" s="73">
        <f>'Tube C'!F18</f>
        <v>1.6851780690000027</v>
      </c>
      <c r="G20" s="74">
        <v>0.22607557255352093</v>
      </c>
      <c r="H20" s="72" t="str">
        <f>'Tube D'!G18</f>
        <v>C11</v>
      </c>
      <c r="I20" s="73">
        <f>'Tube D'!F18</f>
        <v>1.6833750150000029</v>
      </c>
      <c r="J20" s="74">
        <v>0.30256957437903259</v>
      </c>
      <c r="K20" s="72" t="str">
        <f>'Tube E'!G18</f>
        <v>A3</v>
      </c>
      <c r="L20" s="73">
        <f>'Tube E'!F18</f>
        <v>1.6815173230000031</v>
      </c>
      <c r="M20" s="74">
        <v>0.42682660146331991</v>
      </c>
      <c r="N20" s="72" t="str">
        <f>'Tube F'!G18</f>
        <v>G5</v>
      </c>
      <c r="O20" s="73">
        <f>'Tube F'!F18</f>
        <v>1.6808070290000021</v>
      </c>
      <c r="P20" s="74">
        <v>0.37705174634839683</v>
      </c>
      <c r="Q20" s="72" t="str">
        <f>'Tube G'!G18</f>
        <v>D8</v>
      </c>
      <c r="R20" s="73">
        <f>'Tube G'!F18</f>
        <v>1.6799055020000022</v>
      </c>
      <c r="S20" s="74">
        <v>0.31927773136907417</v>
      </c>
      <c r="T20" s="72" t="str">
        <f>'Tube H'!G18</f>
        <v>C11</v>
      </c>
      <c r="U20" s="73">
        <f>'Tube H'!F18</f>
        <v>1.6804792010000025</v>
      </c>
      <c r="V20" s="74">
        <v>0.39299770281741164</v>
      </c>
      <c r="W20" s="72" t="str">
        <f>'Tube I'!G18</f>
        <v>A3</v>
      </c>
      <c r="X20" s="73">
        <f>'Tube I'!F18</f>
        <v>1.6797689070000015</v>
      </c>
      <c r="Y20" s="74">
        <v>0.16126927587596038</v>
      </c>
      <c r="Z20" s="72" t="str">
        <f>'Tube J'!G18</f>
        <v>G5</v>
      </c>
      <c r="AA20" s="70">
        <f>'Tube J'!F18</f>
        <v>1.6801513730000011</v>
      </c>
      <c r="AB20" s="74">
        <v>0.16466776536805861</v>
      </c>
      <c r="AC20" s="72" t="str">
        <f>'Tube K'!G18</f>
        <v>D8</v>
      </c>
      <c r="AD20" s="73">
        <f>'Tube K'!F18</f>
        <v>1.6783483190000013</v>
      </c>
      <c r="AE20" s="74">
        <v>0.19803795514701905</v>
      </c>
      <c r="AF20" s="72" t="str">
        <f>'Tube L'!G18</f>
        <v>C11</v>
      </c>
      <c r="AG20" s="73">
        <f>'Tube L'!F18</f>
        <v>1.6798235450000014</v>
      </c>
      <c r="AH20" s="74">
        <v>0.16942220345037237</v>
      </c>
    </row>
    <row r="21" spans="1:34">
      <c r="A21" s="56">
        <v>18</v>
      </c>
      <c r="B21" s="72" t="str">
        <f>'Tube B'!G19</f>
        <v>H5</v>
      </c>
      <c r="C21" s="73">
        <f>'Tube B'!F19</f>
        <v>1.6833203770000029</v>
      </c>
      <c r="D21" s="74">
        <v>0.1722470806353448</v>
      </c>
      <c r="E21" s="72" t="str">
        <f>'Tube C'!G19</f>
        <v>C8</v>
      </c>
      <c r="F21" s="73">
        <f>'Tube C'!F19</f>
        <v>1.6797142690000033</v>
      </c>
      <c r="G21" s="74">
        <v>0.1212985852304127</v>
      </c>
      <c r="H21" s="72" t="str">
        <f>'Tube D'!G19</f>
        <v>D11</v>
      </c>
      <c r="I21" s="73">
        <f>'Tube D'!F19</f>
        <v>1.6768184550000012</v>
      </c>
      <c r="J21" s="74">
        <v>0.19494312688096685</v>
      </c>
      <c r="K21" s="72" t="str">
        <f>'Tube E'!G19</f>
        <v>B3</v>
      </c>
      <c r="L21" s="73">
        <f>'Tube E'!F19</f>
        <v>1.6749607630000014</v>
      </c>
      <c r="M21" s="74">
        <v>0.24257220872185684</v>
      </c>
      <c r="N21" s="72" t="str">
        <f>'Tube F'!G19</f>
        <v>H5</v>
      </c>
      <c r="O21" s="73">
        <f>'Tube F'!F19</f>
        <v>1.6731577090000016</v>
      </c>
      <c r="P21" s="74">
        <v>0.21645192917312558</v>
      </c>
      <c r="Q21" s="72" t="str">
        <f>'Tube G'!G19</f>
        <v>C8</v>
      </c>
      <c r="R21" s="73">
        <f>'Tube G'!F19</f>
        <v>1.6744417020000011</v>
      </c>
      <c r="S21" s="74">
        <v>0.19775326372878479</v>
      </c>
      <c r="T21" s="72" t="str">
        <f>'Tube H'!G19</f>
        <v>D11</v>
      </c>
      <c r="U21" s="73">
        <f>'Tube H'!F19</f>
        <v>1.6750154010000013</v>
      </c>
      <c r="V21" s="74">
        <v>0.29467141681132658</v>
      </c>
      <c r="W21" s="72" t="str">
        <f>'Tube I'!G19</f>
        <v>B3</v>
      </c>
      <c r="X21" s="73">
        <f>'Tube I'!F19</f>
        <v>1.672119587000001</v>
      </c>
      <c r="Y21" s="74">
        <v>0.10875915362418277</v>
      </c>
      <c r="Z21" s="72" t="str">
        <f>'Tube J'!G19</f>
        <v>H5</v>
      </c>
      <c r="AA21" s="70">
        <f>'Tube J'!F19</f>
        <v>1.6735948130000011</v>
      </c>
      <c r="AB21" s="74">
        <v>6.6194548868522704E-2</v>
      </c>
      <c r="AC21" s="72" t="str">
        <f>'Tube K'!G19</f>
        <v>C8</v>
      </c>
      <c r="AD21" s="73">
        <f>'Tube K'!F19</f>
        <v>1.6717917590000013</v>
      </c>
      <c r="AE21" s="74">
        <v>0.13151116208088168</v>
      </c>
      <c r="AF21" s="72" t="str">
        <f>'Tube L'!G19</f>
        <v>D11</v>
      </c>
      <c r="AG21" s="73">
        <f>'Tube L'!F19</f>
        <v>1.6730757520000008</v>
      </c>
      <c r="AH21" s="74">
        <v>0.16765650293333231</v>
      </c>
    </row>
    <row r="22" spans="1:34">
      <c r="A22" s="56">
        <v>19</v>
      </c>
      <c r="B22" s="72" t="str">
        <f>'Tube B'!G20</f>
        <v>H6</v>
      </c>
      <c r="C22" s="73">
        <f>'Tube B'!F20</f>
        <v>1.6802333300000019</v>
      </c>
      <c r="D22" s="74">
        <v>0.12617430245156694</v>
      </c>
      <c r="E22" s="72" t="str">
        <f>'Tube C'!G20</f>
        <v>B8</v>
      </c>
      <c r="F22" s="73">
        <f>'Tube C'!F20</f>
        <v>1.672064949000001</v>
      </c>
      <c r="G22" s="74">
        <v>8.3195969166694819E-2</v>
      </c>
      <c r="H22" s="72" t="str">
        <f>'Tube D'!G20</f>
        <v>E11</v>
      </c>
      <c r="I22" s="73">
        <f>'Tube D'!F20</f>
        <v>1.6660820880000013</v>
      </c>
      <c r="J22" s="74">
        <v>0.19370786939056395</v>
      </c>
      <c r="K22" s="72" t="str">
        <f>'Tube E'!G20</f>
        <v>C3</v>
      </c>
      <c r="L22" s="73">
        <f>'Tube E'!F20</f>
        <v>1.6585693630000016</v>
      </c>
      <c r="M22" s="74">
        <v>0.20195507009684296</v>
      </c>
      <c r="N22" s="72" t="str">
        <f>'Tube F'!G20</f>
        <v>H6</v>
      </c>
      <c r="O22" s="73">
        <f>'Tube F'!F20</f>
        <v>1.6600445890000017</v>
      </c>
      <c r="P22" s="74">
        <v>0.18086872303657678</v>
      </c>
      <c r="Q22" s="72" t="str">
        <f>'Tube G'!G20</f>
        <v>B8</v>
      </c>
      <c r="R22" s="73">
        <f>'Tube G'!F20</f>
        <v>1.6602358220000024</v>
      </c>
      <c r="S22" s="74">
        <v>0.20159590393787477</v>
      </c>
      <c r="T22" s="72" t="str">
        <f>'Tube H'!G20</f>
        <v>E11</v>
      </c>
      <c r="U22" s="73">
        <f>'Tube H'!F20</f>
        <v>1.6619022810000033</v>
      </c>
      <c r="V22" s="74">
        <v>0.28181155291934046</v>
      </c>
      <c r="W22" s="72" t="str">
        <f>'Tube I'!G20</f>
        <v>C3</v>
      </c>
      <c r="X22" s="73">
        <f>'Tube I'!F20</f>
        <v>1.6524499070000012</v>
      </c>
      <c r="Y22" s="74">
        <v>0.10199176456889836</v>
      </c>
      <c r="Z22" s="72" t="str">
        <f>'Tube J'!G20</f>
        <v>H6</v>
      </c>
      <c r="AA22" s="70">
        <f>'Tube J'!F20</f>
        <v>1.667038253000003</v>
      </c>
      <c r="AB22" s="74">
        <v>7.7858260038124752E-2</v>
      </c>
      <c r="AC22" s="72" t="str">
        <f>'Tube K'!G20</f>
        <v>B8</v>
      </c>
      <c r="AD22" s="73">
        <f>'Tube K'!F20</f>
        <v>1.6499365590000021</v>
      </c>
      <c r="AE22" s="74">
        <v>0.20379944696881033</v>
      </c>
      <c r="AF22" s="72" t="str">
        <f>'Tube L'!G20</f>
        <v>E11</v>
      </c>
      <c r="AG22" s="73">
        <f>'Tube L'!F20</f>
        <v>1.6579683450000005</v>
      </c>
      <c r="AH22" s="74">
        <v>0.13539457156155732</v>
      </c>
    </row>
    <row r="23" spans="1:34">
      <c r="A23" s="56">
        <v>20</v>
      </c>
      <c r="B23" s="72" t="str">
        <f>'Tube B'!G21</f>
        <v>G6</v>
      </c>
      <c r="C23" s="73">
        <f>'Tube B'!F21</f>
        <v>1.6682129700000008</v>
      </c>
      <c r="D23" s="74">
        <v>0.1388128496701134</v>
      </c>
      <c r="E23" s="72" t="str">
        <f>'Tube C'!G21</f>
        <v>A8</v>
      </c>
      <c r="F23" s="73">
        <f>'Tube C'!F21</f>
        <v>1.6436531890000019</v>
      </c>
      <c r="G23" s="74">
        <v>9.7017219617095418E-2</v>
      </c>
      <c r="H23" s="72" t="str">
        <f>'Tube D'!G21</f>
        <v>F11</v>
      </c>
      <c r="I23" s="73">
        <f>'Tube D'!F21</f>
        <v>1.6180006480000024</v>
      </c>
      <c r="J23" s="74">
        <v>0.18302911321182744</v>
      </c>
      <c r="K23" s="72" t="str">
        <f>'Tube E'!G21</f>
        <v>D3</v>
      </c>
      <c r="L23" s="73">
        <f>'Tube E'!F21</f>
        <v>1.5864472030000005</v>
      </c>
      <c r="M23" s="74">
        <v>0.14021464343685577</v>
      </c>
      <c r="N23" s="72" t="str">
        <f>'Tube F'!G21</f>
        <v>G6</v>
      </c>
      <c r="O23" s="73">
        <f>'Tube F'!F21</f>
        <v>1.6043138290000005</v>
      </c>
      <c r="P23" s="74">
        <v>0.14214140550804388</v>
      </c>
      <c r="Q23" s="72" t="str">
        <f>'Tube G'!G21</f>
        <v>A8</v>
      </c>
      <c r="R23" s="73">
        <f>'Tube G'!F21</f>
        <v>1.5981397350000019</v>
      </c>
      <c r="S23" s="74">
        <v>0.16180050902198015</v>
      </c>
      <c r="T23" s="72" t="str">
        <f>'Tube H'!G21</f>
        <v>F11</v>
      </c>
      <c r="U23" s="73">
        <f>'Tube H'!F21</f>
        <v>1.5985222010000015</v>
      </c>
      <c r="V23" s="74">
        <v>0.18529604273609715</v>
      </c>
      <c r="W23" s="72" t="str">
        <f>'Tube I'!G21</f>
        <v>D3</v>
      </c>
      <c r="X23" s="73">
        <f>'Tube I'!F21</f>
        <v>1.5792349870000013</v>
      </c>
      <c r="Y23" s="74">
        <v>7.9806176175086799E-2</v>
      </c>
      <c r="Z23" s="72" t="str">
        <f>'Tube J'!G21</f>
        <v>G6</v>
      </c>
      <c r="AA23" s="70">
        <f>'Tube J'!F21</f>
        <v>1.6113074930000018</v>
      </c>
      <c r="AB23" s="74">
        <v>7.9071032775482775E-2</v>
      </c>
      <c r="AC23" s="72" t="str">
        <f>'Tube K'!G21</f>
        <v>A8</v>
      </c>
      <c r="AD23" s="73">
        <f>'Tube K'!F21</f>
        <v>1.5636085190000006</v>
      </c>
      <c r="AE23" s="74">
        <v>0.13962748150640761</v>
      </c>
      <c r="AF23" s="72" t="str">
        <f>'Tube L'!G21</f>
        <v>F11</v>
      </c>
      <c r="AG23" s="73">
        <f>'Tube L'!F21</f>
        <v>1.5913099850000005</v>
      </c>
      <c r="AH23" s="74">
        <v>0.11611591734263414</v>
      </c>
    </row>
    <row r="24" spans="1:34">
      <c r="A24" s="56">
        <v>21</v>
      </c>
      <c r="B24" s="69" t="str">
        <f>'Tube B'!G22</f>
        <v>F6</v>
      </c>
      <c r="C24" s="70">
        <f>'Tube B'!F22</f>
        <v>1.6245025700000006</v>
      </c>
      <c r="D24" s="71">
        <v>0.1527936653597981</v>
      </c>
      <c r="E24" s="69" t="str">
        <f>'Tube C'!G22</f>
        <v>A9</v>
      </c>
      <c r="F24" s="70">
        <f>'Tube C'!F22</f>
        <v>1.5367539420000007</v>
      </c>
      <c r="G24" s="71">
        <v>7.0060118193462598E-2</v>
      </c>
      <c r="H24" s="69" t="str">
        <f>'Tube D'!G22</f>
        <v>G11</v>
      </c>
      <c r="I24" s="70">
        <f>'Tube D'!F22</f>
        <v>1.4759418480000015</v>
      </c>
      <c r="J24" s="71">
        <v>9.9185146458086113E-2</v>
      </c>
      <c r="K24" s="69" t="str">
        <f>'Tube E'!G22</f>
        <v>E3</v>
      </c>
      <c r="L24" s="70">
        <f>'Tube E'!F22</f>
        <v>1.4203476830000028</v>
      </c>
      <c r="M24" s="71">
        <v>7.855747130660172E-2</v>
      </c>
      <c r="N24" s="69" t="str">
        <f>'Tube F'!G22</f>
        <v>F6</v>
      </c>
      <c r="O24" s="70">
        <f>'Tube F'!F22</f>
        <v>1.4458636290000015</v>
      </c>
      <c r="P24" s="71">
        <v>0.13228555254118676</v>
      </c>
      <c r="Q24" s="69" t="str">
        <f>'Tube G'!G22</f>
        <v>A9</v>
      </c>
      <c r="R24" s="70">
        <f>'Tube G'!F22</f>
        <v>1.4287619350000007</v>
      </c>
      <c r="S24" s="71">
        <v>8.4755299043443824E-2</v>
      </c>
      <c r="T24" s="69" t="str">
        <f>'Tube H'!G22</f>
        <v>G11</v>
      </c>
      <c r="U24" s="70">
        <f>'Tube H'!F22</f>
        <v>1.4204023210000027</v>
      </c>
      <c r="V24" s="71">
        <v>9.6914278366329654E-2</v>
      </c>
      <c r="W24" s="69" t="str">
        <f>'Tube I'!G22</f>
        <v>E3</v>
      </c>
      <c r="X24" s="70">
        <f>'Tube I'!F22</f>
        <v>1.4251558270000011</v>
      </c>
      <c r="Y24" s="71">
        <v>4.720883620493041E-2</v>
      </c>
      <c r="Z24" s="69" t="str">
        <f>'Tube J'!G22</f>
        <v>F6</v>
      </c>
      <c r="AA24" s="70">
        <f>'Tube J'!F22</f>
        <v>1.4615993730000021</v>
      </c>
      <c r="AB24" s="71">
        <v>5.5305064229736939E-2</v>
      </c>
      <c r="AC24" s="69" t="str">
        <f>'Tube K'!G22</f>
        <v>A9</v>
      </c>
      <c r="AD24" s="70">
        <f>'Tube K'!F22</f>
        <v>1.3876741590000012</v>
      </c>
      <c r="AE24" s="71">
        <v>9.4728858031573604E-2</v>
      </c>
      <c r="AF24" s="69" t="str">
        <f>'Tube L'!G22</f>
        <v>G11</v>
      </c>
      <c r="AG24" s="70">
        <f>'Tube L'!F22</f>
        <v>1.4241177050000022</v>
      </c>
      <c r="AH24" s="71">
        <v>7.4802203395230679E-2</v>
      </c>
    </row>
    <row r="25" spans="1:34" ht="13" thickBot="1">
      <c r="A25" s="56">
        <v>22</v>
      </c>
      <c r="B25" s="78" t="str">
        <f>'Tube B'!G23</f>
        <v>E6</v>
      </c>
      <c r="C25" s="79">
        <f>'Tube B'!F23</f>
        <v>1.4944641300000008</v>
      </c>
      <c r="D25" s="80">
        <v>9.2923146185600422E-2</v>
      </c>
      <c r="E25" s="78" t="str">
        <f>'Tube C'!G23</f>
        <v>B9</v>
      </c>
      <c r="F25" s="79">
        <f>'Tube C'!F23</f>
        <v>1.3291295420000022</v>
      </c>
      <c r="G25" s="80">
        <v>2.8959313589386439E-2</v>
      </c>
      <c r="H25" s="78" t="str">
        <f>'Tube D'!G23</f>
        <v>H11</v>
      </c>
      <c r="I25" s="79">
        <f>'Tube D'!F23</f>
        <v>1.2672246880000024</v>
      </c>
      <c r="J25" s="80">
        <v>5.2720162553497284E-2</v>
      </c>
      <c r="K25" s="78" t="str">
        <f>'Tube E'!G23</f>
        <v>F3</v>
      </c>
      <c r="L25" s="79">
        <f>'Tube E'!F23</f>
        <v>1.1941463629999998</v>
      </c>
      <c r="M25" s="80">
        <v>4.3303345794954672E-2</v>
      </c>
      <c r="N25" s="78" t="str">
        <f>'Tube F'!G23</f>
        <v>E6</v>
      </c>
      <c r="O25" s="79">
        <f>'Tube F'!F23</f>
        <v>1.2196623090000021</v>
      </c>
      <c r="P25" s="80">
        <v>3.464410052832901E-2</v>
      </c>
      <c r="Q25" s="69" t="str">
        <f>'Tube G'!G23</f>
        <v>B9</v>
      </c>
      <c r="R25" s="79">
        <f>'Tube G'!F23</f>
        <v>1.2134882149999999</v>
      </c>
      <c r="S25" s="80">
        <v>3.3736474308776916E-2</v>
      </c>
      <c r="T25" s="78" t="str">
        <f>'Tube H'!G23</f>
        <v>H11</v>
      </c>
      <c r="U25" s="79">
        <f>'Tube H'!F23</f>
        <v>1.186551681000001</v>
      </c>
      <c r="V25" s="80">
        <v>5.8052530324334793E-2</v>
      </c>
      <c r="W25" s="69" t="str">
        <f>'Tube I'!G23</f>
        <v>F3</v>
      </c>
      <c r="X25" s="70">
        <f>'Tube I'!F23</f>
        <v>1.2350155870000012</v>
      </c>
      <c r="Y25" s="88">
        <v>1.069888433746404E-2</v>
      </c>
      <c r="Z25" s="89" t="str">
        <f>'Tube J'!G23</f>
        <v>E6</v>
      </c>
      <c r="AA25" s="70">
        <f>'Tube J'!F23</f>
        <v>1.2441401330000019</v>
      </c>
      <c r="AB25" s="71">
        <v>1.811234760552086E-2</v>
      </c>
      <c r="AC25" s="89" t="str">
        <f>'Tube K'!G23</f>
        <v>B9</v>
      </c>
      <c r="AD25" s="90">
        <f>'Tube K'!F23</f>
        <v>1.1625655990000023</v>
      </c>
      <c r="AE25" s="71">
        <v>3.1835500021470106E-2</v>
      </c>
      <c r="AF25" s="69" t="str">
        <f>'Tube L'!G23</f>
        <v>H11</v>
      </c>
      <c r="AG25" s="90">
        <f>'Tube L'!F23</f>
        <v>1.2141165520000019</v>
      </c>
      <c r="AH25" s="71">
        <v>3.4580069841444898E-2</v>
      </c>
    </row>
    <row r="26" spans="1:34" ht="13" thickTop="1">
      <c r="B26" s="73"/>
      <c r="C26" s="81" t="s">
        <v>189</v>
      </c>
      <c r="D26" s="82">
        <f>SUM(D5:D25)*40/TubeLoading!J30*100</f>
        <v>45.245978421447958</v>
      </c>
      <c r="E26" s="73"/>
      <c r="F26" s="81" t="s">
        <v>189</v>
      </c>
      <c r="G26" s="82">
        <f>SUM(G5:G25)*40/TubeLoading!J31*100</f>
        <v>38.408475946100992</v>
      </c>
      <c r="H26" s="83"/>
      <c r="I26" s="81" t="s">
        <v>189</v>
      </c>
      <c r="J26" s="82">
        <f>SUM(J5:J25)*40/TubeLoading!J32*100</f>
        <v>60.617927140795977</v>
      </c>
      <c r="K26" s="73"/>
      <c r="L26" s="81" t="s">
        <v>189</v>
      </c>
      <c r="M26" s="82">
        <f>SUM(M5:M25)*40/TubeLoading!J33*100</f>
        <v>43.154788662299836</v>
      </c>
      <c r="N26" s="73"/>
      <c r="O26" s="81" t="s">
        <v>189</v>
      </c>
      <c r="P26" s="82">
        <f>SUM(P5:P25)*40/TubeLoading!J34*100</f>
        <v>37.536872719711901</v>
      </c>
      <c r="Q26" s="87"/>
      <c r="R26" s="81" t="s">
        <v>189</v>
      </c>
      <c r="S26" s="82">
        <f>SUM(S5:S25)*40/TubeLoading!J35*100</f>
        <v>38.388293364388169</v>
      </c>
      <c r="T26" s="73"/>
      <c r="U26" s="81" t="s">
        <v>189</v>
      </c>
      <c r="V26" s="82">
        <f>SUM(V5:V25)*40/TubeLoading!J36*100</f>
        <v>40.363303037696589</v>
      </c>
      <c r="W26" s="91"/>
      <c r="X26" s="92" t="s">
        <v>189</v>
      </c>
      <c r="Y26" s="82">
        <f>SUM(Y5:Y25)*40/TubeLoading!J37*100</f>
        <v>36.820086838425915</v>
      </c>
      <c r="Z26" s="73"/>
      <c r="AA26" s="92" t="s">
        <v>189</v>
      </c>
      <c r="AB26" s="93">
        <f>SUM(AB5:AB25)*40/TubeLoading!J38*100</f>
        <v>38.765992028485819</v>
      </c>
      <c r="AC26" s="73"/>
      <c r="AD26" s="81" t="s">
        <v>189</v>
      </c>
      <c r="AE26" s="93">
        <f>SUM(AE5:AE25)*40/TubeLoading!J39*100</f>
        <v>52.247996780835393</v>
      </c>
      <c r="AF26" s="94"/>
      <c r="AG26" s="81" t="s">
        <v>189</v>
      </c>
      <c r="AH26" s="93">
        <f>SUM(AH5:AH25)*40/TubeLoading!J40*100</f>
        <v>36.492459547365968</v>
      </c>
    </row>
    <row r="27" spans="1:34">
      <c r="B27" s="73"/>
      <c r="C27" s="73"/>
      <c r="D27" s="73"/>
      <c r="E27" s="73"/>
      <c r="F27" s="73"/>
      <c r="G27" s="73"/>
      <c r="H27" s="73"/>
      <c r="I27" s="73"/>
      <c r="J27" s="73"/>
    </row>
    <row r="28" spans="1:34">
      <c r="B28" s="73"/>
      <c r="C28" s="73"/>
      <c r="D28" s="73"/>
      <c r="E28" s="73"/>
      <c r="F28" s="73"/>
      <c r="G28" s="73"/>
      <c r="H28" s="73"/>
      <c r="I28" s="73"/>
      <c r="J28" s="73"/>
    </row>
    <row r="29" spans="1:34">
      <c r="A29" s="62"/>
    </row>
    <row r="30" spans="1:34">
      <c r="A30" s="62"/>
    </row>
    <row r="31" spans="1:34">
      <c r="A31" s="62"/>
    </row>
    <row r="55" spans="1:10">
      <c r="B55" s="73"/>
      <c r="C55" s="73"/>
      <c r="D55" s="73"/>
      <c r="E55" s="73"/>
      <c r="F55" s="73"/>
      <c r="G55" s="73"/>
      <c r="H55" s="73"/>
      <c r="I55" s="73"/>
      <c r="J55" s="73"/>
    </row>
    <row r="56" spans="1:10">
      <c r="A56" s="62"/>
    </row>
    <row r="57" spans="1:10">
      <c r="A57" s="62"/>
    </row>
    <row r="58" spans="1:10">
      <c r="A58" s="62"/>
    </row>
    <row r="82" spans="1:10">
      <c r="B82" s="73"/>
      <c r="C82" s="73"/>
      <c r="D82" s="73"/>
      <c r="E82" s="73"/>
      <c r="F82" s="73"/>
      <c r="G82" s="73"/>
      <c r="H82" s="73"/>
      <c r="I82" s="73"/>
      <c r="J82" s="73"/>
    </row>
    <row r="83" spans="1:10">
      <c r="B83" s="73"/>
      <c r="C83" s="73"/>
      <c r="D83" s="73"/>
      <c r="E83" s="73"/>
      <c r="F83" s="73"/>
      <c r="G83" s="73"/>
      <c r="H83" s="73"/>
      <c r="I83" s="73"/>
      <c r="J83" s="73"/>
    </row>
    <row r="84" spans="1:10">
      <c r="A84" s="62"/>
    </row>
    <row r="85" spans="1:10">
      <c r="A85" s="62"/>
    </row>
    <row r="86" spans="1:10">
      <c r="A86" s="62"/>
    </row>
  </sheetData>
  <mergeCells count="11">
    <mergeCell ref="B2:D2"/>
    <mergeCell ref="E2:G2"/>
    <mergeCell ref="H2:J2"/>
    <mergeCell ref="W2:Y2"/>
    <mergeCell ref="Z2:AB2"/>
    <mergeCell ref="AC2:AE2"/>
    <mergeCell ref="AF2:AH2"/>
    <mergeCell ref="K2:M2"/>
    <mergeCell ref="N2:P2"/>
    <mergeCell ref="Q2:S2"/>
    <mergeCell ref="T2:V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7"/>
  <sheetViews>
    <sheetView topLeftCell="A43" workbookViewId="0">
      <selection activeCell="H17" sqref="H17"/>
    </sheetView>
  </sheetViews>
  <sheetFormatPr defaultColWidth="8.90625" defaultRowHeight="12.5"/>
  <cols>
    <col min="1" max="1" width="17.90625" customWidth="1"/>
    <col min="2" max="2" width="8.90625" customWidth="1"/>
    <col min="3" max="3" width="87.08984375" customWidth="1"/>
  </cols>
  <sheetData>
    <row r="1" spans="1:6" ht="13">
      <c r="A1" s="1" t="s">
        <v>41</v>
      </c>
    </row>
    <row r="2" spans="1:6" ht="50">
      <c r="E2" s="2" t="s">
        <v>32</v>
      </c>
      <c r="F2" s="2" t="s">
        <v>9</v>
      </c>
    </row>
    <row r="3" spans="1:6" ht="16">
      <c r="A3" s="3" t="s">
        <v>10</v>
      </c>
      <c r="B3">
        <v>8.7899999999999991</v>
      </c>
      <c r="C3" s="4" t="s">
        <v>25</v>
      </c>
      <c r="E3" s="5">
        <v>1.2</v>
      </c>
      <c r="F3" s="6">
        <v>2040000000</v>
      </c>
    </row>
    <row r="4" spans="1:6" ht="16">
      <c r="A4" s="3" t="s">
        <v>11</v>
      </c>
      <c r="B4">
        <v>7.47</v>
      </c>
      <c r="C4" s="4" t="s">
        <v>26</v>
      </c>
      <c r="E4" s="5">
        <v>1.3</v>
      </c>
      <c r="F4" s="6">
        <v>1550000000</v>
      </c>
    </row>
    <row r="5" spans="1:6" ht="15.5">
      <c r="A5" s="3" t="s">
        <v>22</v>
      </c>
      <c r="B5" s="7">
        <f>F8</f>
        <v>1140000000</v>
      </c>
      <c r="C5" s="4" t="s">
        <v>27</v>
      </c>
      <c r="E5" s="5">
        <v>1.4</v>
      </c>
      <c r="F5" s="6">
        <v>1330000000</v>
      </c>
    </row>
    <row r="6" spans="1:6" ht="15.5">
      <c r="A6" s="3" t="s">
        <v>23</v>
      </c>
      <c r="B6">
        <v>44000</v>
      </c>
      <c r="C6" s="4" t="s">
        <v>28</v>
      </c>
      <c r="E6" s="5">
        <v>1.5</v>
      </c>
      <c r="F6" s="6">
        <v>1220000000</v>
      </c>
    </row>
    <row r="7" spans="1:6" ht="15.5">
      <c r="A7" s="3" t="s">
        <v>24</v>
      </c>
      <c r="B7">
        <f>36000*(PI())/30</f>
        <v>3769.9111843077521</v>
      </c>
      <c r="C7" s="4" t="s">
        <v>29</v>
      </c>
      <c r="E7" s="5">
        <v>1.6</v>
      </c>
      <c r="F7" s="6">
        <v>1170000000</v>
      </c>
    </row>
    <row r="8" spans="1:6" ht="15.5">
      <c r="A8" s="3" t="s">
        <v>8</v>
      </c>
      <c r="B8">
        <v>25</v>
      </c>
      <c r="C8" s="4" t="s">
        <v>7</v>
      </c>
      <c r="E8" s="5">
        <v>1.7</v>
      </c>
      <c r="F8" s="6">
        <v>1140000000</v>
      </c>
    </row>
    <row r="9" spans="1:6" ht="15.5">
      <c r="A9" s="3" t="s">
        <v>5</v>
      </c>
      <c r="B9">
        <f>649*B8</f>
        <v>16225</v>
      </c>
      <c r="C9" s="4" t="s">
        <v>6</v>
      </c>
      <c r="E9" s="5">
        <v>1.8</v>
      </c>
      <c r="F9" s="6">
        <v>1120000000</v>
      </c>
    </row>
    <row r="10" spans="1:6" ht="16">
      <c r="A10" s="3" t="s">
        <v>12</v>
      </c>
      <c r="B10">
        <f>2.8+(0.00834*(B9)^0.479)</f>
        <v>3.6666515629149536</v>
      </c>
      <c r="C10" s="4" t="s">
        <v>30</v>
      </c>
      <c r="E10" s="8">
        <v>1.9</v>
      </c>
      <c r="F10" s="9">
        <v>1120000000</v>
      </c>
    </row>
    <row r="11" spans="1:6" ht="15.5">
      <c r="A11" s="3" t="s">
        <v>37</v>
      </c>
      <c r="B11" s="10">
        <v>11</v>
      </c>
      <c r="C11" s="4" t="s">
        <v>31</v>
      </c>
    </row>
    <row r="12" spans="1:6" ht="16">
      <c r="A12" s="3" t="s">
        <v>13</v>
      </c>
      <c r="B12">
        <v>1.7</v>
      </c>
      <c r="C12" s="4" t="s">
        <v>36</v>
      </c>
    </row>
    <row r="13" spans="1:6" ht="16">
      <c r="A13" s="3" t="s">
        <v>14</v>
      </c>
      <c r="B13">
        <v>1.65</v>
      </c>
      <c r="C13" s="4" t="s">
        <v>34</v>
      </c>
    </row>
    <row r="14" spans="1:6" ht="16">
      <c r="A14" s="3" t="s">
        <v>15</v>
      </c>
      <c r="B14">
        <v>7.5</v>
      </c>
      <c r="C14" s="4" t="s">
        <v>21</v>
      </c>
    </row>
    <row r="15" spans="1:6" ht="16">
      <c r="A15" s="3" t="s">
        <v>16</v>
      </c>
      <c r="B15">
        <f>(1/3*(B4^2+B3*B4+B3^2))^(1/2)</f>
        <v>8.1389249904394614</v>
      </c>
      <c r="C15" s="4" t="s">
        <v>35</v>
      </c>
    </row>
    <row r="16" spans="1:6" ht="16">
      <c r="A16" s="3" t="s">
        <v>17</v>
      </c>
      <c r="B16">
        <v>5.0999999999999996</v>
      </c>
      <c r="C16" s="4" t="s">
        <v>4</v>
      </c>
    </row>
    <row r="17" spans="1:4" ht="15.5">
      <c r="A17" s="3"/>
      <c r="C17" s="4"/>
    </row>
    <row r="18" spans="1:4" ht="15.5">
      <c r="C18" s="11" t="s">
        <v>38</v>
      </c>
      <c r="D18" s="12">
        <f>B11*(B3-B4)^2</f>
        <v>19.166399999999982</v>
      </c>
    </row>
    <row r="19" spans="1:4" ht="15.5">
      <c r="C19" s="11" t="s">
        <v>2</v>
      </c>
      <c r="D19" s="12">
        <f>B11*((B3-B4)/3)^2</f>
        <v>2.1295999999999977</v>
      </c>
    </row>
    <row r="20" spans="1:4" ht="15.5">
      <c r="C20" s="11" t="s">
        <v>3</v>
      </c>
      <c r="D20" s="14">
        <f>(113000000000000*B5*(B13-1))/(B6^4*B14^2*B10)</f>
        <v>108.31629022640612</v>
      </c>
    </row>
    <row r="22" spans="1:4" ht="15.5">
      <c r="C22" s="11"/>
      <c r="D22" s="12"/>
    </row>
    <row r="23" spans="1:4" ht="15.5">
      <c r="C23" s="11"/>
      <c r="D23" s="12"/>
    </row>
    <row r="27" spans="1:4" ht="13">
      <c r="A27" s="1"/>
    </row>
    <row r="28" spans="1:4" ht="15.5">
      <c r="C28" s="4"/>
    </row>
    <row r="29" spans="1:4" ht="15.5">
      <c r="A29" s="3"/>
      <c r="C29" s="4"/>
    </row>
    <row r="30" spans="1:4" ht="15.5">
      <c r="A30" s="3"/>
      <c r="C30" s="4"/>
    </row>
    <row r="31" spans="1:4" ht="15.5">
      <c r="A31" s="3"/>
      <c r="B31" s="7"/>
      <c r="C31" s="4"/>
    </row>
    <row r="32" spans="1:4" ht="15.5">
      <c r="A32" s="3"/>
      <c r="C32" s="4"/>
    </row>
    <row r="33" spans="1:12" ht="15.5">
      <c r="A33" s="3"/>
      <c r="C33" s="4"/>
    </row>
    <row r="34" spans="1:12" ht="15.5">
      <c r="A34" s="3"/>
      <c r="C34" s="4"/>
    </row>
    <row r="35" spans="1:12" ht="15.5">
      <c r="A35" s="3"/>
      <c r="C35" s="4"/>
    </row>
    <row r="36" spans="1:12" ht="15.5">
      <c r="A36" s="3"/>
      <c r="C36" s="4"/>
    </row>
    <row r="37" spans="1:12" ht="15.5">
      <c r="A37" s="3"/>
      <c r="B37" s="10"/>
      <c r="C37" s="4"/>
    </row>
    <row r="38" spans="1:12" ht="15.5">
      <c r="A38" s="3"/>
      <c r="C38" s="4"/>
    </row>
    <row r="39" spans="1:12" ht="15.5">
      <c r="A39" s="3"/>
      <c r="C39" s="4"/>
    </row>
    <row r="40" spans="1:12" s="18" customFormat="1" ht="15.5">
      <c r="A40" s="17"/>
      <c r="C40" s="19"/>
    </row>
    <row r="41" spans="1:12" ht="15.5">
      <c r="A41" s="3"/>
      <c r="C41" s="4"/>
    </row>
    <row r="42" spans="1:12" ht="15.5">
      <c r="A42" s="3"/>
      <c r="C42" s="4"/>
    </row>
    <row r="43" spans="1:12" ht="15.5">
      <c r="A43" s="3"/>
      <c r="C43" s="4"/>
    </row>
    <row r="44" spans="1:12" ht="15.5">
      <c r="A44" s="3"/>
      <c r="C44" s="4"/>
    </row>
    <row r="45" spans="1:12" ht="15.5">
      <c r="A45" s="3"/>
      <c r="C45" s="4"/>
    </row>
    <row r="46" spans="1:12" ht="15.5">
      <c r="A46" s="3"/>
      <c r="C46" s="11"/>
    </row>
    <row r="47" spans="1:12" ht="15.5">
      <c r="C47" s="11"/>
      <c r="K47" s="20"/>
      <c r="L47" s="20"/>
    </row>
    <row r="48" spans="1:12" ht="15.5">
      <c r="C48" s="11"/>
    </row>
    <row r="49" spans="3:12" s="20" customFormat="1" ht="15.5">
      <c r="C49" s="21"/>
      <c r="K49"/>
      <c r="L49"/>
    </row>
    <row r="50" spans="3:12" ht="15.5">
      <c r="C50" s="11"/>
    </row>
    <row r="51" spans="3:12">
      <c r="D51" s="13"/>
    </row>
    <row r="52" spans="3:12" ht="15.5">
      <c r="C52" s="11"/>
      <c r="D52" s="14"/>
    </row>
    <row r="53" spans="3:12" ht="15.5">
      <c r="C53" s="11"/>
      <c r="D53" s="14"/>
    </row>
    <row r="54" spans="3:12" ht="15.5">
      <c r="C54" s="11"/>
      <c r="D54" s="14"/>
    </row>
    <row r="55" spans="3:12" ht="15.5">
      <c r="C55" s="11"/>
    </row>
    <row r="56" spans="3:12">
      <c r="D56" s="12"/>
    </row>
    <row r="57" spans="3:12">
      <c r="D57" s="12"/>
    </row>
  </sheetData>
  <phoneticPr fontId="9" type="noConversion"/>
  <pageMargins left="0.75" right="0.75" top="1" bottom="1" header="0.5" footer="0.5"/>
  <pageSetup scale="57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2"/>
  <sheetViews>
    <sheetView topLeftCell="A21" zoomScaleNormal="100" workbookViewId="0">
      <selection activeCell="B33" sqref="B33"/>
    </sheetView>
  </sheetViews>
  <sheetFormatPr defaultColWidth="11.36328125" defaultRowHeight="12.5"/>
  <cols>
    <col min="1" max="1" width="11.36328125" customWidth="1"/>
    <col min="2" max="2" width="16" customWidth="1"/>
    <col min="3" max="12" width="11.36328125" customWidth="1"/>
    <col min="13" max="13" width="12.26953125" bestFit="1" customWidth="1"/>
  </cols>
  <sheetData>
    <row r="1" spans="1:10" ht="13">
      <c r="A1" s="3" t="s">
        <v>54</v>
      </c>
      <c r="B1" s="24"/>
      <c r="C1" s="24"/>
      <c r="D1" s="24"/>
      <c r="E1" s="24"/>
      <c r="J1" s="3"/>
    </row>
    <row r="2" spans="1:10">
      <c r="A2" t="s">
        <v>51</v>
      </c>
      <c r="B2" s="24"/>
      <c r="C2" s="29"/>
      <c r="D2" s="25"/>
      <c r="E2" s="27"/>
    </row>
    <row r="3" spans="1:10">
      <c r="A3" t="s">
        <v>48</v>
      </c>
      <c r="B3" s="24"/>
      <c r="C3" s="29"/>
      <c r="D3" s="25"/>
      <c r="E3" s="27"/>
    </row>
    <row r="4" spans="1:10">
      <c r="A4" t="s">
        <v>49</v>
      </c>
      <c r="B4" s="24"/>
      <c r="C4" s="29"/>
      <c r="D4" s="25"/>
      <c r="E4" s="27"/>
    </row>
    <row r="5" spans="1:10">
      <c r="A5" t="s">
        <v>50</v>
      </c>
      <c r="B5" s="24"/>
      <c r="C5" s="29"/>
      <c r="D5" s="25"/>
      <c r="E5" s="27"/>
    </row>
    <row r="6" spans="1:10">
      <c r="A6" t="s">
        <v>52</v>
      </c>
      <c r="B6" s="24"/>
      <c r="C6" s="29"/>
      <c r="D6" s="25"/>
      <c r="E6" s="27"/>
    </row>
    <row r="7" spans="1:10">
      <c r="A7" t="s">
        <v>53</v>
      </c>
      <c r="B7" s="24"/>
      <c r="C7" s="29"/>
      <c r="D7" s="25"/>
      <c r="E7" s="27"/>
    </row>
    <row r="10" spans="1:10">
      <c r="A10" t="s">
        <v>44</v>
      </c>
    </row>
    <row r="12" spans="1:10" ht="13">
      <c r="A12" s="3" t="s">
        <v>18</v>
      </c>
      <c r="B12" s="3" t="s">
        <v>19</v>
      </c>
      <c r="C12" s="3" t="s">
        <v>20</v>
      </c>
      <c r="D12" s="3"/>
      <c r="E12" s="3" t="s">
        <v>1</v>
      </c>
    </row>
    <row r="13" spans="1:10">
      <c r="A13" s="31">
        <v>4</v>
      </c>
      <c r="B13" s="31">
        <f t="shared" ref="B13:B26" si="0">($E$45-1.73)*A13*1.52</f>
        <v>0.94465994208000259</v>
      </c>
      <c r="C13" s="31">
        <f t="shared" ref="C13:C26" si="1">B13+A13</f>
        <v>4.944659942080003</v>
      </c>
    </row>
    <row r="14" spans="1:10">
      <c r="A14" s="31">
        <v>4.05</v>
      </c>
      <c r="B14" s="31">
        <f t="shared" si="0"/>
        <v>0.95646819135600258</v>
      </c>
      <c r="C14" s="31">
        <f t="shared" si="1"/>
        <v>5.0064681913560021</v>
      </c>
    </row>
    <row r="15" spans="1:10">
      <c r="A15" s="31">
        <v>4.0999999999999996</v>
      </c>
      <c r="B15" s="31">
        <f t="shared" si="0"/>
        <v>0.96827644063200258</v>
      </c>
      <c r="C15" s="31">
        <f t="shared" si="1"/>
        <v>5.068276440632002</v>
      </c>
    </row>
    <row r="16" spans="1:10">
      <c r="A16" s="31">
        <v>4.1500000000000004</v>
      </c>
      <c r="B16" s="31">
        <f t="shared" si="0"/>
        <v>0.98008468990800268</v>
      </c>
      <c r="C16" s="15">
        <f t="shared" si="1"/>
        <v>5.1300846899080028</v>
      </c>
    </row>
    <row r="17" spans="1:12">
      <c r="A17" s="31">
        <v>4.2</v>
      </c>
      <c r="B17" s="31">
        <f t="shared" si="0"/>
        <v>0.99189293918400268</v>
      </c>
      <c r="C17" s="31">
        <f t="shared" si="1"/>
        <v>5.1918929391840027</v>
      </c>
    </row>
    <row r="18" spans="1:12">
      <c r="A18" s="31">
        <v>4.25</v>
      </c>
      <c r="B18" s="31">
        <f t="shared" si="0"/>
        <v>1.0037011884600027</v>
      </c>
      <c r="C18" s="31">
        <f t="shared" si="1"/>
        <v>5.2537011884600027</v>
      </c>
    </row>
    <row r="19" spans="1:12" ht="13">
      <c r="A19" s="31">
        <v>4.3</v>
      </c>
      <c r="B19" s="31">
        <f t="shared" si="0"/>
        <v>1.0155094377360028</v>
      </c>
      <c r="C19" s="31">
        <f t="shared" si="1"/>
        <v>5.3155094377360026</v>
      </c>
      <c r="E19" s="40" t="s">
        <v>45</v>
      </c>
      <c r="F19" s="40" t="s">
        <v>47</v>
      </c>
      <c r="G19" s="40" t="s">
        <v>46</v>
      </c>
      <c r="H19" s="52" t="s">
        <v>167</v>
      </c>
    </row>
    <row r="20" spans="1:12">
      <c r="A20" s="31">
        <v>4.3499999999999996</v>
      </c>
      <c r="B20" s="31">
        <f t="shared" si="0"/>
        <v>1.0273176870120027</v>
      </c>
      <c r="C20" s="31">
        <f t="shared" si="1"/>
        <v>5.3773176870120025</v>
      </c>
      <c r="E20">
        <f t="shared" ref="E20:E26" si="2">A20</f>
        <v>4.3499999999999996</v>
      </c>
      <c r="F20" s="38">
        <v>0.15</v>
      </c>
      <c r="G20" s="28">
        <f t="shared" ref="G20:G26" si="3">B20-F20</f>
        <v>0.87731768701200263</v>
      </c>
      <c r="H20">
        <v>5.0000000000000001E-3</v>
      </c>
    </row>
    <row r="21" spans="1:12">
      <c r="A21" s="31">
        <v>4.4000000000000004</v>
      </c>
      <c r="B21" s="31">
        <f t="shared" si="0"/>
        <v>1.0391259362880028</v>
      </c>
      <c r="C21" s="31">
        <f t="shared" si="1"/>
        <v>5.4391259362880033</v>
      </c>
      <c r="E21">
        <f t="shared" si="2"/>
        <v>4.4000000000000004</v>
      </c>
      <c r="F21">
        <f t="shared" ref="F21:F26" si="4">$F$20</f>
        <v>0.15</v>
      </c>
      <c r="G21" s="28">
        <f t="shared" si="3"/>
        <v>0.88912593628800274</v>
      </c>
      <c r="H21">
        <v>5.0000000000000001E-3</v>
      </c>
      <c r="I21" s="16"/>
      <c r="J21" s="16"/>
      <c r="K21" s="16"/>
    </row>
    <row r="22" spans="1:12">
      <c r="A22" s="31">
        <v>4.45</v>
      </c>
      <c r="B22" s="31">
        <f t="shared" si="0"/>
        <v>1.0509341855640029</v>
      </c>
      <c r="C22" s="31">
        <f t="shared" si="1"/>
        <v>5.5009341855640033</v>
      </c>
      <c r="E22">
        <f t="shared" si="2"/>
        <v>4.45</v>
      </c>
      <c r="F22">
        <f t="shared" si="4"/>
        <v>0.15</v>
      </c>
      <c r="G22" s="28">
        <f t="shared" si="3"/>
        <v>0.90093418556400284</v>
      </c>
      <c r="H22">
        <v>5.0000000000000001E-3</v>
      </c>
      <c r="I22" s="16"/>
      <c r="J22" s="16"/>
    </row>
    <row r="23" spans="1:12">
      <c r="A23" s="54">
        <v>4.5</v>
      </c>
      <c r="B23" s="53">
        <f t="shared" si="0"/>
        <v>1.062742434840003</v>
      </c>
      <c r="C23" s="54">
        <f t="shared" si="1"/>
        <v>5.5627424348400032</v>
      </c>
      <c r="D23" s="54"/>
      <c r="E23" s="54">
        <f t="shared" si="2"/>
        <v>4.5</v>
      </c>
      <c r="F23" s="54">
        <f t="shared" si="4"/>
        <v>0.15</v>
      </c>
      <c r="G23" s="55">
        <f t="shared" si="3"/>
        <v>0.91274243484000295</v>
      </c>
      <c r="H23" s="54">
        <v>5.0000000000000001E-3</v>
      </c>
      <c r="I23" s="16"/>
      <c r="J23" s="16"/>
    </row>
    <row r="24" spans="1:12">
      <c r="A24" s="30">
        <v>4.55</v>
      </c>
      <c r="B24" s="30">
        <f t="shared" si="0"/>
        <v>1.0745506841160029</v>
      </c>
      <c r="C24" s="30">
        <f t="shared" si="1"/>
        <v>5.6245506841160022</v>
      </c>
      <c r="D24" s="30"/>
      <c r="E24" s="30">
        <f>A24</f>
        <v>4.55</v>
      </c>
      <c r="F24" s="30">
        <f t="shared" si="4"/>
        <v>0.15</v>
      </c>
      <c r="G24" s="51">
        <f>B24-F24</f>
        <v>0.92455068411600283</v>
      </c>
      <c r="H24">
        <v>5.0000000000000001E-3</v>
      </c>
      <c r="I24" s="16"/>
      <c r="J24" s="16"/>
    </row>
    <row r="25" spans="1:12">
      <c r="A25">
        <v>4.57</v>
      </c>
      <c r="B25" s="31">
        <f t="shared" si="0"/>
        <v>1.0792739838264029</v>
      </c>
      <c r="C25">
        <f t="shared" si="1"/>
        <v>5.6492739838264034</v>
      </c>
      <c r="E25">
        <f t="shared" si="2"/>
        <v>4.57</v>
      </c>
      <c r="F25">
        <f t="shared" si="4"/>
        <v>0.15</v>
      </c>
      <c r="G25" s="28">
        <f t="shared" si="3"/>
        <v>0.92927398382640292</v>
      </c>
      <c r="H25">
        <v>5.0000000000000001E-3</v>
      </c>
      <c r="I25" s="16"/>
      <c r="J25" s="16"/>
      <c r="K25" s="15"/>
    </row>
    <row r="26" spans="1:12">
      <c r="A26" s="30">
        <v>4.5999999999999996</v>
      </c>
      <c r="B26" s="31">
        <f t="shared" si="0"/>
        <v>1.086358933392003</v>
      </c>
      <c r="C26" s="30">
        <f t="shared" si="1"/>
        <v>5.6863589333920022</v>
      </c>
      <c r="E26">
        <f t="shared" si="2"/>
        <v>4.5999999999999996</v>
      </c>
      <c r="F26">
        <f t="shared" si="4"/>
        <v>0.15</v>
      </c>
      <c r="G26" s="28">
        <f t="shared" si="3"/>
        <v>0.93635893339200293</v>
      </c>
      <c r="H26">
        <v>5.0000000000000001E-3</v>
      </c>
      <c r="I26" s="16"/>
      <c r="J26" s="16"/>
      <c r="K26" s="16"/>
    </row>
    <row r="27" spans="1:12">
      <c r="A27" s="30"/>
      <c r="B27" s="16"/>
      <c r="C27" s="30"/>
    </row>
    <row r="28" spans="1:12" ht="39.5" thickBot="1">
      <c r="A28" s="100" t="s">
        <v>43</v>
      </c>
      <c r="B28" s="101" t="s">
        <v>39</v>
      </c>
      <c r="C28" s="101" t="s">
        <v>40</v>
      </c>
      <c r="D28" s="101" t="s">
        <v>42</v>
      </c>
      <c r="E28" s="101" t="s">
        <v>0</v>
      </c>
      <c r="F28" s="101" t="s">
        <v>153</v>
      </c>
      <c r="G28" s="102" t="s">
        <v>146</v>
      </c>
      <c r="H28" s="102" t="s">
        <v>147</v>
      </c>
      <c r="I28" s="102" t="s">
        <v>148</v>
      </c>
      <c r="J28" s="100" t="s">
        <v>197</v>
      </c>
      <c r="K28" s="101" t="s">
        <v>46</v>
      </c>
      <c r="L28" s="101" t="s">
        <v>209</v>
      </c>
    </row>
    <row r="29" spans="1:12" ht="14">
      <c r="A29" s="38" t="s">
        <v>138</v>
      </c>
      <c r="B29" s="96">
        <v>1.4018999999999999</v>
      </c>
      <c r="C29" s="96">
        <v>20.5</v>
      </c>
      <c r="D29" s="97">
        <f t="shared" ref="D29:D40" si="5">(20-C29)*-0.000175+B29</f>
        <v>1.4019874999999999</v>
      </c>
      <c r="E29" s="97">
        <f t="shared" ref="E29:E40" si="6">D29*10.9276-13.593</f>
        <v>1.7273586049999992</v>
      </c>
      <c r="F29" s="107">
        <v>1787</v>
      </c>
      <c r="G29" s="38">
        <v>144.9</v>
      </c>
      <c r="H29" s="98">
        <f>4000/G29</f>
        <v>27.605244996549342</v>
      </c>
      <c r="I29" s="98">
        <f>150-H29</f>
        <v>122.39475500345065</v>
      </c>
      <c r="J29" s="38">
        <f>G29*H29</f>
        <v>3999.9999999999995</v>
      </c>
      <c r="K29" s="99">
        <f>G$23</f>
        <v>0.91274243484000295</v>
      </c>
      <c r="L29" s="38">
        <f>H$23</f>
        <v>5.0000000000000001E-3</v>
      </c>
    </row>
    <row r="30" spans="1:12" ht="14">
      <c r="A30" t="s">
        <v>139</v>
      </c>
      <c r="B30" s="57">
        <v>1.4020999999999999</v>
      </c>
      <c r="C30" s="57">
        <v>20.2</v>
      </c>
      <c r="D30" s="42">
        <f t="shared" si="5"/>
        <v>1.4021349999999999</v>
      </c>
      <c r="E30" s="42">
        <f t="shared" si="6"/>
        <v>1.7289704259999983</v>
      </c>
      <c r="F30" s="108">
        <v>1439</v>
      </c>
      <c r="G30">
        <v>145.5</v>
      </c>
      <c r="H30" s="50">
        <f t="shared" ref="H30:H44" si="7">4000/G30</f>
        <v>27.491408934707902</v>
      </c>
      <c r="I30" s="50">
        <f>150-H30</f>
        <v>122.50859106529209</v>
      </c>
      <c r="J30">
        <f>G30*H30</f>
        <v>3999.9999999999995</v>
      </c>
      <c r="K30" s="28">
        <f t="shared" ref="K30:K44" si="8">G$23</f>
        <v>0.91274243484000295</v>
      </c>
      <c r="L30">
        <f t="shared" ref="L30:L44" si="9">H$23</f>
        <v>5.0000000000000001E-3</v>
      </c>
    </row>
    <row r="31" spans="1:12" ht="14">
      <c r="A31" s="38" t="s">
        <v>140</v>
      </c>
      <c r="B31" s="96">
        <v>1.4020999999999999</v>
      </c>
      <c r="C31" s="96">
        <v>20.3</v>
      </c>
      <c r="D31" s="97">
        <f t="shared" si="5"/>
        <v>1.4021524999999999</v>
      </c>
      <c r="E31" s="97">
        <f t="shared" si="6"/>
        <v>1.729161658999999</v>
      </c>
      <c r="F31" s="107">
        <v>3962</v>
      </c>
      <c r="G31" s="38">
        <v>156.9</v>
      </c>
      <c r="H31" s="98">
        <f t="shared" si="7"/>
        <v>25.493945188017843</v>
      </c>
      <c r="I31" s="98">
        <f t="shared" ref="I31" si="10">150-H31</f>
        <v>124.50605481198215</v>
      </c>
      <c r="J31" s="38">
        <f t="shared" ref="J31" si="11">G31*H31</f>
        <v>3999.9999999999995</v>
      </c>
      <c r="K31" s="99">
        <f t="shared" si="8"/>
        <v>0.91274243484000295</v>
      </c>
      <c r="L31" s="38">
        <f t="shared" si="9"/>
        <v>5.0000000000000001E-3</v>
      </c>
    </row>
    <row r="32" spans="1:12" ht="14">
      <c r="A32" t="s">
        <v>141</v>
      </c>
      <c r="B32" s="57">
        <v>1.4019999999999999</v>
      </c>
      <c r="C32" s="57">
        <v>20.9</v>
      </c>
      <c r="D32" s="42">
        <f t="shared" si="5"/>
        <v>1.4021574999999999</v>
      </c>
      <c r="E32" s="42">
        <f t="shared" si="6"/>
        <v>1.7292162969999989</v>
      </c>
      <c r="F32" s="108">
        <v>2440</v>
      </c>
      <c r="G32">
        <v>88.1</v>
      </c>
      <c r="H32" s="50">
        <f t="shared" si="7"/>
        <v>45.402951191827469</v>
      </c>
      <c r="I32" s="50">
        <f t="shared" ref="I32:I42" si="12">150-H32</f>
        <v>104.59704880817253</v>
      </c>
      <c r="J32">
        <f>G32*H32</f>
        <v>4000</v>
      </c>
      <c r="K32" s="28">
        <f t="shared" si="8"/>
        <v>0.91274243484000295</v>
      </c>
      <c r="L32">
        <f t="shared" si="9"/>
        <v>5.0000000000000001E-3</v>
      </c>
    </row>
    <row r="33" spans="1:12" ht="14">
      <c r="A33" s="38" t="s">
        <v>142</v>
      </c>
      <c r="B33" s="96">
        <v>1.4017999999999999</v>
      </c>
      <c r="C33" s="96">
        <v>20.6</v>
      </c>
      <c r="D33" s="97">
        <f t="shared" si="5"/>
        <v>1.401905</v>
      </c>
      <c r="E33" s="97">
        <f t="shared" si="6"/>
        <v>1.7264570779999993</v>
      </c>
      <c r="F33" s="107">
        <v>1508</v>
      </c>
      <c r="G33" s="38">
        <v>91</v>
      </c>
      <c r="H33" s="98">
        <f t="shared" si="7"/>
        <v>43.956043956043956</v>
      </c>
      <c r="I33" s="98">
        <f t="shared" si="12"/>
        <v>106.04395604395604</v>
      </c>
      <c r="J33" s="38">
        <f>G33*H33</f>
        <v>4000</v>
      </c>
      <c r="K33" s="99">
        <f t="shared" si="8"/>
        <v>0.91274243484000295</v>
      </c>
      <c r="L33" s="38">
        <f t="shared" si="9"/>
        <v>5.0000000000000001E-3</v>
      </c>
    </row>
    <row r="34" spans="1:12">
      <c r="A34" t="s">
        <v>143</v>
      </c>
      <c r="B34" s="57">
        <v>1.4018999999999999</v>
      </c>
      <c r="C34" s="57">
        <v>20.6</v>
      </c>
      <c r="D34" s="42">
        <f t="shared" si="5"/>
        <v>1.4020049999999999</v>
      </c>
      <c r="E34" s="42">
        <f t="shared" si="6"/>
        <v>1.7275498379999998</v>
      </c>
      <c r="F34" s="109">
        <v>3951</v>
      </c>
      <c r="G34">
        <v>93.6</v>
      </c>
      <c r="H34" s="50">
        <f t="shared" si="7"/>
        <v>42.73504273504274</v>
      </c>
      <c r="I34" s="50">
        <f t="shared" si="12"/>
        <v>107.26495726495726</v>
      </c>
      <c r="J34">
        <f>G34*H34</f>
        <v>4000</v>
      </c>
      <c r="K34" s="28">
        <f t="shared" si="8"/>
        <v>0.91274243484000295</v>
      </c>
      <c r="L34">
        <f t="shared" si="9"/>
        <v>5.0000000000000001E-3</v>
      </c>
    </row>
    <row r="35" spans="1:12" ht="14">
      <c r="A35" s="38" t="s">
        <v>144</v>
      </c>
      <c r="B35" s="96">
        <v>1.4017999999999999</v>
      </c>
      <c r="C35" s="96">
        <v>20.7</v>
      </c>
      <c r="D35" s="97">
        <f t="shared" si="5"/>
        <v>1.4019225</v>
      </c>
      <c r="E35" s="97">
        <f t="shared" si="6"/>
        <v>1.7266483109999999</v>
      </c>
      <c r="F35" s="107">
        <v>3634</v>
      </c>
      <c r="G35" s="38">
        <v>279</v>
      </c>
      <c r="H35" s="98">
        <f t="shared" si="7"/>
        <v>14.336917562724015</v>
      </c>
      <c r="I35" s="98">
        <f t="shared" si="12"/>
        <v>135.66308243727599</v>
      </c>
      <c r="J35" s="38">
        <f>G35*H35</f>
        <v>4000</v>
      </c>
      <c r="K35" s="99">
        <f t="shared" si="8"/>
        <v>0.91274243484000295</v>
      </c>
      <c r="L35" s="38">
        <f t="shared" si="9"/>
        <v>5.0000000000000001E-3</v>
      </c>
    </row>
    <row r="36" spans="1:12" ht="14">
      <c r="A36" t="s">
        <v>145</v>
      </c>
      <c r="B36" s="57">
        <v>1.4017999999999999</v>
      </c>
      <c r="C36" s="57">
        <v>20.9</v>
      </c>
      <c r="D36" s="42">
        <f t="shared" si="5"/>
        <v>1.4019575</v>
      </c>
      <c r="E36" s="42">
        <f t="shared" si="6"/>
        <v>1.7270307769999995</v>
      </c>
      <c r="F36" s="108">
        <v>1489</v>
      </c>
      <c r="G36">
        <v>127</v>
      </c>
      <c r="H36" s="50">
        <f t="shared" si="7"/>
        <v>31.496062992125985</v>
      </c>
      <c r="I36" s="50">
        <f t="shared" si="12"/>
        <v>118.50393700787401</v>
      </c>
      <c r="J36">
        <f t="shared" ref="J36:J44" si="13">G36*H36</f>
        <v>4000</v>
      </c>
      <c r="K36" s="28">
        <f t="shared" si="8"/>
        <v>0.91274243484000295</v>
      </c>
      <c r="L36">
        <f t="shared" si="9"/>
        <v>5.0000000000000001E-3</v>
      </c>
    </row>
    <row r="37" spans="1:12" ht="14">
      <c r="A37" s="38" t="s">
        <v>149</v>
      </c>
      <c r="B37" s="97">
        <v>1.4018999999999999</v>
      </c>
      <c r="C37" s="103">
        <v>20.9</v>
      </c>
      <c r="D37" s="97">
        <f t="shared" si="5"/>
        <v>1.4020575</v>
      </c>
      <c r="E37" s="97">
        <f t="shared" si="6"/>
        <v>1.7281235370000001</v>
      </c>
      <c r="F37" s="107">
        <v>1498</v>
      </c>
      <c r="G37" s="38">
        <v>183</v>
      </c>
      <c r="H37" s="98">
        <f t="shared" si="7"/>
        <v>21.857923497267759</v>
      </c>
      <c r="I37" s="98">
        <f t="shared" si="12"/>
        <v>128.14207650273224</v>
      </c>
      <c r="J37" s="38">
        <f>G37*H37</f>
        <v>4000</v>
      </c>
      <c r="K37" s="99">
        <f t="shared" si="8"/>
        <v>0.91274243484000295</v>
      </c>
      <c r="L37" s="38">
        <f t="shared" si="9"/>
        <v>5.0000000000000001E-3</v>
      </c>
    </row>
    <row r="38" spans="1:12" ht="14">
      <c r="A38" t="s">
        <v>150</v>
      </c>
      <c r="B38" s="42">
        <v>1.4019999999999999</v>
      </c>
      <c r="C38" s="41">
        <v>20.9</v>
      </c>
      <c r="D38" s="42">
        <f t="shared" si="5"/>
        <v>1.4021574999999999</v>
      </c>
      <c r="E38" s="42">
        <f t="shared" si="6"/>
        <v>1.7292162969999989</v>
      </c>
      <c r="F38" s="108">
        <v>3627</v>
      </c>
      <c r="G38">
        <v>93</v>
      </c>
      <c r="H38" s="50">
        <f t="shared" si="7"/>
        <v>43.01075268817204</v>
      </c>
      <c r="I38" s="50">
        <f t="shared" si="12"/>
        <v>106.98924731182797</v>
      </c>
      <c r="J38">
        <f t="shared" si="13"/>
        <v>3999.9999999999995</v>
      </c>
      <c r="K38" s="28">
        <f t="shared" si="8"/>
        <v>0.91274243484000295</v>
      </c>
      <c r="L38">
        <f t="shared" si="9"/>
        <v>5.0000000000000001E-3</v>
      </c>
    </row>
    <row r="39" spans="1:12" ht="14.5">
      <c r="A39" s="38" t="s">
        <v>151</v>
      </c>
      <c r="B39" s="97">
        <v>1.4017999999999999</v>
      </c>
      <c r="C39" s="103">
        <v>21</v>
      </c>
      <c r="D39" s="97">
        <f t="shared" si="5"/>
        <v>1.401975</v>
      </c>
      <c r="E39" s="97">
        <f t="shared" si="6"/>
        <v>1.7272220100000002</v>
      </c>
      <c r="F39" s="107">
        <v>3947</v>
      </c>
      <c r="G39" s="112">
        <v>174</v>
      </c>
      <c r="H39" s="98">
        <f t="shared" si="7"/>
        <v>22.988505747126435</v>
      </c>
      <c r="I39" s="98">
        <f t="shared" si="12"/>
        <v>127.01149425287356</v>
      </c>
      <c r="J39" s="38">
        <f t="shared" si="13"/>
        <v>3999.9999999999995</v>
      </c>
      <c r="K39" s="99">
        <f t="shared" si="8"/>
        <v>0.91274243484000295</v>
      </c>
      <c r="L39" s="38">
        <f t="shared" si="9"/>
        <v>5.0000000000000001E-3</v>
      </c>
    </row>
    <row r="40" spans="1:12" ht="14">
      <c r="A40" t="s">
        <v>152</v>
      </c>
      <c r="B40" s="42">
        <v>1.4019999999999999</v>
      </c>
      <c r="C40" s="41">
        <v>21.1</v>
      </c>
      <c r="D40" s="42">
        <f t="shared" si="5"/>
        <v>1.4021925</v>
      </c>
      <c r="E40" s="42">
        <f t="shared" si="6"/>
        <v>1.7295987630000003</v>
      </c>
      <c r="F40" s="110">
        <v>2436</v>
      </c>
      <c r="G40">
        <v>228</v>
      </c>
      <c r="H40" s="50">
        <f t="shared" si="7"/>
        <v>17.543859649122808</v>
      </c>
      <c r="I40" s="50">
        <f t="shared" si="12"/>
        <v>132.45614035087721</v>
      </c>
      <c r="J40">
        <f t="shared" si="13"/>
        <v>4000.0000000000005</v>
      </c>
      <c r="K40" s="28">
        <f t="shared" si="8"/>
        <v>0.91274243484000295</v>
      </c>
      <c r="L40">
        <f t="shared" si="9"/>
        <v>5.0000000000000001E-3</v>
      </c>
    </row>
    <row r="41" spans="1:12" ht="14">
      <c r="A41" s="38" t="s">
        <v>163</v>
      </c>
      <c r="B41" s="97"/>
      <c r="C41" s="103"/>
      <c r="D41" s="97">
        <f t="shared" ref="D41:D44" si="14">(20-C41)*-0.000175+B41</f>
        <v>-3.5000000000000001E-3</v>
      </c>
      <c r="E41" s="97">
        <f t="shared" ref="E41:E44" si="15">D41*10.9276-13.593</f>
        <v>-13.631246600000001</v>
      </c>
      <c r="F41" s="111"/>
      <c r="G41" s="38"/>
      <c r="H41" s="98" t="e">
        <f t="shared" si="7"/>
        <v>#DIV/0!</v>
      </c>
      <c r="I41" s="98" t="e">
        <f t="shared" si="12"/>
        <v>#DIV/0!</v>
      </c>
      <c r="J41" s="38" t="e">
        <f t="shared" si="13"/>
        <v>#DIV/0!</v>
      </c>
      <c r="K41" s="99">
        <f t="shared" si="8"/>
        <v>0.91274243484000295</v>
      </c>
      <c r="L41" s="38">
        <f t="shared" si="9"/>
        <v>5.0000000000000001E-3</v>
      </c>
    </row>
    <row r="42" spans="1:12" ht="14">
      <c r="A42" t="s">
        <v>164</v>
      </c>
      <c r="B42" s="42"/>
      <c r="C42" s="41"/>
      <c r="D42" s="42">
        <f t="shared" si="14"/>
        <v>-3.5000000000000001E-3</v>
      </c>
      <c r="E42" s="42">
        <f t="shared" si="15"/>
        <v>-13.631246600000001</v>
      </c>
      <c r="F42" s="110"/>
      <c r="H42" s="50" t="e">
        <f t="shared" si="7"/>
        <v>#DIV/0!</v>
      </c>
      <c r="I42" s="50" t="e">
        <f t="shared" si="12"/>
        <v>#DIV/0!</v>
      </c>
      <c r="J42" t="e">
        <f t="shared" si="13"/>
        <v>#DIV/0!</v>
      </c>
      <c r="K42" s="28">
        <f t="shared" si="8"/>
        <v>0.91274243484000295</v>
      </c>
      <c r="L42">
        <f t="shared" si="9"/>
        <v>5.0000000000000001E-3</v>
      </c>
    </row>
    <row r="43" spans="1:12" ht="14">
      <c r="A43" s="38" t="s">
        <v>165</v>
      </c>
      <c r="B43" s="97"/>
      <c r="C43" s="103"/>
      <c r="D43" s="97">
        <f t="shared" si="14"/>
        <v>-3.5000000000000001E-3</v>
      </c>
      <c r="E43" s="97">
        <f t="shared" si="15"/>
        <v>-13.631246600000001</v>
      </c>
      <c r="F43" s="111"/>
      <c r="G43" s="38"/>
      <c r="H43" s="98" t="e">
        <f t="shared" si="7"/>
        <v>#DIV/0!</v>
      </c>
      <c r="I43" s="98" t="e">
        <f t="shared" ref="I43:I44" si="16">150-H43</f>
        <v>#DIV/0!</v>
      </c>
      <c r="J43" s="38" t="e">
        <f t="shared" si="13"/>
        <v>#DIV/0!</v>
      </c>
      <c r="K43" s="99">
        <f t="shared" si="8"/>
        <v>0.91274243484000295</v>
      </c>
      <c r="L43" s="38">
        <f t="shared" si="9"/>
        <v>5.0000000000000001E-3</v>
      </c>
    </row>
    <row r="44" spans="1:12" ht="14">
      <c r="A44" t="s">
        <v>166</v>
      </c>
      <c r="B44" s="42"/>
      <c r="C44" s="41"/>
      <c r="D44" s="42">
        <f t="shared" si="14"/>
        <v>-3.5000000000000001E-3</v>
      </c>
      <c r="E44" s="42">
        <f t="shared" si="15"/>
        <v>-13.631246600000001</v>
      </c>
      <c r="F44" s="110"/>
      <c r="H44" s="50" t="e">
        <f t="shared" si="7"/>
        <v>#DIV/0!</v>
      </c>
      <c r="I44" s="50" t="e">
        <f t="shared" si="16"/>
        <v>#DIV/0!</v>
      </c>
      <c r="J44" t="e">
        <f t="shared" si="13"/>
        <v>#DIV/0!</v>
      </c>
      <c r="K44" s="28">
        <f t="shared" si="8"/>
        <v>0.91274243484000295</v>
      </c>
      <c r="L44">
        <f t="shared" si="9"/>
        <v>5.0000000000000001E-3</v>
      </c>
    </row>
    <row r="45" spans="1:12" ht="14">
      <c r="A45" s="45" t="s">
        <v>33</v>
      </c>
      <c r="B45" s="46">
        <v>1.4165000000000001</v>
      </c>
      <c r="C45" s="47">
        <v>19.7</v>
      </c>
      <c r="D45" s="48">
        <f>(20-C45)*-0.000175+B45</f>
        <v>1.4164475000000001</v>
      </c>
      <c r="E45" s="49">
        <f>D45*10.9276-13.593</f>
        <v>1.8853717010000004</v>
      </c>
      <c r="F45" s="95"/>
      <c r="H45" s="50"/>
      <c r="I45" s="50"/>
    </row>
    <row r="46" spans="1:12">
      <c r="B46" s="26"/>
      <c r="C46" s="23"/>
    </row>
    <row r="47" spans="1:12">
      <c r="D47" s="22"/>
      <c r="E47" s="28"/>
    </row>
    <row r="48" spans="1:12">
      <c r="E48" s="28"/>
      <c r="F48" s="20"/>
    </row>
    <row r="49" spans="1:6">
      <c r="E49" s="28"/>
    </row>
    <row r="50" spans="1:6">
      <c r="A50" s="16"/>
      <c r="B50" s="16"/>
      <c r="C50" s="15"/>
    </row>
    <row r="52" spans="1:6">
      <c r="F52" s="22"/>
    </row>
  </sheetData>
  <sortState xmlns:xlrd2="http://schemas.microsoft.com/office/spreadsheetml/2017/richdata2" ref="F31:F40">
    <sortCondition ref="F31"/>
  </sortState>
  <phoneticPr fontId="12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1.4048</v>
      </c>
      <c r="D2" s="58">
        <v>20.3</v>
      </c>
      <c r="E2" s="58">
        <f t="shared" ref="E2:E23" si="0">((20-D2)*-0.000175+C2)-0.0008</f>
        <v>1.4040525000000001</v>
      </c>
      <c r="F2" s="59">
        <f t="shared" ref="F2:F23" si="1">E2*10.9276-13.593</f>
        <v>1.7499240990000011</v>
      </c>
      <c r="G2" s="58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1.4048</v>
      </c>
      <c r="D3" s="58">
        <v>20.3</v>
      </c>
      <c r="E3" s="58">
        <f t="shared" si="0"/>
        <v>1.4040525000000001</v>
      </c>
      <c r="F3" s="59">
        <f t="shared" si="1"/>
        <v>1.7499240990000011</v>
      </c>
      <c r="G3" s="58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1.4056999999999999</v>
      </c>
      <c r="D4" s="58">
        <v>20.399999999999999</v>
      </c>
      <c r="E4" s="58">
        <f t="shared" si="0"/>
        <v>1.4049700000000001</v>
      </c>
      <c r="F4" s="59">
        <f t="shared" si="1"/>
        <v>1.7599501719999999</v>
      </c>
      <c r="G4" s="58" t="s">
        <v>65</v>
      </c>
      <c r="I4" t="s">
        <v>156</v>
      </c>
    </row>
    <row r="5" spans="1:13">
      <c r="A5" s="58">
        <v>4</v>
      </c>
      <c r="B5" s="58" t="s">
        <v>61</v>
      </c>
      <c r="C5" s="59">
        <v>1.4058999999999999</v>
      </c>
      <c r="D5" s="58">
        <v>20.399999999999999</v>
      </c>
      <c r="E5" s="58">
        <f t="shared" si="0"/>
        <v>1.40517</v>
      </c>
      <c r="F5" s="59">
        <f t="shared" si="1"/>
        <v>1.7621356920000011</v>
      </c>
      <c r="G5" s="58" t="s">
        <v>66</v>
      </c>
      <c r="I5" t="s">
        <v>157</v>
      </c>
    </row>
    <row r="6" spans="1:13">
      <c r="A6" s="58">
        <v>5</v>
      </c>
      <c r="B6" s="58" t="s">
        <v>61</v>
      </c>
      <c r="C6" s="59">
        <v>1.4060999999999999</v>
      </c>
      <c r="D6" s="58">
        <v>20.399999999999999</v>
      </c>
      <c r="E6" s="58">
        <f t="shared" si="0"/>
        <v>1.40537</v>
      </c>
      <c r="F6" s="59">
        <f t="shared" si="1"/>
        <v>1.7643212120000005</v>
      </c>
      <c r="G6" s="58" t="s">
        <v>67</v>
      </c>
    </row>
    <row r="7" spans="1:13">
      <c r="A7" s="58">
        <v>6</v>
      </c>
      <c r="B7" s="58" t="s">
        <v>61</v>
      </c>
      <c r="C7" s="59">
        <v>1.4060999999999999</v>
      </c>
      <c r="D7" s="58">
        <v>20.399999999999999</v>
      </c>
      <c r="E7" s="58">
        <f t="shared" si="0"/>
        <v>1.40537</v>
      </c>
      <c r="F7" s="59">
        <f t="shared" si="1"/>
        <v>1.7643212120000005</v>
      </c>
      <c r="G7" s="58" t="s">
        <v>68</v>
      </c>
    </row>
    <row r="8" spans="1:13">
      <c r="A8" s="58">
        <v>7</v>
      </c>
      <c r="B8" s="58" t="s">
        <v>61</v>
      </c>
      <c r="C8" s="59">
        <v>1.4061999999999999</v>
      </c>
      <c r="D8" s="58">
        <v>20.399999999999999</v>
      </c>
      <c r="E8" s="58">
        <f t="shared" si="0"/>
        <v>1.40547</v>
      </c>
      <c r="F8" s="59">
        <f t="shared" si="1"/>
        <v>1.7654139719999993</v>
      </c>
      <c r="G8" s="58" t="s">
        <v>69</v>
      </c>
    </row>
    <row r="9" spans="1:13">
      <c r="A9" s="58">
        <v>8</v>
      </c>
      <c r="B9" s="58" t="s">
        <v>61</v>
      </c>
      <c r="C9" s="59">
        <v>1.4060999999999999</v>
      </c>
      <c r="D9" s="58">
        <v>20.399999999999999</v>
      </c>
      <c r="E9" s="58">
        <f t="shared" si="0"/>
        <v>1.40537</v>
      </c>
      <c r="F9" s="59">
        <f t="shared" si="1"/>
        <v>1.7643212120000005</v>
      </c>
      <c r="G9" s="58" t="s">
        <v>70</v>
      </c>
    </row>
    <row r="10" spans="1:13">
      <c r="A10" s="43">
        <v>9</v>
      </c>
      <c r="B10" s="43" t="s">
        <v>61</v>
      </c>
      <c r="C10" s="44">
        <v>1.4065000000000001</v>
      </c>
      <c r="D10" s="43">
        <v>20.399999999999999</v>
      </c>
      <c r="E10" s="43">
        <f t="shared" si="0"/>
        <v>1.4057700000000002</v>
      </c>
      <c r="F10" s="44">
        <f t="shared" si="1"/>
        <v>1.7686922520000028</v>
      </c>
      <c r="G10" s="43" t="s">
        <v>71</v>
      </c>
    </row>
    <row r="11" spans="1:13">
      <c r="A11" s="43">
        <v>10</v>
      </c>
      <c r="B11" s="43" t="s">
        <v>61</v>
      </c>
      <c r="C11" s="44">
        <v>1.4063000000000001</v>
      </c>
      <c r="D11" s="43">
        <v>20.399999999999999</v>
      </c>
      <c r="E11" s="43">
        <f t="shared" si="0"/>
        <v>1.4055700000000002</v>
      </c>
      <c r="F11" s="44">
        <f t="shared" si="1"/>
        <v>1.7665067320000016</v>
      </c>
      <c r="G11" s="43" t="s">
        <v>72</v>
      </c>
    </row>
    <row r="12" spans="1:13">
      <c r="A12" s="43">
        <v>11</v>
      </c>
      <c r="B12" s="43" t="s">
        <v>61</v>
      </c>
      <c r="C12" s="44">
        <v>1.4059999999999999</v>
      </c>
      <c r="D12" s="43">
        <v>20.5</v>
      </c>
      <c r="E12" s="43">
        <f t="shared" si="0"/>
        <v>1.4052875</v>
      </c>
      <c r="F12" s="44">
        <f t="shared" si="1"/>
        <v>1.7634196850000006</v>
      </c>
      <c r="G12" s="43" t="s">
        <v>73</v>
      </c>
    </row>
    <row r="13" spans="1:13">
      <c r="A13" s="43">
        <v>12</v>
      </c>
      <c r="B13" s="43" t="s">
        <v>61</v>
      </c>
      <c r="C13" s="44">
        <v>1.4058999999999999</v>
      </c>
      <c r="D13" s="43">
        <v>20.5</v>
      </c>
      <c r="E13" s="43">
        <f t="shared" si="0"/>
        <v>1.4051875</v>
      </c>
      <c r="F13" s="44">
        <f t="shared" si="1"/>
        <v>1.762326925</v>
      </c>
      <c r="G13" s="43" t="s">
        <v>74</v>
      </c>
    </row>
    <row r="14" spans="1:13">
      <c r="A14" s="43">
        <v>13</v>
      </c>
      <c r="B14" s="43" t="s">
        <v>61</v>
      </c>
      <c r="C14" s="44">
        <v>1.4057999999999999</v>
      </c>
      <c r="D14" s="43">
        <v>20.5</v>
      </c>
      <c r="E14" s="43">
        <f t="shared" si="0"/>
        <v>1.4050875</v>
      </c>
      <c r="F14" s="44">
        <f t="shared" si="1"/>
        <v>1.7612341650000012</v>
      </c>
      <c r="G14" s="43" t="s">
        <v>75</v>
      </c>
    </row>
    <row r="15" spans="1:13">
      <c r="A15" s="43">
        <v>14</v>
      </c>
      <c r="B15" s="43" t="s">
        <v>61</v>
      </c>
      <c r="C15" s="44">
        <v>1.4056999999999999</v>
      </c>
      <c r="D15" s="43">
        <v>20.5</v>
      </c>
      <c r="E15" s="43">
        <f t="shared" si="0"/>
        <v>1.4049875000000001</v>
      </c>
      <c r="F15" s="44">
        <f t="shared" si="1"/>
        <v>1.7601414050000006</v>
      </c>
      <c r="G15" s="43" t="s">
        <v>76</v>
      </c>
    </row>
    <row r="16" spans="1:13">
      <c r="A16" s="43">
        <v>15</v>
      </c>
      <c r="B16" s="43" t="s">
        <v>61</v>
      </c>
      <c r="C16" s="44">
        <v>1.4055</v>
      </c>
      <c r="D16" s="43">
        <v>20.5</v>
      </c>
      <c r="E16" s="43">
        <f t="shared" si="0"/>
        <v>1.4047875000000001</v>
      </c>
      <c r="F16" s="44">
        <f t="shared" si="1"/>
        <v>1.7579558850000012</v>
      </c>
      <c r="G16" s="43" t="s">
        <v>77</v>
      </c>
    </row>
    <row r="17" spans="1:7">
      <c r="A17" s="43">
        <v>16</v>
      </c>
      <c r="B17" s="43" t="s">
        <v>61</v>
      </c>
      <c r="C17" s="44">
        <v>1.4059999999999999</v>
      </c>
      <c r="D17" s="43">
        <v>20.5</v>
      </c>
      <c r="E17" s="43">
        <f t="shared" si="0"/>
        <v>1.4052875</v>
      </c>
      <c r="F17" s="44">
        <f t="shared" si="1"/>
        <v>1.7634196850000006</v>
      </c>
      <c r="G17" s="43" t="s">
        <v>78</v>
      </c>
    </row>
    <row r="18" spans="1:7">
      <c r="A18" s="58">
        <v>17</v>
      </c>
      <c r="B18" s="58" t="s">
        <v>61</v>
      </c>
      <c r="C18" s="59">
        <v>1.4054</v>
      </c>
      <c r="D18" s="58">
        <v>20.5</v>
      </c>
      <c r="E18" s="58">
        <f t="shared" si="0"/>
        <v>1.4046875000000001</v>
      </c>
      <c r="F18" s="59">
        <f t="shared" si="1"/>
        <v>1.7568631250000006</v>
      </c>
      <c r="G18" s="58" t="s">
        <v>79</v>
      </c>
    </row>
    <row r="19" spans="1:7">
      <c r="A19" s="58">
        <v>18</v>
      </c>
      <c r="B19" s="58" t="s">
        <v>61</v>
      </c>
      <c r="C19" s="59">
        <v>1.4054</v>
      </c>
      <c r="D19" s="58">
        <v>20.5</v>
      </c>
      <c r="E19" s="58">
        <f t="shared" si="0"/>
        <v>1.4046875000000001</v>
      </c>
      <c r="F19" s="59">
        <f t="shared" si="1"/>
        <v>1.7568631250000006</v>
      </c>
      <c r="G19" s="58" t="s">
        <v>80</v>
      </c>
    </row>
    <row r="20" spans="1:7">
      <c r="A20" s="58">
        <v>19</v>
      </c>
      <c r="B20" s="58" t="s">
        <v>61</v>
      </c>
      <c r="C20" s="59">
        <v>1.4051</v>
      </c>
      <c r="D20" s="58">
        <v>20.6</v>
      </c>
      <c r="E20" s="58">
        <f t="shared" si="0"/>
        <v>1.4044050000000001</v>
      </c>
      <c r="F20" s="59">
        <f t="shared" si="1"/>
        <v>1.7537760780000013</v>
      </c>
      <c r="G20" s="58" t="s">
        <v>81</v>
      </c>
    </row>
    <row r="21" spans="1:7">
      <c r="A21" s="58">
        <v>20</v>
      </c>
      <c r="B21" s="58" t="s">
        <v>61</v>
      </c>
      <c r="C21" s="59">
        <v>1.405</v>
      </c>
      <c r="D21" s="58">
        <v>20.6</v>
      </c>
      <c r="E21" s="58">
        <f t="shared" si="0"/>
        <v>1.4043050000000001</v>
      </c>
      <c r="F21" s="59">
        <f t="shared" si="1"/>
        <v>1.7526833180000008</v>
      </c>
      <c r="G21" s="58" t="s">
        <v>82</v>
      </c>
    </row>
    <row r="22" spans="1:7">
      <c r="A22" s="58">
        <v>21</v>
      </c>
      <c r="B22" s="58" t="s">
        <v>61</v>
      </c>
      <c r="C22" s="59">
        <v>1.4048</v>
      </c>
      <c r="D22" s="58">
        <v>20.6</v>
      </c>
      <c r="E22" s="58">
        <f t="shared" si="0"/>
        <v>1.4041050000000002</v>
      </c>
      <c r="F22" s="59">
        <f t="shared" si="1"/>
        <v>1.7504977980000014</v>
      </c>
      <c r="G22" s="58" t="s">
        <v>83</v>
      </c>
    </row>
    <row r="23" spans="1:7">
      <c r="A23" s="58">
        <v>22</v>
      </c>
      <c r="B23" s="58" t="s">
        <v>61</v>
      </c>
      <c r="C23" s="59">
        <v>1.4044000000000001</v>
      </c>
      <c r="D23" s="58">
        <v>20.6</v>
      </c>
      <c r="E23" s="58">
        <f t="shared" si="0"/>
        <v>1.4037050000000002</v>
      </c>
      <c r="F23" s="59">
        <f t="shared" si="1"/>
        <v>1.7461267580000026</v>
      </c>
      <c r="G23" s="58" t="s">
        <v>84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"/>
  <sheetViews>
    <sheetView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1.4069</v>
      </c>
      <c r="D2" s="58">
        <v>20.7</v>
      </c>
      <c r="E2" s="58">
        <f t="shared" ref="E2:E23" si="0">((20-D2)*-0.000175+C2)-0.0008</f>
        <v>1.4062225000000002</v>
      </c>
      <c r="F2" s="59">
        <f t="shared" ref="F2:F23" si="1">E2*10.9276-13.593</f>
        <v>1.7736369910000018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1.4065000000000001</v>
      </c>
      <c r="D3" s="58">
        <v>20.7</v>
      </c>
      <c r="E3" s="58">
        <f t="shared" si="0"/>
        <v>1.4058225000000002</v>
      </c>
      <c r="F3" s="59">
        <f t="shared" si="1"/>
        <v>1.7692659510000013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1.4063000000000001</v>
      </c>
      <c r="D4" s="60">
        <v>20.7</v>
      </c>
      <c r="E4" s="60">
        <f t="shared" si="0"/>
        <v>1.4056225000000002</v>
      </c>
      <c r="F4" s="61">
        <f t="shared" si="1"/>
        <v>1.7670804310000019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>
        <v>1.4057999999999999</v>
      </c>
      <c r="D5" s="60">
        <v>20.7</v>
      </c>
      <c r="E5" s="60">
        <f t="shared" si="0"/>
        <v>1.4051225000000001</v>
      </c>
      <c r="F5" s="61">
        <f t="shared" si="1"/>
        <v>1.7616166310000008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>
        <v>1.4053</v>
      </c>
      <c r="D6" s="60">
        <v>20.7</v>
      </c>
      <c r="E6" s="60">
        <f t="shared" si="0"/>
        <v>1.4046225000000001</v>
      </c>
      <c r="F6" s="61">
        <f t="shared" si="1"/>
        <v>1.7561528310000014</v>
      </c>
      <c r="G6" s="60" t="s">
        <v>89</v>
      </c>
    </row>
    <row r="7" spans="1:13">
      <c r="A7" s="60">
        <v>6</v>
      </c>
      <c r="B7" s="60" t="s">
        <v>61</v>
      </c>
      <c r="C7" s="61">
        <v>1.4047000000000001</v>
      </c>
      <c r="D7" s="60">
        <v>20.8</v>
      </c>
      <c r="E7" s="60">
        <f t="shared" si="0"/>
        <v>1.4040400000000002</v>
      </c>
      <c r="F7" s="61">
        <f t="shared" si="1"/>
        <v>1.7497875040000022</v>
      </c>
      <c r="G7" s="60" t="s">
        <v>90</v>
      </c>
    </row>
    <row r="8" spans="1:13">
      <c r="A8" s="60">
        <v>7</v>
      </c>
      <c r="B8" s="60" t="s">
        <v>61</v>
      </c>
      <c r="C8" s="61">
        <v>1.4040999999999999</v>
      </c>
      <c r="D8" s="60">
        <v>20.8</v>
      </c>
      <c r="E8" s="60">
        <f t="shared" si="0"/>
        <v>1.40344</v>
      </c>
      <c r="F8" s="61">
        <f t="shared" si="1"/>
        <v>1.7432309440000004</v>
      </c>
      <c r="G8" s="60" t="s">
        <v>91</v>
      </c>
    </row>
    <row r="9" spans="1:13">
      <c r="A9" s="60">
        <v>8</v>
      </c>
      <c r="B9" s="60" t="s">
        <v>61</v>
      </c>
      <c r="C9" s="61">
        <v>1.4036</v>
      </c>
      <c r="D9" s="60">
        <v>20.8</v>
      </c>
      <c r="E9" s="60">
        <f t="shared" si="0"/>
        <v>1.4029400000000001</v>
      </c>
      <c r="F9" s="61">
        <f t="shared" si="1"/>
        <v>1.7377671440000011</v>
      </c>
      <c r="G9" s="60" t="s">
        <v>92</v>
      </c>
    </row>
    <row r="10" spans="1:13">
      <c r="A10" s="60">
        <v>9</v>
      </c>
      <c r="B10" s="60" t="s">
        <v>61</v>
      </c>
      <c r="C10" s="61">
        <v>1.4032</v>
      </c>
      <c r="D10" s="60">
        <v>20.8</v>
      </c>
      <c r="E10" s="60">
        <f t="shared" si="0"/>
        <v>1.4025400000000001</v>
      </c>
      <c r="F10" s="61">
        <f t="shared" si="1"/>
        <v>1.7333961040000005</v>
      </c>
      <c r="G10" s="60" t="s">
        <v>93</v>
      </c>
    </row>
    <row r="11" spans="1:13">
      <c r="A11" s="60">
        <v>10</v>
      </c>
      <c r="B11" s="60" t="s">
        <v>61</v>
      </c>
      <c r="C11" s="61">
        <v>1.4026000000000001</v>
      </c>
      <c r="D11" s="60">
        <v>20.9</v>
      </c>
      <c r="E11" s="60">
        <f t="shared" si="0"/>
        <v>1.4019575000000002</v>
      </c>
      <c r="F11" s="61">
        <f t="shared" si="1"/>
        <v>1.7270307770000013</v>
      </c>
      <c r="G11" s="60" t="s">
        <v>94</v>
      </c>
    </row>
    <row r="12" spans="1:13">
      <c r="A12" s="58">
        <v>11</v>
      </c>
      <c r="B12" s="58" t="s">
        <v>61</v>
      </c>
      <c r="C12" s="59">
        <v>1.4021999999999999</v>
      </c>
      <c r="D12" s="58">
        <v>20.9</v>
      </c>
      <c r="E12" s="58">
        <f t="shared" si="0"/>
        <v>1.4015575</v>
      </c>
      <c r="F12" s="59">
        <f t="shared" si="1"/>
        <v>1.7226597370000007</v>
      </c>
      <c r="G12" s="58" t="s">
        <v>95</v>
      </c>
    </row>
    <row r="13" spans="1:13">
      <c r="A13" s="58">
        <v>12</v>
      </c>
      <c r="B13" s="58" t="s">
        <v>61</v>
      </c>
      <c r="C13" s="59">
        <v>1.4016999999999999</v>
      </c>
      <c r="D13" s="58">
        <v>20.9</v>
      </c>
      <c r="E13" s="58">
        <f t="shared" si="0"/>
        <v>1.4010575000000001</v>
      </c>
      <c r="F13" s="59">
        <f t="shared" si="1"/>
        <v>1.7171959370000014</v>
      </c>
      <c r="G13" s="58" t="s">
        <v>96</v>
      </c>
    </row>
    <row r="14" spans="1:13">
      <c r="A14" s="58">
        <v>13</v>
      </c>
      <c r="B14" s="58" t="s">
        <v>61</v>
      </c>
      <c r="C14" s="59">
        <v>1.4011</v>
      </c>
      <c r="D14" s="58">
        <v>20.9</v>
      </c>
      <c r="E14" s="58">
        <f t="shared" si="0"/>
        <v>1.4004575000000001</v>
      </c>
      <c r="F14" s="59">
        <f t="shared" si="1"/>
        <v>1.7106393770000015</v>
      </c>
      <c r="G14" s="58" t="s">
        <v>97</v>
      </c>
    </row>
    <row r="15" spans="1:13">
      <c r="A15" s="58">
        <v>14</v>
      </c>
      <c r="B15" s="58" t="s">
        <v>61</v>
      </c>
      <c r="C15" s="59">
        <v>1.4007000000000001</v>
      </c>
      <c r="D15" s="58">
        <v>20.9</v>
      </c>
      <c r="E15" s="58">
        <f t="shared" si="0"/>
        <v>1.4000575000000002</v>
      </c>
      <c r="F15" s="59">
        <f t="shared" si="1"/>
        <v>1.7062683370000027</v>
      </c>
      <c r="G15" s="58" t="s">
        <v>98</v>
      </c>
    </row>
    <row r="16" spans="1:13">
      <c r="A16" s="58">
        <v>15</v>
      </c>
      <c r="B16" s="58" t="s">
        <v>61</v>
      </c>
      <c r="C16" s="59">
        <v>1.4000999999999999</v>
      </c>
      <c r="D16" s="58">
        <v>20.9</v>
      </c>
      <c r="E16" s="58">
        <f t="shared" si="0"/>
        <v>1.3994575</v>
      </c>
      <c r="F16" s="59">
        <f t="shared" si="1"/>
        <v>1.699711777000001</v>
      </c>
      <c r="G16" s="58" t="s">
        <v>99</v>
      </c>
    </row>
    <row r="17" spans="1:7">
      <c r="A17" s="58">
        <v>16</v>
      </c>
      <c r="B17" s="58" t="s">
        <v>61</v>
      </c>
      <c r="C17" s="59">
        <v>1.3996999999999999</v>
      </c>
      <c r="D17" s="58">
        <v>20.9</v>
      </c>
      <c r="E17" s="58">
        <f t="shared" si="0"/>
        <v>1.3990575000000001</v>
      </c>
      <c r="F17" s="59">
        <f t="shared" si="1"/>
        <v>1.6953407370000004</v>
      </c>
      <c r="G17" s="58" t="s">
        <v>100</v>
      </c>
    </row>
    <row r="18" spans="1:7">
      <c r="A18" s="58">
        <v>17</v>
      </c>
      <c r="B18" s="58" t="s">
        <v>61</v>
      </c>
      <c r="C18" s="59">
        <v>1.3992</v>
      </c>
      <c r="D18" s="58">
        <v>20.9</v>
      </c>
      <c r="E18" s="58">
        <f t="shared" si="0"/>
        <v>1.3985575000000001</v>
      </c>
      <c r="F18" s="59">
        <f t="shared" si="1"/>
        <v>1.6898769370000011</v>
      </c>
      <c r="G18" s="58" t="s">
        <v>101</v>
      </c>
    </row>
    <row r="19" spans="1:7">
      <c r="A19" s="58">
        <v>18</v>
      </c>
      <c r="B19" s="58" t="s">
        <v>61</v>
      </c>
      <c r="C19" s="59">
        <v>1.3986000000000001</v>
      </c>
      <c r="D19" s="58">
        <v>20.9</v>
      </c>
      <c r="E19" s="58">
        <f t="shared" si="0"/>
        <v>1.3979575000000002</v>
      </c>
      <c r="F19" s="59">
        <f t="shared" si="1"/>
        <v>1.6833203770000029</v>
      </c>
      <c r="G19" s="58" t="s">
        <v>102</v>
      </c>
    </row>
    <row r="20" spans="1:7">
      <c r="A20" s="60">
        <v>19</v>
      </c>
      <c r="B20" s="60" t="s">
        <v>61</v>
      </c>
      <c r="C20" s="61">
        <v>1.3983000000000001</v>
      </c>
      <c r="D20" s="60">
        <v>21</v>
      </c>
      <c r="E20" s="60">
        <f t="shared" si="0"/>
        <v>1.3976750000000002</v>
      </c>
      <c r="F20" s="61">
        <f t="shared" si="1"/>
        <v>1.6802333300000019</v>
      </c>
      <c r="G20" s="60" t="s">
        <v>103</v>
      </c>
    </row>
    <row r="21" spans="1:7">
      <c r="A21" s="60">
        <v>20</v>
      </c>
      <c r="B21" s="60" t="s">
        <v>61</v>
      </c>
      <c r="C21" s="61">
        <v>1.3972</v>
      </c>
      <c r="D21" s="60">
        <v>21</v>
      </c>
      <c r="E21" s="60">
        <f t="shared" si="0"/>
        <v>1.3965750000000001</v>
      </c>
      <c r="F21" s="61">
        <f t="shared" si="1"/>
        <v>1.6682129700000008</v>
      </c>
      <c r="G21" s="60" t="s">
        <v>104</v>
      </c>
    </row>
    <row r="22" spans="1:7">
      <c r="A22" s="60">
        <v>21</v>
      </c>
      <c r="B22" s="60" t="s">
        <v>61</v>
      </c>
      <c r="C22" s="61">
        <v>1.3932</v>
      </c>
      <c r="D22" s="60">
        <v>21</v>
      </c>
      <c r="E22" s="60">
        <f t="shared" si="0"/>
        <v>1.3925750000000001</v>
      </c>
      <c r="F22" s="61">
        <f t="shared" si="1"/>
        <v>1.6245025700000006</v>
      </c>
      <c r="G22" s="60" t="s">
        <v>105</v>
      </c>
    </row>
    <row r="23" spans="1:7">
      <c r="A23" s="60">
        <v>22</v>
      </c>
      <c r="B23" s="60" t="s">
        <v>61</v>
      </c>
      <c r="C23" s="61">
        <v>1.3813</v>
      </c>
      <c r="D23" s="60">
        <v>21</v>
      </c>
      <c r="E23" s="60">
        <f t="shared" si="0"/>
        <v>1.3806750000000001</v>
      </c>
      <c r="F23" s="61">
        <f t="shared" si="1"/>
        <v>1.4944641300000008</v>
      </c>
      <c r="G23" s="60" t="s">
        <v>106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1.4073</v>
      </c>
      <c r="D2" s="60">
        <v>21.1</v>
      </c>
      <c r="E2" s="60">
        <f t="shared" ref="E2:E23" si="0">((20-D2)*-0.000175+C2)-0.0008</f>
        <v>1.4066925000000001</v>
      </c>
      <c r="F2" s="61">
        <f t="shared" ref="F2:F23" si="1">E2*10.9276-13.593</f>
        <v>1.7787729630000015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1.4063000000000001</v>
      </c>
      <c r="D3" s="60">
        <v>21.1</v>
      </c>
      <c r="E3" s="60">
        <f t="shared" si="0"/>
        <v>1.4056925000000002</v>
      </c>
      <c r="F3" s="61">
        <f t="shared" si="1"/>
        <v>1.7678453630000028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1.4059999999999999</v>
      </c>
      <c r="D4" s="60">
        <v>21.1</v>
      </c>
      <c r="E4" s="60">
        <f t="shared" si="0"/>
        <v>1.4053925</v>
      </c>
      <c r="F4" s="61">
        <f t="shared" si="1"/>
        <v>1.7645670830000011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>
        <v>1.4056</v>
      </c>
      <c r="D5" s="60">
        <v>21.1</v>
      </c>
      <c r="E5" s="60">
        <f t="shared" si="0"/>
        <v>1.4049925000000001</v>
      </c>
      <c r="F5" s="61">
        <f t="shared" si="1"/>
        <v>1.7601960430000005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>
        <v>1.4052</v>
      </c>
      <c r="D6" s="58">
        <v>21.2</v>
      </c>
      <c r="E6" s="58">
        <f t="shared" si="0"/>
        <v>1.4046100000000001</v>
      </c>
      <c r="F6" s="59">
        <f t="shared" si="1"/>
        <v>1.7560162360000007</v>
      </c>
      <c r="G6" s="58" t="s">
        <v>111</v>
      </c>
    </row>
    <row r="7" spans="1:13">
      <c r="A7" s="58">
        <v>6</v>
      </c>
      <c r="B7" s="58" t="s">
        <v>61</v>
      </c>
      <c r="C7" s="59">
        <v>1.4046000000000001</v>
      </c>
      <c r="D7" s="58">
        <v>21.2</v>
      </c>
      <c r="E7" s="58">
        <f t="shared" si="0"/>
        <v>1.4040100000000002</v>
      </c>
      <c r="F7" s="59">
        <f t="shared" si="1"/>
        <v>1.7494596760000025</v>
      </c>
      <c r="G7" s="58" t="s">
        <v>112</v>
      </c>
    </row>
    <row r="8" spans="1:13">
      <c r="A8" s="58">
        <v>7</v>
      </c>
      <c r="B8" s="58" t="s">
        <v>61</v>
      </c>
      <c r="C8" s="59">
        <v>1.4040999999999999</v>
      </c>
      <c r="D8" s="58">
        <v>21.2</v>
      </c>
      <c r="E8" s="58">
        <f t="shared" si="0"/>
        <v>1.40351</v>
      </c>
      <c r="F8" s="59">
        <f t="shared" si="1"/>
        <v>1.7439958759999996</v>
      </c>
      <c r="G8" s="58" t="s">
        <v>113</v>
      </c>
    </row>
    <row r="9" spans="1:13">
      <c r="A9" s="58">
        <v>8</v>
      </c>
      <c r="B9" s="58" t="s">
        <v>61</v>
      </c>
      <c r="C9" s="59">
        <v>1.4036</v>
      </c>
      <c r="D9" s="58">
        <v>21.2</v>
      </c>
      <c r="E9" s="58">
        <f t="shared" si="0"/>
        <v>1.4030100000000001</v>
      </c>
      <c r="F9" s="59">
        <f t="shared" si="1"/>
        <v>1.7385320760000003</v>
      </c>
      <c r="G9" s="58" t="s">
        <v>114</v>
      </c>
    </row>
    <row r="10" spans="1:13">
      <c r="A10" s="58">
        <v>9</v>
      </c>
      <c r="B10" s="58" t="s">
        <v>61</v>
      </c>
      <c r="C10" s="59">
        <v>1.4031</v>
      </c>
      <c r="D10" s="58">
        <v>21.2</v>
      </c>
      <c r="E10" s="58">
        <f t="shared" si="0"/>
        <v>1.4025100000000001</v>
      </c>
      <c r="F10" s="59">
        <f t="shared" si="1"/>
        <v>1.7330682760000009</v>
      </c>
      <c r="G10" s="58" t="s">
        <v>115</v>
      </c>
    </row>
    <row r="11" spans="1:13">
      <c r="A11" s="58">
        <v>10</v>
      </c>
      <c r="B11" s="58" t="s">
        <v>61</v>
      </c>
      <c r="C11" s="59">
        <v>1.4025799999999999</v>
      </c>
      <c r="D11" s="58">
        <v>21.2</v>
      </c>
      <c r="E11" s="58">
        <f t="shared" si="0"/>
        <v>1.4019900000000001</v>
      </c>
      <c r="F11" s="59">
        <f t="shared" si="1"/>
        <v>1.727385924</v>
      </c>
      <c r="G11" s="58" t="s">
        <v>116</v>
      </c>
    </row>
    <row r="12" spans="1:13">
      <c r="A12" s="58">
        <v>11</v>
      </c>
      <c r="B12" s="58" t="s">
        <v>61</v>
      </c>
      <c r="C12" s="59">
        <v>1.4018999999999999</v>
      </c>
      <c r="D12" s="58">
        <v>21.2</v>
      </c>
      <c r="E12" s="58">
        <f t="shared" si="0"/>
        <v>1.4013100000000001</v>
      </c>
      <c r="F12" s="59">
        <f t="shared" si="1"/>
        <v>1.719955156000001</v>
      </c>
      <c r="G12" s="58" t="s">
        <v>117</v>
      </c>
    </row>
    <row r="13" spans="1:13">
      <c r="A13" s="58">
        <v>12</v>
      </c>
      <c r="B13" s="58" t="s">
        <v>61</v>
      </c>
      <c r="C13" s="59">
        <v>1.4014</v>
      </c>
      <c r="D13" s="58">
        <v>21.2</v>
      </c>
      <c r="E13" s="58">
        <f t="shared" si="0"/>
        <v>1.4008100000000001</v>
      </c>
      <c r="F13" s="59">
        <f t="shared" si="1"/>
        <v>1.7144913560000017</v>
      </c>
      <c r="G13" s="58" t="s">
        <v>118</v>
      </c>
    </row>
    <row r="14" spans="1:13">
      <c r="A14" s="60">
        <v>13</v>
      </c>
      <c r="B14" s="60" t="s">
        <v>61</v>
      </c>
      <c r="C14" s="61">
        <v>1.4009</v>
      </c>
      <c r="D14" s="60">
        <v>21.2</v>
      </c>
      <c r="E14" s="60">
        <f t="shared" si="0"/>
        <v>1.4003100000000002</v>
      </c>
      <c r="F14" s="61">
        <f t="shared" si="1"/>
        <v>1.7090275560000023</v>
      </c>
      <c r="G14" s="60" t="s">
        <v>119</v>
      </c>
    </row>
    <row r="15" spans="1:13">
      <c r="A15" s="60">
        <v>14</v>
      </c>
      <c r="B15" s="60" t="s">
        <v>61</v>
      </c>
      <c r="C15" s="61">
        <v>1.4003000000000001</v>
      </c>
      <c r="D15" s="60">
        <v>21.3</v>
      </c>
      <c r="E15" s="60">
        <f t="shared" si="0"/>
        <v>1.3997275000000002</v>
      </c>
      <c r="F15" s="61">
        <f t="shared" si="1"/>
        <v>1.7026622290000031</v>
      </c>
      <c r="G15" s="60" t="s">
        <v>120</v>
      </c>
    </row>
    <row r="16" spans="1:13">
      <c r="A16" s="60">
        <v>15</v>
      </c>
      <c r="B16" s="60" t="s">
        <v>61</v>
      </c>
      <c r="C16" s="61">
        <v>1.3997999999999999</v>
      </c>
      <c r="D16" s="60">
        <v>21.3</v>
      </c>
      <c r="E16" s="60">
        <f t="shared" si="0"/>
        <v>1.3992275000000001</v>
      </c>
      <c r="F16" s="61">
        <f t="shared" si="1"/>
        <v>1.6971984290000002</v>
      </c>
      <c r="G16" s="60" t="s">
        <v>121</v>
      </c>
    </row>
    <row r="17" spans="1:7">
      <c r="A17" s="60">
        <v>16</v>
      </c>
      <c r="B17" s="60" t="s">
        <v>61</v>
      </c>
      <c r="C17" s="61">
        <v>1.3993</v>
      </c>
      <c r="D17" s="60">
        <v>21.3</v>
      </c>
      <c r="E17" s="60">
        <f t="shared" si="0"/>
        <v>1.3987275000000001</v>
      </c>
      <c r="F17" s="61">
        <f t="shared" si="1"/>
        <v>1.6917346290000008</v>
      </c>
      <c r="G17" s="60" t="s">
        <v>122</v>
      </c>
    </row>
    <row r="18" spans="1:7">
      <c r="A18" s="60">
        <v>17</v>
      </c>
      <c r="B18" s="60" t="s">
        <v>61</v>
      </c>
      <c r="C18" s="61">
        <v>1.3987000000000001</v>
      </c>
      <c r="D18" s="60">
        <v>21.3</v>
      </c>
      <c r="E18" s="60">
        <f t="shared" si="0"/>
        <v>1.3981275000000002</v>
      </c>
      <c r="F18" s="61">
        <f t="shared" si="1"/>
        <v>1.6851780690000027</v>
      </c>
      <c r="G18" s="60" t="s">
        <v>123</v>
      </c>
    </row>
    <row r="19" spans="1:7">
      <c r="A19" s="60">
        <v>18</v>
      </c>
      <c r="B19" s="60" t="s">
        <v>61</v>
      </c>
      <c r="C19" s="61">
        <v>1.3982000000000001</v>
      </c>
      <c r="D19" s="60">
        <v>21.3</v>
      </c>
      <c r="E19" s="60">
        <f t="shared" si="0"/>
        <v>1.3976275000000002</v>
      </c>
      <c r="F19" s="61">
        <f t="shared" si="1"/>
        <v>1.6797142690000033</v>
      </c>
      <c r="G19" s="60" t="s">
        <v>124</v>
      </c>
    </row>
    <row r="20" spans="1:7">
      <c r="A20" s="60">
        <v>19</v>
      </c>
      <c r="B20" s="60" t="s">
        <v>61</v>
      </c>
      <c r="C20" s="61">
        <v>1.3975</v>
      </c>
      <c r="D20" s="60">
        <v>21.3</v>
      </c>
      <c r="E20" s="60">
        <f t="shared" si="0"/>
        <v>1.3969275000000001</v>
      </c>
      <c r="F20" s="61">
        <f t="shared" si="1"/>
        <v>1.672064949000001</v>
      </c>
      <c r="G20" s="60" t="s">
        <v>125</v>
      </c>
    </row>
    <row r="21" spans="1:7">
      <c r="A21" s="60">
        <v>20</v>
      </c>
      <c r="B21" s="60" t="s">
        <v>61</v>
      </c>
      <c r="C21" s="61">
        <v>1.3949</v>
      </c>
      <c r="D21" s="60">
        <v>21.3</v>
      </c>
      <c r="E21" s="60">
        <f t="shared" si="0"/>
        <v>1.3943275000000002</v>
      </c>
      <c r="F21" s="61">
        <f t="shared" si="1"/>
        <v>1.6436531890000019</v>
      </c>
      <c r="G21" s="60" t="s">
        <v>126</v>
      </c>
    </row>
    <row r="22" spans="1:7">
      <c r="A22" s="58">
        <v>21</v>
      </c>
      <c r="B22" s="58" t="s">
        <v>61</v>
      </c>
      <c r="C22" s="59">
        <v>1.3851</v>
      </c>
      <c r="D22" s="58">
        <v>21.4</v>
      </c>
      <c r="E22" s="58">
        <f t="shared" si="0"/>
        <v>1.3845450000000001</v>
      </c>
      <c r="F22" s="59">
        <f t="shared" si="1"/>
        <v>1.5367539420000007</v>
      </c>
      <c r="G22" s="58" t="s">
        <v>127</v>
      </c>
    </row>
    <row r="23" spans="1:7">
      <c r="A23" s="58">
        <v>22</v>
      </c>
      <c r="B23" s="58" t="s">
        <v>61</v>
      </c>
      <c r="C23" s="59">
        <v>1.3661000000000001</v>
      </c>
      <c r="D23" s="58">
        <v>21.4</v>
      </c>
      <c r="E23" s="58">
        <f t="shared" si="0"/>
        <v>1.3655450000000002</v>
      </c>
      <c r="F23" s="59">
        <f t="shared" si="1"/>
        <v>1.3291295420000022</v>
      </c>
      <c r="G23" s="58" t="s">
        <v>128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1.407</v>
      </c>
      <c r="D2" s="58">
        <v>21.4</v>
      </c>
      <c r="E2" s="58">
        <f t="shared" ref="E2:E23" si="0">((20-D2)*-0.000175+C2)-0.0008</f>
        <v>1.4064450000000002</v>
      </c>
      <c r="F2" s="59">
        <f t="shared" ref="F2:F23" si="1">E2*10.9276-13.593</f>
        <v>1.7760683820000018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1.4059999999999999</v>
      </c>
      <c r="D3" s="58">
        <v>21.4</v>
      </c>
      <c r="E3" s="58">
        <f t="shared" si="0"/>
        <v>1.4054450000000001</v>
      </c>
      <c r="F3" s="59">
        <f t="shared" si="1"/>
        <v>1.7651407820000014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1.4056999999999999</v>
      </c>
      <c r="D4" s="58">
        <v>21.4</v>
      </c>
      <c r="E4" s="58">
        <f t="shared" si="0"/>
        <v>1.4051450000000001</v>
      </c>
      <c r="F4" s="59">
        <f t="shared" si="1"/>
        <v>1.7618625020000014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>
        <v>1.4054</v>
      </c>
      <c r="D5" s="58">
        <v>21.4</v>
      </c>
      <c r="E5" s="58">
        <f t="shared" si="0"/>
        <v>1.4048450000000001</v>
      </c>
      <c r="F5" s="59">
        <f t="shared" si="1"/>
        <v>1.7585842220000014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>
        <v>1.405</v>
      </c>
      <c r="D6" s="58">
        <v>21.4</v>
      </c>
      <c r="E6" s="58">
        <f t="shared" si="0"/>
        <v>1.4044450000000002</v>
      </c>
      <c r="F6" s="59">
        <f t="shared" si="1"/>
        <v>1.7542131820000026</v>
      </c>
      <c r="G6" s="58" t="s">
        <v>133</v>
      </c>
    </row>
    <row r="7" spans="1:13">
      <c r="A7" s="58">
        <v>6</v>
      </c>
      <c r="B7" s="58" t="s">
        <v>61</v>
      </c>
      <c r="C7" s="59">
        <v>1.4044000000000001</v>
      </c>
      <c r="D7" s="58">
        <v>21.4</v>
      </c>
      <c r="E7" s="58">
        <f t="shared" si="0"/>
        <v>1.4038450000000002</v>
      </c>
      <c r="F7" s="59">
        <f t="shared" si="1"/>
        <v>1.7476566220000027</v>
      </c>
      <c r="G7" s="58" t="s">
        <v>134</v>
      </c>
    </row>
    <row r="8" spans="1:13">
      <c r="A8" s="60">
        <v>7</v>
      </c>
      <c r="B8" s="60" t="s">
        <v>61</v>
      </c>
      <c r="C8" s="61">
        <v>1.4038999999999999</v>
      </c>
      <c r="D8" s="60">
        <v>21.4</v>
      </c>
      <c r="E8" s="60">
        <f t="shared" si="0"/>
        <v>1.4033450000000001</v>
      </c>
      <c r="F8" s="61">
        <f t="shared" si="1"/>
        <v>1.7421928220000016</v>
      </c>
      <c r="G8" s="60" t="s">
        <v>135</v>
      </c>
    </row>
    <row r="9" spans="1:13">
      <c r="A9" s="60">
        <v>8</v>
      </c>
      <c r="B9" s="60" t="s">
        <v>61</v>
      </c>
      <c r="C9" s="61">
        <v>1.4034</v>
      </c>
      <c r="D9" s="60">
        <v>21.4</v>
      </c>
      <c r="E9" s="60">
        <f t="shared" si="0"/>
        <v>1.4028450000000001</v>
      </c>
      <c r="F9" s="61">
        <f t="shared" si="1"/>
        <v>1.7367290220000005</v>
      </c>
      <c r="G9" s="60" t="s">
        <v>136</v>
      </c>
    </row>
    <row r="10" spans="1:13">
      <c r="A10" s="60">
        <v>9</v>
      </c>
      <c r="B10" s="60" t="s">
        <v>61</v>
      </c>
      <c r="C10" s="61">
        <v>1.4028</v>
      </c>
      <c r="D10" s="60">
        <v>21.4</v>
      </c>
      <c r="E10" s="60">
        <f t="shared" si="0"/>
        <v>1.4022450000000002</v>
      </c>
      <c r="F10" s="61">
        <f t="shared" si="1"/>
        <v>1.7301724620000023</v>
      </c>
      <c r="G10" s="60" t="s">
        <v>137</v>
      </c>
    </row>
    <row r="11" spans="1:13">
      <c r="A11" s="60">
        <v>10</v>
      </c>
      <c r="B11" s="60" t="s">
        <v>61</v>
      </c>
      <c r="C11" s="61">
        <v>1.4023000000000001</v>
      </c>
      <c r="D11" s="60">
        <v>21.5</v>
      </c>
      <c r="E11" s="60">
        <f t="shared" si="0"/>
        <v>1.4017625000000002</v>
      </c>
      <c r="F11" s="61">
        <f t="shared" si="1"/>
        <v>1.7248998950000018</v>
      </c>
      <c r="G11" s="60" t="s">
        <v>158</v>
      </c>
    </row>
    <row r="12" spans="1:13">
      <c r="A12" s="60">
        <v>11</v>
      </c>
      <c r="B12" s="60" t="s">
        <v>61</v>
      </c>
      <c r="C12" s="61">
        <v>1.4017999999999999</v>
      </c>
      <c r="D12" s="60">
        <v>21.5</v>
      </c>
      <c r="E12" s="60">
        <f t="shared" si="0"/>
        <v>1.4012625000000001</v>
      </c>
      <c r="F12" s="61">
        <f t="shared" si="1"/>
        <v>1.7194360950000007</v>
      </c>
      <c r="G12" s="60" t="s">
        <v>159</v>
      </c>
    </row>
    <row r="13" spans="1:13">
      <c r="A13" s="60">
        <v>12</v>
      </c>
      <c r="B13" s="60" t="s">
        <v>61</v>
      </c>
      <c r="C13" s="61">
        <v>1.4011</v>
      </c>
      <c r="D13" s="60">
        <v>21.5</v>
      </c>
      <c r="E13" s="60">
        <f t="shared" si="0"/>
        <v>1.4005625000000002</v>
      </c>
      <c r="F13" s="61">
        <f t="shared" si="1"/>
        <v>1.711786775000002</v>
      </c>
      <c r="G13" s="60" t="s">
        <v>160</v>
      </c>
    </row>
    <row r="14" spans="1:13">
      <c r="A14" s="60">
        <v>13</v>
      </c>
      <c r="B14" s="60" t="s">
        <v>61</v>
      </c>
      <c r="C14" s="61">
        <v>1.4006000000000001</v>
      </c>
      <c r="D14" s="60">
        <v>21.5</v>
      </c>
      <c r="E14" s="60">
        <f t="shared" si="0"/>
        <v>1.4000625000000002</v>
      </c>
      <c r="F14" s="61">
        <f t="shared" si="1"/>
        <v>1.7063229750000026</v>
      </c>
      <c r="G14" s="60" t="s">
        <v>161</v>
      </c>
    </row>
    <row r="15" spans="1:13">
      <c r="A15" s="60">
        <v>14</v>
      </c>
      <c r="B15" s="60" t="s">
        <v>61</v>
      </c>
      <c r="C15" s="61">
        <v>1.4</v>
      </c>
      <c r="D15" s="60">
        <v>21.5</v>
      </c>
      <c r="E15" s="60">
        <f t="shared" si="0"/>
        <v>1.3994625000000001</v>
      </c>
      <c r="F15" s="61">
        <f t="shared" si="1"/>
        <v>1.6997664150000009</v>
      </c>
      <c r="G15" s="60" t="s">
        <v>162</v>
      </c>
    </row>
    <row r="16" spans="1:13">
      <c r="A16" s="58">
        <v>15</v>
      </c>
      <c r="B16" s="58" t="s">
        <v>61</v>
      </c>
      <c r="C16" s="59">
        <v>1.3995</v>
      </c>
      <c r="D16" s="58">
        <v>21.5</v>
      </c>
      <c r="E16" s="58">
        <f t="shared" si="0"/>
        <v>1.3989625000000001</v>
      </c>
      <c r="F16" s="59">
        <f t="shared" si="1"/>
        <v>1.6943026150000016</v>
      </c>
      <c r="G16" s="58" t="s">
        <v>177</v>
      </c>
    </row>
    <row r="17" spans="1:7">
      <c r="A17" s="58">
        <v>16</v>
      </c>
      <c r="B17" s="58" t="s">
        <v>61</v>
      </c>
      <c r="C17" s="59">
        <v>1.399</v>
      </c>
      <c r="D17" s="58">
        <v>21.5</v>
      </c>
      <c r="E17" s="58">
        <f t="shared" si="0"/>
        <v>1.3984625000000002</v>
      </c>
      <c r="F17" s="59">
        <f t="shared" si="1"/>
        <v>1.6888388150000022</v>
      </c>
      <c r="G17" s="58" t="s">
        <v>178</v>
      </c>
    </row>
    <row r="18" spans="1:7">
      <c r="A18" s="58">
        <v>17</v>
      </c>
      <c r="B18" s="58" t="s">
        <v>61</v>
      </c>
      <c r="C18" s="59">
        <v>1.3985000000000001</v>
      </c>
      <c r="D18" s="58">
        <v>21.5</v>
      </c>
      <c r="E18" s="58">
        <f t="shared" si="0"/>
        <v>1.3979625000000002</v>
      </c>
      <c r="F18" s="59">
        <f t="shared" si="1"/>
        <v>1.6833750150000029</v>
      </c>
      <c r="G18" s="58" t="s">
        <v>179</v>
      </c>
    </row>
    <row r="19" spans="1:7">
      <c r="A19" s="58">
        <v>18</v>
      </c>
      <c r="B19" s="58" t="s">
        <v>61</v>
      </c>
      <c r="C19" s="59">
        <v>1.3978999999999999</v>
      </c>
      <c r="D19" s="58">
        <v>21.5</v>
      </c>
      <c r="E19" s="58">
        <f t="shared" si="0"/>
        <v>1.3973625000000001</v>
      </c>
      <c r="F19" s="59">
        <f t="shared" si="1"/>
        <v>1.6768184550000012</v>
      </c>
      <c r="G19" s="58" t="s">
        <v>180</v>
      </c>
    </row>
    <row r="20" spans="1:7">
      <c r="A20" s="58">
        <v>19</v>
      </c>
      <c r="B20" s="58" t="s">
        <v>61</v>
      </c>
      <c r="C20" s="59">
        <v>1.3969</v>
      </c>
      <c r="D20" s="58">
        <v>21.6</v>
      </c>
      <c r="E20" s="58">
        <f t="shared" si="0"/>
        <v>1.3963800000000002</v>
      </c>
      <c r="F20" s="59">
        <f t="shared" si="1"/>
        <v>1.6660820880000013</v>
      </c>
      <c r="G20" s="58" t="s">
        <v>181</v>
      </c>
    </row>
    <row r="21" spans="1:7">
      <c r="A21" s="58">
        <v>20</v>
      </c>
      <c r="B21" s="58" t="s">
        <v>61</v>
      </c>
      <c r="C21" s="59">
        <v>1.3925000000000001</v>
      </c>
      <c r="D21" s="58">
        <v>21.6</v>
      </c>
      <c r="E21" s="58">
        <f t="shared" si="0"/>
        <v>1.3919800000000002</v>
      </c>
      <c r="F21" s="59">
        <f t="shared" si="1"/>
        <v>1.6180006480000024</v>
      </c>
      <c r="G21" s="58" t="s">
        <v>182</v>
      </c>
    </row>
    <row r="22" spans="1:7">
      <c r="A22" s="58">
        <v>21</v>
      </c>
      <c r="B22" s="58" t="s">
        <v>61</v>
      </c>
      <c r="C22" s="59">
        <v>1.3794999999999999</v>
      </c>
      <c r="D22" s="58">
        <v>21.6</v>
      </c>
      <c r="E22" s="58">
        <f t="shared" si="0"/>
        <v>1.3789800000000001</v>
      </c>
      <c r="F22" s="59">
        <f t="shared" si="1"/>
        <v>1.4759418480000015</v>
      </c>
      <c r="G22" s="58" t="s">
        <v>183</v>
      </c>
    </row>
    <row r="23" spans="1:7">
      <c r="A23" s="58">
        <v>22</v>
      </c>
      <c r="B23" s="58" t="s">
        <v>61</v>
      </c>
      <c r="C23" s="59">
        <v>1.3604000000000001</v>
      </c>
      <c r="D23" s="58">
        <v>21.6</v>
      </c>
      <c r="E23" s="58">
        <f t="shared" si="0"/>
        <v>1.3598800000000002</v>
      </c>
      <c r="F23" s="59">
        <f t="shared" si="1"/>
        <v>1.2672246880000024</v>
      </c>
      <c r="G23" s="58" t="s">
        <v>184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3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1.4063000000000001</v>
      </c>
      <c r="D2" s="58">
        <v>20.9</v>
      </c>
      <c r="E2" s="58">
        <f t="shared" ref="E2:E23" si="0">((20-D2)*-0.000175+C2)-0.0008</f>
        <v>1.4056575000000002</v>
      </c>
      <c r="F2" s="59">
        <f t="shared" ref="F2:F23" si="1">E2*10.9276-13.593</f>
        <v>1.7674628970000033</v>
      </c>
      <c r="G2" s="58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1.4060999999999999</v>
      </c>
      <c r="D3" s="58">
        <v>20.9</v>
      </c>
      <c r="E3" s="58">
        <f t="shared" si="0"/>
        <v>1.4054575</v>
      </c>
      <c r="F3" s="59">
        <f t="shared" si="1"/>
        <v>1.7652773770000003</v>
      </c>
      <c r="G3" s="58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1.4056999999999999</v>
      </c>
      <c r="D4" s="58">
        <v>20.9</v>
      </c>
      <c r="E4" s="58">
        <f t="shared" si="0"/>
        <v>1.4050575000000001</v>
      </c>
      <c r="F4" s="59">
        <f t="shared" si="1"/>
        <v>1.7609063370000015</v>
      </c>
      <c r="G4" s="58" t="s">
        <v>65</v>
      </c>
      <c r="I4" t="s">
        <v>156</v>
      </c>
    </row>
    <row r="5" spans="1:13">
      <c r="A5" s="58">
        <v>4</v>
      </c>
      <c r="B5" s="58" t="s">
        <v>61</v>
      </c>
      <c r="C5" s="59">
        <v>1.4053</v>
      </c>
      <c r="D5" s="58">
        <v>20.9</v>
      </c>
      <c r="E5" s="58">
        <f t="shared" si="0"/>
        <v>1.4046575000000001</v>
      </c>
      <c r="F5" s="59">
        <f t="shared" si="1"/>
        <v>1.756535297000001</v>
      </c>
      <c r="G5" s="58" t="s">
        <v>66</v>
      </c>
      <c r="I5" t="s">
        <v>157</v>
      </c>
    </row>
    <row r="6" spans="1:13">
      <c r="A6" s="58">
        <v>5</v>
      </c>
      <c r="B6" s="58" t="s">
        <v>61</v>
      </c>
      <c r="C6" s="59">
        <v>1.4048</v>
      </c>
      <c r="D6" s="58">
        <v>21</v>
      </c>
      <c r="E6" s="58">
        <f t="shared" si="0"/>
        <v>1.4041750000000002</v>
      </c>
      <c r="F6" s="59">
        <f t="shared" si="1"/>
        <v>1.7512627300000023</v>
      </c>
      <c r="G6" s="58" t="s">
        <v>67</v>
      </c>
    </row>
    <row r="7" spans="1:13">
      <c r="A7" s="58">
        <v>6</v>
      </c>
      <c r="B7" s="58" t="s">
        <v>61</v>
      </c>
      <c r="C7" s="59">
        <v>1.4040999999999999</v>
      </c>
      <c r="D7" s="58">
        <v>21</v>
      </c>
      <c r="E7" s="58">
        <f t="shared" si="0"/>
        <v>1.403475</v>
      </c>
      <c r="F7" s="59">
        <f t="shared" si="1"/>
        <v>1.74361341</v>
      </c>
      <c r="G7" s="58" t="s">
        <v>68</v>
      </c>
    </row>
    <row r="8" spans="1:13">
      <c r="A8" s="58">
        <v>7</v>
      </c>
      <c r="B8" s="58" t="s">
        <v>61</v>
      </c>
      <c r="C8" s="59">
        <v>1.4036</v>
      </c>
      <c r="D8" s="58">
        <v>21</v>
      </c>
      <c r="E8" s="58">
        <f t="shared" si="0"/>
        <v>1.4029750000000001</v>
      </c>
      <c r="F8" s="59">
        <f t="shared" si="1"/>
        <v>1.7381496100000007</v>
      </c>
      <c r="G8" s="58" t="s">
        <v>69</v>
      </c>
    </row>
    <row r="9" spans="1:13">
      <c r="A9" s="58">
        <v>8</v>
      </c>
      <c r="B9" s="58" t="s">
        <v>61</v>
      </c>
      <c r="C9" s="59">
        <v>1.403</v>
      </c>
      <c r="D9" s="58">
        <v>21</v>
      </c>
      <c r="E9" s="58">
        <f t="shared" si="0"/>
        <v>1.4023750000000001</v>
      </c>
      <c r="F9" s="59">
        <f t="shared" si="1"/>
        <v>1.7315930500000007</v>
      </c>
      <c r="G9" s="58" t="s">
        <v>70</v>
      </c>
    </row>
    <row r="10" spans="1:13">
      <c r="A10" s="43">
        <v>9</v>
      </c>
      <c r="B10" s="43" t="s">
        <v>61</v>
      </c>
      <c r="C10" s="44">
        <v>1.4026000000000001</v>
      </c>
      <c r="D10" s="43">
        <v>21</v>
      </c>
      <c r="E10" s="43">
        <f t="shared" si="0"/>
        <v>1.4019750000000002</v>
      </c>
      <c r="F10" s="44">
        <f t="shared" si="1"/>
        <v>1.727222010000002</v>
      </c>
      <c r="G10" s="43" t="s">
        <v>71</v>
      </c>
    </row>
    <row r="11" spans="1:13">
      <c r="A11" s="43">
        <v>10</v>
      </c>
      <c r="B11" s="43" t="s">
        <v>61</v>
      </c>
      <c r="C11" s="44">
        <v>1.4019999999999999</v>
      </c>
      <c r="D11" s="43">
        <v>21</v>
      </c>
      <c r="E11" s="43">
        <f t="shared" si="0"/>
        <v>1.401375</v>
      </c>
      <c r="F11" s="44">
        <f t="shared" si="1"/>
        <v>1.7206654500000003</v>
      </c>
      <c r="G11" s="43" t="s">
        <v>72</v>
      </c>
    </row>
    <row r="12" spans="1:13">
      <c r="A12" s="43">
        <v>11</v>
      </c>
      <c r="B12" s="43" t="s">
        <v>61</v>
      </c>
      <c r="C12" s="44">
        <v>1.4015</v>
      </c>
      <c r="D12" s="43">
        <v>21</v>
      </c>
      <c r="E12" s="43">
        <f t="shared" si="0"/>
        <v>1.4008750000000001</v>
      </c>
      <c r="F12" s="44">
        <f t="shared" si="1"/>
        <v>1.7152016500000009</v>
      </c>
      <c r="G12" s="43" t="s">
        <v>73</v>
      </c>
    </row>
    <row r="13" spans="1:13">
      <c r="A13" s="43">
        <v>12</v>
      </c>
      <c r="B13" s="43" t="s">
        <v>61</v>
      </c>
      <c r="C13" s="44">
        <v>1.4009</v>
      </c>
      <c r="D13" s="43">
        <v>21</v>
      </c>
      <c r="E13" s="43">
        <f t="shared" si="0"/>
        <v>1.4002750000000002</v>
      </c>
      <c r="F13" s="44">
        <f t="shared" si="1"/>
        <v>1.708645090000001</v>
      </c>
      <c r="G13" s="43" t="s">
        <v>74</v>
      </c>
    </row>
    <row r="14" spans="1:13">
      <c r="A14" s="43">
        <v>13</v>
      </c>
      <c r="B14" s="43" t="s">
        <v>61</v>
      </c>
      <c r="C14" s="44">
        <v>1.4004000000000001</v>
      </c>
      <c r="D14" s="43">
        <v>21</v>
      </c>
      <c r="E14" s="43">
        <f t="shared" si="0"/>
        <v>1.3997750000000002</v>
      </c>
      <c r="F14" s="44">
        <f t="shared" si="1"/>
        <v>1.7031812900000016</v>
      </c>
      <c r="G14" s="43" t="s">
        <v>75</v>
      </c>
    </row>
    <row r="15" spans="1:13">
      <c r="A15" s="43">
        <v>14</v>
      </c>
      <c r="B15" s="43" t="s">
        <v>61</v>
      </c>
      <c r="C15" s="44">
        <v>1.3998999999999999</v>
      </c>
      <c r="D15" s="43">
        <v>21</v>
      </c>
      <c r="E15" s="43">
        <f t="shared" si="0"/>
        <v>1.399275</v>
      </c>
      <c r="F15" s="44">
        <f t="shared" si="1"/>
        <v>1.6977174900000005</v>
      </c>
      <c r="G15" s="43" t="s">
        <v>76</v>
      </c>
    </row>
    <row r="16" spans="1:13">
      <c r="A16" s="43">
        <v>15</v>
      </c>
      <c r="B16" s="43" t="s">
        <v>61</v>
      </c>
      <c r="C16" s="44">
        <v>1.3994</v>
      </c>
      <c r="D16" s="43">
        <v>21</v>
      </c>
      <c r="E16" s="43">
        <f t="shared" si="0"/>
        <v>1.3987750000000001</v>
      </c>
      <c r="F16" s="44">
        <f t="shared" si="1"/>
        <v>1.6922536900000011</v>
      </c>
      <c r="G16" s="43" t="s">
        <v>77</v>
      </c>
    </row>
    <row r="17" spans="1:7">
      <c r="A17" s="43">
        <v>16</v>
      </c>
      <c r="B17" s="43" t="s">
        <v>61</v>
      </c>
      <c r="C17" s="44">
        <v>1.3989</v>
      </c>
      <c r="D17" s="43">
        <v>21</v>
      </c>
      <c r="E17" s="43">
        <f t="shared" si="0"/>
        <v>1.3982750000000002</v>
      </c>
      <c r="F17" s="44">
        <f t="shared" si="1"/>
        <v>1.6867898900000018</v>
      </c>
      <c r="G17" s="43" t="s">
        <v>78</v>
      </c>
    </row>
    <row r="18" spans="1:7">
      <c r="A18" s="58">
        <v>17</v>
      </c>
      <c r="B18" s="58" t="s">
        <v>61</v>
      </c>
      <c r="C18" s="59">
        <v>1.3984000000000001</v>
      </c>
      <c r="D18" s="58">
        <v>21.1</v>
      </c>
      <c r="E18" s="58">
        <f t="shared" si="0"/>
        <v>1.3977925000000002</v>
      </c>
      <c r="F18" s="59">
        <f t="shared" si="1"/>
        <v>1.6815173230000031</v>
      </c>
      <c r="G18" s="58" t="s">
        <v>79</v>
      </c>
    </row>
    <row r="19" spans="1:7">
      <c r="A19" s="58">
        <v>18</v>
      </c>
      <c r="B19" s="58" t="s">
        <v>61</v>
      </c>
      <c r="C19" s="59">
        <v>1.3977999999999999</v>
      </c>
      <c r="D19" s="58">
        <v>21.1</v>
      </c>
      <c r="E19" s="58">
        <f t="shared" si="0"/>
        <v>1.3971925000000001</v>
      </c>
      <c r="F19" s="59">
        <f t="shared" si="1"/>
        <v>1.6749607630000014</v>
      </c>
      <c r="G19" s="58" t="s">
        <v>80</v>
      </c>
    </row>
    <row r="20" spans="1:7">
      <c r="A20" s="58">
        <v>19</v>
      </c>
      <c r="B20" s="58" t="s">
        <v>61</v>
      </c>
      <c r="C20" s="59">
        <v>1.3963000000000001</v>
      </c>
      <c r="D20" s="58">
        <v>21.1</v>
      </c>
      <c r="E20" s="58">
        <f t="shared" si="0"/>
        <v>1.3956925000000002</v>
      </c>
      <c r="F20" s="59">
        <f t="shared" si="1"/>
        <v>1.6585693630000016</v>
      </c>
      <c r="G20" s="58" t="s">
        <v>81</v>
      </c>
    </row>
    <row r="21" spans="1:7">
      <c r="A21" s="58">
        <v>20</v>
      </c>
      <c r="B21" s="58" t="s">
        <v>61</v>
      </c>
      <c r="C21" s="59">
        <v>1.3896999999999999</v>
      </c>
      <c r="D21" s="58">
        <v>21.1</v>
      </c>
      <c r="E21" s="58">
        <f t="shared" si="0"/>
        <v>1.3890925000000001</v>
      </c>
      <c r="F21" s="59">
        <f t="shared" si="1"/>
        <v>1.5864472030000005</v>
      </c>
      <c r="G21" s="58" t="s">
        <v>82</v>
      </c>
    </row>
    <row r="22" spans="1:7">
      <c r="A22" s="58">
        <v>21</v>
      </c>
      <c r="B22" s="58" t="s">
        <v>61</v>
      </c>
      <c r="C22" s="59">
        <v>1.3745000000000001</v>
      </c>
      <c r="D22" s="58">
        <v>21.1</v>
      </c>
      <c r="E22" s="58">
        <f t="shared" si="0"/>
        <v>1.3738925000000002</v>
      </c>
      <c r="F22" s="59">
        <f t="shared" si="1"/>
        <v>1.4203476830000028</v>
      </c>
      <c r="G22" s="58" t="s">
        <v>83</v>
      </c>
    </row>
    <row r="23" spans="1:7">
      <c r="A23" s="58">
        <v>22</v>
      </c>
      <c r="B23" s="58" t="s">
        <v>61</v>
      </c>
      <c r="C23" s="59">
        <v>1.3537999999999999</v>
      </c>
      <c r="D23" s="58">
        <v>21.1</v>
      </c>
      <c r="E23" s="58">
        <f t="shared" si="0"/>
        <v>1.3531925</v>
      </c>
      <c r="F23" s="59">
        <f t="shared" si="1"/>
        <v>1.1941463629999998</v>
      </c>
      <c r="G23" s="58" t="s">
        <v>84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3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1.4053</v>
      </c>
      <c r="D2" s="58">
        <v>21.1</v>
      </c>
      <c r="E2" s="58">
        <f t="shared" ref="E2:E23" si="0">((20-D2)*-0.000175+C2)-0.0008</f>
        <v>1.4046925000000001</v>
      </c>
      <c r="F2" s="59">
        <f t="shared" ref="F2:F23" si="1">E2*10.9276-13.593</f>
        <v>1.7569177630000006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1.4056999999999999</v>
      </c>
      <c r="D3" s="58">
        <v>21.2</v>
      </c>
      <c r="E3" s="58">
        <f t="shared" si="0"/>
        <v>1.4051100000000001</v>
      </c>
      <c r="F3" s="59">
        <f t="shared" si="1"/>
        <v>1.761480036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1.4055</v>
      </c>
      <c r="D4" s="60">
        <v>21.2</v>
      </c>
      <c r="E4" s="60">
        <f t="shared" si="0"/>
        <v>1.4049100000000001</v>
      </c>
      <c r="F4" s="61">
        <f t="shared" si="1"/>
        <v>1.7592945160000006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>
        <v>1.4051</v>
      </c>
      <c r="D5" s="60">
        <v>21.2</v>
      </c>
      <c r="E5" s="60">
        <f t="shared" si="0"/>
        <v>1.4045100000000001</v>
      </c>
      <c r="F5" s="61">
        <f t="shared" si="1"/>
        <v>1.7549234760000019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>
        <v>1.4046000000000001</v>
      </c>
      <c r="D6" s="60">
        <v>21.2</v>
      </c>
      <c r="E6" s="60">
        <f t="shared" si="0"/>
        <v>1.4040100000000002</v>
      </c>
      <c r="F6" s="61">
        <f t="shared" si="1"/>
        <v>1.7494596760000025</v>
      </c>
      <c r="G6" s="60" t="s">
        <v>89</v>
      </c>
    </row>
    <row r="7" spans="1:13">
      <c r="A7" s="60">
        <v>6</v>
      </c>
      <c r="B7" s="60" t="s">
        <v>61</v>
      </c>
      <c r="C7" s="61">
        <v>1.4039999999999999</v>
      </c>
      <c r="D7" s="60">
        <v>21.2</v>
      </c>
      <c r="E7" s="60">
        <f t="shared" si="0"/>
        <v>1.40341</v>
      </c>
      <c r="F7" s="61">
        <f t="shared" si="1"/>
        <v>1.7429031160000008</v>
      </c>
      <c r="G7" s="60" t="s">
        <v>90</v>
      </c>
    </row>
    <row r="8" spans="1:13">
      <c r="A8" s="60">
        <v>7</v>
      </c>
      <c r="B8" s="60" t="s">
        <v>61</v>
      </c>
      <c r="C8" s="61">
        <v>1.4035</v>
      </c>
      <c r="D8" s="60">
        <v>21.2</v>
      </c>
      <c r="E8" s="60">
        <f t="shared" si="0"/>
        <v>1.4029100000000001</v>
      </c>
      <c r="F8" s="61">
        <f t="shared" si="1"/>
        <v>1.7374393160000015</v>
      </c>
      <c r="G8" s="60" t="s">
        <v>91</v>
      </c>
    </row>
    <row r="9" spans="1:13">
      <c r="A9" s="60">
        <v>8</v>
      </c>
      <c r="B9" s="60" t="s">
        <v>61</v>
      </c>
      <c r="C9" s="61">
        <v>1.4029</v>
      </c>
      <c r="D9" s="60">
        <v>21.2</v>
      </c>
      <c r="E9" s="60">
        <f t="shared" si="0"/>
        <v>1.4023100000000002</v>
      </c>
      <c r="F9" s="61">
        <f t="shared" si="1"/>
        <v>1.7308827560000015</v>
      </c>
      <c r="G9" s="60" t="s">
        <v>92</v>
      </c>
    </row>
    <row r="10" spans="1:13">
      <c r="A10" s="60">
        <v>9</v>
      </c>
      <c r="B10" s="60" t="s">
        <v>61</v>
      </c>
      <c r="C10" s="61">
        <v>1.4024000000000001</v>
      </c>
      <c r="D10" s="60">
        <v>21.2</v>
      </c>
      <c r="E10" s="60">
        <f t="shared" si="0"/>
        <v>1.4018100000000002</v>
      </c>
      <c r="F10" s="61">
        <f t="shared" si="1"/>
        <v>1.7254189560000022</v>
      </c>
      <c r="G10" s="60" t="s">
        <v>93</v>
      </c>
    </row>
    <row r="11" spans="1:13">
      <c r="A11" s="60">
        <v>10</v>
      </c>
      <c r="B11" s="60" t="s">
        <v>61</v>
      </c>
      <c r="C11" s="61">
        <v>1.4018999999999999</v>
      </c>
      <c r="D11" s="60">
        <v>21.2</v>
      </c>
      <c r="E11" s="60">
        <f t="shared" si="0"/>
        <v>1.4013100000000001</v>
      </c>
      <c r="F11" s="61">
        <f t="shared" si="1"/>
        <v>1.719955156000001</v>
      </c>
      <c r="G11" s="60" t="s">
        <v>94</v>
      </c>
    </row>
    <row r="12" spans="1:13">
      <c r="A12" s="58">
        <v>11</v>
      </c>
      <c r="B12" s="58" t="s">
        <v>61</v>
      </c>
      <c r="C12" s="59">
        <v>1.4015</v>
      </c>
      <c r="D12" s="58">
        <v>21.2</v>
      </c>
      <c r="E12" s="58">
        <f t="shared" si="0"/>
        <v>1.4009100000000001</v>
      </c>
      <c r="F12" s="59">
        <f t="shared" si="1"/>
        <v>1.7155841160000005</v>
      </c>
      <c r="G12" s="58" t="s">
        <v>95</v>
      </c>
    </row>
    <row r="13" spans="1:13">
      <c r="A13" s="58">
        <v>12</v>
      </c>
      <c r="B13" s="58" t="s">
        <v>61</v>
      </c>
      <c r="C13" s="59">
        <v>1.4009</v>
      </c>
      <c r="D13" s="58">
        <v>21.2</v>
      </c>
      <c r="E13" s="58">
        <f t="shared" si="0"/>
        <v>1.4003100000000002</v>
      </c>
      <c r="F13" s="59">
        <f t="shared" si="1"/>
        <v>1.7090275560000023</v>
      </c>
      <c r="G13" s="58" t="s">
        <v>96</v>
      </c>
    </row>
    <row r="14" spans="1:13">
      <c r="A14" s="58">
        <v>13</v>
      </c>
      <c r="B14" s="58" t="s">
        <v>61</v>
      </c>
      <c r="C14" s="59">
        <v>1.4004000000000001</v>
      </c>
      <c r="D14" s="58">
        <v>21.2</v>
      </c>
      <c r="E14" s="58">
        <f t="shared" si="0"/>
        <v>1.3998100000000002</v>
      </c>
      <c r="F14" s="59">
        <f t="shared" si="1"/>
        <v>1.703563756000003</v>
      </c>
      <c r="G14" s="58" t="s">
        <v>97</v>
      </c>
    </row>
    <row r="15" spans="1:13">
      <c r="A15" s="58">
        <v>14</v>
      </c>
      <c r="B15" s="58" t="s">
        <v>61</v>
      </c>
      <c r="C15" s="59">
        <v>1.3998999999999999</v>
      </c>
      <c r="D15" s="58">
        <v>21.2</v>
      </c>
      <c r="E15" s="58">
        <f t="shared" si="0"/>
        <v>1.3993100000000001</v>
      </c>
      <c r="F15" s="59">
        <f t="shared" si="1"/>
        <v>1.6980999560000001</v>
      </c>
      <c r="G15" s="58" t="s">
        <v>98</v>
      </c>
    </row>
    <row r="16" spans="1:13">
      <c r="A16" s="58">
        <v>15</v>
      </c>
      <c r="B16" s="58" t="s">
        <v>61</v>
      </c>
      <c r="C16" s="59">
        <v>1.3994</v>
      </c>
      <c r="D16" s="58">
        <v>21.3</v>
      </c>
      <c r="E16" s="58">
        <f t="shared" si="0"/>
        <v>1.3988275000000001</v>
      </c>
      <c r="F16" s="59">
        <f t="shared" si="1"/>
        <v>1.6928273890000014</v>
      </c>
      <c r="G16" s="58" t="s">
        <v>99</v>
      </c>
    </row>
    <row r="17" spans="1:7">
      <c r="A17" s="58">
        <v>16</v>
      </c>
      <c r="B17" s="58" t="s">
        <v>61</v>
      </c>
      <c r="C17" s="59">
        <v>1.3988</v>
      </c>
      <c r="D17" s="58">
        <v>21.2</v>
      </c>
      <c r="E17" s="58">
        <f t="shared" si="0"/>
        <v>1.3982100000000002</v>
      </c>
      <c r="F17" s="59">
        <f t="shared" si="1"/>
        <v>1.6860795960000026</v>
      </c>
      <c r="G17" s="58" t="s">
        <v>100</v>
      </c>
    </row>
    <row r="18" spans="1:7">
      <c r="A18" s="58">
        <v>17</v>
      </c>
      <c r="B18" s="58" t="s">
        <v>61</v>
      </c>
      <c r="C18" s="59">
        <v>1.3983000000000001</v>
      </c>
      <c r="D18" s="58">
        <v>21.3</v>
      </c>
      <c r="E18" s="58">
        <f t="shared" si="0"/>
        <v>1.3977275000000002</v>
      </c>
      <c r="F18" s="59">
        <f t="shared" si="1"/>
        <v>1.6808070290000021</v>
      </c>
      <c r="G18" s="58" t="s">
        <v>101</v>
      </c>
    </row>
    <row r="19" spans="1:7">
      <c r="A19" s="58">
        <v>18</v>
      </c>
      <c r="B19" s="58" t="s">
        <v>61</v>
      </c>
      <c r="C19" s="59">
        <v>1.3976</v>
      </c>
      <c r="D19" s="58">
        <v>21.3</v>
      </c>
      <c r="E19" s="58">
        <f t="shared" si="0"/>
        <v>1.3970275000000001</v>
      </c>
      <c r="F19" s="59">
        <f t="shared" si="1"/>
        <v>1.6731577090000016</v>
      </c>
      <c r="G19" s="58" t="s">
        <v>102</v>
      </c>
    </row>
    <row r="20" spans="1:7">
      <c r="A20" s="60">
        <v>19</v>
      </c>
      <c r="B20" s="60" t="s">
        <v>61</v>
      </c>
      <c r="C20" s="61">
        <v>1.3964000000000001</v>
      </c>
      <c r="D20" s="60">
        <v>21.3</v>
      </c>
      <c r="E20" s="60">
        <f t="shared" si="0"/>
        <v>1.3958275000000002</v>
      </c>
      <c r="F20" s="61">
        <f t="shared" si="1"/>
        <v>1.6600445890000017</v>
      </c>
      <c r="G20" s="60" t="s">
        <v>103</v>
      </c>
    </row>
    <row r="21" spans="1:7">
      <c r="A21" s="60">
        <v>20</v>
      </c>
      <c r="B21" s="60" t="s">
        <v>61</v>
      </c>
      <c r="C21" s="61">
        <v>1.3913</v>
      </c>
      <c r="D21" s="60">
        <v>21.3</v>
      </c>
      <c r="E21" s="60">
        <f t="shared" si="0"/>
        <v>1.3907275000000001</v>
      </c>
      <c r="F21" s="61">
        <f t="shared" si="1"/>
        <v>1.6043138290000005</v>
      </c>
      <c r="G21" s="60" t="s">
        <v>104</v>
      </c>
    </row>
    <row r="22" spans="1:7">
      <c r="A22" s="60">
        <v>21</v>
      </c>
      <c r="B22" s="60" t="s">
        <v>61</v>
      </c>
      <c r="C22" s="61">
        <v>1.3768</v>
      </c>
      <c r="D22" s="60">
        <v>21.3</v>
      </c>
      <c r="E22" s="60">
        <f t="shared" si="0"/>
        <v>1.3762275000000002</v>
      </c>
      <c r="F22" s="61">
        <f t="shared" si="1"/>
        <v>1.4458636290000015</v>
      </c>
      <c r="G22" s="60" t="s">
        <v>105</v>
      </c>
    </row>
    <row r="23" spans="1:7">
      <c r="A23" s="60">
        <v>22</v>
      </c>
      <c r="B23" s="60" t="s">
        <v>61</v>
      </c>
      <c r="C23" s="61">
        <v>1.3561000000000001</v>
      </c>
      <c r="D23" s="60">
        <v>21.3</v>
      </c>
      <c r="E23" s="60">
        <f t="shared" si="0"/>
        <v>1.3555275000000002</v>
      </c>
      <c r="F23" s="61">
        <f t="shared" si="1"/>
        <v>1.2196623090000021</v>
      </c>
      <c r="G23" s="60" t="s">
        <v>106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Table of Contents</vt:lpstr>
      <vt:lpstr>Summary</vt:lpstr>
      <vt:lpstr>TubeLoading</vt:lpstr>
      <vt:lpstr>Tube A</vt:lpstr>
      <vt:lpstr>Tube B</vt:lpstr>
      <vt:lpstr>Tube C</vt:lpstr>
      <vt:lpstr>Tube D</vt:lpstr>
      <vt:lpstr>Tube E</vt:lpstr>
      <vt:lpstr>Tube F</vt:lpstr>
      <vt:lpstr>Tube G</vt:lpstr>
      <vt:lpstr>Tube H</vt:lpstr>
      <vt:lpstr>Tube I</vt:lpstr>
      <vt:lpstr>Tube J</vt:lpstr>
      <vt:lpstr>Tube K</vt:lpstr>
      <vt:lpstr>Tube L</vt:lpstr>
      <vt:lpstr>Tube M</vt:lpstr>
      <vt:lpstr>Tube N</vt:lpstr>
      <vt:lpstr>Tube O</vt:lpstr>
      <vt:lpstr>Tube P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Lafler, Marissa Renee</dc:creator>
  <cp:lastModifiedBy>Petar Penev</cp:lastModifiedBy>
  <cp:lastPrinted>2021-07-08T20:26:59Z</cp:lastPrinted>
  <dcterms:created xsi:type="dcterms:W3CDTF">2008-04-25T16:16:04Z</dcterms:created>
  <dcterms:modified xsi:type="dcterms:W3CDTF">2023-03-29T23:50:38Z</dcterms:modified>
</cp:coreProperties>
</file>