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llen127\Desktop\221207 Batch 132 Water yr\"/>
    </mc:Choice>
  </mc:AlternateContent>
  <xr:revisionPtr revIDLastSave="0" documentId="13_ncr:1_{F040B8CB-62B0-4E68-BAD0-411452FC8F13}" xr6:coauthVersionLast="47" xr6:coauthVersionMax="47" xr10:uidLastSave="{00000000-0000-0000-0000-000000000000}"/>
  <bookViews>
    <workbookView xWindow="23247" yWindow="907" windowWidth="2560" windowHeight="686" tabRatio="622" activeTab="1"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U1" i="21"/>
  <c r="AR1" i="21"/>
  <c r="AO1" i="21"/>
  <c r="AL1" i="21"/>
  <c r="AI1" i="21"/>
  <c r="AF1" i="21"/>
  <c r="AC1" i="21"/>
  <c r="Z1" i="21"/>
  <c r="W1" i="21"/>
  <c r="T1" i="21"/>
  <c r="Q1" i="21"/>
  <c r="N1" i="21"/>
  <c r="K1" i="21"/>
  <c r="H1" i="21"/>
  <c r="E1" i="21"/>
  <c r="B1" i="21"/>
  <c r="AL5" i="21"/>
  <c r="AO5" i="21"/>
  <c r="AR5" i="21"/>
  <c r="AU5" i="21"/>
  <c r="AL6" i="21"/>
  <c r="AO6" i="21"/>
  <c r="AR6" i="21"/>
  <c r="AU6" i="21"/>
  <c r="AL7" i="21"/>
  <c r="AO7" i="21"/>
  <c r="AR7" i="21"/>
  <c r="AU7" i="21"/>
  <c r="AL8" i="21"/>
  <c r="AO8" i="21"/>
  <c r="AR8" i="21"/>
  <c r="AS8" i="21"/>
  <c r="AU8" i="21"/>
  <c r="AL9" i="21"/>
  <c r="AO9" i="21"/>
  <c r="AR9" i="21"/>
  <c r="AU9" i="21"/>
  <c r="AL10" i="21"/>
  <c r="AO10" i="21"/>
  <c r="AR10" i="21"/>
  <c r="AU10" i="21"/>
  <c r="AV10" i="21"/>
  <c r="AL11" i="21"/>
  <c r="AO11" i="21"/>
  <c r="AR11" i="21"/>
  <c r="AU11" i="21"/>
  <c r="AL12" i="21"/>
  <c r="AO12" i="21"/>
  <c r="AR12" i="21"/>
  <c r="AU12" i="21"/>
  <c r="AL13" i="21"/>
  <c r="AO13" i="21"/>
  <c r="AR13" i="21"/>
  <c r="AU13" i="21"/>
  <c r="AL14" i="21"/>
  <c r="AO14" i="21"/>
  <c r="AR14" i="21"/>
  <c r="AU14" i="21"/>
  <c r="AL15" i="21"/>
  <c r="AO15" i="21"/>
  <c r="AR15" i="21"/>
  <c r="AU15" i="21"/>
  <c r="AL16" i="21"/>
  <c r="AO16" i="21"/>
  <c r="AR16" i="21"/>
  <c r="AU16" i="21"/>
  <c r="AL17" i="21"/>
  <c r="AO17" i="21"/>
  <c r="AR17" i="21"/>
  <c r="AU17" i="21"/>
  <c r="AL18" i="21"/>
  <c r="AO18" i="21"/>
  <c r="AR18" i="21"/>
  <c r="AU18" i="21"/>
  <c r="AL19" i="21"/>
  <c r="AO19" i="21"/>
  <c r="AR19" i="21"/>
  <c r="AU19" i="21"/>
  <c r="AL20" i="21"/>
  <c r="AO20" i="21"/>
  <c r="AR20" i="21"/>
  <c r="AU20" i="21"/>
  <c r="AL21" i="21"/>
  <c r="AO21" i="21"/>
  <c r="AR21" i="21"/>
  <c r="AU21" i="21"/>
  <c r="AL22" i="21"/>
  <c r="AO22" i="21"/>
  <c r="AR22" i="21"/>
  <c r="AU22" i="21"/>
  <c r="AL23" i="21"/>
  <c r="AO23" i="21"/>
  <c r="AR23" i="21"/>
  <c r="AU23" i="21"/>
  <c r="AL24" i="21"/>
  <c r="AO24" i="21"/>
  <c r="AP24" i="21"/>
  <c r="AR24" i="21"/>
  <c r="AS24" i="21"/>
  <c r="AU24" i="21"/>
  <c r="AL25" i="21"/>
  <c r="AO25" i="21"/>
  <c r="AP25" i="21"/>
  <c r="AR25" i="21"/>
  <c r="AU25" i="21"/>
  <c r="AU4" i="21"/>
  <c r="AR4" i="21"/>
  <c r="E23" i="19"/>
  <c r="F23" i="19" s="1"/>
  <c r="AV25" i="21" s="1"/>
  <c r="E22" i="19"/>
  <c r="F22" i="19" s="1"/>
  <c r="AV24" i="21" s="1"/>
  <c r="E21" i="19"/>
  <c r="F21" i="19" s="1"/>
  <c r="AV23" i="21" s="1"/>
  <c r="E20" i="19"/>
  <c r="F20" i="19" s="1"/>
  <c r="AV22" i="21" s="1"/>
  <c r="E19" i="19"/>
  <c r="F19" i="19" s="1"/>
  <c r="AV21" i="21" s="1"/>
  <c r="E18" i="19"/>
  <c r="F18" i="19" s="1"/>
  <c r="AV20" i="21" s="1"/>
  <c r="E17" i="19"/>
  <c r="F17" i="19" s="1"/>
  <c r="AV19" i="21" s="1"/>
  <c r="E16" i="19"/>
  <c r="F16" i="19" s="1"/>
  <c r="AV18" i="21" s="1"/>
  <c r="E15" i="19"/>
  <c r="F15" i="19" s="1"/>
  <c r="AV17" i="21" s="1"/>
  <c r="E14" i="19"/>
  <c r="F14" i="19" s="1"/>
  <c r="AV16" i="21" s="1"/>
  <c r="E13" i="19"/>
  <c r="F13" i="19" s="1"/>
  <c r="AV15" i="21" s="1"/>
  <c r="E12" i="19"/>
  <c r="F12" i="19" s="1"/>
  <c r="AV14" i="21" s="1"/>
  <c r="E11" i="19"/>
  <c r="F11" i="19" s="1"/>
  <c r="AV13" i="21" s="1"/>
  <c r="E10" i="19"/>
  <c r="F10" i="19" s="1"/>
  <c r="AV12" i="21" s="1"/>
  <c r="E9" i="19"/>
  <c r="F9" i="19" s="1"/>
  <c r="AV11" i="21" s="1"/>
  <c r="E8" i="19"/>
  <c r="F8" i="19" s="1"/>
  <c r="E7" i="19"/>
  <c r="F7" i="19" s="1"/>
  <c r="AV9" i="21" s="1"/>
  <c r="E6" i="19"/>
  <c r="F6" i="19" s="1"/>
  <c r="AV8" i="21" s="1"/>
  <c r="E5" i="19"/>
  <c r="F5" i="19" s="1"/>
  <c r="AV7" i="21" s="1"/>
  <c r="E4" i="19"/>
  <c r="F4" i="19" s="1"/>
  <c r="AV6" i="21" s="1"/>
  <c r="E3" i="19"/>
  <c r="F3" i="19" s="1"/>
  <c r="AV5" i="21" s="1"/>
  <c r="E2" i="19"/>
  <c r="F2" i="19" s="1"/>
  <c r="AV4" i="21" s="1"/>
  <c r="E23" i="12"/>
  <c r="F23" i="12" s="1"/>
  <c r="AS25" i="21" s="1"/>
  <c r="E22" i="12"/>
  <c r="F22" i="12" s="1"/>
  <c r="E21" i="12"/>
  <c r="F21" i="12" s="1"/>
  <c r="AS23" i="21" s="1"/>
  <c r="E20" i="12"/>
  <c r="F20" i="12" s="1"/>
  <c r="AS22" i="21" s="1"/>
  <c r="E19" i="12"/>
  <c r="F19" i="12" s="1"/>
  <c r="AS21" i="21" s="1"/>
  <c r="E18" i="12"/>
  <c r="F18" i="12" s="1"/>
  <c r="AS20" i="21" s="1"/>
  <c r="E17" i="12"/>
  <c r="F17" i="12" s="1"/>
  <c r="AS19" i="21" s="1"/>
  <c r="E16" i="12"/>
  <c r="F16" i="12" s="1"/>
  <c r="AS18" i="21" s="1"/>
  <c r="E15" i="12"/>
  <c r="F15" i="12" s="1"/>
  <c r="AS17" i="21" s="1"/>
  <c r="E14" i="12"/>
  <c r="F14" i="12" s="1"/>
  <c r="AS16" i="21" s="1"/>
  <c r="E13" i="12"/>
  <c r="F13" i="12" s="1"/>
  <c r="AS15" i="21" s="1"/>
  <c r="E12" i="12"/>
  <c r="F12" i="12" s="1"/>
  <c r="AS14" i="21" s="1"/>
  <c r="E11" i="12"/>
  <c r="F11" i="12" s="1"/>
  <c r="AS13" i="21" s="1"/>
  <c r="E10" i="12"/>
  <c r="F10" i="12" s="1"/>
  <c r="AS12" i="21" s="1"/>
  <c r="E9" i="12"/>
  <c r="F9" i="12" s="1"/>
  <c r="AS11" i="21" s="1"/>
  <c r="E8" i="12"/>
  <c r="F8" i="12" s="1"/>
  <c r="AS10" i="21" s="1"/>
  <c r="E7" i="12"/>
  <c r="F7" i="12" s="1"/>
  <c r="AS9" i="21" s="1"/>
  <c r="E6" i="12"/>
  <c r="F6" i="12" s="1"/>
  <c r="E5" i="12"/>
  <c r="F5" i="12" s="1"/>
  <c r="AS7" i="21" s="1"/>
  <c r="E4" i="12"/>
  <c r="F4" i="12" s="1"/>
  <c r="AS6" i="21" s="1"/>
  <c r="E3" i="12"/>
  <c r="F3" i="12" s="1"/>
  <c r="AS5" i="21" s="1"/>
  <c r="E2" i="12"/>
  <c r="F2" i="12" s="1"/>
  <c r="AS4" i="21" s="1"/>
  <c r="E23" i="4"/>
  <c r="F23" i="4" s="1"/>
  <c r="F22" i="4"/>
  <c r="E22" i="4"/>
  <c r="E21" i="4"/>
  <c r="F21" i="4" s="1"/>
  <c r="AP23" i="21" s="1"/>
  <c r="E20" i="4"/>
  <c r="F20" i="4" s="1"/>
  <c r="AP22" i="21" s="1"/>
  <c r="E19" i="4"/>
  <c r="F19" i="4" s="1"/>
  <c r="AP21" i="21" s="1"/>
  <c r="E18" i="4"/>
  <c r="F18" i="4" s="1"/>
  <c r="AP20" i="21" s="1"/>
  <c r="E17" i="4"/>
  <c r="F17" i="4" s="1"/>
  <c r="AP19" i="21" s="1"/>
  <c r="E16" i="4"/>
  <c r="F16" i="4" s="1"/>
  <c r="AP18" i="21" s="1"/>
  <c r="E15" i="4"/>
  <c r="F15" i="4" s="1"/>
  <c r="AP17" i="21" s="1"/>
  <c r="E14" i="4"/>
  <c r="F14" i="4" s="1"/>
  <c r="AP16" i="21" s="1"/>
  <c r="E13" i="4"/>
  <c r="F13" i="4" s="1"/>
  <c r="AP15" i="21" s="1"/>
  <c r="E12" i="4"/>
  <c r="F12" i="4" s="1"/>
  <c r="AP14" i="21" s="1"/>
  <c r="E11" i="4"/>
  <c r="F11" i="4" s="1"/>
  <c r="AP13" i="21" s="1"/>
  <c r="E10" i="4"/>
  <c r="F10" i="4" s="1"/>
  <c r="AP12" i="21" s="1"/>
  <c r="E9" i="4"/>
  <c r="F9" i="4" s="1"/>
  <c r="AP11" i="21" s="1"/>
  <c r="E8" i="4"/>
  <c r="F8" i="4" s="1"/>
  <c r="AP10" i="21" s="1"/>
  <c r="E7" i="4"/>
  <c r="F7" i="4" s="1"/>
  <c r="AP9" i="21" s="1"/>
  <c r="E6" i="4"/>
  <c r="F6" i="4" s="1"/>
  <c r="AP8" i="21" s="1"/>
  <c r="E5" i="4"/>
  <c r="F5" i="4" s="1"/>
  <c r="AP7" i="21" s="1"/>
  <c r="E4" i="4"/>
  <c r="F4" i="4" s="1"/>
  <c r="AP6" i="21" s="1"/>
  <c r="E3" i="4"/>
  <c r="F3" i="4" s="1"/>
  <c r="AP5" i="21" s="1"/>
  <c r="E2" i="4"/>
  <c r="F2" i="4" s="1"/>
  <c r="AP4" i="21" s="1"/>
  <c r="AO4" i="21"/>
  <c r="AL4" i="21"/>
  <c r="AF5" i="21"/>
  <c r="AI5" i="21"/>
  <c r="AF6" i="21"/>
  <c r="AI6" i="21"/>
  <c r="AF7" i="21"/>
  <c r="AI7" i="21"/>
  <c r="AF8" i="21"/>
  <c r="AI8" i="21"/>
  <c r="AF9" i="21"/>
  <c r="AI9" i="21"/>
  <c r="AF10" i="21"/>
  <c r="AI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I24" i="21"/>
  <c r="AF25" i="21"/>
  <c r="AI25" i="21"/>
  <c r="AC5" i="21"/>
  <c r="AC6" i="21"/>
  <c r="AC7" i="21"/>
  <c r="AC8" i="21"/>
  <c r="AC9" i="21"/>
  <c r="AC10" i="21"/>
  <c r="AC11" i="21"/>
  <c r="AC12" i="21"/>
  <c r="AC13" i="21"/>
  <c r="AC14" i="21"/>
  <c r="AC15" i="21"/>
  <c r="AC16" i="21"/>
  <c r="AC17" i="21"/>
  <c r="AC18" i="21"/>
  <c r="AC19" i="21"/>
  <c r="AC20" i="21"/>
  <c r="AC21" i="21"/>
  <c r="AC22" i="21"/>
  <c r="AC23" i="21"/>
  <c r="AC24" i="21"/>
  <c r="AC25" i="21"/>
  <c r="AI4" i="21"/>
  <c r="AF4" i="21"/>
  <c r="AC4" i="21"/>
  <c r="Z5" i="21"/>
  <c r="Z6" i="21"/>
  <c r="Z7" i="21"/>
  <c r="Z8" i="21"/>
  <c r="Z9" i="21"/>
  <c r="Z10" i="21"/>
  <c r="Z11" i="21"/>
  <c r="Z12" i="21"/>
  <c r="Z13" i="21"/>
  <c r="Z14" i="21"/>
  <c r="Z15" i="21"/>
  <c r="Z16" i="21"/>
  <c r="Z17" i="21"/>
  <c r="Z18" i="21"/>
  <c r="Z19" i="21"/>
  <c r="Z20" i="21"/>
  <c r="Z21" i="21"/>
  <c r="Z22" i="21"/>
  <c r="Z23" i="21"/>
  <c r="Z24" i="21"/>
  <c r="Z25" i="21"/>
  <c r="Z4" i="21"/>
  <c r="A18" i="22" l="1"/>
  <c r="A19" i="22"/>
  <c r="B20" i="22"/>
  <c r="B19" i="22"/>
  <c r="B6" i="22"/>
  <c r="B7" i="22"/>
  <c r="B8" i="22"/>
  <c r="B9" i="22"/>
  <c r="B10" i="22"/>
  <c r="B11" i="22"/>
  <c r="B12" i="22"/>
  <c r="B13" i="22"/>
  <c r="B14" i="22"/>
  <c r="B15" i="22"/>
  <c r="B16" i="22"/>
  <c r="B17" i="22"/>
  <c r="B18" i="22"/>
  <c r="B5" i="22"/>
  <c r="A6" i="22"/>
  <c r="A7" i="22"/>
  <c r="A8" i="22"/>
  <c r="A9" i="22"/>
  <c r="A10" i="22"/>
  <c r="A11" i="22"/>
  <c r="A12" i="22"/>
  <c r="A13" i="22"/>
  <c r="A14" i="22"/>
  <c r="A15" i="22"/>
  <c r="A16" i="22"/>
  <c r="A17" i="22"/>
  <c r="A5" i="22"/>
  <c r="E23" i="17"/>
  <c r="F23" i="17" s="1"/>
  <c r="AJ25" i="21" s="1"/>
  <c r="E22" i="17"/>
  <c r="F22" i="17" s="1"/>
  <c r="AJ24" i="21" s="1"/>
  <c r="E21" i="17"/>
  <c r="F21" i="17" s="1"/>
  <c r="AJ23" i="21" s="1"/>
  <c r="E20" i="17"/>
  <c r="F20" i="17" s="1"/>
  <c r="AJ22" i="21" s="1"/>
  <c r="E19" i="17"/>
  <c r="F19" i="17" s="1"/>
  <c r="AJ21" i="21" s="1"/>
  <c r="E18" i="17"/>
  <c r="F18" i="17" s="1"/>
  <c r="AJ20" i="21" s="1"/>
  <c r="E17" i="17"/>
  <c r="F17" i="17" s="1"/>
  <c r="AJ19" i="21" s="1"/>
  <c r="E16" i="17"/>
  <c r="F16" i="17" s="1"/>
  <c r="AJ18" i="21" s="1"/>
  <c r="E15" i="17"/>
  <c r="F15" i="17" s="1"/>
  <c r="AJ17" i="21" s="1"/>
  <c r="E14" i="17"/>
  <c r="F14" i="17" s="1"/>
  <c r="AJ16" i="21" s="1"/>
  <c r="E13" i="17"/>
  <c r="F13" i="17" s="1"/>
  <c r="AJ15" i="21" s="1"/>
  <c r="E12" i="17"/>
  <c r="F12" i="17" s="1"/>
  <c r="AJ14" i="21" s="1"/>
  <c r="E11" i="17"/>
  <c r="F11" i="17" s="1"/>
  <c r="AJ13" i="21" s="1"/>
  <c r="E10" i="17"/>
  <c r="F10" i="17" s="1"/>
  <c r="AJ12" i="21" s="1"/>
  <c r="E9" i="17"/>
  <c r="F9" i="17" s="1"/>
  <c r="AJ11" i="21" s="1"/>
  <c r="E8" i="17"/>
  <c r="F8" i="17" s="1"/>
  <c r="AJ10" i="21" s="1"/>
  <c r="E7" i="17"/>
  <c r="F7" i="17" s="1"/>
  <c r="AJ9" i="21" s="1"/>
  <c r="E6" i="17"/>
  <c r="F6" i="17" s="1"/>
  <c r="AJ8" i="21" s="1"/>
  <c r="E5" i="17"/>
  <c r="F5" i="17" s="1"/>
  <c r="AJ7" i="21" s="1"/>
  <c r="E4" i="17"/>
  <c r="F4" i="17" s="1"/>
  <c r="AJ6" i="21" s="1"/>
  <c r="E3" i="17"/>
  <c r="F3" i="17" s="1"/>
  <c r="AJ5" i="21" s="1"/>
  <c r="E2" i="17"/>
  <c r="F2" i="17" s="1"/>
  <c r="AJ4" i="21" s="1"/>
  <c r="E23" i="16"/>
  <c r="F23" i="16" s="1"/>
  <c r="AG25" i="21" s="1"/>
  <c r="E22" i="16"/>
  <c r="F22" i="16" s="1"/>
  <c r="AG24" i="21" s="1"/>
  <c r="E21" i="16"/>
  <c r="F21" i="16" s="1"/>
  <c r="AG23" i="21" s="1"/>
  <c r="E20" i="16"/>
  <c r="F20" i="16" s="1"/>
  <c r="AG22" i="21" s="1"/>
  <c r="E19" i="16"/>
  <c r="F19" i="16" s="1"/>
  <c r="AG21" i="21" s="1"/>
  <c r="E18" i="16"/>
  <c r="F18" i="16" s="1"/>
  <c r="AG20" i="21" s="1"/>
  <c r="E17" i="16"/>
  <c r="F17" i="16" s="1"/>
  <c r="AG19" i="21" s="1"/>
  <c r="E16" i="16"/>
  <c r="F16" i="16" s="1"/>
  <c r="AG18" i="21" s="1"/>
  <c r="E15" i="16"/>
  <c r="F15" i="16" s="1"/>
  <c r="AG17" i="21" s="1"/>
  <c r="E14" i="16"/>
  <c r="F14" i="16" s="1"/>
  <c r="AG16" i="21" s="1"/>
  <c r="E13" i="16"/>
  <c r="F13" i="16" s="1"/>
  <c r="AG15" i="21" s="1"/>
  <c r="E12" i="16"/>
  <c r="F12" i="16" s="1"/>
  <c r="AG14" i="21" s="1"/>
  <c r="E11" i="16"/>
  <c r="F11" i="16" s="1"/>
  <c r="AG13" i="21" s="1"/>
  <c r="E10" i="16"/>
  <c r="F10" i="16" s="1"/>
  <c r="AG12" i="21" s="1"/>
  <c r="E9" i="16"/>
  <c r="F9" i="16" s="1"/>
  <c r="AG11" i="21" s="1"/>
  <c r="E8" i="16"/>
  <c r="F8" i="16" s="1"/>
  <c r="AG10" i="21" s="1"/>
  <c r="E7" i="16"/>
  <c r="F7" i="16" s="1"/>
  <c r="AG9" i="21" s="1"/>
  <c r="E6" i="16"/>
  <c r="F6" i="16" s="1"/>
  <c r="AG8" i="21" s="1"/>
  <c r="E5" i="16"/>
  <c r="F5" i="16" s="1"/>
  <c r="AG7" i="21" s="1"/>
  <c r="E4" i="16"/>
  <c r="F4" i="16" s="1"/>
  <c r="AG6" i="21" s="1"/>
  <c r="E3" i="16"/>
  <c r="F3" i="16" s="1"/>
  <c r="AG5" i="21" s="1"/>
  <c r="E2" i="16"/>
  <c r="F2" i="16" s="1"/>
  <c r="AG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D25" i="21" l="1"/>
  <c r="AA25" i="21"/>
  <c r="AA24" i="21"/>
  <c r="AD24" i="21"/>
  <c r="AD23" i="21"/>
  <c r="AA23" i="21"/>
  <c r="AA22" i="21"/>
  <c r="AD22" i="21"/>
  <c r="AD21" i="21"/>
  <c r="AA21" i="21"/>
  <c r="AA20" i="21"/>
  <c r="AD20" i="21"/>
  <c r="AA19" i="21"/>
  <c r="AD19" i="21"/>
  <c r="AA18" i="21"/>
  <c r="AD18" i="21"/>
  <c r="AD17" i="21"/>
  <c r="AA17" i="21"/>
  <c r="AA16" i="21"/>
  <c r="AD16" i="21"/>
  <c r="AA15" i="21"/>
  <c r="AD15" i="21"/>
  <c r="AD14" i="21"/>
  <c r="AA14" i="21"/>
  <c r="AD13" i="21"/>
  <c r="AA13" i="21"/>
  <c r="AD12" i="21"/>
  <c r="AA12" i="21"/>
  <c r="AD11" i="21"/>
  <c r="AA11" i="21"/>
  <c r="AD10" i="21"/>
  <c r="AA10" i="21"/>
  <c r="AD9" i="21"/>
  <c r="AA9" i="21"/>
  <c r="AD8" i="21"/>
  <c r="AA8" i="21"/>
  <c r="AD7" i="21"/>
  <c r="AA7" i="21"/>
  <c r="AD6" i="21"/>
  <c r="AA6" i="21"/>
  <c r="AD5" i="21"/>
  <c r="AA5" i="21"/>
  <c r="AD4" i="21"/>
  <c r="AA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AM25" i="21" s="1"/>
  <c r="E22" i="18"/>
  <c r="F22" i="18" s="1"/>
  <c r="AM24" i="21" s="1"/>
  <c r="E21" i="18"/>
  <c r="F21" i="18" s="1"/>
  <c r="AM23" i="21" s="1"/>
  <c r="E20" i="18"/>
  <c r="F20" i="18" s="1"/>
  <c r="AM22" i="21" s="1"/>
  <c r="E19" i="18"/>
  <c r="F19" i="18" s="1"/>
  <c r="AM21" i="21" s="1"/>
  <c r="E18" i="18"/>
  <c r="F18" i="18" s="1"/>
  <c r="AM20" i="21" s="1"/>
  <c r="E17" i="18"/>
  <c r="F17" i="18" s="1"/>
  <c r="AM19" i="21" s="1"/>
  <c r="E16" i="18"/>
  <c r="F16" i="18" s="1"/>
  <c r="AM18" i="21" s="1"/>
  <c r="E15" i="18"/>
  <c r="F15" i="18" s="1"/>
  <c r="AM17" i="21" s="1"/>
  <c r="E14" i="18"/>
  <c r="F14" i="18" s="1"/>
  <c r="AM16" i="21" s="1"/>
  <c r="E13" i="18"/>
  <c r="F13" i="18" s="1"/>
  <c r="AM15" i="21" s="1"/>
  <c r="E12" i="18"/>
  <c r="F12" i="18" s="1"/>
  <c r="AM14" i="21" s="1"/>
  <c r="E11" i="18"/>
  <c r="F11" i="18" s="1"/>
  <c r="AM13" i="21" s="1"/>
  <c r="E10" i="18"/>
  <c r="F10" i="18" s="1"/>
  <c r="AM12" i="21" s="1"/>
  <c r="E9" i="18"/>
  <c r="F9" i="18" s="1"/>
  <c r="AM11" i="21" s="1"/>
  <c r="E8" i="18"/>
  <c r="F8" i="18" s="1"/>
  <c r="AM10" i="21" s="1"/>
  <c r="E7" i="18"/>
  <c r="F7" i="18" s="1"/>
  <c r="AM9" i="21" s="1"/>
  <c r="E6" i="18"/>
  <c r="F6" i="18" s="1"/>
  <c r="AM8" i="21" s="1"/>
  <c r="E5" i="18"/>
  <c r="F5" i="18" s="1"/>
  <c r="AM7" i="21" s="1"/>
  <c r="E4" i="18"/>
  <c r="F4" i="18" s="1"/>
  <c r="AM6" i="21" s="1"/>
  <c r="E3" i="18"/>
  <c r="F3" i="18" s="1"/>
  <c r="AM5" i="21" s="1"/>
  <c r="E2" i="18"/>
  <c r="F2" i="18" s="1"/>
  <c r="AM4" i="21"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20" i="22" l="1"/>
  <c r="AW26" i="21"/>
  <c r="H20"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9" i="22" l="1"/>
  <c r="AT26" i="21"/>
  <c r="H19" i="22" s="1"/>
  <c r="G18" i="22"/>
  <c r="AQ26" i="21"/>
  <c r="H18" i="22" s="1"/>
  <c r="G15" i="22"/>
  <c r="AH26" i="21"/>
  <c r="H15" i="22" s="1"/>
  <c r="G12" i="22"/>
  <c r="Y26" i="21"/>
  <c r="H12" i="22" s="1"/>
  <c r="G14" i="22"/>
  <c r="AE26" i="21"/>
  <c r="H14" i="22" s="1"/>
  <c r="G17" i="22"/>
  <c r="AN26" i="21"/>
  <c r="H17" i="22" s="1"/>
  <c r="G16" i="22"/>
  <c r="AK26" i="21"/>
  <c r="H16"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<sst xmlns="http://schemas.openxmlformats.org/spreadsheetml/2006/main" count="1305" uniqueCount="216">
  <si>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</si>
  <si>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</si>
  <si>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</si>
  <si>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</si>
  <si>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</si>
  <si>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</si>
  <si>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</si>
  <si>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</si>
  <si>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</si>
  <si>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</si>
  <si>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</si>
  <si>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</si>
  <si>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</si>
  <si>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</si>
  <si>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</si>
  <si>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</si>
  <si>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</si>
  <si>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</si>
  <si>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</si>
  <si>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</si>
  <si>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</si>
  <si>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</si>
  <si>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</si>
  <si>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</si>
  <si>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</si>
  <si>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</si>
  <si>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</si>
  <si>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</si>
  <si>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</si>
  <si>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</si>
  <si>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</si>
  <si>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</si>
  <si>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</si>
  <si>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</si>
  <si>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</si>
  <si>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</si>
  <si>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</si>
  <si>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</si>
  <si>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</si>
  <si>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</si>
  <si>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</si>
  <si>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</si>
  <si>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</si>
  <si>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</si>
  <si>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</si>
  <si>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</si>
  <si>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</si>
  <si>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</si>
  <si>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</si>
  <si>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</si>
  <si>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</si>
  <si>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</si>
  <si>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</si>
  <si>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</si>
  <si>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</si>
  <si>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</si>
  <si>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</si>
  <si>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</si>
  <si>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</si>
  <si>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</si>
  <si>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</si>
  <si>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</si>
  <si>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</si>
  <si>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</si>
  <si>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</si>
  <si>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</si>
  <si>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</si>
  <si>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</si>
  <si>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</si>
  <si>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</si>
  <si>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</si>
  <si>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</si>
  <si>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</si>
  <si>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</si>
  <si>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</si>
  <si>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</si>
  <si>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</si>
  <si>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</si>
  <si>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</si>
  <si>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</si>
  <si>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</si>
  <si>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</si>
  <si>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</si>
  <si>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</si>
  <si>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</si>
  <si>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</si>
  <si>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</si>
  <si>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</si>
  <si>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</si>
  <si>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</si>
  <si>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</si>
  <si>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</si>
  <si>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</si>
  <si>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</si>
  <si>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</si>
  <si>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</si>
  <si>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</si>
  <si>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</si>
  <si>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</si>
  <si>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</si>
  <si>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</si>
  <si>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</si>
  <si>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</si>
  <si>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</si>
  <si>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</si>
  <si>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</si>
  <si>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</si>
  <si>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</si>
  <si>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</si>
  <si>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</si>
  <si>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</si>
  <si>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</si>
  <si>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</si>
  <si>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</si>
  <si>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</si>
  <si>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</si>
  <si>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</si>
  <si>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</si>
  <si>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</si>
  <si>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</si>
  <si>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</si>
  <si>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</si>
  <si>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</si>
  <si>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</si>
  <si>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</si>
  <si>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</si>
  <si>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</si>
  <si>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</si>
  <si>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</si>
  <si>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</si>
  <si>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</si>
  <si>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</si>
  <si>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</si>
  <si>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</si>
  <si>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</si>
  <si>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</si>
  <si>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</si>
  <si>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</si>
  <si>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</si>
  <si>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</si>
  <si>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</si>
  <si>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</si>
  <si>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</si>
  <si>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</si>
  <si>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</si>
  <si>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</si>
  <si>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</si>
  <si>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</si>
  <si>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</si>
  <si>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</si>
  <si>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</si>
  <si>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</si>
  <si>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</si>
  <si>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</si>
  <si>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</si>
  <si>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</si>
  <si>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</si>
  <si>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</si>
  <si>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</si>
  <si>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</si>
  <si>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</si>
  <si>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</si>
  <si>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</si>
  <si>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</si>
  <si>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</si>
  <si>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</si>
  <si>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</si>
  <si>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</si>
  <si>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</si>
  <si>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</si>
  <si>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</si>
  <si>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</si>
  <si>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</si>
  <si>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</si>
  <si>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</si>
  <si>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</si>
  <si>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</si>
  <si>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</si>
  <si>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</si>
  <si>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</si>
  <si>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</si>
  <si>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</si>
  <si>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</si>
  <si>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</si>
  <si>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</si>
  <si>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</si>
  <si>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</si>
  <si>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</si>
  <si>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</si>
  <si>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</si>
  <si>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</si>
  <si>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</si>
  <si>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</si>
  <si>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</si>
  <si>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</si>
  <si>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</si>
  <si>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</si>
  <si>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</si>
  <si>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</si>
  <si>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</si>
  <si>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</si>
  <si>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</si>
  <si>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</si>
  <si>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</si>
  <si>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</si>
  <si>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</si>
  <si>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</si>
  <si>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O</t>
  </si>
  <si>
    <t>P</t>
  </si>
  <si>
    <t>Isotope</t>
  </si>
  <si>
    <t>DNA Loaded (ng)</t>
  </si>
  <si>
    <t>Notes:</t>
  </si>
  <si>
    <t>Water Year</t>
  </si>
  <si>
    <t>Final Volume per Fraction (ul)</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</si>
  <si>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</si>
  <si>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Tube M developed an air pocket within the tube during fractioning the sample. May need 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</si>
</sst>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22">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0" borderId="6" xfId="1" applyNumberFormat="1" applyBorder="1"/>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1" fontId="13" fillId="0" borderId="5" xfId="1" applyNumberFormat="1" applyFont="1" applyBorder="1" applyAlignment="1">
      <alignment horizontal="center"/>
    </xf>
    <xf numFmtId="1" fontId="13" fillId="0" borderId="6" xfId="1" applyNumberFormat="1" applyFont="1" applyBorder="1" applyAlignment="1">
      <alignment horizontal="center"/>
    </xf>
    <xf numFmtId="1" fontId="13" fillId="0" borderId="7" xfId="1" applyNumberFormat="1" applyFont="1" applyBorder="1" applyAlignment="1">
      <alignment horizontal="center"/>
    </xf>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xf numFmtId="0" fontId="13" fillId="0" borderId="7"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Summary!$P$5:$P$23</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Summary!$S$5:$S$23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1.7676541300000022</c:v>
                </c:pt>
                <c:pt idx="1">
                  <c:v>1.7610975700000004</c:v>
                </c:pt>
                <c:pt idx="2">
                  <c:v>1.7600048100000016</c:v>
                </c:pt>
                <c:pt idx="3">
                  <c:v>1.7558250030000018</c:v>
                </c:pt>
                <c:pt idx="4">
                  <c:v>1.7492684430000018</c:v>
                </c:pt>
                <c:pt idx="5">
                  <c:v>1.7427118830000001</c:v>
                </c:pt>
                <c:pt idx="6">
                  <c:v>1.7372480830000008</c:v>
                </c:pt>
                <c:pt idx="7">
                  <c:v>1.7317842830000014</c:v>
                </c:pt>
                <c:pt idx="8">
                  <c:v>1.7263204830000021</c:v>
                </c:pt>
                <c:pt idx="9">
                  <c:v>1.7197639230000004</c:v>
                </c:pt>
                <c:pt idx="10">
                  <c:v>1.714300123000001</c:v>
                </c:pt>
                <c:pt idx="11">
                  <c:v>1.7099290830000022</c:v>
                </c:pt>
                <c:pt idx="12">
                  <c:v>1.7033725230000023</c:v>
                </c:pt>
                <c:pt idx="13">
                  <c:v>1.6968159630000006</c:v>
                </c:pt>
                <c:pt idx="14">
                  <c:v>1.6915433960000019</c:v>
                </c:pt>
                <c:pt idx="15">
                  <c:v>1.6860795960000026</c:v>
                </c:pt>
                <c:pt idx="16">
                  <c:v>1.6795230360000026</c:v>
                </c:pt>
                <c:pt idx="17">
                  <c:v>1.666409916000001</c:v>
                </c:pt>
                <c:pt idx="18">
                  <c:v>1.6106791559999998</c:v>
                </c:pt>
              </c:numCache>
            </c:numRef>
          </c:xVal>
          <c:yVal>
            <c:numRef>
              <c:f>Summary!$V$5:$V$23</c:f>
              <c:numCache>
                <c:formatCode>0.0000</c:formatCode>
                <c:ptCount val="19"/>
                <c:pt idx="0">
                  <c:v>9.8657129414654963E-3</c:v>
                </c:pt>
                <c:pt idx="1">
                  <c:v>3.9080330270260082E-2</c:v>
                </c:pt>
                <c:pt idx="2">
                  <c:v>8.1504251547056636E-2</c:v>
                </c:pt>
                <c:pt idx="3">
                  <c:v>0.29729356812200897</c:v>
                </c:pt>
                <c:pt idx="4">
                  <c:v>0.65842366398274332</c:v>
                </c:pt>
                <c:pt idx="5">
                  <c:v>1.3245785983835918</c:v>
                </c:pt>
                <c:pt idx="6">
                  <c:v>3.376909338608078</c:v>
                </c:pt>
                <c:pt idx="7">
                  <c:v>7.2952043914315032</c:v>
                </c:pt>
                <c:pt idx="8">
                  <c:v>17.725978447398369</c:v>
                </c:pt>
                <c:pt idx="9">
                  <c:v>25.231097690989362</c:v>
                </c:pt>
                <c:pt idx="10">
                  <c:v>20.047001257914669</c:v>
                </c:pt>
                <c:pt idx="11">
                  <c:v>11.867541068180039</c:v>
                </c:pt>
                <c:pt idx="12">
                  <c:v>4.5378164278629471</c:v>
                </c:pt>
                <c:pt idx="13">
                  <c:v>2.190168165207695</c:v>
                </c:pt>
                <c:pt idx="14">
                  <c:v>1.533936094546213</c:v>
                </c:pt>
                <c:pt idx="15">
                  <c:v>0.88337206543597147</c:v>
                </c:pt>
                <c:pt idx="16">
                  <c:v>0.50547958538206983</c:v>
                </c:pt>
                <c:pt idx="17">
                  <c:v>0.48477256555786657</c:v>
                </c:pt>
                <c:pt idx="18">
                  <c:v>0.41176099923066228</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Summary!$Y$5:$Y$23</c:f>
              <c:numCache>
                <c:formatCode>0.0000</c:formatCode>
                <c:ptCount val="19"/>
                <c:pt idx="0">
                  <c:v>-1.5453923747029913E-2</c:v>
                </c:pt>
                <c:pt idx="1">
                  <c:v>7.3686310034335898E-3</c:v>
                </c:pt>
                <c:pt idx="2">
                  <c:v>0.1428687881390461</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1.7767240380000011</c:v>
                </c:pt>
                <c:pt idx="1">
                  <c:v>1.7723529980000023</c:v>
                </c:pt>
                <c:pt idx="2">
                  <c:v>1.766889198000003</c:v>
                </c:pt>
                <c:pt idx="3">
                  <c:v>1.7625181580000007</c:v>
                </c:pt>
                <c:pt idx="4">
                  <c:v>1.7559615980000007</c:v>
                </c:pt>
                <c:pt idx="5">
                  <c:v>1.7494050380000026</c:v>
                </c:pt>
                <c:pt idx="6">
                  <c:v>1.7428484780000009</c:v>
                </c:pt>
                <c:pt idx="7">
                  <c:v>1.7373846780000015</c:v>
                </c:pt>
                <c:pt idx="8">
                  <c:v>1.7308281180000016</c:v>
                </c:pt>
                <c:pt idx="9">
                  <c:v>1.7253643180000022</c:v>
                </c:pt>
                <c:pt idx="10">
                  <c:v>1.7199005180000011</c:v>
                </c:pt>
                <c:pt idx="11">
                  <c:v>1.714436718</c:v>
                </c:pt>
                <c:pt idx="12">
                  <c:v>1.7078801580000018</c:v>
                </c:pt>
                <c:pt idx="13">
                  <c:v>1.7024163580000025</c:v>
                </c:pt>
                <c:pt idx="14">
                  <c:v>1.6969525579999996</c:v>
                </c:pt>
                <c:pt idx="15">
                  <c:v>1.6925815180000008</c:v>
                </c:pt>
                <c:pt idx="16">
                  <c:v>1.6860249580000009</c:v>
                </c:pt>
                <c:pt idx="17">
                  <c:v>1.6796596310000016</c:v>
                </c:pt>
                <c:pt idx="18">
                  <c:v>1.6654537510000011</c:v>
                </c:pt>
                <c:pt idx="19">
                  <c:v>1.6042591910000006</c:v>
                </c:pt>
                <c:pt idx="20">
                  <c:v>1.4381596710000029</c:v>
                </c:pt>
                <c:pt idx="21">
                  <c:v>1.2130511110000004</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1.7632830899999998</c:v>
                </c:pt>
                <c:pt idx="1">
                  <c:v>1.7676541300000022</c:v>
                </c:pt>
                <c:pt idx="2">
                  <c:v>1.7610975700000004</c:v>
                </c:pt>
                <c:pt idx="3">
                  <c:v>1.7600048100000016</c:v>
                </c:pt>
                <c:pt idx="4">
                  <c:v>1.7558250030000018</c:v>
                </c:pt>
                <c:pt idx="5">
                  <c:v>1.7492684430000018</c:v>
                </c:pt>
                <c:pt idx="6">
                  <c:v>1.7427118830000001</c:v>
                </c:pt>
                <c:pt idx="7">
                  <c:v>1.7372480830000008</c:v>
                </c:pt>
                <c:pt idx="8">
                  <c:v>1.7317842830000014</c:v>
                </c:pt>
                <c:pt idx="9">
                  <c:v>1.7263204830000021</c:v>
                </c:pt>
                <c:pt idx="10">
                  <c:v>1.7197639230000004</c:v>
                </c:pt>
                <c:pt idx="11">
                  <c:v>1.714300123000001</c:v>
                </c:pt>
                <c:pt idx="12">
                  <c:v>1.7099290830000022</c:v>
                </c:pt>
                <c:pt idx="13">
                  <c:v>1.7033725230000023</c:v>
                </c:pt>
                <c:pt idx="14">
                  <c:v>1.6968159630000006</c:v>
                </c:pt>
                <c:pt idx="15">
                  <c:v>1.6915433960000019</c:v>
                </c:pt>
                <c:pt idx="16">
                  <c:v>1.6860795960000026</c:v>
                </c:pt>
                <c:pt idx="17">
                  <c:v>1.6795230360000026</c:v>
                </c:pt>
                <c:pt idx="18">
                  <c:v>1.666409916000001</c:v>
                </c:pt>
                <c:pt idx="19">
                  <c:v>1.6106791559999998</c:v>
                </c:pt>
                <c:pt idx="20">
                  <c:v>1.4511361960000002</c:v>
                </c:pt>
                <c:pt idx="21">
                  <c:v>1.2347697160000006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1.7811497160000016</c:v>
                </c:pt>
                <c:pt idx="1">
                  <c:v>1.7691293560000023</c:v>
                </c:pt>
                <c:pt idx="2">
                  <c:v>1.7625727960000006</c:v>
                </c:pt>
                <c:pt idx="3">
                  <c:v>1.7538307160000013</c:v>
                </c:pt>
                <c:pt idx="4">
                  <c:v>1.7450886360000002</c:v>
                </c:pt>
                <c:pt idx="5">
                  <c:v>1.7352537960000021</c:v>
                </c:pt>
                <c:pt idx="6">
                  <c:v>1.7276044760000016</c:v>
                </c:pt>
                <c:pt idx="7">
                  <c:v>1.719955156000001</c:v>
                </c:pt>
                <c:pt idx="8">
                  <c:v>1.7123058360000023</c:v>
                </c:pt>
                <c:pt idx="9">
                  <c:v>1.703563756000003</c:v>
                </c:pt>
                <c:pt idx="10">
                  <c:v>1.6959144360000007</c:v>
                </c:pt>
                <c:pt idx="11">
                  <c:v>1.6860795960000026</c:v>
                </c:pt>
                <c:pt idx="12">
                  <c:v>1.6773375159999997</c:v>
                </c:pt>
                <c:pt idx="13">
                  <c:v>1.6434619560000012</c:v>
                </c:pt>
                <c:pt idx="14">
                  <c:v>1.4556984690000014</c:v>
                </c:pt>
                <c:pt idx="15">
                  <c:v>1.192343309</c:v>
                </c:pt>
                <c:pt idx="16">
                  <c:v>1.0710469490000012</c:v>
                </c:pt>
                <c:pt idx="17">
                  <c:v>1.0295220690000022</c:v>
                </c:pt>
                <c:pt idx="18">
                  <c:v>1.0142234290000012</c:v>
                </c:pt>
                <c:pt idx="19">
                  <c:v>1.0022030690000019</c:v>
                </c:pt>
                <c:pt idx="20">
                  <c:v>0.99564650900000018</c:v>
                </c:pt>
                <c:pt idx="21">
                  <c:v>0.99127546900000141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Summary!$AS$4:$AS$25</c:f>
              <c:numCache>
                <c:formatCode>0.0000</c:formatCode>
                <c:ptCount val="22"/>
                <c:pt idx="0">
                  <c:v>1.7651407820000014</c:v>
                </c:pt>
                <c:pt idx="1">
                  <c:v>1.7651407820000014</c:v>
                </c:pt>
                <c:pt idx="2">
                  <c:v>1.7629552620000002</c:v>
                </c:pt>
                <c:pt idx="3">
                  <c:v>1.7585842220000014</c:v>
                </c:pt>
                <c:pt idx="4">
                  <c:v>1.7544044150000015</c:v>
                </c:pt>
                <c:pt idx="5">
                  <c:v>1.7489406150000022</c:v>
                </c:pt>
                <c:pt idx="6">
                  <c:v>1.7423840550000005</c:v>
                </c:pt>
                <c:pt idx="7">
                  <c:v>1.7358274950000023</c:v>
                </c:pt>
                <c:pt idx="8">
                  <c:v>1.7303636950000012</c:v>
                </c:pt>
                <c:pt idx="9">
                  <c:v>1.7250911280000025</c:v>
                </c:pt>
                <c:pt idx="10">
                  <c:v>1.7196273280000014</c:v>
                </c:pt>
                <c:pt idx="11">
                  <c:v>1.7130707680000015</c:v>
                </c:pt>
                <c:pt idx="12">
                  <c:v>1.7076069680000021</c:v>
                </c:pt>
                <c:pt idx="13">
                  <c:v>1.702143168000001</c:v>
                </c:pt>
                <c:pt idx="14">
                  <c:v>1.695586608000001</c:v>
                </c:pt>
                <c:pt idx="15">
                  <c:v>1.6912155680000023</c:v>
                </c:pt>
                <c:pt idx="16">
                  <c:v>1.6846590080000023</c:v>
                </c:pt>
                <c:pt idx="17">
                  <c:v>1.6802879680000036</c:v>
                </c:pt>
                <c:pt idx="18">
                  <c:v>1.6628038080000032</c:v>
                </c:pt>
                <c:pt idx="19">
                  <c:v>1.6048875280000008</c:v>
                </c:pt>
                <c:pt idx="20">
                  <c:v>1.4322314480000014</c:v>
                </c:pt>
                <c:pt idx="21">
                  <c:v>1.2027518480000019</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Summary!$AV$4:$AV$25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Summary!$AA$4:$AA$25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Summary!$AB$4:$AB$25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Summary!$AD$4:$AD$25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Summary!$AE$4:$AE$25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Summary!$AG$5:$AG$23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Summary!$AH$5:$AH$23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Summary!$AJ$5:$AJ$23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Summary!$AK$5:$AK$23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Summary!$AM$5:$AM$23</c:f>
              <c:numCache>
                <c:formatCode>0.0000</c:formatCode>
                <c:ptCount val="19"/>
                <c:pt idx="0">
                  <c:v>1.7691293560000023</c:v>
                </c:pt>
                <c:pt idx="1">
                  <c:v>1.7625727960000006</c:v>
                </c:pt>
                <c:pt idx="2">
                  <c:v>1.7538307160000013</c:v>
                </c:pt>
                <c:pt idx="3">
                  <c:v>1.7450886360000002</c:v>
                </c:pt>
                <c:pt idx="4">
                  <c:v>1.7352537960000021</c:v>
                </c:pt>
                <c:pt idx="5">
                  <c:v>1.7276044760000016</c:v>
                </c:pt>
                <c:pt idx="6">
                  <c:v>1.719955156000001</c:v>
                </c:pt>
                <c:pt idx="7">
                  <c:v>1.7123058360000023</c:v>
                </c:pt>
                <c:pt idx="8">
                  <c:v>1.703563756000003</c:v>
                </c:pt>
                <c:pt idx="9">
                  <c:v>1.6959144360000007</c:v>
                </c:pt>
                <c:pt idx="10">
                  <c:v>1.6860795960000026</c:v>
                </c:pt>
                <c:pt idx="11">
                  <c:v>1.6773375159999997</c:v>
                </c:pt>
                <c:pt idx="12">
                  <c:v>1.6434619560000012</c:v>
                </c:pt>
                <c:pt idx="13">
                  <c:v>1.4556984690000014</c:v>
                </c:pt>
                <c:pt idx="14">
                  <c:v>1.192343309</c:v>
                </c:pt>
                <c:pt idx="15">
                  <c:v>1.0710469490000012</c:v>
                </c:pt>
                <c:pt idx="16">
                  <c:v>1.0295220690000022</c:v>
                </c:pt>
                <c:pt idx="17">
                  <c:v>1.0142234290000012</c:v>
                </c:pt>
                <c:pt idx="18">
                  <c:v>1.0022030690000019</c:v>
                </c:pt>
              </c:numCache>
            </c:numRef>
          </c:xVal>
          <c:yVal>
            <c:numRef>
              <c:f>Summary!$AN$5:$AN$23</c:f>
              <c:numCache>
                <c:formatCode>0.0000</c:formatCode>
                <c:ptCount val="19"/>
                <c:pt idx="0">
                  <c:v>4.9150245981401303E-2</c:v>
                </c:pt>
                <c:pt idx="1">
                  <c:v>0.33308829499919101</c:v>
                </c:pt>
                <c:pt idx="2">
                  <c:v>1.1149968983632457</c:v>
                </c:pt>
                <c:pt idx="3">
                  <c:v>1.7323949259376981</c:v>
                </c:pt>
                <c:pt idx="4">
                  <c:v>5.7665667260488478</c:v>
                </c:pt>
                <c:pt idx="5">
                  <c:v>11.597967873006501</c:v>
                </c:pt>
                <c:pt idx="6">
                  <c:v>15.572137289650101</c:v>
                </c:pt>
                <c:pt idx="7">
                  <c:v>9.7740404034075379</c:v>
                </c:pt>
                <c:pt idx="8">
                  <c:v>3.6042354661599245</c:v>
                </c:pt>
                <c:pt idx="9">
                  <c:v>1.2099663300145114</c:v>
                </c:pt>
                <c:pt idx="10">
                  <c:v>0.55439620694745062</c:v>
                </c:pt>
                <c:pt idx="11">
                  <c:v>0.26571257966385825</c:v>
                </c:pt>
                <c:pt idx="12">
                  <c:v>0.22688739714502582</c:v>
                </c:pt>
                <c:pt idx="13">
                  <c:v>0.14570818177898176</c:v>
                </c:pt>
                <c:pt idx="14">
                  <c:v>4.017559509400332E-2</c:v>
                </c:pt>
                <c:pt idx="15">
                  <c:v>5.1456802192807296E-3</c:v>
                </c:pt>
                <c:pt idx="16">
                  <c:v>-1.8205102762515041E-2</c:v>
                </c:pt>
                <c:pt idx="17">
                  <c:v>-4.5421236769150442E-2</c:v>
                </c:pt>
                <c:pt idx="18">
                  <c:v>-4.6980460403569228E-2</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Summary!$AP$5:$AP$23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Summary!$AQ$5:$AQ$23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Summary!$AS$5:$AS$23</c:f>
              <c:numCache>
                <c:formatCode>0.0000</c:formatCode>
                <c:ptCount val="19"/>
                <c:pt idx="0">
                  <c:v>1.7651407820000014</c:v>
                </c:pt>
                <c:pt idx="1">
                  <c:v>1.7629552620000002</c:v>
                </c:pt>
                <c:pt idx="2">
                  <c:v>1.7585842220000014</c:v>
                </c:pt>
                <c:pt idx="3">
                  <c:v>1.7544044150000015</c:v>
                </c:pt>
                <c:pt idx="4">
                  <c:v>1.7489406150000022</c:v>
                </c:pt>
                <c:pt idx="5">
                  <c:v>1.7423840550000005</c:v>
                </c:pt>
                <c:pt idx="6">
                  <c:v>1.7358274950000023</c:v>
                </c:pt>
                <c:pt idx="7">
                  <c:v>1.7303636950000012</c:v>
                </c:pt>
                <c:pt idx="8">
                  <c:v>1.7250911280000025</c:v>
                </c:pt>
                <c:pt idx="9">
                  <c:v>1.7196273280000014</c:v>
                </c:pt>
                <c:pt idx="10">
                  <c:v>1.7130707680000015</c:v>
                </c:pt>
                <c:pt idx="11">
                  <c:v>1.7076069680000021</c:v>
                </c:pt>
                <c:pt idx="12">
                  <c:v>1.702143168000001</c:v>
                </c:pt>
                <c:pt idx="13">
                  <c:v>1.695586608000001</c:v>
                </c:pt>
                <c:pt idx="14">
                  <c:v>1.6912155680000023</c:v>
                </c:pt>
                <c:pt idx="15">
                  <c:v>1.6846590080000023</c:v>
                </c:pt>
                <c:pt idx="16">
                  <c:v>1.6802879680000036</c:v>
                </c:pt>
                <c:pt idx="17">
                  <c:v>1.6628038080000032</c:v>
                </c:pt>
                <c:pt idx="18">
                  <c:v>1.6048875280000008</c:v>
                </c:pt>
              </c:numCache>
            </c:numRef>
          </c:xVal>
          <c:yVal>
            <c:numRef>
              <c:f>Summary!$AT$5:$AT$23</c:f>
              <c:numCache>
                <c:formatCode>0.0000</c:formatCode>
                <c:ptCount val="19"/>
                <c:pt idx="0">
                  <c:v>1.1396557052855976E-2</c:v>
                </c:pt>
                <c:pt idx="1">
                  <c:v>0.1850834292069948</c:v>
                </c:pt>
                <c:pt idx="2">
                  <c:v>0.71370137529943767</c:v>
                </c:pt>
                <c:pt idx="3">
                  <c:v>1.048332926888323</c:v>
                </c:pt>
                <c:pt idx="4">
                  <c:v>2.2015016863515253</c:v>
                </c:pt>
                <c:pt idx="5">
                  <c:v>5.0169808756239833</c:v>
                </c:pt>
                <c:pt idx="6">
                  <c:v>10.318254483551128</c:v>
                </c:pt>
                <c:pt idx="7">
                  <c:v>12.442049153024387</c:v>
                </c:pt>
                <c:pt idx="8">
                  <c:v>20.650383095149323</c:v>
                </c:pt>
                <c:pt idx="9">
                  <c:v>21.353641014684808</c:v>
                </c:pt>
                <c:pt idx="10">
                  <c:v>19.798908975605126</c:v>
                </c:pt>
                <c:pt idx="11">
                  <c:v>13.515814034072692</c:v>
                </c:pt>
                <c:pt idx="12">
                  <c:v>4.851389282475906</c:v>
                </c:pt>
                <c:pt idx="13">
                  <c:v>2.3183233878294356</c:v>
                </c:pt>
                <c:pt idx="14">
                  <c:v>1.3601759254658663</c:v>
                </c:pt>
                <c:pt idx="15">
                  <c:v>0.75198940008238024</c:v>
                </c:pt>
                <c:pt idx="16">
                  <c:v>0.48201435841538059</c:v>
                </c:pt>
                <c:pt idx="17">
                  <c:v>0.46637063160885966</c:v>
                </c:pt>
                <c:pt idx="18">
                  <c:v>0.37353035255001976</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Summary!$AV$5:$AV$23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Summary!$AW$5:$AW$23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16</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5"/>
  <sheetViews>
    <sheetView workbookViewId="0">
      <selection activeCell="K23" sqref="K23"/>
    </sheetView>
  </sheetViews>
  <sheetFormatPr defaultRowHeight="13"/>
  <cols>
    <col min="1" max="1" width="11.26953125" bestFit="1" customWidth="1"/>
    <col min="2" max="2" width="9.86328125" bestFit="1" customWidth="1"/>
    <col min="3" max="3" width="9.6796875" customWidth="1"/>
    <col min="4" max="4" width="12.1796875" customWidth="1"/>
    <col min="5" max="5" width="10.6796875" customWidth="1"/>
    <col min="6" max="6" width="6.5" bestFit="1" customWidth="1"/>
    <col min="7" max="7" width="11.31640625" customWidth="1"/>
    <col min="8" max="8" width="12.453125" customWidth="1"/>
    <col min="9" max="9" width="13.36328125" customWidth="1"/>
  </cols>
  <sheetData>
    <row r="1" spans="1:10">
      <c r="A1" t="s">
        <v>191</v>
      </c>
      <c r="B1" t="s">
        <v>212</v>
      </c>
    </row>
    <row r="2" spans="1:10">
      <c r="A2" t="s">
        <v>192</v>
      </c>
    </row>
    <row r="4" spans="1:10" ht="26.25" customHeight="1">
      <c r="A4" s="105" t="s">
        <v>186</v>
      </c>
      <c r="B4" s="105" t="s">
        <v>193</v>
      </c>
      <c r="C4" s="105" t="s">
        <v>195</v>
      </c>
      <c r="D4" s="105" t="s">
        <v>194</v>
      </c>
      <c r="E4" s="105" t="s">
        <v>200</v>
      </c>
      <c r="F4" s="105" t="s">
        <v>209</v>
      </c>
      <c r="G4" s="105" t="s">
        <v>210</v>
      </c>
      <c r="H4" s="105" t="s">
        <v>201</v>
      </c>
      <c r="I4" s="105" t="s">
        <v>213</v>
      </c>
      <c r="J4" s="105" t="s">
        <v>197</v>
      </c>
    </row>
    <row r="5" spans="1:10">
      <c r="A5" s="63">
        <f>'Tube Loading'!F29</f>
        <v>1445</v>
      </c>
      <c r="B5" s="63" t="str">
        <f>'Tube Loading'!A29</f>
        <v>Tube A</v>
      </c>
      <c r="C5" s="63" t="s">
        <v>196</v>
      </c>
      <c r="D5" s="64">
        <v>44897</v>
      </c>
      <c r="E5" s="63">
        <v>112</v>
      </c>
      <c r="G5" s="63">
        <f>'Tube Loading'!J29</f>
        <v>3999.9999999999995</v>
      </c>
      <c r="H5" s="65">
        <f>Summary!D26</f>
        <v>77.675052966000464</v>
      </c>
      <c r="I5" s="65">
        <v>37</v>
      </c>
    </row>
    <row r="6" spans="1:10">
      <c r="A6" s="63">
        <f>'Tube Loading'!F30</f>
        <v>3651</v>
      </c>
      <c r="B6" s="63" t="str">
        <f>'Tube Loading'!A30</f>
        <v>Tube B</v>
      </c>
      <c r="C6" s="63" t="s">
        <v>196</v>
      </c>
      <c r="D6" s="64">
        <v>44897</v>
      </c>
      <c r="E6">
        <v>112</v>
      </c>
      <c r="G6" s="63">
        <f>'Tube Loading'!J30</f>
        <v>4000.0000000000005</v>
      </c>
      <c r="H6" s="50">
        <f>Summary!G26</f>
        <v>42.18911785069335</v>
      </c>
      <c r="I6" s="50">
        <v>37</v>
      </c>
    </row>
    <row r="7" spans="1:10">
      <c r="A7" s="63">
        <f>'Tube Loading'!F31</f>
        <v>3646</v>
      </c>
      <c r="B7" s="63" t="str">
        <f>'Tube Loading'!A31</f>
        <v>Tube C</v>
      </c>
      <c r="C7" s="63" t="s">
        <v>196</v>
      </c>
      <c r="D7" s="64">
        <v>44897</v>
      </c>
      <c r="E7" s="63">
        <v>112</v>
      </c>
      <c r="G7" s="63">
        <f>'Tube Loading'!J31</f>
        <v>4000</v>
      </c>
      <c r="H7" s="50">
        <f>Summary!J26</f>
        <v>69.395252652640977</v>
      </c>
      <c r="I7" s="65">
        <v>37</v>
      </c>
    </row>
    <row r="8" spans="1:10">
      <c r="A8" s="63">
        <f>'Tube Loading'!F32</f>
        <v>3207</v>
      </c>
      <c r="B8" s="63" t="str">
        <f>'Tube Loading'!A32</f>
        <v>Tube D</v>
      </c>
      <c r="C8" s="63" t="s">
        <v>196</v>
      </c>
      <c r="D8" s="64">
        <v>44897</v>
      </c>
      <c r="E8">
        <v>112</v>
      </c>
      <c r="G8" s="63">
        <f>'Tube Loading'!J32</f>
        <v>4000</v>
      </c>
      <c r="H8" s="50">
        <f>Summary!M26</f>
        <v>50.886919890589979</v>
      </c>
      <c r="I8" s="50">
        <v>37</v>
      </c>
    </row>
    <row r="9" spans="1:10">
      <c r="A9" s="63">
        <f>'Tube Loading'!F33</f>
        <v>3642</v>
      </c>
      <c r="B9" s="63" t="str">
        <f>'Tube Loading'!A33</f>
        <v>Tube E</v>
      </c>
      <c r="C9" s="63" t="s">
        <v>199</v>
      </c>
      <c r="D9" s="64">
        <v>44897</v>
      </c>
      <c r="E9">
        <v>114</v>
      </c>
      <c r="G9" s="63">
        <f>'Tube Loading'!J33</f>
        <v>3999.9999999999995</v>
      </c>
      <c r="H9" s="50">
        <f>Summary!P26</f>
        <v>100.74916867868976</v>
      </c>
      <c r="I9" s="65">
        <v>37</v>
      </c>
    </row>
    <row r="10" spans="1:10">
      <c r="A10" s="63">
        <f>'Tube Loading'!F34</f>
        <v>4014</v>
      </c>
      <c r="B10" s="63" t="str">
        <f>'Tube Loading'!A34</f>
        <v>Tube F</v>
      </c>
      <c r="C10" s="63" t="s">
        <v>199</v>
      </c>
      <c r="D10" s="64">
        <v>44897</v>
      </c>
      <c r="E10">
        <v>114</v>
      </c>
      <c r="G10" s="63">
        <f>'Tube Loading'!J34</f>
        <v>4000</v>
      </c>
      <c r="H10" s="50">
        <f>Summary!S26</f>
        <v>64.249352519911966</v>
      </c>
      <c r="I10" s="50">
        <v>37</v>
      </c>
    </row>
    <row r="11" spans="1:10">
      <c r="A11" s="63">
        <f>'Tube Loading'!F35</f>
        <v>1794</v>
      </c>
      <c r="B11" s="63" t="str">
        <f>'Tube Loading'!A35</f>
        <v>Tube G</v>
      </c>
      <c r="C11" s="63" t="s">
        <v>199</v>
      </c>
      <c r="D11" s="64">
        <v>44897</v>
      </c>
      <c r="E11">
        <v>114</v>
      </c>
      <c r="G11" s="63">
        <f>'Tube Loading'!J35</f>
        <v>4000</v>
      </c>
      <c r="H11" s="50">
        <f>Summary!V26</f>
        <v>98.839705974041124</v>
      </c>
      <c r="I11" s="65">
        <v>37</v>
      </c>
    </row>
    <row r="12" spans="1:10">
      <c r="A12" s="63">
        <f>'Tube Loading'!F36</f>
        <v>1457</v>
      </c>
      <c r="B12" s="63" t="str">
        <f>'Tube Loading'!A36</f>
        <v>Tube H</v>
      </c>
      <c r="C12" s="63" t="s">
        <v>199</v>
      </c>
      <c r="D12" s="64">
        <v>44897</v>
      </c>
      <c r="E12">
        <v>114</v>
      </c>
      <c r="G12" s="63">
        <f>'Tube Loading'!J36</f>
        <v>3999.9999999999995</v>
      </c>
      <c r="H12" s="50">
        <f>Summary!Y26</f>
        <v>59.937528464417923</v>
      </c>
      <c r="I12" s="50">
        <v>37</v>
      </c>
    </row>
    <row r="13" spans="1:10">
      <c r="A13" s="63">
        <f>'Tube Loading'!F37</f>
        <v>3959</v>
      </c>
      <c r="B13" s="63" t="str">
        <f>'Tube Loading'!A37</f>
        <v>Tube I</v>
      </c>
      <c r="C13" s="63" t="s">
        <v>202</v>
      </c>
      <c r="D13" s="64">
        <v>44897</v>
      </c>
      <c r="E13">
        <v>135</v>
      </c>
      <c r="G13" s="63">
        <f>'Tube Loading'!J37</f>
        <v>3999.9999999999995</v>
      </c>
      <c r="H13" s="50">
        <f>Summary!AB26</f>
        <v>63.425458947699617</v>
      </c>
      <c r="I13" s="65">
        <v>37</v>
      </c>
    </row>
    <row r="14" spans="1:10">
      <c r="A14" s="63">
        <f>'Tube Loading'!F38</f>
        <v>1463</v>
      </c>
      <c r="B14" s="63" t="str">
        <f>'Tube Loading'!A38</f>
        <v>Tube J</v>
      </c>
      <c r="C14" s="63" t="s">
        <v>202</v>
      </c>
      <c r="D14" s="64">
        <v>44897</v>
      </c>
      <c r="E14">
        <v>135</v>
      </c>
      <c r="G14" s="63">
        <f>'Tube Loading'!J38</f>
        <v>4000</v>
      </c>
      <c r="H14" s="50">
        <f>Summary!AE26</f>
        <v>54.588976206028775</v>
      </c>
      <c r="I14" s="50">
        <v>37</v>
      </c>
    </row>
    <row r="15" spans="1:10">
      <c r="A15" s="63">
        <f>'Tube Loading'!F39</f>
        <v>1431</v>
      </c>
      <c r="B15" s="63" t="str">
        <f>'Tube Loading'!A39</f>
        <v>Tube K</v>
      </c>
      <c r="C15" s="63" t="s">
        <v>202</v>
      </c>
      <c r="D15" s="64">
        <v>44897</v>
      </c>
      <c r="E15">
        <v>135</v>
      </c>
      <c r="G15" s="63">
        <f>'Tube Loading'!J39</f>
        <v>4000</v>
      </c>
      <c r="H15" s="50">
        <f>Summary!AH26</f>
        <v>52.598549751937661</v>
      </c>
      <c r="I15" s="65">
        <v>37</v>
      </c>
    </row>
    <row r="16" spans="1:10">
      <c r="A16" s="63">
        <f>'Tube Loading'!F40</f>
        <v>4002</v>
      </c>
      <c r="B16" s="63" t="str">
        <f>'Tube Loading'!A40</f>
        <v>Tube L</v>
      </c>
      <c r="C16" s="63" t="s">
        <v>202</v>
      </c>
      <c r="D16" s="64">
        <v>44897</v>
      </c>
      <c r="E16">
        <v>135</v>
      </c>
      <c r="G16" s="63">
        <f>'Tube Loading'!J40</f>
        <v>4000.0000000000005</v>
      </c>
      <c r="H16" s="50">
        <f>Summary!AK26</f>
        <v>58.944960489222218</v>
      </c>
      <c r="I16" s="50">
        <v>37</v>
      </c>
    </row>
    <row r="17" spans="1:10">
      <c r="A17" s="63">
        <f>'Tube Loading'!F41</f>
        <v>3649</v>
      </c>
      <c r="B17" s="63" t="str">
        <f>'Tube Loading'!A41</f>
        <v>Tube M</v>
      </c>
      <c r="C17" s="63" t="s">
        <v>203</v>
      </c>
      <c r="D17" s="64">
        <v>44897</v>
      </c>
      <c r="E17">
        <v>139</v>
      </c>
      <c r="G17" s="63">
        <f>'Tube Loading'!J41</f>
        <v>4000.0000000000005</v>
      </c>
      <c r="H17" s="50">
        <f>Summary!AN26</f>
        <v>51.819924549470755</v>
      </c>
      <c r="I17" s="65">
        <v>37</v>
      </c>
      <c r="J17" t="s">
        <v>215</v>
      </c>
    </row>
    <row r="18" spans="1:10">
      <c r="A18" s="63">
        <f>'Tube Loading'!F42</f>
        <v>2029</v>
      </c>
      <c r="B18" s="63" t="str">
        <f>'Tube Loading'!A42</f>
        <v>Tube N</v>
      </c>
      <c r="C18" s="63" t="s">
        <v>203</v>
      </c>
      <c r="D18" s="64">
        <v>44897</v>
      </c>
      <c r="E18">
        <v>139</v>
      </c>
      <c r="G18" s="63">
        <f>'Tube Loading'!J42</f>
        <v>4000</v>
      </c>
      <c r="H18" s="50">
        <f>Summary!AQ26</f>
        <v>55.368820652446828</v>
      </c>
      <c r="I18" s="50">
        <v>37</v>
      </c>
    </row>
    <row r="19" spans="1:10">
      <c r="A19" s="63">
        <f>'Tube Loading'!F43</f>
        <v>3654</v>
      </c>
      <c r="B19" s="63" t="str">
        <f>'Tube Loading'!A43</f>
        <v>Tube O</v>
      </c>
      <c r="C19" s="63" t="s">
        <v>203</v>
      </c>
      <c r="D19" s="64">
        <v>44897</v>
      </c>
      <c r="E19">
        <v>139</v>
      </c>
      <c r="G19" s="63">
        <f>'Tube Loading'!J43</f>
        <v>4000</v>
      </c>
      <c r="H19" s="50">
        <f>Summary!AT26</f>
        <v>118.21700701230873</v>
      </c>
      <c r="I19" s="65">
        <v>37</v>
      </c>
    </row>
    <row r="20" spans="1:10">
      <c r="A20" s="63">
        <f>'Tube Loading'!F44</f>
        <v>2039</v>
      </c>
      <c r="B20" s="63" t="str">
        <f>'Tube Loading'!A44</f>
        <v>Tube P</v>
      </c>
      <c r="C20" s="63" t="s">
        <v>203</v>
      </c>
      <c r="D20" s="64">
        <v>44897</v>
      </c>
      <c r="E20">
        <v>139</v>
      </c>
      <c r="G20" s="63">
        <f>'Tube Loading'!J44</f>
        <v>4000</v>
      </c>
      <c r="H20" s="50">
        <f>Summary!AW26</f>
        <v>85.543682588314269</v>
      </c>
      <c r="I20" s="50">
        <v>37</v>
      </c>
    </row>
    <row r="24" spans="1:10">
      <c r="A24" t="s">
        <v>211</v>
      </c>
    </row>
    <row r="25" spans="1:10">
      <c r="A25"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178</v>
      </c>
    </row>
    <row r="17" spans="1:7">
      <c r="A17" s="55">
        <v>16</v>
      </c>
      <c r="B17" s="55" t="s">
        <v>61</v>
      </c>
      <c r="C17" s="56">
        <v>1.3992</v>
      </c>
      <c r="D17" s="55">
        <v>21.4</v>
      </c>
      <c r="E17" s="55">
        <f t="shared" si="0"/>
        <v>1.3986450000000001</v>
      </c>
      <c r="F17" s="56">
        <f t="shared" si="1"/>
        <v>1.6908331020000009</v>
      </c>
      <c r="G17" s="55" t="s">
        <v>179</v>
      </c>
    </row>
    <row r="18" spans="1:7">
      <c r="A18" s="55">
        <v>17</v>
      </c>
      <c r="B18" s="55" t="s">
        <v>61</v>
      </c>
      <c r="C18" s="56">
        <v>1.3986000000000001</v>
      </c>
      <c r="D18" s="55">
        <v>21.4</v>
      </c>
      <c r="E18" s="55">
        <f t="shared" si="0"/>
        <v>1.3980450000000002</v>
      </c>
      <c r="F18" s="56">
        <f t="shared" si="1"/>
        <v>1.6842765420000028</v>
      </c>
      <c r="G18" s="55" t="s">
        <v>180</v>
      </c>
    </row>
    <row r="19" spans="1:7">
      <c r="A19" s="55">
        <v>18</v>
      </c>
      <c r="B19" s="55" t="s">
        <v>61</v>
      </c>
      <c r="C19" s="56">
        <v>1.3979999999999999</v>
      </c>
      <c r="D19" s="55">
        <v>21.4</v>
      </c>
      <c r="E19" s="55">
        <f t="shared" si="0"/>
        <v>1.397445</v>
      </c>
      <c r="F19" s="56">
        <f t="shared" si="1"/>
        <v>1.6777199820000011</v>
      </c>
      <c r="G19" s="55" t="s">
        <v>181</v>
      </c>
    </row>
    <row r="20" spans="1:7">
      <c r="A20" s="55">
        <v>19</v>
      </c>
      <c r="B20" s="55" t="s">
        <v>61</v>
      </c>
      <c r="C20" s="56">
        <v>1.3954</v>
      </c>
      <c r="D20" s="55">
        <v>21.4</v>
      </c>
      <c r="E20" s="55">
        <f t="shared" si="0"/>
        <v>1.3948450000000001</v>
      </c>
      <c r="F20" s="56">
        <f t="shared" si="1"/>
        <v>1.6493082220000019</v>
      </c>
      <c r="G20" s="55" t="s">
        <v>182</v>
      </c>
    </row>
    <row r="21" spans="1:7">
      <c r="A21" s="55">
        <v>20</v>
      </c>
      <c r="B21" s="55" t="s">
        <v>61</v>
      </c>
      <c r="C21" s="56">
        <v>1.3885000000000001</v>
      </c>
      <c r="D21" s="55">
        <v>21.4</v>
      </c>
      <c r="E21" s="55">
        <f t="shared" si="0"/>
        <v>1.3879450000000002</v>
      </c>
      <c r="F21" s="56">
        <f t="shared" si="1"/>
        <v>1.5739077820000027</v>
      </c>
      <c r="G21" s="55" t="s">
        <v>183</v>
      </c>
    </row>
    <row r="22" spans="1:7">
      <c r="A22" s="55">
        <v>21</v>
      </c>
      <c r="B22" s="55" t="s">
        <v>61</v>
      </c>
      <c r="C22" s="56">
        <v>1.3723000000000001</v>
      </c>
      <c r="D22" s="55">
        <v>21.4</v>
      </c>
      <c r="E22" s="55">
        <f t="shared" si="0"/>
        <v>1.3717450000000002</v>
      </c>
      <c r="F22" s="56">
        <f t="shared" si="1"/>
        <v>1.3968806620000027</v>
      </c>
      <c r="G22" s="55" t="s">
        <v>184</v>
      </c>
    </row>
    <row r="23" spans="1:7">
      <c r="A23" s="55">
        <v>22</v>
      </c>
      <c r="B23" s="55" t="s">
        <v>61</v>
      </c>
      <c r="C23" s="56">
        <v>1.3553999999999999</v>
      </c>
      <c r="D23" s="55">
        <v>21.4</v>
      </c>
      <c r="E23" s="55">
        <f t="shared" si="0"/>
        <v>1.3548450000000001</v>
      </c>
      <c r="F23" s="56">
        <f t="shared" si="1"/>
        <v>1.2122042220000004</v>
      </c>
      <c r="G23" s="55" t="s">
        <v>185</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178</v>
      </c>
    </row>
    <row r="17" spans="1:7">
      <c r="A17" s="55">
        <v>16</v>
      </c>
      <c r="B17" s="55" t="s">
        <v>61</v>
      </c>
      <c r="C17" s="56">
        <v>1.3992</v>
      </c>
      <c r="D17" s="55">
        <v>21.1</v>
      </c>
      <c r="E17" s="55">
        <f t="shared" si="0"/>
        <v>1.3985925000000001</v>
      </c>
      <c r="F17" s="56">
        <f t="shared" si="1"/>
        <v>1.6902594030000007</v>
      </c>
      <c r="G17" s="55" t="s">
        <v>179</v>
      </c>
    </row>
    <row r="18" spans="1:7">
      <c r="A18" s="55">
        <v>17</v>
      </c>
      <c r="B18" s="55" t="s">
        <v>61</v>
      </c>
      <c r="C18" s="56">
        <v>1.3987000000000001</v>
      </c>
      <c r="D18" s="55">
        <v>21.1</v>
      </c>
      <c r="E18" s="55">
        <f t="shared" si="0"/>
        <v>1.3980925000000002</v>
      </c>
      <c r="F18" s="56">
        <f t="shared" si="1"/>
        <v>1.6847956030000013</v>
      </c>
      <c r="G18" s="55" t="s">
        <v>180</v>
      </c>
    </row>
    <row r="19" spans="1:7">
      <c r="A19" s="55">
        <v>18</v>
      </c>
      <c r="B19" s="55" t="s">
        <v>61</v>
      </c>
      <c r="C19" s="56">
        <v>1.3982000000000001</v>
      </c>
      <c r="D19" s="55">
        <v>21.1</v>
      </c>
      <c r="E19" s="55">
        <f t="shared" si="0"/>
        <v>1.3975925000000002</v>
      </c>
      <c r="F19" s="56">
        <f t="shared" si="1"/>
        <v>1.679331803000002</v>
      </c>
      <c r="G19" s="55" t="s">
        <v>181</v>
      </c>
    </row>
    <row r="20" spans="1:7">
      <c r="A20" s="55">
        <v>19</v>
      </c>
      <c r="B20" s="55" t="s">
        <v>61</v>
      </c>
      <c r="C20" s="56">
        <v>1.3969</v>
      </c>
      <c r="D20" s="55">
        <v>21.1</v>
      </c>
      <c r="E20" s="55">
        <f t="shared" si="0"/>
        <v>1.3962925000000002</v>
      </c>
      <c r="F20" s="56">
        <f t="shared" si="1"/>
        <v>1.6651259230000015</v>
      </c>
      <c r="G20" s="55" t="s">
        <v>182</v>
      </c>
    </row>
    <row r="21" spans="1:7">
      <c r="A21" s="55">
        <v>20</v>
      </c>
      <c r="B21" s="55" t="s">
        <v>61</v>
      </c>
      <c r="C21" s="56">
        <v>1.3916999999999999</v>
      </c>
      <c r="D21" s="55">
        <v>21.1</v>
      </c>
      <c r="E21" s="55">
        <f t="shared" si="0"/>
        <v>1.3910925000000001</v>
      </c>
      <c r="F21" s="56">
        <f t="shared" si="1"/>
        <v>1.6083024030000015</v>
      </c>
      <c r="G21" s="55" t="s">
        <v>183</v>
      </c>
    </row>
    <row r="22" spans="1:7">
      <c r="A22" s="55">
        <v>21</v>
      </c>
      <c r="B22" s="55" t="s">
        <v>61</v>
      </c>
      <c r="C22" s="56">
        <v>1.3775999999999999</v>
      </c>
      <c r="D22" s="55">
        <v>21.1</v>
      </c>
      <c r="E22" s="55">
        <f t="shared" si="0"/>
        <v>1.3769925000000001</v>
      </c>
      <c r="F22" s="56">
        <f t="shared" si="1"/>
        <v>1.4542232430000013</v>
      </c>
      <c r="G22" s="55" t="s">
        <v>184</v>
      </c>
    </row>
    <row r="23" spans="1:7">
      <c r="A23" s="55">
        <v>22</v>
      </c>
      <c r="B23" s="55" t="s">
        <v>61</v>
      </c>
      <c r="C23" s="56">
        <v>1.3564000000000001</v>
      </c>
      <c r="D23" s="55">
        <v>21.1</v>
      </c>
      <c r="E23" s="55">
        <f t="shared" si="0"/>
        <v>1.3557925000000002</v>
      </c>
      <c r="F23" s="56">
        <f t="shared" si="1"/>
        <v>1.2225581230000024</v>
      </c>
      <c r="G23" s="55" t="s">
        <v>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2" workbookViewId="0">
      <selection activeCell="D19" sqref="D19"/>
    </sheetView>
  </sheetViews>
  <sheetFormatPr defaultColWidth="11.40625" defaultRowHeight="13"/>
  <sheetData>
    <row r="1" spans="1:13" ht="26">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178</v>
      </c>
    </row>
    <row r="17" spans="1:7">
      <c r="A17" s="55">
        <v>16</v>
      </c>
      <c r="B17" s="55" t="s">
        <v>61</v>
      </c>
      <c r="C17" s="56">
        <v>1.3991</v>
      </c>
      <c r="D17" s="55">
        <v>21.7</v>
      </c>
      <c r="E17" s="55">
        <f t="shared" si="0"/>
        <v>1.3985975000000002</v>
      </c>
      <c r="F17" s="56">
        <f t="shared" si="1"/>
        <v>1.6903140410000024</v>
      </c>
      <c r="G17" s="55" t="s">
        <v>179</v>
      </c>
    </row>
    <row r="18" spans="1:7">
      <c r="A18" s="55">
        <v>17</v>
      </c>
      <c r="B18" s="55" t="s">
        <v>61</v>
      </c>
      <c r="C18" s="56">
        <v>1.3986000000000001</v>
      </c>
      <c r="D18" s="55">
        <v>21.7</v>
      </c>
      <c r="E18" s="55">
        <f t="shared" si="0"/>
        <v>1.3980975000000002</v>
      </c>
      <c r="F18" s="56">
        <f t="shared" si="1"/>
        <v>1.684850241000003</v>
      </c>
      <c r="G18" s="55" t="s">
        <v>180</v>
      </c>
    </row>
    <row r="19" spans="1:7">
      <c r="A19" s="55">
        <v>18</v>
      </c>
      <c r="B19" s="55" t="s">
        <v>61</v>
      </c>
      <c r="C19" s="56">
        <v>1.3980999999999999</v>
      </c>
      <c r="D19" s="55">
        <v>21.7</v>
      </c>
      <c r="E19" s="55">
        <f t="shared" si="0"/>
        <v>1.3975975</v>
      </c>
      <c r="F19" s="56">
        <f t="shared" si="1"/>
        <v>1.6793864410000001</v>
      </c>
      <c r="G19" s="55" t="s">
        <v>181</v>
      </c>
    </row>
    <row r="20" spans="1:7">
      <c r="A20" s="55">
        <v>19</v>
      </c>
      <c r="B20" s="55" t="s">
        <v>61</v>
      </c>
      <c r="C20" s="56">
        <v>1.3958999999999999</v>
      </c>
      <c r="D20" s="55">
        <v>21.7</v>
      </c>
      <c r="E20" s="55">
        <f t="shared" si="0"/>
        <v>1.3953975000000001</v>
      </c>
      <c r="F20" s="56">
        <f t="shared" si="1"/>
        <v>1.6553457210000015</v>
      </c>
      <c r="G20" s="55" t="s">
        <v>182</v>
      </c>
    </row>
    <row r="21" spans="1:7">
      <c r="A21" s="55">
        <v>20</v>
      </c>
      <c r="B21" s="55" t="s">
        <v>61</v>
      </c>
      <c r="C21" s="56">
        <v>1.3888</v>
      </c>
      <c r="D21" s="55">
        <v>21.7</v>
      </c>
      <c r="E21" s="55">
        <f t="shared" si="0"/>
        <v>1.3882975000000002</v>
      </c>
      <c r="F21" s="56">
        <f t="shared" si="1"/>
        <v>1.5777597610000011</v>
      </c>
      <c r="G21" s="55" t="s">
        <v>183</v>
      </c>
    </row>
    <row r="22" spans="1:7">
      <c r="A22" s="55">
        <v>21</v>
      </c>
      <c r="B22" s="55" t="s">
        <v>61</v>
      </c>
      <c r="C22" s="56">
        <v>1.3740000000000001</v>
      </c>
      <c r="D22" s="55">
        <v>21.8</v>
      </c>
      <c r="E22" s="55">
        <f t="shared" si="0"/>
        <v>1.3735150000000003</v>
      </c>
      <c r="F22" s="56">
        <f t="shared" si="1"/>
        <v>1.4162225140000029</v>
      </c>
      <c r="G22" s="55" t="s">
        <v>184</v>
      </c>
    </row>
    <row r="23" spans="1:7">
      <c r="A23" s="55">
        <v>22</v>
      </c>
      <c r="B23" s="55" t="s">
        <v>61</v>
      </c>
      <c r="C23" s="56">
        <v>1.3566</v>
      </c>
      <c r="D23" s="55">
        <v>21.8</v>
      </c>
      <c r="E23" s="55">
        <f t="shared" si="0"/>
        <v>1.3561150000000002</v>
      </c>
      <c r="F23" s="56">
        <f t="shared" si="1"/>
        <v>1.2260822740000012</v>
      </c>
      <c r="G23" s="55" t="s">
        <v>185</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W86"/>
  <sheetViews>
    <sheetView tabSelected="1" topLeftCell="O18" zoomScaleNormal="100" workbookViewId="0">
      <selection activeCell="AA46" sqref="AA46"/>
    </sheetView>
  </sheetViews>
  <sheetFormatPr defaultColWidth="10.86328125" defaultRowHeight="13"/>
  <cols>
    <col min="1" max="1" width="9.54296875" style="53" bestFit="1" customWidth="1"/>
    <col min="2" max="2" width="11.40625" style="53" bestFit="1" customWidth="1"/>
    <col min="3" max="3" width="11.6796875" style="53" bestFit="1" customWidth="1"/>
    <col min="4" max="7" width="10.86328125" style="53"/>
    <col min="8" max="8" width="10.86328125" style="53" customWidth="1"/>
    <col min="9" max="9" width="10.86328125" style="53"/>
    <col min="10" max="11" width="11" style="53" customWidth="1"/>
    <col min="12" max="16384" width="10.86328125" style="53"/>
  </cols>
  <sheetData>
    <row r="1" spans="1:49" ht="13.75" thickTop="1">
      <c r="A1" s="59" t="s">
        <v>186</v>
      </c>
      <c r="B1" s="119">
        <f>'Tube Loading'!F29</f>
        <v>1445</v>
      </c>
      <c r="C1" s="120"/>
      <c r="D1" s="121"/>
      <c r="E1" s="119">
        <f>'Tube Loading'!F30</f>
        <v>3651</v>
      </c>
      <c r="F1" s="120"/>
      <c r="G1" s="121"/>
      <c r="H1" s="119">
        <f>'Tube Loading'!F31</f>
        <v>3646</v>
      </c>
      <c r="I1" s="120"/>
      <c r="J1" s="121"/>
      <c r="K1" s="119">
        <f>'Tube Loading'!F32</f>
        <v>3207</v>
      </c>
      <c r="L1" s="120"/>
      <c r="M1" s="121"/>
      <c r="N1" s="110">
        <f>'Tube Loading'!F33</f>
        <v>3642</v>
      </c>
      <c r="O1" s="111"/>
      <c r="P1" s="112"/>
      <c r="Q1" s="110">
        <f>'Tube Loading'!F34</f>
        <v>4014</v>
      </c>
      <c r="R1" s="111"/>
      <c r="S1" s="112"/>
      <c r="T1" s="110">
        <f>'Tube Loading'!F35</f>
        <v>1794</v>
      </c>
      <c r="U1" s="111"/>
      <c r="V1" s="112"/>
      <c r="W1" s="110">
        <f>'Tube Loading'!F36</f>
        <v>1457</v>
      </c>
      <c r="X1" s="111"/>
      <c r="Y1" s="112"/>
      <c r="Z1" s="110">
        <f>'Tube Loading'!F37</f>
        <v>3959</v>
      </c>
      <c r="AA1" s="111"/>
      <c r="AB1" s="112"/>
      <c r="AC1" s="110">
        <f>'Tube Loading'!F38</f>
        <v>1463</v>
      </c>
      <c r="AD1" s="111"/>
      <c r="AE1" s="112"/>
      <c r="AF1" s="110">
        <f>'Tube Loading'!F39</f>
        <v>1431</v>
      </c>
      <c r="AG1" s="111"/>
      <c r="AH1" s="112"/>
      <c r="AI1" s="110">
        <f>'Tube Loading'!F40</f>
        <v>4002</v>
      </c>
      <c r="AJ1" s="111"/>
      <c r="AK1" s="112"/>
      <c r="AL1" s="110">
        <f>'Tube Loading'!F41</f>
        <v>3649</v>
      </c>
      <c r="AM1" s="111"/>
      <c r="AN1" s="112"/>
      <c r="AO1" s="110">
        <f>'Tube Loading'!F42</f>
        <v>2029</v>
      </c>
      <c r="AP1" s="111"/>
      <c r="AQ1" s="112"/>
      <c r="AR1" s="110">
        <f>'Tube Loading'!F43</f>
        <v>3654</v>
      </c>
      <c r="AS1" s="111"/>
      <c r="AT1" s="112"/>
      <c r="AU1" s="110">
        <f>'Tube Loading'!F44</f>
        <v>2039</v>
      </c>
      <c r="AV1" s="111"/>
      <c r="AW1" s="112"/>
    </row>
    <row r="2" spans="1:49">
      <c r="A2" s="59" t="s">
        <v>187</v>
      </c>
      <c r="B2" s="116" t="s">
        <v>169</v>
      </c>
      <c r="C2" s="117"/>
      <c r="D2" s="118"/>
      <c r="E2" s="116" t="s">
        <v>170</v>
      </c>
      <c r="F2" s="117"/>
      <c r="G2" s="118"/>
      <c r="H2" s="116" t="s">
        <v>171</v>
      </c>
      <c r="I2" s="117"/>
      <c r="J2" s="118"/>
      <c r="K2" s="116" t="s">
        <v>172</v>
      </c>
      <c r="L2" s="117"/>
      <c r="M2" s="118"/>
      <c r="N2" s="113" t="s">
        <v>174</v>
      </c>
      <c r="O2" s="114"/>
      <c r="P2" s="115"/>
      <c r="Q2" s="113" t="s">
        <v>175</v>
      </c>
      <c r="R2" s="114"/>
      <c r="S2" s="115"/>
      <c r="T2" s="113" t="s">
        <v>176</v>
      </c>
      <c r="U2" s="114"/>
      <c r="V2" s="115"/>
      <c r="W2" s="113" t="s">
        <v>177</v>
      </c>
      <c r="X2" s="114"/>
      <c r="Y2" s="115"/>
      <c r="Z2" s="113" t="s">
        <v>204</v>
      </c>
      <c r="AA2" s="114"/>
      <c r="AB2" s="115"/>
      <c r="AC2" s="113" t="s">
        <v>205</v>
      </c>
      <c r="AD2" s="114"/>
      <c r="AE2" s="115"/>
      <c r="AF2" s="113" t="s">
        <v>206</v>
      </c>
      <c r="AG2" s="114"/>
      <c r="AH2" s="115"/>
      <c r="AI2" s="113" t="s">
        <v>8</v>
      </c>
      <c r="AJ2" s="114"/>
      <c r="AK2" s="115"/>
      <c r="AL2" s="113" t="s">
        <v>5</v>
      </c>
      <c r="AM2" s="114"/>
      <c r="AN2" s="115"/>
      <c r="AO2" s="113" t="s">
        <v>23</v>
      </c>
      <c r="AP2" s="114"/>
      <c r="AQ2" s="115"/>
      <c r="AR2" s="113" t="s">
        <v>207</v>
      </c>
      <c r="AS2" s="114"/>
      <c r="AT2" s="115"/>
      <c r="AU2" s="113" t="s">
        <v>208</v>
      </c>
      <c r="AV2" s="114"/>
      <c r="AW2" s="115"/>
    </row>
    <row r="3" spans="1:49">
      <c r="A3" s="59" t="s">
        <v>168</v>
      </c>
      <c r="B3" s="60" t="s">
        <v>188</v>
      </c>
      <c r="C3" s="61" t="s">
        <v>189</v>
      </c>
      <c r="D3" s="62" t="s">
        <v>173</v>
      </c>
      <c r="E3" s="60" t="s">
        <v>188</v>
      </c>
      <c r="F3" s="61" t="s">
        <v>189</v>
      </c>
      <c r="G3" s="62" t="s">
        <v>173</v>
      </c>
      <c r="H3" s="60" t="s">
        <v>188</v>
      </c>
      <c r="I3" s="61" t="s">
        <v>189</v>
      </c>
      <c r="J3" s="62" t="s">
        <v>173</v>
      </c>
      <c r="K3" s="60" t="s">
        <v>188</v>
      </c>
      <c r="L3" s="61" t="s">
        <v>189</v>
      </c>
      <c r="M3" s="62" t="s">
        <v>173</v>
      </c>
      <c r="N3" s="81" t="s">
        <v>188</v>
      </c>
      <c r="O3" s="82" t="s">
        <v>189</v>
      </c>
      <c r="P3" s="83" t="s">
        <v>173</v>
      </c>
      <c r="Q3" s="81" t="s">
        <v>188</v>
      </c>
      <c r="R3" s="82" t="s">
        <v>189</v>
      </c>
      <c r="S3" s="83" t="s">
        <v>173</v>
      </c>
      <c r="T3" s="81" t="s">
        <v>188</v>
      </c>
      <c r="U3" s="82" t="s">
        <v>189</v>
      </c>
      <c r="V3" s="83" t="s">
        <v>173</v>
      </c>
      <c r="W3" s="81" t="s">
        <v>188</v>
      </c>
      <c r="X3" s="82" t="s">
        <v>189</v>
      </c>
      <c r="Y3" s="83" t="s">
        <v>173</v>
      </c>
      <c r="Z3" s="81" t="s">
        <v>188</v>
      </c>
      <c r="AA3" s="82" t="s">
        <v>189</v>
      </c>
      <c r="AB3" s="83" t="s">
        <v>173</v>
      </c>
      <c r="AC3" s="81" t="s">
        <v>188</v>
      </c>
      <c r="AD3" s="82" t="s">
        <v>189</v>
      </c>
      <c r="AE3" s="83" t="s">
        <v>173</v>
      </c>
      <c r="AF3" s="81" t="s">
        <v>188</v>
      </c>
      <c r="AG3" s="82" t="s">
        <v>189</v>
      </c>
      <c r="AH3" s="83" t="s">
        <v>173</v>
      </c>
      <c r="AI3" s="81" t="s">
        <v>188</v>
      </c>
      <c r="AJ3" s="82" t="s">
        <v>189</v>
      </c>
      <c r="AK3" s="83" t="s">
        <v>173</v>
      </c>
      <c r="AL3" s="81" t="s">
        <v>188</v>
      </c>
      <c r="AM3" s="82" t="s">
        <v>189</v>
      </c>
      <c r="AN3" s="83" t="s">
        <v>173</v>
      </c>
      <c r="AO3" s="81" t="s">
        <v>188</v>
      </c>
      <c r="AP3" s="82" t="s">
        <v>189</v>
      </c>
      <c r="AQ3" s="83" t="s">
        <v>173</v>
      </c>
      <c r="AR3" s="81" t="s">
        <v>188</v>
      </c>
      <c r="AS3" s="82" t="s">
        <v>189</v>
      </c>
      <c r="AT3" s="83" t="s">
        <v>173</v>
      </c>
      <c r="AU3" s="81" t="s">
        <v>188</v>
      </c>
      <c r="AV3" s="82" t="s">
        <v>189</v>
      </c>
      <c r="AW3" s="83" t="s">
        <v>173</v>
      </c>
    </row>
    <row r="4" spans="1:49">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E'!G2</f>
        <v>A1</v>
      </c>
      <c r="O4" s="67">
        <f>'Tube E'!F2</f>
        <v>1.7767240380000011</v>
      </c>
      <c r="P4" s="68">
        <v>6.8921571633066267E-2</v>
      </c>
      <c r="Q4" s="66" t="str">
        <f>'Tube F'!G2</f>
        <v>G3</v>
      </c>
      <c r="R4" s="67">
        <f>'Tube F'!F2</f>
        <v>1.7692659510000013</v>
      </c>
      <c r="S4" s="68">
        <v>-1.58924639536057E-2</v>
      </c>
      <c r="T4" s="66" t="str">
        <f>'Tube G'!G2</f>
        <v>D6</v>
      </c>
      <c r="U4" s="67">
        <f>'Tube G'!F2</f>
        <v>1.7632830899999998</v>
      </c>
      <c r="V4" s="68">
        <v>-1.5559062573308795E-2</v>
      </c>
      <c r="W4" s="66" t="str">
        <f>'Tube H'!G2</f>
        <v>C9</v>
      </c>
      <c r="X4" s="67">
        <f>'Tube H'!F2</f>
        <v>1.764758316</v>
      </c>
      <c r="Y4" s="68">
        <v>-1.6475559784430268E-2</v>
      </c>
      <c r="Z4" s="66" t="str">
        <f>'Tube I'!G2</f>
        <v>A1</v>
      </c>
      <c r="AA4" s="67">
        <f>'Tube I'!F2</f>
        <v>1.7750029410000003</v>
      </c>
      <c r="AB4" s="68">
        <v>-3.5062042624309619E-2</v>
      </c>
      <c r="AC4" s="66" t="str">
        <f>'Tube J'!G2</f>
        <v>G3</v>
      </c>
      <c r="AD4" s="67">
        <f>'Tube I'!F2</f>
        <v>1.7750029410000003</v>
      </c>
      <c r="AE4" s="68">
        <v>-4.0202199931406599E-2</v>
      </c>
      <c r="AF4" s="66" t="str">
        <f>'Tube K'!G2</f>
        <v>D6</v>
      </c>
      <c r="AG4" s="67">
        <f>'Tube K'!F2</f>
        <v>1.7654139719999993</v>
      </c>
      <c r="AH4" s="68">
        <v>-3.6262142694921673E-2</v>
      </c>
      <c r="AI4" s="66" t="str">
        <f>'Tube L'!G2</f>
        <v>C9</v>
      </c>
      <c r="AJ4" s="67">
        <f>'Tube L'!F2</f>
        <v>1.7681731910000025</v>
      </c>
      <c r="AK4" s="68">
        <v>-4.6215590378991672E-2</v>
      </c>
      <c r="AL4" s="66" t="str">
        <f>'Tube M'!G2</f>
        <v>A1</v>
      </c>
      <c r="AM4" s="67">
        <f>'Tube M'!F2</f>
        <v>1.7811497160000016</v>
      </c>
      <c r="AN4" s="68">
        <v>-1.6610671722179182E-2</v>
      </c>
      <c r="AO4" s="66" t="str">
        <f>'Tube N'!G2</f>
        <v>G3</v>
      </c>
      <c r="AP4" s="67">
        <f>'Tube N'!F2</f>
        <v>1.769320589000003</v>
      </c>
      <c r="AQ4" s="68">
        <v>-4.4931214300252799E-2</v>
      </c>
      <c r="AR4" s="66" t="str">
        <f>'Tube O'!G2</f>
        <v>D6</v>
      </c>
      <c r="AS4" s="67">
        <f>'Tube O'!F2</f>
        <v>1.7651407820000014</v>
      </c>
      <c r="AT4" s="68">
        <v>-2.392644958226629E-2</v>
      </c>
      <c r="AU4" s="66" t="str">
        <f>'Tube P'!G2</f>
        <v>C9</v>
      </c>
      <c r="AV4" s="67">
        <f>'Tube P'!F2</f>
        <v>1.7633377280000015</v>
      </c>
      <c r="AW4" s="68">
        <v>-3.7717500630925722E-2</v>
      </c>
    </row>
    <row r="5" spans="1:49">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E'!G3</f>
        <v>B1</v>
      </c>
      <c r="O5" s="70">
        <f>'Tube E'!F3</f>
        <v>1.7723529980000023</v>
      </c>
      <c r="P5" s="71">
        <v>0.20744406048273187</v>
      </c>
      <c r="Q5" s="69" t="str">
        <f>'Tube F'!G3</f>
        <v>H3</v>
      </c>
      <c r="R5" s="70">
        <f>'Tube F'!F3</f>
        <v>1.7692659510000013</v>
      </c>
      <c r="S5" s="71">
        <v>1.2099722806366684E-2</v>
      </c>
      <c r="T5" s="69" t="str">
        <f>'Tube G'!G3</f>
        <v>C6</v>
      </c>
      <c r="U5" s="70">
        <f>'Tube G'!F3</f>
        <v>1.7676541300000022</v>
      </c>
      <c r="V5" s="71">
        <v>9.8657129414654963E-3</v>
      </c>
      <c r="W5" s="69" t="str">
        <f>'Tube H'!G3</f>
        <v>D9</v>
      </c>
      <c r="X5" s="70">
        <f>'Tube H'!F3</f>
        <v>1.7680365960000017</v>
      </c>
      <c r="Y5" s="71">
        <v>-1.5453923747029913E-2</v>
      </c>
      <c r="Z5" s="69" t="str">
        <f>'Tube I'!G3</f>
        <v>B1</v>
      </c>
      <c r="AA5" s="70">
        <f>'Tube I'!F3</f>
        <v>1.7728174210000009</v>
      </c>
      <c r="AB5" s="71">
        <v>-2.3024240009745373E-2</v>
      </c>
      <c r="AC5" s="69" t="str">
        <f>'Tube J'!G3</f>
        <v>H3</v>
      </c>
      <c r="AD5" s="70">
        <f>'Tube I'!F3</f>
        <v>1.7728174210000009</v>
      </c>
      <c r="AE5" s="71">
        <v>-3.6955943249076771E-2</v>
      </c>
      <c r="AF5" s="69" t="str">
        <f>'Tube K'!G3</f>
        <v>C6</v>
      </c>
      <c r="AG5" s="70">
        <f>'Tube K'!F3</f>
        <v>1.7675994920000022</v>
      </c>
      <c r="AH5" s="71">
        <v>-3.5333028842107796E-2</v>
      </c>
      <c r="AI5" s="69" t="str">
        <f>'Tube L'!G3</f>
        <v>D9</v>
      </c>
      <c r="AJ5" s="70">
        <f>'Tube L'!F3</f>
        <v>1.7670804310000019</v>
      </c>
      <c r="AK5" s="71">
        <v>-2.6989101986851245E-2</v>
      </c>
      <c r="AL5" s="69" t="str">
        <f>'Tube M'!G3</f>
        <v>B1</v>
      </c>
      <c r="AM5" s="70">
        <f>'Tube M'!F3</f>
        <v>1.7691293560000023</v>
      </c>
      <c r="AN5" s="71">
        <v>4.9150245981401303E-2</v>
      </c>
      <c r="AO5" s="69" t="str">
        <f>'Tube N'!G3</f>
        <v>H3</v>
      </c>
      <c r="AP5" s="70">
        <f>'Tube N'!F3</f>
        <v>1.769320589000003</v>
      </c>
      <c r="AQ5" s="71">
        <v>-3.6226589863190939E-2</v>
      </c>
      <c r="AR5" s="69" t="str">
        <f>'Tube O'!G3</f>
        <v>C6</v>
      </c>
      <c r="AS5" s="70">
        <f>'Tube O'!F3</f>
        <v>1.7651407820000014</v>
      </c>
      <c r="AT5" s="71">
        <v>1.1396557052855976E-2</v>
      </c>
      <c r="AU5" s="69" t="str">
        <f>'Tube P'!G3</f>
        <v>D9</v>
      </c>
      <c r="AV5" s="70">
        <f>'Tube P'!F3</f>
        <v>1.7668072410000004</v>
      </c>
      <c r="AW5" s="71">
        <v>-2.444415114269799E-2</v>
      </c>
    </row>
    <row r="6" spans="1:49">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E'!G4</f>
        <v>C1</v>
      </c>
      <c r="O6" s="70">
        <f>'Tube E'!F4</f>
        <v>1.766889198000003</v>
      </c>
      <c r="P6" s="71">
        <v>0.39675495701717112</v>
      </c>
      <c r="Q6" s="69" t="str">
        <f>'Tube F'!G4</f>
        <v>H4</v>
      </c>
      <c r="R6" s="70">
        <f>'Tube F'!F4</f>
        <v>1.7650861439999996</v>
      </c>
      <c r="S6" s="71">
        <v>3.0344139453570052E-2</v>
      </c>
      <c r="T6" s="69" t="str">
        <f>'Tube G'!G4</f>
        <v>B6</v>
      </c>
      <c r="U6" s="70">
        <f>'Tube G'!F4</f>
        <v>1.7610975700000004</v>
      </c>
      <c r="V6" s="71">
        <v>3.9080330270260082E-2</v>
      </c>
      <c r="W6" s="69" t="str">
        <f>'Tube H'!G4</f>
        <v>E9</v>
      </c>
      <c r="X6" s="70">
        <f>'Tube H'!F4</f>
        <v>1.7649495490000007</v>
      </c>
      <c r="Y6" s="71">
        <v>7.3686310034335898E-3</v>
      </c>
      <c r="Z6" s="69" t="str">
        <f>'Tube I'!G4</f>
        <v>C1</v>
      </c>
      <c r="AA6" s="70">
        <f>'Tube I'!F4</f>
        <v>1.7684463810000022</v>
      </c>
      <c r="AB6" s="71">
        <v>-1.9901521684554172E-2</v>
      </c>
      <c r="AC6" s="69" t="str">
        <f>'Tube J'!G4</f>
        <v>H4</v>
      </c>
      <c r="AD6" s="70">
        <f>'Tube I'!F4</f>
        <v>1.7684463810000022</v>
      </c>
      <c r="AE6" s="71">
        <v>-4.8102238788861197E-2</v>
      </c>
      <c r="AF6" s="69" t="str">
        <f>'Tube K'!G4</f>
        <v>B6</v>
      </c>
      <c r="AG6" s="70">
        <f>'Tube K'!F4</f>
        <v>1.7643212120000005</v>
      </c>
      <c r="AH6" s="71">
        <v>-2.5404774266734379E-2</v>
      </c>
      <c r="AI6" s="69" t="str">
        <f>'Tube L'!G4</f>
        <v>E9</v>
      </c>
      <c r="AJ6" s="70">
        <f>'Tube L'!F4</f>
        <v>1.7639933840000008</v>
      </c>
      <c r="AK6" s="71">
        <v>-4.4847282614107531E-2</v>
      </c>
      <c r="AL6" s="69" t="str">
        <f>'Tube M'!G4</f>
        <v>C1</v>
      </c>
      <c r="AM6" s="70">
        <f>'Tube M'!F4</f>
        <v>1.7625727960000006</v>
      </c>
      <c r="AN6" s="71">
        <v>0.33308829499919101</v>
      </c>
      <c r="AO6" s="69" t="str">
        <f>'Tube N'!G4</f>
        <v>H4</v>
      </c>
      <c r="AP6" s="70">
        <f>'Tube N'!F4</f>
        <v>1.7660423090000013</v>
      </c>
      <c r="AQ6" s="71">
        <v>-4.3297797625710815E-2</v>
      </c>
      <c r="AR6" s="69" t="str">
        <f>'Tube O'!G4</f>
        <v>B6</v>
      </c>
      <c r="AS6" s="70">
        <f>'Tube O'!F4</f>
        <v>1.7629552620000002</v>
      </c>
      <c r="AT6" s="71">
        <v>0.1850834292069948</v>
      </c>
      <c r="AU6" s="69" t="str">
        <f>'Tube P'!G4</f>
        <v>E9</v>
      </c>
      <c r="AV6" s="70">
        <f>'Tube P'!F4</f>
        <v>1.7635289610000005</v>
      </c>
      <c r="AW6" s="71">
        <v>-2.1061272096697337E-2</v>
      </c>
    </row>
    <row r="7" spans="1:49">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E'!G5</f>
        <v>D1</v>
      </c>
      <c r="O7" s="70">
        <f>'Tube E'!F5</f>
        <v>1.7625181580000007</v>
      </c>
      <c r="P7" s="71">
        <v>1.2781377848107556</v>
      </c>
      <c r="Q7" s="69" t="str">
        <f>'Tube F'!G5</f>
        <v>G4</v>
      </c>
      <c r="R7" s="70">
        <f>'Tube F'!F5</f>
        <v>1.7607151040000009</v>
      </c>
      <c r="S7" s="71">
        <v>0.11163242577047479</v>
      </c>
      <c r="T7" s="69" t="str">
        <f>'Tube G'!G5</f>
        <v>A6</v>
      </c>
      <c r="U7" s="70">
        <f>'Tube G'!F5</f>
        <v>1.7600048100000016</v>
      </c>
      <c r="V7" s="71">
        <v>8.1504251547056636E-2</v>
      </c>
      <c r="W7" s="69" t="str">
        <f>'Tube H'!G5</f>
        <v>F9</v>
      </c>
      <c r="X7" s="70">
        <f>'Tube H'!F5</f>
        <v>1.7594857490000013</v>
      </c>
      <c r="Y7" s="71">
        <v>0.1428687881390461</v>
      </c>
      <c r="Z7" s="69" t="str">
        <f>'Tube I'!G5</f>
        <v>D1</v>
      </c>
      <c r="AA7" s="70">
        <f>'Tube I'!F5</f>
        <v>1.7618898210000005</v>
      </c>
      <c r="AB7" s="71">
        <v>-2.0087369961661296E-2</v>
      </c>
      <c r="AC7" s="69" t="str">
        <f>'Tube J'!G5</f>
        <v>G4</v>
      </c>
      <c r="AD7" s="70">
        <f>'Tube I'!F5</f>
        <v>1.7618898210000005</v>
      </c>
      <c r="AE7" s="71">
        <v>2.9445986770696209E-2</v>
      </c>
      <c r="AF7" s="69" t="str">
        <f>'Tube K'!G5</f>
        <v>A6</v>
      </c>
      <c r="AG7" s="70">
        <f>'Tube K'!F5</f>
        <v>1.7599501719999999</v>
      </c>
      <c r="AH7" s="71">
        <v>-2.7897935816633617E-2</v>
      </c>
      <c r="AI7" s="69" t="str">
        <f>'Tube L'!G5</f>
        <v>F9</v>
      </c>
      <c r="AJ7" s="70">
        <f>'Tube L'!F5</f>
        <v>1.7596223440000003</v>
      </c>
      <c r="AK7" s="71">
        <v>-2.2671291504612182E-2</v>
      </c>
      <c r="AL7" s="69" t="str">
        <f>'Tube M'!G5</f>
        <v>D1</v>
      </c>
      <c r="AM7" s="70">
        <f>'Tube M'!F5</f>
        <v>1.7538307160000013</v>
      </c>
      <c r="AN7" s="71">
        <v>1.1149968983632457</v>
      </c>
      <c r="AO7" s="69" t="str">
        <f>'Tube N'!G5</f>
        <v>G4</v>
      </c>
      <c r="AP7" s="70">
        <f>'Tube N'!F5</f>
        <v>1.7616712690000007</v>
      </c>
      <c r="AQ7" s="71">
        <v>-2.7825023264198823E-2</v>
      </c>
      <c r="AR7" s="69" t="str">
        <f>'Tube O'!G5</f>
        <v>A6</v>
      </c>
      <c r="AS7" s="70">
        <f>'Tube O'!F5</f>
        <v>1.7585842220000014</v>
      </c>
      <c r="AT7" s="71">
        <v>0.71370137529943767</v>
      </c>
      <c r="AU7" s="69" t="str">
        <f>'Tube P'!G5</f>
        <v>F9</v>
      </c>
      <c r="AV7" s="70">
        <f>'Tube P'!F5</f>
        <v>1.7602506810000005</v>
      </c>
      <c r="AW7" s="71">
        <v>2.5646103564589129E-2</v>
      </c>
    </row>
    <row r="8" spans="1:49">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E'!G6</f>
        <v>E1</v>
      </c>
      <c r="O8" s="70">
        <f>'Tube E'!F6</f>
        <v>1.7559615980000007</v>
      </c>
      <c r="P8" s="71">
        <v>1.9771218213098172</v>
      </c>
      <c r="Q8" s="69" t="str">
        <f>'Tube F'!G6</f>
        <v>F4</v>
      </c>
      <c r="R8" s="70">
        <f>'Tube F'!F6</f>
        <v>1.7552513040000015</v>
      </c>
      <c r="S8" s="71">
        <v>0.46075253160274859</v>
      </c>
      <c r="T8" s="69" t="str">
        <f>'Tube G'!G6</f>
        <v>A7</v>
      </c>
      <c r="U8" s="70">
        <f>'Tube G'!F6</f>
        <v>1.7558250030000018</v>
      </c>
      <c r="V8" s="71">
        <v>0.29729356812200897</v>
      </c>
      <c r="W8" s="69" t="str">
        <f>'Tube H'!G6</f>
        <v>G9</v>
      </c>
      <c r="X8" s="70">
        <f>'Tube H'!F6</f>
        <v>1.7551147090000008</v>
      </c>
      <c r="Y8" s="71">
        <v>0.19609992785331989</v>
      </c>
      <c r="Z8" s="69" t="str">
        <f>'Tube I'!G6</f>
        <v>E1</v>
      </c>
      <c r="AA8" s="70">
        <f>'Tube I'!F6</f>
        <v>1.7564260210000011</v>
      </c>
      <c r="AB8" s="71">
        <v>-2.0219275845726656E-3</v>
      </c>
      <c r="AC8" s="69" t="str">
        <f>'Tube J'!G6</f>
        <v>F4</v>
      </c>
      <c r="AD8" s="70">
        <f>'Tube I'!F6</f>
        <v>1.7564260210000011</v>
      </c>
      <c r="AE8" s="71">
        <v>-1.7602780346757923E-2</v>
      </c>
      <c r="AF8" s="69" t="str">
        <f>'Tube K'!G6</f>
        <v>A7</v>
      </c>
      <c r="AG8" s="70">
        <f>'Tube K'!F6</f>
        <v>1.7555791320000012</v>
      </c>
      <c r="AH8" s="71">
        <v>6.0476386872522535E-3</v>
      </c>
      <c r="AI8" s="69" t="str">
        <f>'Tube L'!G6</f>
        <v>G9</v>
      </c>
      <c r="AJ8" s="70">
        <f>'Tube L'!F6</f>
        <v>1.7541585440000009</v>
      </c>
      <c r="AK8" s="71">
        <v>4.0788067278383168E-2</v>
      </c>
      <c r="AL8" s="69" t="str">
        <f>'Tube M'!G6</f>
        <v>E1</v>
      </c>
      <c r="AM8" s="70">
        <f>'Tube M'!F6</f>
        <v>1.7450886360000002</v>
      </c>
      <c r="AN8" s="71">
        <v>1.7323949259376981</v>
      </c>
      <c r="AO8" s="69" t="str">
        <f>'Tube N'!G6</f>
        <v>F4</v>
      </c>
      <c r="AP8" s="70">
        <f>'Tube N'!F6</f>
        <v>1.7551147090000008</v>
      </c>
      <c r="AQ8" s="71">
        <v>5.6334318775789267E-2</v>
      </c>
      <c r="AR8" s="69" t="str">
        <f>'Tube O'!G6</f>
        <v>A7</v>
      </c>
      <c r="AS8" s="70">
        <f>'Tube O'!F6</f>
        <v>1.7544044150000015</v>
      </c>
      <c r="AT8" s="71">
        <v>1.048332926888323</v>
      </c>
      <c r="AU8" s="69" t="str">
        <f>'Tube P'!G6</f>
        <v>G9</v>
      </c>
      <c r="AV8" s="70">
        <f>'Tube P'!F6</f>
        <v>1.7547868810000011</v>
      </c>
      <c r="AW8" s="71">
        <v>0.20353233619989641</v>
      </c>
    </row>
    <row r="9" spans="1:49">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E'!G7</f>
        <v>F1</v>
      </c>
      <c r="O9" s="70">
        <f>'Tube E'!F7</f>
        <v>1.7494050380000026</v>
      </c>
      <c r="P9" s="71">
        <v>3.0307678921254522</v>
      </c>
      <c r="Q9" s="69" t="str">
        <f>'Tube F'!G7</f>
        <v>E4</v>
      </c>
      <c r="R9" s="70">
        <f>'Tube F'!F7</f>
        <v>1.7497875040000022</v>
      </c>
      <c r="S9" s="71">
        <v>1.190475019824816</v>
      </c>
      <c r="T9" s="69" t="str">
        <f>'Tube G'!G7</f>
        <v>B7</v>
      </c>
      <c r="U9" s="70">
        <f>'Tube G'!F7</f>
        <v>1.7492684430000018</v>
      </c>
      <c r="V9" s="71">
        <v>0.65842366398274332</v>
      </c>
      <c r="W9" s="69" t="str">
        <f>'Tube H'!G7</f>
        <v>H9</v>
      </c>
      <c r="X9" s="70">
        <f>'Tube H'!F7</f>
        <v>1.7485581490000026</v>
      </c>
      <c r="Y9" s="72">
        <v>0.5481285028852807</v>
      </c>
      <c r="Z9" s="69" t="str">
        <f>'Tube I'!G7</f>
        <v>F1</v>
      </c>
      <c r="AA9" s="70">
        <f>'Tube I'!F7</f>
        <v>1.7498694610000012</v>
      </c>
      <c r="AB9" s="71">
        <v>0.27059455636218838</v>
      </c>
      <c r="AC9" s="69" t="str">
        <f>'Tube J'!G7</f>
        <v>E4</v>
      </c>
      <c r="AD9" s="70">
        <f>'Tube I'!F7</f>
        <v>1.7498694610000012</v>
      </c>
      <c r="AE9" s="71">
        <v>0.23912173921313598</v>
      </c>
      <c r="AF9" s="69" t="str">
        <f>'Tube K'!G7</f>
        <v>B7</v>
      </c>
      <c r="AG9" s="70">
        <f>'Tube K'!F7</f>
        <v>1.7492138050000019</v>
      </c>
      <c r="AH9" s="71">
        <v>0.25381347935735682</v>
      </c>
      <c r="AI9" s="69" t="str">
        <f>'Tube L'!G7</f>
        <v>H9</v>
      </c>
      <c r="AJ9" s="70">
        <f>'Tube L'!F7</f>
        <v>1.7499787370000028</v>
      </c>
      <c r="AK9" s="71">
        <v>0.30970741175536876</v>
      </c>
      <c r="AL9" s="69" t="str">
        <f>'Tube M'!G7</f>
        <v>F1</v>
      </c>
      <c r="AM9" s="70">
        <f>'Tube M'!F7</f>
        <v>1.7352537960000021</v>
      </c>
      <c r="AN9" s="71">
        <v>5.7665667260488478</v>
      </c>
      <c r="AO9" s="69" t="str">
        <f>'Tube N'!G7</f>
        <v>E4</v>
      </c>
      <c r="AP9" s="70">
        <f>'Tube N'!F7</f>
        <v>1.7487493820000033</v>
      </c>
      <c r="AQ9" s="71">
        <v>0.36590102368669669</v>
      </c>
      <c r="AR9" s="69" t="str">
        <f>'Tube O'!G7</f>
        <v>B7</v>
      </c>
      <c r="AS9" s="70">
        <f>'Tube O'!F7</f>
        <v>1.7489406150000022</v>
      </c>
      <c r="AT9" s="71">
        <v>2.2015016863515253</v>
      </c>
      <c r="AU9" s="69" t="str">
        <f>'Tube P'!G7</f>
        <v>H9</v>
      </c>
      <c r="AV9" s="70">
        <f>'Tube P'!F7</f>
        <v>1.748230321000003</v>
      </c>
      <c r="AW9" s="71">
        <v>0.73486176891178745</v>
      </c>
    </row>
    <row r="10" spans="1:49">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E'!G8</f>
        <v>G1</v>
      </c>
      <c r="O10" s="70">
        <f>'Tube E'!F8</f>
        <v>1.7428484780000009</v>
      </c>
      <c r="P10" s="71">
        <v>5.8193776006851747</v>
      </c>
      <c r="Q10" s="69" t="str">
        <f>'Tube F'!G8</f>
        <v>D4</v>
      </c>
      <c r="R10" s="70">
        <f>'Tube F'!F8</f>
        <v>1.7432309440000004</v>
      </c>
      <c r="S10" s="71">
        <v>2.3664091844360478</v>
      </c>
      <c r="T10" s="69" t="str">
        <f>'Tube G'!G8</f>
        <v>C7</v>
      </c>
      <c r="U10" s="70">
        <f>'Tube G'!F8</f>
        <v>1.7427118830000001</v>
      </c>
      <c r="V10" s="71">
        <v>1.3245785983835918</v>
      </c>
      <c r="W10" s="69" t="str">
        <f>'Tube H'!G8</f>
        <v>H10</v>
      </c>
      <c r="X10" s="70">
        <f>'Tube H'!F8</f>
        <v>1.7420015890000009</v>
      </c>
      <c r="Y10" s="72">
        <v>1.0727246889295277</v>
      </c>
      <c r="Z10" s="69" t="str">
        <f>'Tube I'!G8</f>
        <v>G1</v>
      </c>
      <c r="AA10" s="70">
        <f>'Tube I'!F8</f>
        <v>1.7444056610000018</v>
      </c>
      <c r="AB10" s="71">
        <v>0.62677840132979068</v>
      </c>
      <c r="AC10" s="69" t="str">
        <f>'Tube J'!G8</f>
        <v>D4</v>
      </c>
      <c r="AD10" s="70">
        <f>'Tube I'!F8</f>
        <v>1.7444056610000018</v>
      </c>
      <c r="AE10" s="71">
        <v>0.68467142993096519</v>
      </c>
      <c r="AF10" s="69" t="str">
        <f>'Tube K'!G8</f>
        <v>C7</v>
      </c>
      <c r="AG10" s="70">
        <f>'Tube K'!F8</f>
        <v>1.7426572450000002</v>
      </c>
      <c r="AH10" s="71">
        <v>0.81914832733812715</v>
      </c>
      <c r="AI10" s="69" t="str">
        <f>'Tube L'!G8</f>
        <v>H10</v>
      </c>
      <c r="AJ10" s="70">
        <f>'Tube L'!F8</f>
        <v>1.7434221770000011</v>
      </c>
      <c r="AK10" s="72">
        <v>0.86724281381385371</v>
      </c>
      <c r="AL10" s="69" t="str">
        <f>'Tube M'!G8</f>
        <v>G1</v>
      </c>
      <c r="AM10" s="70">
        <f>'Tube M'!F8</f>
        <v>1.7276044760000016</v>
      </c>
      <c r="AN10" s="71">
        <v>11.597967873006501</v>
      </c>
      <c r="AO10" s="69" t="str">
        <f>'Tube N'!G8</f>
        <v>D4</v>
      </c>
      <c r="AP10" s="70">
        <f>'Tube N'!F8</f>
        <v>1.7432855820000004</v>
      </c>
      <c r="AQ10" s="71">
        <v>0.92454690704735654</v>
      </c>
      <c r="AR10" s="69" t="str">
        <f>'Tube O'!G8</f>
        <v>C7</v>
      </c>
      <c r="AS10" s="70">
        <f>'Tube O'!F8</f>
        <v>1.7423840550000005</v>
      </c>
      <c r="AT10" s="71">
        <v>5.0169808756239833</v>
      </c>
      <c r="AU10" s="69" t="str">
        <f>'Tube P'!G8</f>
        <v>H10</v>
      </c>
      <c r="AV10" s="70">
        <f>'Tube P'!F8</f>
        <v>1.7438592810000006</v>
      </c>
      <c r="AW10" s="72">
        <v>1.570905341041124</v>
      </c>
    </row>
    <row r="11" spans="1:49">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E'!G9</f>
        <v>H1</v>
      </c>
      <c r="O11" s="70">
        <f>'Tube E'!F9</f>
        <v>1.7373846780000015</v>
      </c>
      <c r="P11" s="71">
        <v>8.1966469920885974</v>
      </c>
      <c r="Q11" s="69" t="str">
        <f>'Tube F'!G9</f>
        <v>C4</v>
      </c>
      <c r="R11" s="70">
        <f>'Tube F'!F9</f>
        <v>1.7366743840000005</v>
      </c>
      <c r="S11" s="71">
        <v>4.7532101631628576</v>
      </c>
      <c r="T11" s="69" t="str">
        <f>'Tube G'!G9</f>
        <v>D7</v>
      </c>
      <c r="U11" s="70">
        <f>'Tube G'!F9</f>
        <v>1.7372480830000008</v>
      </c>
      <c r="V11" s="71">
        <v>3.376909338608078</v>
      </c>
      <c r="W11" s="69" t="str">
        <f>'Tube H'!G9</f>
        <v>G10</v>
      </c>
      <c r="X11" s="70">
        <f>'Tube H'!F9</f>
        <v>1.7365377890000016</v>
      </c>
      <c r="Y11" s="72">
        <v>2.6888804560956387</v>
      </c>
      <c r="Z11" s="69" t="str">
        <f>'Tube I'!G9</f>
        <v>H1</v>
      </c>
      <c r="AA11" s="70">
        <f>'Tube I'!F9</f>
        <v>1.7389418610000007</v>
      </c>
      <c r="AB11" s="71">
        <v>1.4033109384025255</v>
      </c>
      <c r="AC11" s="69" t="str">
        <f>'Tube J'!G9</f>
        <v>C4</v>
      </c>
      <c r="AD11" s="70">
        <f>'Tube I'!F9</f>
        <v>1.7389418610000007</v>
      </c>
      <c r="AE11" s="71">
        <v>2.1752939134053961</v>
      </c>
      <c r="AF11" s="69" t="str">
        <f>'Tube K'!G9</f>
        <v>D7</v>
      </c>
      <c r="AG11" s="70">
        <f>'Tube K'!F9</f>
        <v>1.7361006850000003</v>
      </c>
      <c r="AH11" s="71">
        <v>2.2277725844029987</v>
      </c>
      <c r="AI11" s="69" t="str">
        <f>'Tube L'!G9</f>
        <v>G10</v>
      </c>
      <c r="AJ11" s="70">
        <f>'Tube L'!F9</f>
        <v>1.7368656170000012</v>
      </c>
      <c r="AK11" s="72">
        <v>2.9211561776310879</v>
      </c>
      <c r="AL11" s="69" t="str">
        <f>'Tube M'!G9</f>
        <v>H1</v>
      </c>
      <c r="AM11" s="70">
        <f>'Tube M'!F9</f>
        <v>1.719955156000001</v>
      </c>
      <c r="AN11" s="71">
        <v>15.572137289650101</v>
      </c>
      <c r="AO11" s="69" t="str">
        <f>'Tube N'!G9</f>
        <v>C4</v>
      </c>
      <c r="AP11" s="70">
        <f>'Tube N'!F9</f>
        <v>1.7367290220000005</v>
      </c>
      <c r="AQ11" s="71">
        <v>2.1218222469353121</v>
      </c>
      <c r="AR11" s="69" t="str">
        <f>'Tube O'!G9</f>
        <v>D7</v>
      </c>
      <c r="AS11" s="70">
        <f>'Tube O'!F9</f>
        <v>1.7358274950000023</v>
      </c>
      <c r="AT11" s="71">
        <v>10.318254483551128</v>
      </c>
      <c r="AU11" s="69" t="str">
        <f>'Tube P'!G9</f>
        <v>G10</v>
      </c>
      <c r="AV11" s="70">
        <f>'Tube P'!F9</f>
        <v>1.7362099610000019</v>
      </c>
      <c r="AW11" s="72">
        <v>3.9302738252271943</v>
      </c>
    </row>
    <row r="12" spans="1:49">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E'!G10</f>
        <v>H2</v>
      </c>
      <c r="O12" s="70">
        <f>'Tube E'!F10</f>
        <v>1.7308281180000016</v>
      </c>
      <c r="P12" s="71">
        <v>10.130180408148568</v>
      </c>
      <c r="Q12" s="69" t="str">
        <f>'Tube F'!G10</f>
        <v>B4</v>
      </c>
      <c r="R12" s="70">
        <f>'Tube F'!F10</f>
        <v>1.7303090570000013</v>
      </c>
      <c r="S12" s="71">
        <v>8.4047495908827301</v>
      </c>
      <c r="T12" s="69" t="str">
        <f>'Tube G'!G10</f>
        <v>E7</v>
      </c>
      <c r="U12" s="70">
        <f>'Tube G'!F10</f>
        <v>1.7317842830000014</v>
      </c>
      <c r="V12" s="71">
        <v>7.2952043914315032</v>
      </c>
      <c r="W12" s="69" t="str">
        <f>'Tube H'!G10</f>
        <v>F10</v>
      </c>
      <c r="X12" s="70">
        <f>'Tube H'!F10</f>
        <v>1.7310739890000022</v>
      </c>
      <c r="Y12" s="72">
        <v>5.6959365712267003</v>
      </c>
      <c r="Z12" s="69" t="str">
        <f>'Tube I'!G10</f>
        <v>H2</v>
      </c>
      <c r="AA12" s="70">
        <f>'Tube I'!F10</f>
        <v>1.7312925410000002</v>
      </c>
      <c r="AB12" s="71">
        <v>3.7128867216349715</v>
      </c>
      <c r="AC12" s="69" t="str">
        <f>'Tube J'!G10</f>
        <v>B4</v>
      </c>
      <c r="AD12" s="70">
        <f>'Tube I'!F10</f>
        <v>1.7312925410000002</v>
      </c>
      <c r="AE12" s="71">
        <v>4.9925673125117944</v>
      </c>
      <c r="AF12" s="69" t="str">
        <f>'Tube K'!G10</f>
        <v>E7</v>
      </c>
      <c r="AG12" s="70">
        <f>'Tube K'!F10</f>
        <v>1.7306368850000009</v>
      </c>
      <c r="AH12" s="71">
        <v>4.3640844556100111</v>
      </c>
      <c r="AI12" s="69" t="str">
        <f>'Tube L'!G10</f>
        <v>F10</v>
      </c>
      <c r="AJ12" s="70">
        <f>'Tube L'!F10</f>
        <v>1.7303090570000013</v>
      </c>
      <c r="AK12" s="72">
        <v>7.061918141989536</v>
      </c>
      <c r="AL12" s="69" t="str">
        <f>'Tube M'!G10</f>
        <v>H2</v>
      </c>
      <c r="AM12" s="70">
        <f>'Tube M'!F10</f>
        <v>1.7123058360000023</v>
      </c>
      <c r="AN12" s="71">
        <v>9.7740404034075379</v>
      </c>
      <c r="AO12" s="69" t="str">
        <f>'Tube N'!G10</f>
        <v>B4</v>
      </c>
      <c r="AP12" s="70">
        <f>'Tube N'!F10</f>
        <v>1.7312652220000011</v>
      </c>
      <c r="AQ12" s="71">
        <v>4.3345335087099661</v>
      </c>
      <c r="AR12" s="69" t="str">
        <f>'Tube O'!G10</f>
        <v>E7</v>
      </c>
      <c r="AS12" s="70">
        <f>'Tube O'!F10</f>
        <v>1.7303636950000012</v>
      </c>
      <c r="AT12" s="71">
        <v>12.442049153024387</v>
      </c>
      <c r="AU12" s="69" t="str">
        <f>'Tube P'!G10</f>
        <v>F10</v>
      </c>
      <c r="AV12" s="70">
        <f>'Tube P'!F10</f>
        <v>1.7307461610000026</v>
      </c>
      <c r="AW12" s="72">
        <v>7.233579156632719</v>
      </c>
    </row>
    <row r="13" spans="1:49">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E'!G11</f>
        <v>G2</v>
      </c>
      <c r="O13" s="70">
        <f>'Tube E'!F11</f>
        <v>1.7253643180000022</v>
      </c>
      <c r="P13" s="72">
        <v>19.608305250001901</v>
      </c>
      <c r="Q13" s="69" t="str">
        <f>'Tube F'!G11</f>
        <v>A4</v>
      </c>
      <c r="R13" s="70">
        <f>'Tube F'!F11</f>
        <v>1.7248452570000019</v>
      </c>
      <c r="S13" s="71">
        <v>13.005546618599427</v>
      </c>
      <c r="T13" s="69" t="str">
        <f>'Tube G'!G11</f>
        <v>F7</v>
      </c>
      <c r="U13" s="70">
        <f>'Tube G'!F11</f>
        <v>1.7263204830000021</v>
      </c>
      <c r="V13" s="71">
        <v>17.725978447398369</v>
      </c>
      <c r="W13" s="69" t="str">
        <f>'Tube H'!G11</f>
        <v>E10</v>
      </c>
      <c r="X13" s="70">
        <f>'Tube H'!F11</f>
        <v>1.7256101890000028</v>
      </c>
      <c r="Y13" s="72">
        <v>11.912811032221663</v>
      </c>
      <c r="Z13" s="69" t="str">
        <f>'Tube I'!G11</f>
        <v>G2</v>
      </c>
      <c r="AA13" s="70">
        <f>'Tube I'!F11</f>
        <v>1.7260199740000015</v>
      </c>
      <c r="AB13" s="71">
        <v>11.786100452279845</v>
      </c>
      <c r="AC13" s="69" t="str">
        <f>'Tube J'!G11</f>
        <v>A4</v>
      </c>
      <c r="AD13" s="70">
        <f>'Tube I'!F11</f>
        <v>1.7260199740000015</v>
      </c>
      <c r="AE13" s="71">
        <v>13.446580391819802</v>
      </c>
      <c r="AF13" s="69" t="str">
        <f>'Tube K'!G11</f>
        <v>F7</v>
      </c>
      <c r="AG13" s="70">
        <f>'Tube K'!F11</f>
        <v>1.7251730850000015</v>
      </c>
      <c r="AH13" s="71">
        <v>10.770772098969795</v>
      </c>
      <c r="AI13" s="69" t="str">
        <f>'Tube L'!G11</f>
        <v>E10</v>
      </c>
      <c r="AJ13" s="70">
        <f>'Tube L'!F11</f>
        <v>1.7248452570000019</v>
      </c>
      <c r="AK13" s="71">
        <v>14.774416737220834</v>
      </c>
      <c r="AL13" s="69" t="str">
        <f>'Tube M'!G11</f>
        <v>G2</v>
      </c>
      <c r="AM13" s="70">
        <f>'Tube M'!F11</f>
        <v>1.703563756000003</v>
      </c>
      <c r="AN13" s="71">
        <v>3.6042354661599245</v>
      </c>
      <c r="AO13" s="69" t="str">
        <f>'Tube N'!G11</f>
        <v>A4</v>
      </c>
      <c r="AP13" s="70">
        <f>'Tube N'!F11</f>
        <v>1.7258014220000018</v>
      </c>
      <c r="AQ13" s="71">
        <v>10.569288523971176</v>
      </c>
      <c r="AR13" s="69" t="str">
        <f>'Tube O'!G11</f>
        <v>F7</v>
      </c>
      <c r="AS13" s="70">
        <f>'Tube O'!F11</f>
        <v>1.7250911280000025</v>
      </c>
      <c r="AT13" s="71">
        <v>20.650383095149323</v>
      </c>
      <c r="AU13" s="69" t="str">
        <f>'Tube P'!G11</f>
        <v>E10</v>
      </c>
      <c r="AV13" s="70">
        <f>'Tube P'!F11</f>
        <v>1.7252823610000032</v>
      </c>
      <c r="AW13" s="71">
        <v>16.188317027305882</v>
      </c>
    </row>
    <row r="14" spans="1:49">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E'!G12</f>
        <v>F2</v>
      </c>
      <c r="O14" s="70">
        <f>'Tube E'!F12</f>
        <v>1.7199005180000011</v>
      </c>
      <c r="P14" s="72">
        <v>18.776186395007819</v>
      </c>
      <c r="Q14" s="69" t="str">
        <f>'Tube F'!G12</f>
        <v>A5</v>
      </c>
      <c r="R14" s="70">
        <f>'Tube F'!F12</f>
        <v>1.7204742169999996</v>
      </c>
      <c r="S14" s="71">
        <v>13.000805676680971</v>
      </c>
      <c r="T14" s="69" t="str">
        <f>'Tube G'!G12</f>
        <v>G7</v>
      </c>
      <c r="U14" s="70">
        <f>'Tube G'!F12</f>
        <v>1.7197639230000004</v>
      </c>
      <c r="V14" s="71">
        <v>25.231097690989362</v>
      </c>
      <c r="W14" s="69" t="str">
        <f>'Tube H'!G12</f>
        <v>D10</v>
      </c>
      <c r="X14" s="70">
        <f>'Tube H'!F12</f>
        <v>1.7190536290000011</v>
      </c>
      <c r="Y14" s="72">
        <v>14.93893064946513</v>
      </c>
      <c r="Z14" s="69" t="str">
        <f>'Tube I'!G12</f>
        <v>F2</v>
      </c>
      <c r="AA14" s="70">
        <f>'Tube I'!F12</f>
        <v>1.7194634139999998</v>
      </c>
      <c r="AB14" s="71">
        <v>17.393406929610506</v>
      </c>
      <c r="AC14" s="69" t="str">
        <f>'Tube J'!G12</f>
        <v>A5</v>
      </c>
      <c r="AD14" s="70">
        <f>'Tube I'!F12</f>
        <v>1.7194634139999998</v>
      </c>
      <c r="AE14" s="71">
        <v>14.917192248576901</v>
      </c>
      <c r="AF14" s="69" t="str">
        <f>'Tube K'!G12</f>
        <v>G7</v>
      </c>
      <c r="AG14" s="70">
        <f>'Tube K'!F12</f>
        <v>1.7186165249999998</v>
      </c>
      <c r="AH14" s="71">
        <v>15.15698820159629</v>
      </c>
      <c r="AI14" s="69" t="str">
        <f>'Tube L'!G12</f>
        <v>D10</v>
      </c>
      <c r="AJ14" s="70">
        <f>'Tube L'!F12</f>
        <v>1.7193814570000008</v>
      </c>
      <c r="AK14" s="73">
        <v>14.993943820444414</v>
      </c>
      <c r="AL14" s="69" t="str">
        <f>'Tube M'!G12</f>
        <v>F2</v>
      </c>
      <c r="AM14" s="70">
        <f>'Tube M'!F12</f>
        <v>1.6959144360000007</v>
      </c>
      <c r="AN14" s="71">
        <v>1.2099663300145114</v>
      </c>
      <c r="AO14" s="69" t="str">
        <f>'Tube N'!G12</f>
        <v>A5</v>
      </c>
      <c r="AP14" s="70">
        <f>'Tube N'!F12</f>
        <v>1.719244862</v>
      </c>
      <c r="AQ14" s="71">
        <v>14.574534499012062</v>
      </c>
      <c r="AR14" s="69" t="str">
        <f>'Tube O'!G12</f>
        <v>G7</v>
      </c>
      <c r="AS14" s="70">
        <f>'Tube O'!F12</f>
        <v>1.7196273280000014</v>
      </c>
      <c r="AT14" s="71">
        <v>21.353641014684808</v>
      </c>
      <c r="AU14" s="69" t="str">
        <f>'Tube P'!G12</f>
        <v>D10</v>
      </c>
      <c r="AV14" s="70">
        <f>'Tube P'!F12</f>
        <v>1.7187258010000015</v>
      </c>
      <c r="AW14" s="73">
        <v>19.923304150310589</v>
      </c>
    </row>
    <row r="15" spans="1:49">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E'!G13</f>
        <v>E2</v>
      </c>
      <c r="O15" s="70">
        <f>'Tube E'!F13</f>
        <v>1.714436718</v>
      </c>
      <c r="P15" s="72">
        <v>13.836873156974001</v>
      </c>
      <c r="Q15" s="69" t="str">
        <f>'Tube F'!G13</f>
        <v>B5</v>
      </c>
      <c r="R15" s="70">
        <f>'Tube F'!F13</f>
        <v>1.7139176570000014</v>
      </c>
      <c r="S15" s="71">
        <v>9.424580427940322</v>
      </c>
      <c r="T15" s="69" t="str">
        <f>'Tube G'!G13</f>
        <v>H7</v>
      </c>
      <c r="U15" s="70">
        <f>'Tube G'!F13</f>
        <v>1.714300123000001</v>
      </c>
      <c r="V15" s="71">
        <v>20.047001257914669</v>
      </c>
      <c r="W15" s="69" t="str">
        <f>'Tube H'!G13</f>
        <v>C10</v>
      </c>
      <c r="X15" s="70">
        <f>'Tube H'!F13</f>
        <v>1.7135898290000018</v>
      </c>
      <c r="Y15" s="71">
        <v>10.543868880231443</v>
      </c>
      <c r="Z15" s="69" t="str">
        <f>'Tube I'!G13</f>
        <v>E2</v>
      </c>
      <c r="AA15" s="70">
        <f>'Tube I'!F13</f>
        <v>1.7139996140000004</v>
      </c>
      <c r="AB15" s="71">
        <v>13.755056747108801</v>
      </c>
      <c r="AC15" s="69" t="str">
        <f>'Tube J'!G13</f>
        <v>B5</v>
      </c>
      <c r="AD15" s="70">
        <f>'Tube I'!F13</f>
        <v>1.7139996140000004</v>
      </c>
      <c r="AE15" s="71">
        <v>9.6308920118957317</v>
      </c>
      <c r="AF15" s="69" t="str">
        <f>'Tube K'!G13</f>
        <v>H7</v>
      </c>
      <c r="AG15" s="70">
        <f>'Tube K'!F13</f>
        <v>1.7142454850000011</v>
      </c>
      <c r="AH15" s="71">
        <v>8.6912873406534956</v>
      </c>
      <c r="AI15" s="69" t="str">
        <f>'Tube L'!G13</f>
        <v>C10</v>
      </c>
      <c r="AJ15" s="70">
        <f>'Tube L'!F13</f>
        <v>1.7128248970000008</v>
      </c>
      <c r="AK15" s="73">
        <v>9.0178982082019914</v>
      </c>
      <c r="AL15" s="69" t="str">
        <f>'Tube M'!G13</f>
        <v>E2</v>
      </c>
      <c r="AM15" s="70">
        <f>'Tube M'!F13</f>
        <v>1.6860795960000026</v>
      </c>
      <c r="AN15" s="71">
        <v>0.55439620694745062</v>
      </c>
      <c r="AO15" s="69" t="str">
        <f>'Tube N'!G13</f>
        <v>B5</v>
      </c>
      <c r="AP15" s="70">
        <f>'Tube N'!F13</f>
        <v>1.7137810620000007</v>
      </c>
      <c r="AQ15" s="71">
        <v>11.031777100223801</v>
      </c>
      <c r="AR15" s="69" t="str">
        <f>'Tube O'!G13</f>
        <v>H7</v>
      </c>
      <c r="AS15" s="70">
        <f>'Tube O'!F13</f>
        <v>1.7130707680000015</v>
      </c>
      <c r="AT15" s="71">
        <v>19.798908975605126</v>
      </c>
      <c r="AU15" s="69" t="str">
        <f>'Tube P'!G13</f>
        <v>C10</v>
      </c>
      <c r="AV15" s="70">
        <f>'Tube P'!F13</f>
        <v>1.7132620010000021</v>
      </c>
      <c r="AW15" s="73">
        <v>16.902301550112302</v>
      </c>
    </row>
    <row r="16" spans="1:49">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E'!G14</f>
        <v>D2</v>
      </c>
      <c r="O16" s="70">
        <f>'Tube E'!F14</f>
        <v>1.7078801580000018</v>
      </c>
      <c r="P16" s="72">
        <v>7.7985670614073053</v>
      </c>
      <c r="Q16" s="69" t="str">
        <f>'Tube F'!G14</f>
        <v>C5</v>
      </c>
      <c r="R16" s="70">
        <f>'Tube F'!F14</f>
        <v>1.7084538570000021</v>
      </c>
      <c r="S16" s="71">
        <v>5.4052883674971852</v>
      </c>
      <c r="T16" s="69" t="str">
        <f>'Tube G'!G14</f>
        <v>H8</v>
      </c>
      <c r="U16" s="70">
        <f>'Tube G'!F14</f>
        <v>1.7099290830000022</v>
      </c>
      <c r="V16" s="71">
        <v>11.867541068180039</v>
      </c>
      <c r="W16" s="69" t="str">
        <f>'Tube H'!G14</f>
        <v>B10</v>
      </c>
      <c r="X16" s="70">
        <f>'Tube H'!F14</f>
        <v>1.7070332690000019</v>
      </c>
      <c r="Y16" s="71">
        <v>6.1358177404514676</v>
      </c>
      <c r="Z16" s="69" t="str">
        <f>'Tube I'!G14</f>
        <v>D2</v>
      </c>
      <c r="AA16" s="70">
        <f>'Tube I'!F14</f>
        <v>1.7074430540000005</v>
      </c>
      <c r="AB16" s="71">
        <v>7.9896593204705297</v>
      </c>
      <c r="AC16" s="69" t="str">
        <f>'Tube J'!G14</f>
        <v>C5</v>
      </c>
      <c r="AD16" s="70">
        <f>'Tube I'!F14</f>
        <v>1.7074430540000005</v>
      </c>
      <c r="AE16" s="71">
        <v>4.4735448614384268</v>
      </c>
      <c r="AF16" s="69" t="str">
        <f>'Tube K'!G14</f>
        <v>H8</v>
      </c>
      <c r="AG16" s="70">
        <f>'Tube K'!F14</f>
        <v>1.7078801580000018</v>
      </c>
      <c r="AH16" s="71">
        <v>5.4340094993681589</v>
      </c>
      <c r="AI16" s="69" t="str">
        <f>'Tube L'!G14</f>
        <v>B10</v>
      </c>
      <c r="AJ16" s="70">
        <f>'Tube L'!F14</f>
        <v>1.7064595700000016</v>
      </c>
      <c r="AK16" s="73">
        <v>4.1487665970726679</v>
      </c>
      <c r="AL16" s="69" t="str">
        <f>'Tube M'!G14</f>
        <v>D2</v>
      </c>
      <c r="AM16" s="70">
        <f>'Tube M'!F14</f>
        <v>1.6773375159999997</v>
      </c>
      <c r="AN16" s="71">
        <v>0.26571257966385825</v>
      </c>
      <c r="AO16" s="69" t="str">
        <f>'Tube N'!G14</f>
        <v>C5</v>
      </c>
      <c r="AP16" s="70">
        <f>'Tube N'!F14</f>
        <v>1.7072245020000025</v>
      </c>
      <c r="AQ16" s="71">
        <v>5.750367889712888</v>
      </c>
      <c r="AR16" s="69" t="str">
        <f>'Tube O'!G14</f>
        <v>H8</v>
      </c>
      <c r="AS16" s="70">
        <f>'Tube O'!F14</f>
        <v>1.7076069680000021</v>
      </c>
      <c r="AT16" s="71">
        <v>13.515814034072692</v>
      </c>
      <c r="AU16" s="69" t="str">
        <f>'Tube P'!G14</f>
        <v>B10</v>
      </c>
      <c r="AV16" s="70">
        <f>'Tube P'!F14</f>
        <v>1.7067054410000022</v>
      </c>
      <c r="AW16" s="73">
        <v>9.3180155558108737</v>
      </c>
    </row>
    <row r="17" spans="1:49">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E'!G15</f>
        <v>C2</v>
      </c>
      <c r="O17" s="70">
        <f>'Tube E'!F15</f>
        <v>1.7024163580000025</v>
      </c>
      <c r="P17" s="72">
        <v>4.0452345175826805</v>
      </c>
      <c r="Q17" s="69" t="str">
        <f>'Tube F'!G15</f>
        <v>D5</v>
      </c>
      <c r="R17" s="70">
        <f>'Tube F'!F15</f>
        <v>1.7029900570000027</v>
      </c>
      <c r="S17" s="71">
        <v>2.6232953255734688</v>
      </c>
      <c r="T17" s="69" t="str">
        <f>'Tube G'!G15</f>
        <v>G8</v>
      </c>
      <c r="U17" s="70">
        <f>'Tube G'!F15</f>
        <v>1.7033725230000023</v>
      </c>
      <c r="V17" s="71">
        <v>4.5378164278629471</v>
      </c>
      <c r="W17" s="69" t="str">
        <f>'Tube H'!G15</f>
        <v>A10</v>
      </c>
      <c r="X17" s="70">
        <f>'Tube H'!F15</f>
        <v>1.7015694690000007</v>
      </c>
      <c r="Y17" s="71">
        <v>2.4935022159153952</v>
      </c>
      <c r="Z17" s="69" t="str">
        <f>'Tube I'!G15</f>
        <v>C2</v>
      </c>
      <c r="AA17" s="70">
        <f>'Tube I'!F15</f>
        <v>1.7019792540000012</v>
      </c>
      <c r="AB17" s="71">
        <v>3.2877349898071944</v>
      </c>
      <c r="AC17" s="69" t="str">
        <f>'Tube J'!G15</f>
        <v>D5</v>
      </c>
      <c r="AD17" s="70">
        <f>'Tube I'!F15</f>
        <v>1.7019792540000012</v>
      </c>
      <c r="AE17" s="71">
        <v>1.8189988161925645</v>
      </c>
      <c r="AF17" s="69" t="str">
        <f>'Tube K'!G15</f>
        <v>G8</v>
      </c>
      <c r="AG17" s="70">
        <f>'Tube K'!F15</f>
        <v>1.7013235980000019</v>
      </c>
      <c r="AH17" s="71">
        <v>2.3122665712273416</v>
      </c>
      <c r="AI17" s="69" t="str">
        <f>'Tube L'!G15</f>
        <v>A10</v>
      </c>
      <c r="AJ17" s="70">
        <f>'Tube L'!F15</f>
        <v>1.7009957700000005</v>
      </c>
      <c r="AK17" s="71">
        <v>1.7492932598503019</v>
      </c>
      <c r="AL17" s="69" t="str">
        <f>'Tube M'!G15</f>
        <v>C2</v>
      </c>
      <c r="AM17" s="70">
        <f>'Tube M'!F15</f>
        <v>1.6434619560000012</v>
      </c>
      <c r="AN17" s="71">
        <v>0.22688739714502582</v>
      </c>
      <c r="AO17" s="69" t="str">
        <f>'Tube N'!G15</f>
        <v>D5</v>
      </c>
      <c r="AP17" s="70">
        <f>'Tube N'!F15</f>
        <v>1.7017607019999996</v>
      </c>
      <c r="AQ17" s="71">
        <v>2.8270416739565101</v>
      </c>
      <c r="AR17" s="69" t="str">
        <f>'Tube O'!G15</f>
        <v>G8</v>
      </c>
      <c r="AS17" s="70">
        <f>'Tube O'!F15</f>
        <v>1.702143168000001</v>
      </c>
      <c r="AT17" s="71">
        <v>4.851389282475906</v>
      </c>
      <c r="AU17" s="69" t="str">
        <f>'Tube P'!G15</f>
        <v>A10</v>
      </c>
      <c r="AV17" s="70">
        <f>'Tube P'!F15</f>
        <v>1.7012416410000011</v>
      </c>
      <c r="AW17" s="71">
        <v>3.9126105882129472</v>
      </c>
    </row>
    <row r="18" spans="1:49">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E'!G16</f>
        <v>B2</v>
      </c>
      <c r="O18" s="70">
        <f>'Tube E'!F16</f>
        <v>1.6969525579999996</v>
      </c>
      <c r="P18" s="72">
        <v>2.1772998210402559</v>
      </c>
      <c r="Q18" s="69" t="str">
        <f>'Tube F'!G16</f>
        <v>E5</v>
      </c>
      <c r="R18" s="70">
        <f>'Tube F'!F16</f>
        <v>1.696433497000001</v>
      </c>
      <c r="S18" s="71">
        <v>1.2227309150809982</v>
      </c>
      <c r="T18" s="69" t="str">
        <f>'Tube G'!G16</f>
        <v>F8</v>
      </c>
      <c r="U18" s="70">
        <f>'Tube G'!F16</f>
        <v>1.6968159630000006</v>
      </c>
      <c r="V18" s="71">
        <v>2.190168165207695</v>
      </c>
      <c r="W18" s="69" t="str">
        <f>'Tube H'!G16</f>
        <v>A11</v>
      </c>
      <c r="X18" s="70">
        <f>'Tube H'!F16</f>
        <v>1.6962969020000003</v>
      </c>
      <c r="Y18" s="71">
        <v>1.2454881482683546</v>
      </c>
      <c r="Z18" s="69" t="str">
        <f>'Tube I'!G16</f>
        <v>B2</v>
      </c>
      <c r="AA18" s="70">
        <f>'Tube I'!F16</f>
        <v>1.6954226939999995</v>
      </c>
      <c r="AB18" s="71">
        <v>1.3712624976543371</v>
      </c>
      <c r="AC18" s="69" t="str">
        <f>'Tube J'!G16</f>
        <v>E5</v>
      </c>
      <c r="AD18" s="70">
        <f>'Tube I'!F16</f>
        <v>1.6954226939999995</v>
      </c>
      <c r="AE18" s="71">
        <v>0.93849178896241059</v>
      </c>
      <c r="AF18" s="69" t="str">
        <f>'Tube K'!G16</f>
        <v>F8</v>
      </c>
      <c r="AG18" s="70">
        <f>'Tube K'!F16</f>
        <v>1.6958597980000008</v>
      </c>
      <c r="AH18" s="71">
        <v>0.99919102459706099</v>
      </c>
      <c r="AI18" s="69" t="str">
        <f>'Tube L'!G16</f>
        <v>A11</v>
      </c>
      <c r="AJ18" s="70">
        <f>'Tube L'!F16</f>
        <v>1.695723203</v>
      </c>
      <c r="AK18" s="71">
        <v>1.1442548833134816</v>
      </c>
      <c r="AL18" s="69" t="str">
        <f>'Tube M'!G16</f>
        <v>B2</v>
      </c>
      <c r="AM18" s="70">
        <f>'Tube M'!F16</f>
        <v>1.4556984690000014</v>
      </c>
      <c r="AN18" s="71">
        <v>0.14570818177898176</v>
      </c>
      <c r="AO18" s="69" t="str">
        <f>'Tube N'!G16</f>
        <v>E5</v>
      </c>
      <c r="AP18" s="70">
        <f>'Tube N'!F16</f>
        <v>1.6962969020000003</v>
      </c>
      <c r="AQ18" s="71">
        <v>1.1465786574415546</v>
      </c>
      <c r="AR18" s="69" t="str">
        <f>'Tube O'!G16</f>
        <v>F8</v>
      </c>
      <c r="AS18" s="70">
        <f>'Tube O'!F16</f>
        <v>1.695586608000001</v>
      </c>
      <c r="AT18" s="71">
        <v>2.3183233878294356</v>
      </c>
      <c r="AU18" s="69" t="str">
        <f>'Tube P'!G16</f>
        <v>A11</v>
      </c>
      <c r="AV18" s="70">
        <f>'Tube P'!F16</f>
        <v>1.6957778410000017</v>
      </c>
      <c r="AW18" s="71">
        <v>2.0951757080863485</v>
      </c>
    </row>
    <row r="19" spans="1:49">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E'!G17</f>
        <v>A2</v>
      </c>
      <c r="O19" s="70">
        <f>'Tube E'!F17</f>
        <v>1.6925815180000008</v>
      </c>
      <c r="P19" s="72">
        <v>1.3123660364279879</v>
      </c>
      <c r="Q19" s="69" t="str">
        <f>'Tube F'!G17</f>
        <v>F5</v>
      </c>
      <c r="R19" s="70">
        <f>'Tube F'!F17</f>
        <v>1.6909696970000017</v>
      </c>
      <c r="S19" s="71">
        <v>0.71608264167771185</v>
      </c>
      <c r="T19" s="69" t="str">
        <f>'Tube G'!G17</f>
        <v>E8</v>
      </c>
      <c r="U19" s="70">
        <f>'Tube G'!F17</f>
        <v>1.6915433960000019</v>
      </c>
      <c r="V19" s="71">
        <v>1.533936094546213</v>
      </c>
      <c r="W19" s="69" t="str">
        <f>'Tube H'!G17</f>
        <v>B11</v>
      </c>
      <c r="X19" s="70">
        <f>'Tube H'!F17</f>
        <v>1.6908331020000009</v>
      </c>
      <c r="Y19" s="71">
        <v>0.80478680776372091</v>
      </c>
      <c r="Z19" s="69" t="str">
        <f>'Tube I'!G17</f>
        <v>A2</v>
      </c>
      <c r="AA19" s="70">
        <f>'Tube I'!F17</f>
        <v>1.6901501270000008</v>
      </c>
      <c r="AB19" s="71">
        <v>0.73893332394658628</v>
      </c>
      <c r="AC19" s="69" t="str">
        <f>'Tube J'!G17</f>
        <v>F5</v>
      </c>
      <c r="AD19" s="70">
        <f>'Tube I'!F17</f>
        <v>1.6901501270000008</v>
      </c>
      <c r="AE19" s="71">
        <v>0.5584657543203666</v>
      </c>
      <c r="AF19" s="69" t="str">
        <f>'Tube K'!G17</f>
        <v>E8</v>
      </c>
      <c r="AG19" s="70">
        <f>'Tube K'!F17</f>
        <v>1.6903959980000014</v>
      </c>
      <c r="AH19" s="71">
        <v>0.63202070950474876</v>
      </c>
      <c r="AI19" s="69" t="str">
        <f>'Tube L'!G17</f>
        <v>B11</v>
      </c>
      <c r="AJ19" s="70">
        <f>'Tube L'!F17</f>
        <v>1.6902594030000007</v>
      </c>
      <c r="AK19" s="71">
        <v>0.75544577307551253</v>
      </c>
      <c r="AL19" s="69" t="str">
        <f>'Tube M'!G17</f>
        <v>A2</v>
      </c>
      <c r="AM19" s="70">
        <f>'Tube M'!F17</f>
        <v>1.192343309</v>
      </c>
      <c r="AN19" s="71">
        <v>4.017559509400332E-2</v>
      </c>
      <c r="AO19" s="69" t="str">
        <f>'Tube N'!G17</f>
        <v>F5</v>
      </c>
      <c r="AP19" s="70">
        <f>'Tube N'!F17</f>
        <v>1.6897403420000021</v>
      </c>
      <c r="AQ19" s="71">
        <v>0.7065478723743337</v>
      </c>
      <c r="AR19" s="69" t="str">
        <f>'Tube O'!G17</f>
        <v>E8</v>
      </c>
      <c r="AS19" s="70">
        <f>'Tube O'!F17</f>
        <v>1.6912155680000023</v>
      </c>
      <c r="AT19" s="71">
        <v>1.3601759254658663</v>
      </c>
      <c r="AU19" s="69" t="str">
        <f>'Tube P'!G17</f>
        <v>B11</v>
      </c>
      <c r="AV19" s="70">
        <f>'Tube P'!F17</f>
        <v>1.6903140410000024</v>
      </c>
      <c r="AW19" s="71">
        <v>1.2251439352153795</v>
      </c>
    </row>
    <row r="20" spans="1:49">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E'!G18</f>
        <v>A3</v>
      </c>
      <c r="O20" s="70">
        <f>'Tube E'!F18</f>
        <v>1.6860249580000009</v>
      </c>
      <c r="P20" s="71">
        <v>0.76554407678043734</v>
      </c>
      <c r="Q20" s="69" t="str">
        <f>'Tube F'!G18</f>
        <v>G5</v>
      </c>
      <c r="R20" s="70">
        <f>'Tube F'!F18</f>
        <v>1.6855058970000023</v>
      </c>
      <c r="S20" s="71">
        <v>0.47059788754398574</v>
      </c>
      <c r="T20" s="69" t="str">
        <f>'Tube G'!G18</f>
        <v>D8</v>
      </c>
      <c r="U20" s="70">
        <f>'Tube G'!F18</f>
        <v>1.6860795960000026</v>
      </c>
      <c r="V20" s="71">
        <v>0.88337206543597147</v>
      </c>
      <c r="W20" s="69" t="str">
        <f>'Tube H'!G18</f>
        <v>C11</v>
      </c>
      <c r="X20" s="70">
        <f>'Tube H'!F18</f>
        <v>1.6842765420000028</v>
      </c>
      <c r="Y20" s="71">
        <v>0.50283997888252707</v>
      </c>
      <c r="Z20" s="69" t="str">
        <f>'Tube I'!G18</f>
        <v>A3</v>
      </c>
      <c r="AA20" s="70">
        <f>'Tube I'!F18</f>
        <v>1.6846863270000014</v>
      </c>
      <c r="AB20" s="71">
        <v>0.37058739631105664</v>
      </c>
      <c r="AC20" s="69" t="str">
        <f>'Tube J'!G18</f>
        <v>G5</v>
      </c>
      <c r="AD20" s="70">
        <f>'Tube I'!F18</f>
        <v>1.6846863270000014</v>
      </c>
      <c r="AE20" s="71">
        <v>0.29615346176179153</v>
      </c>
      <c r="AF20" s="69" t="str">
        <f>'Tube K'!G18</f>
        <v>D8</v>
      </c>
      <c r="AG20" s="70">
        <f>'Tube K'!F18</f>
        <v>1.684932198000002</v>
      </c>
      <c r="AH20" s="71">
        <v>0.36547384327525995</v>
      </c>
      <c r="AI20" s="69" t="str">
        <f>'Tube L'!G18</f>
        <v>C11</v>
      </c>
      <c r="AJ20" s="70">
        <f>'Tube L'!F18</f>
        <v>1.6847956030000013</v>
      </c>
      <c r="AK20" s="71">
        <v>0.34944709642653288</v>
      </c>
      <c r="AL20" s="69" t="str">
        <f>'Tube M'!G18</f>
        <v>A3</v>
      </c>
      <c r="AM20" s="70">
        <f>'Tube M'!F18</f>
        <v>1.0710469490000012</v>
      </c>
      <c r="AN20" s="71">
        <v>5.1456802192807296E-3</v>
      </c>
      <c r="AO20" s="69" t="str">
        <f>'Tube N'!G18</f>
        <v>G5</v>
      </c>
      <c r="AP20" s="70">
        <f>'Tube N'!F18</f>
        <v>1.6853693020000016</v>
      </c>
      <c r="AQ20" s="71">
        <v>0.39143017473569991</v>
      </c>
      <c r="AR20" s="69" t="str">
        <f>'Tube O'!G18</f>
        <v>D8</v>
      </c>
      <c r="AS20" s="70">
        <f>'Tube O'!F18</f>
        <v>1.6846590080000023</v>
      </c>
      <c r="AT20" s="71">
        <v>0.75198940008238024</v>
      </c>
      <c r="AU20" s="69" t="str">
        <f>'Tube P'!G18</f>
        <v>C11</v>
      </c>
      <c r="AV20" s="70">
        <f>'Tube P'!F18</f>
        <v>1.684850241000003</v>
      </c>
      <c r="AW20" s="71">
        <v>0.68232276450068985</v>
      </c>
    </row>
    <row r="21" spans="1:49">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E'!G19</f>
        <v>B3</v>
      </c>
      <c r="O21" s="70">
        <f>'Tube E'!F19</f>
        <v>1.6796596310000016</v>
      </c>
      <c r="P21" s="71">
        <v>0.40172151305795323</v>
      </c>
      <c r="Q21" s="69" t="str">
        <f>'Tube F'!G19</f>
        <v>H5</v>
      </c>
      <c r="R21" s="70">
        <f>'Tube F'!F19</f>
        <v>1.680042097000003</v>
      </c>
      <c r="S21" s="71">
        <v>0.27580981059668713</v>
      </c>
      <c r="T21" s="69" t="str">
        <f>'Tube G'!G19</f>
        <v>C8</v>
      </c>
      <c r="U21" s="70">
        <f>'Tube G'!F19</f>
        <v>1.6795230360000026</v>
      </c>
      <c r="V21" s="71">
        <v>0.50547958538206983</v>
      </c>
      <c r="W21" s="69" t="str">
        <f>'Tube H'!G19</f>
        <v>D11</v>
      </c>
      <c r="X21" s="70">
        <f>'Tube H'!F19</f>
        <v>1.6777199820000011</v>
      </c>
      <c r="Y21" s="71">
        <v>0.3646532349166034</v>
      </c>
      <c r="Z21" s="69" t="str">
        <f>'Tube I'!G19</f>
        <v>B3</v>
      </c>
      <c r="AA21" s="70">
        <f>'Tube I'!F19</f>
        <v>1.6781297670000015</v>
      </c>
      <c r="AB21" s="71">
        <v>0.19572849384534607</v>
      </c>
      <c r="AC21" s="69" t="str">
        <f>'Tube J'!G19</f>
        <v>H5</v>
      </c>
      <c r="AD21" s="70">
        <f>'Tube I'!F19</f>
        <v>1.6781297670000015</v>
      </c>
      <c r="AE21" s="71">
        <v>0.12924598687780073</v>
      </c>
      <c r="AF21" s="69" t="str">
        <f>'Tube K'!G19</f>
        <v>C8</v>
      </c>
      <c r="AG21" s="70">
        <f>'Tube K'!F19</f>
        <v>1.6783756380000021</v>
      </c>
      <c r="AH21" s="71">
        <v>0.19226408694700947</v>
      </c>
      <c r="AI21" s="69" t="str">
        <f>'Tube L'!G19</f>
        <v>D11</v>
      </c>
      <c r="AJ21" s="70">
        <f>'Tube L'!F19</f>
        <v>1.679331803000002</v>
      </c>
      <c r="AK21" s="71">
        <v>0.26177593878994559</v>
      </c>
      <c r="AL21" s="69" t="str">
        <f>'Tube M'!G19</f>
        <v>B3</v>
      </c>
      <c r="AM21" s="70">
        <f>'Tube M'!F19</f>
        <v>1.0295220690000022</v>
      </c>
      <c r="AN21" s="71">
        <v>-1.8205102762515041E-2</v>
      </c>
      <c r="AO21" s="69" t="str">
        <f>'Tube N'!G19</f>
        <v>H5</v>
      </c>
      <c r="AP21" s="70">
        <f>'Tube N'!F19</f>
        <v>1.6777199820000011</v>
      </c>
      <c r="AQ21" s="71">
        <v>0.21257943336853444</v>
      </c>
      <c r="AR21" s="69" t="str">
        <f>'Tube O'!G19</f>
        <v>C8</v>
      </c>
      <c r="AS21" s="70">
        <f>'Tube O'!F19</f>
        <v>1.6802879680000036</v>
      </c>
      <c r="AT21" s="71">
        <v>0.48201435841538059</v>
      </c>
      <c r="AU21" s="69" t="str">
        <f>'Tube P'!G19</f>
        <v>D11</v>
      </c>
      <c r="AV21" s="70">
        <f>'Tube P'!F19</f>
        <v>1.6793864410000001</v>
      </c>
      <c r="AW21" s="71">
        <v>0.4769055820430293</v>
      </c>
    </row>
    <row r="22" spans="1:49">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E'!G20</f>
        <v>C3</v>
      </c>
      <c r="O22" s="70">
        <f>'Tube E'!F20</f>
        <v>1.6654537510000011</v>
      </c>
      <c r="P22" s="71">
        <v>0.37138949289777207</v>
      </c>
      <c r="Q22" s="69" t="str">
        <f>'Tube F'!G20</f>
        <v>H6</v>
      </c>
      <c r="R22" s="70">
        <f>'Tube F'!F20</f>
        <v>1.6660274500000014</v>
      </c>
      <c r="S22" s="71">
        <v>0.28285027290705705</v>
      </c>
      <c r="T22" s="69" t="str">
        <f>'Tube G'!G20</f>
        <v>B8</v>
      </c>
      <c r="U22" s="70">
        <f>'Tube G'!F20</f>
        <v>1.666409916000001</v>
      </c>
      <c r="V22" s="71">
        <v>0.48477256555786657</v>
      </c>
      <c r="W22" s="69" t="str">
        <f>'Tube H'!G20</f>
        <v>E11</v>
      </c>
      <c r="X22" s="70">
        <f>'Tube H'!F20</f>
        <v>1.6493082220000019</v>
      </c>
      <c r="Y22" s="71">
        <v>0.2977884194513285</v>
      </c>
      <c r="Z22" s="69" t="str">
        <f>'Tube I'!G20</f>
        <v>C3</v>
      </c>
      <c r="AA22" s="70">
        <f>'Tube I'!F20</f>
        <v>1.6650166470000016</v>
      </c>
      <c r="AB22" s="71">
        <v>0.20061621658184656</v>
      </c>
      <c r="AC22" s="69" t="str">
        <f>'Tube J'!G20</f>
        <v>H6</v>
      </c>
      <c r="AD22" s="70">
        <f>'Tube I'!F20</f>
        <v>1.6650166470000016</v>
      </c>
      <c r="AE22" s="71">
        <v>0.14913079256075507</v>
      </c>
      <c r="AF22" s="69" t="str">
        <f>'Tube K'!G20</f>
        <v>B8</v>
      </c>
      <c r="AG22" s="70">
        <f>'Tube K'!F20</f>
        <v>1.6665465110000017</v>
      </c>
      <c r="AH22" s="71">
        <v>0.187468623423276</v>
      </c>
      <c r="AI22" s="69" t="str">
        <f>'Tube L'!G20</f>
        <v>E11</v>
      </c>
      <c r="AJ22" s="70">
        <f>'Tube L'!F20</f>
        <v>1.6651259230000015</v>
      </c>
      <c r="AK22" s="71">
        <v>0.25247868826739034</v>
      </c>
      <c r="AL22" s="69" t="str">
        <f>'Tube M'!G20</f>
        <v>C3</v>
      </c>
      <c r="AM22" s="70">
        <f>'Tube M'!F20</f>
        <v>1.0142234290000012</v>
      </c>
      <c r="AN22" s="71">
        <v>-4.5421236769150442E-2</v>
      </c>
      <c r="AO22" s="69" t="str">
        <f>'Tube N'!G20</f>
        <v>H6</v>
      </c>
      <c r="AP22" s="70">
        <f>'Tube N'!F20</f>
        <v>1.6646068620000012</v>
      </c>
      <c r="AQ22" s="71">
        <v>0.16905011815706814</v>
      </c>
      <c r="AR22" s="69" t="str">
        <f>'Tube O'!G20</f>
        <v>B8</v>
      </c>
      <c r="AS22" s="70">
        <f>'Tube O'!F20</f>
        <v>1.6628038080000032</v>
      </c>
      <c r="AT22" s="71">
        <v>0.46637063160885966</v>
      </c>
      <c r="AU22" s="69" t="str">
        <f>'Tube P'!G20</f>
        <v>E11</v>
      </c>
      <c r="AV22" s="70">
        <f>'Tube P'!F20</f>
        <v>1.6553457210000015</v>
      </c>
      <c r="AW22" s="71">
        <v>0.51681593198236364</v>
      </c>
    </row>
    <row r="23" spans="1:49">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E'!G21</f>
        <v>D3</v>
      </c>
      <c r="O23" s="70">
        <f>'Tube E'!F21</f>
        <v>1.6042591910000006</v>
      </c>
      <c r="P23" s="71">
        <v>0.32153190066129339</v>
      </c>
      <c r="Q23" s="69" t="str">
        <f>'Tube F'!G21</f>
        <v>G6</v>
      </c>
      <c r="R23" s="70">
        <f>'Tube F'!F21</f>
        <v>1.6048328900000008</v>
      </c>
      <c r="S23" s="71">
        <v>0.27676197808493996</v>
      </c>
      <c r="T23" s="69" t="str">
        <f>'Tube G'!G21</f>
        <v>A8</v>
      </c>
      <c r="U23" s="70">
        <f>'Tube G'!F21</f>
        <v>1.6106791559999998</v>
      </c>
      <c r="V23" s="71">
        <v>0.41176099923066228</v>
      </c>
      <c r="W23" s="69" t="str">
        <f>'Tube H'!G21</f>
        <v>F11</v>
      </c>
      <c r="X23" s="70">
        <f>'Tube H'!F21</f>
        <v>1.5739077820000027</v>
      </c>
      <c r="Y23" s="71">
        <v>0.19081780524306605</v>
      </c>
      <c r="Z23" s="69" t="str">
        <f>'Tube I'!G21</f>
        <v>D3</v>
      </c>
      <c r="AA23" s="70">
        <f>'Tube I'!F21</f>
        <v>1.6038220870000011</v>
      </c>
      <c r="AB23" s="71">
        <v>0.20136990325501958</v>
      </c>
      <c r="AC23" s="69" t="str">
        <f>'Tube J'!G21</f>
        <v>G6</v>
      </c>
      <c r="AD23" s="70">
        <f>'Tube I'!F21</f>
        <v>1.6038220870000011</v>
      </c>
      <c r="AE23" s="71">
        <v>0.11249214179993434</v>
      </c>
      <c r="AF23" s="69" t="str">
        <f>'Tube K'!G21</f>
        <v>A8</v>
      </c>
      <c r="AG23" s="70">
        <f>'Tube K'!F21</f>
        <v>1.6075374710000006</v>
      </c>
      <c r="AH23" s="71">
        <v>0.16397053260606162</v>
      </c>
      <c r="AI23" s="69" t="str">
        <f>'Tube L'!G21</f>
        <v>F11</v>
      </c>
      <c r="AJ23" s="70">
        <f>'Tube L'!F21</f>
        <v>1.6083024030000015</v>
      </c>
      <c r="AK23" s="71">
        <v>0.19261280534972544</v>
      </c>
      <c r="AL23" s="69" t="str">
        <f>'Tube M'!G21</f>
        <v>D3</v>
      </c>
      <c r="AM23" s="70">
        <f>'Tube M'!F21</f>
        <v>1.0022030690000019</v>
      </c>
      <c r="AN23" s="71">
        <v>-4.6980460403569228E-2</v>
      </c>
      <c r="AO23" s="69" t="str">
        <f>'Tube N'!G21</f>
        <v>G6</v>
      </c>
      <c r="AP23" s="70">
        <f>'Tube N'!F21</f>
        <v>1.6055978220000018</v>
      </c>
      <c r="AQ23" s="71">
        <v>0.1665407276599907</v>
      </c>
      <c r="AR23" s="69" t="str">
        <f>'Tube O'!G21</f>
        <v>A8</v>
      </c>
      <c r="AS23" s="70">
        <f>'Tube O'!F21</f>
        <v>1.6048875280000008</v>
      </c>
      <c r="AT23" s="71">
        <v>0.37353035255001976</v>
      </c>
      <c r="AU23" s="69" t="str">
        <f>'Tube P'!G21</f>
        <v>F11</v>
      </c>
      <c r="AV23" s="70">
        <f>'Tube P'!F21</f>
        <v>1.5777597610000011</v>
      </c>
      <c r="AW23" s="71">
        <v>0.33430654949419986</v>
      </c>
    </row>
    <row r="24" spans="1:49">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E'!G22</f>
        <v>E3</v>
      </c>
      <c r="O24" s="67">
        <f>'Tube E'!F22</f>
        <v>1.4381596710000029</v>
      </c>
      <c r="P24" s="68">
        <v>0.21993897397844545</v>
      </c>
      <c r="Q24" s="66" t="str">
        <f>'Tube F'!G22</f>
        <v>F6</v>
      </c>
      <c r="R24" s="67">
        <f>'Tube F'!F22</f>
        <v>1.4638668500000023</v>
      </c>
      <c r="S24" s="68">
        <v>0.16437882519339031</v>
      </c>
      <c r="T24" s="66" t="str">
        <f>'Tube G'!G22</f>
        <v>A9</v>
      </c>
      <c r="U24" s="67">
        <f>'Tube G'!F22</f>
        <v>1.4511361960000002</v>
      </c>
      <c r="V24" s="68">
        <v>0.24126423003918571</v>
      </c>
      <c r="W24" s="66" t="str">
        <f>'Tube H'!G22</f>
        <v>G11</v>
      </c>
      <c r="X24" s="67">
        <f>'Tube H'!F22</f>
        <v>1.3968806620000027</v>
      </c>
      <c r="Y24" s="68">
        <v>0.11299859284428722</v>
      </c>
      <c r="Z24" s="66" t="str">
        <f>'Tube I'!G22</f>
        <v>E3</v>
      </c>
      <c r="AA24" s="67">
        <f>'Tube I'!F22</f>
        <v>1.4377225670000016</v>
      </c>
      <c r="AB24" s="68">
        <v>0.13156639341778442</v>
      </c>
      <c r="AC24" s="66" t="str">
        <f>'Tube J'!G22</f>
        <v>F6</v>
      </c>
      <c r="AD24" s="67">
        <f>'Tube I'!F22</f>
        <v>1.4377225670000016</v>
      </c>
      <c r="AE24" s="68">
        <v>8.0177285958341241E-2</v>
      </c>
      <c r="AF24" s="66" t="str">
        <f>'Tube K'!G22</f>
        <v>A9</v>
      </c>
      <c r="AG24" s="67">
        <f>'Tube K'!F22</f>
        <v>1.4458089910000016</v>
      </c>
      <c r="AH24" s="68">
        <v>8.21461777538494E-2</v>
      </c>
      <c r="AI24" s="66" t="str">
        <f>'Tube L'!G22</f>
        <v>G11</v>
      </c>
      <c r="AJ24" s="67">
        <f>'Tube L'!F22</f>
        <v>1.4542232430000013</v>
      </c>
      <c r="AK24" s="68">
        <v>0.13534985622013382</v>
      </c>
      <c r="AL24" s="66" t="str">
        <f>'Tube M'!G22</f>
        <v>E3</v>
      </c>
      <c r="AM24" s="67">
        <f>'Tube M'!F22</f>
        <v>0.99564650900000018</v>
      </c>
      <c r="AN24" s="68">
        <v>-2.977096332969258E-2</v>
      </c>
      <c r="AO24" s="66" t="str">
        <f>'Tube N'!G22</f>
        <v>F6</v>
      </c>
      <c r="AP24" s="67">
        <f>'Tube N'!F22</f>
        <v>1.450425902000001</v>
      </c>
      <c r="AQ24" s="68">
        <v>0.11095388285099239</v>
      </c>
      <c r="AR24" s="66" t="str">
        <f>'Tube O'!G22</f>
        <v>A9</v>
      </c>
      <c r="AS24" s="67">
        <f>'Tube O'!F22</f>
        <v>1.4322314480000014</v>
      </c>
      <c r="AT24" s="68">
        <v>0.23007516192741248</v>
      </c>
      <c r="AU24" s="66" t="str">
        <f>'Tube P'!G22</f>
        <v>G11</v>
      </c>
      <c r="AV24" s="67">
        <f>'Tube P'!F22</f>
        <v>1.4162225140000029</v>
      </c>
      <c r="AW24" s="68">
        <v>0.21147645870326159</v>
      </c>
    </row>
    <row r="25" spans="1:49" ht="13.75"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E'!G23</f>
        <v>F3</v>
      </c>
      <c r="O25" s="76">
        <f>'Tube E'!F23</f>
        <v>1.2130511110000004</v>
      </c>
      <c r="P25" s="77">
        <v>7.7778966203600836E-2</v>
      </c>
      <c r="Q25" s="75" t="str">
        <f>'Tube F'!G23</f>
        <v>E6</v>
      </c>
      <c r="R25" s="76">
        <f>'Tube F'!F23</f>
        <v>1.2267379300000023</v>
      </c>
      <c r="S25" s="77">
        <v>5.0950994596217603E-2</v>
      </c>
      <c r="T25" s="66" t="str">
        <f>'Tube G'!G23</f>
        <v>B9</v>
      </c>
      <c r="U25" s="76">
        <f>'Tube G'!F23</f>
        <v>1.2347697160000006</v>
      </c>
      <c r="V25" s="77">
        <v>9.6657521009353917E-2</v>
      </c>
      <c r="W25" s="75" t="str">
        <f>'Tube H'!G23</f>
        <v>H11</v>
      </c>
      <c r="X25" s="76">
        <f>'Tube H'!F23</f>
        <v>1.2122042220000004</v>
      </c>
      <c r="Y25" s="77">
        <v>5.6671316377017E-2</v>
      </c>
      <c r="Z25" s="66" t="str">
        <f>'Tube I'!G23</f>
        <v>F3</v>
      </c>
      <c r="AA25" s="67">
        <f>'Tube I'!F23</f>
        <v>1.2060574470000009</v>
      </c>
      <c r="AB25" s="85">
        <v>5.4900724921816912E-2</v>
      </c>
      <c r="AC25" s="86" t="str">
        <f>'Tube J'!G23</f>
        <v>E6</v>
      </c>
      <c r="AD25" s="67">
        <f>'Tube I'!F23</f>
        <v>1.2060574470000009</v>
      </c>
      <c r="AE25" s="68">
        <v>1.9171244416665043E-2</v>
      </c>
      <c r="AF25" s="86" t="str">
        <f>'Tube K'!G23</f>
        <v>B9</v>
      </c>
      <c r="AG25" s="87">
        <f>'Tube K'!F23</f>
        <v>1.2228859510000021</v>
      </c>
      <c r="AH25" s="68">
        <v>2.8460295545033477E-2</v>
      </c>
      <c r="AI25" s="66" t="str">
        <f>'Tube L'!G23</f>
        <v>H11</v>
      </c>
      <c r="AJ25" s="87">
        <f>'Tube L'!F23</f>
        <v>1.2225581230000024</v>
      </c>
      <c r="AK25" s="68">
        <v>6.2971888626649999E-2</v>
      </c>
      <c r="AL25" s="66" t="str">
        <f>'Tube M'!G23</f>
        <v>F3</v>
      </c>
      <c r="AM25" s="67">
        <f>'Tube M'!F23</f>
        <v>0.99127546900000141</v>
      </c>
      <c r="AN25" s="68">
        <v>-3.226778168187272E-2</v>
      </c>
      <c r="AO25" s="86" t="str">
        <f>'Tube N'!G23</f>
        <v>E6</v>
      </c>
      <c r="AP25" s="67">
        <f>'Tube N'!F23</f>
        <v>1.2329666620000008</v>
      </c>
      <c r="AQ25" s="85">
        <v>1.6341504580187103E-2</v>
      </c>
      <c r="AR25" s="66" t="str">
        <f>'Tube O'!G23</f>
        <v>B9</v>
      </c>
      <c r="AS25" s="67">
        <f>'Tube O'!F23</f>
        <v>1.2027518480000019</v>
      </c>
      <c r="AT25" s="85">
        <v>0.1270909054428794</v>
      </c>
      <c r="AU25" s="66" t="str">
        <f>'Tube P'!G23</f>
        <v>H11</v>
      </c>
      <c r="AV25" s="67">
        <f>'Tube P'!F23</f>
        <v>1.2260822740000012</v>
      </c>
      <c r="AW25" s="77">
        <v>0.10369367819849527</v>
      </c>
    </row>
    <row r="26" spans="1:49" ht="13.75" thickTop="1">
      <c r="B26" s="70"/>
      <c r="C26" s="78" t="s">
        <v>190</v>
      </c>
      <c r="D26" s="79">
        <f>SUM(D5:D25)*40/'Tube Loading'!J29*100</f>
        <v>77.675052966000464</v>
      </c>
      <c r="E26" s="70"/>
      <c r="F26" s="78" t="s">
        <v>190</v>
      </c>
      <c r="G26" s="79">
        <f>SUM(G5:G25)*40/'Tube Loading'!J30*100</f>
        <v>42.18911785069335</v>
      </c>
      <c r="H26" s="70"/>
      <c r="I26" s="78" t="s">
        <v>190</v>
      </c>
      <c r="J26" s="79">
        <f>SUM(J5:J25)*40/'Tube Loading'!J31*100</f>
        <v>69.395252652640977</v>
      </c>
      <c r="K26" s="80"/>
      <c r="L26" s="78" t="s">
        <v>190</v>
      </c>
      <c r="M26" s="79">
        <f>SUM(M5:M25)*40/'Tube Loading'!J32*100</f>
        <v>50.886919890589979</v>
      </c>
      <c r="N26" s="70"/>
      <c r="O26" s="78" t="s">
        <v>190</v>
      </c>
      <c r="P26" s="79">
        <f>SUM(P5:P25)*40/'Tube Loading'!J33*100</f>
        <v>100.74916867868976</v>
      </c>
      <c r="Q26" s="70"/>
      <c r="R26" s="78" t="s">
        <v>190</v>
      </c>
      <c r="S26" s="79">
        <f>SUM(S5:S25)*40/'Tube Loading'!J34*100</f>
        <v>64.249352519911966</v>
      </c>
      <c r="T26" s="84"/>
      <c r="U26" s="78" t="s">
        <v>190</v>
      </c>
      <c r="V26" s="79">
        <f>SUM(V5:V25)*40/'Tube Loading'!J35*100</f>
        <v>98.839705974041124</v>
      </c>
      <c r="W26" s="70"/>
      <c r="X26" s="78" t="s">
        <v>190</v>
      </c>
      <c r="Y26" s="79">
        <f>SUM(Y5:Y25)*40/'Tube Loading'!J36*100</f>
        <v>59.937528464417923</v>
      </c>
      <c r="Z26" s="88"/>
      <c r="AA26" s="89" t="s">
        <v>190</v>
      </c>
      <c r="AB26" s="79">
        <f>SUM(AB5:AB25)*40/'Tube Loading'!J37*100</f>
        <v>63.425458947699617</v>
      </c>
      <c r="AC26" s="70"/>
      <c r="AD26" s="89" t="s">
        <v>190</v>
      </c>
      <c r="AE26" s="90">
        <f>SUM(AE5:AE25)*40/'Tube Loading'!J38*100</f>
        <v>54.588976206028775</v>
      </c>
      <c r="AF26" s="70"/>
      <c r="AG26" s="78" t="s">
        <v>190</v>
      </c>
      <c r="AH26" s="90">
        <f>SUM(AH5:AH25)*40/'Tube Loading'!J39*100</f>
        <v>52.598549751937661</v>
      </c>
      <c r="AI26" s="91"/>
      <c r="AJ26" s="78" t="s">
        <v>190</v>
      </c>
      <c r="AK26" s="90">
        <f>SUM(AK5:AK25)*40/'Tube Loading'!J40*100</f>
        <v>58.944960489222218</v>
      </c>
      <c r="AL26" s="88"/>
      <c r="AM26" s="89" t="s">
        <v>190</v>
      </c>
      <c r="AN26" s="90">
        <f>SUM(AN5:AN25)*40/'Tube Loading'!J41*100</f>
        <v>51.819924549470755</v>
      </c>
      <c r="AO26" s="70"/>
      <c r="AP26" s="89" t="s">
        <v>190</v>
      </c>
      <c r="AQ26" s="79">
        <f>SUM(AQ5:AQ25)*40/'Tube Loading'!J42*100</f>
        <v>55.368820652446828</v>
      </c>
      <c r="AR26" s="88"/>
      <c r="AS26" s="89" t="s">
        <v>190</v>
      </c>
      <c r="AT26" s="79">
        <f>SUM(AT5:AT25)*40/'Tube Loading'!J43*100</f>
        <v>118.21700701230873</v>
      </c>
      <c r="AU26" s="80"/>
      <c r="AV26" s="78" t="s">
        <v>190</v>
      </c>
      <c r="AW26" s="79">
        <f>SUM(AW5:AW25)*40/'Tube Loading'!J44*100</f>
        <v>85.543682588314269</v>
      </c>
    </row>
    <row r="27" spans="1:49">
      <c r="B27" s="70"/>
      <c r="C27" s="70"/>
      <c r="D27" s="70"/>
      <c r="E27" s="70"/>
      <c r="F27" s="70"/>
      <c r="G27" s="70"/>
      <c r="H27" s="70"/>
      <c r="I27" s="70"/>
      <c r="J27" s="70"/>
      <c r="K27" s="70"/>
      <c r="L27" s="70"/>
      <c r="M27" s="70"/>
    </row>
    <row r="28" spans="1:49">
      <c r="B28" s="70"/>
      <c r="C28" s="70"/>
      <c r="D28" s="70"/>
      <c r="E28" s="70"/>
      <c r="F28" s="70"/>
      <c r="G28" s="70"/>
      <c r="H28" s="70"/>
      <c r="I28" s="70"/>
      <c r="J28" s="70"/>
      <c r="K28" s="70"/>
      <c r="L28" s="70"/>
      <c r="M28" s="70"/>
    </row>
    <row r="29" spans="1:49">
      <c r="A29" s="59"/>
    </row>
    <row r="30" spans="1:49">
      <c r="A30" s="59"/>
    </row>
    <row r="31" spans="1:49">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32">
    <mergeCell ref="AL1:AN1"/>
    <mergeCell ref="AO1:AQ1"/>
    <mergeCell ref="AR1:AT1"/>
    <mergeCell ref="AU1:AW1"/>
    <mergeCell ref="AL2:AN2"/>
    <mergeCell ref="AO2:AQ2"/>
    <mergeCell ref="AR2:AT2"/>
    <mergeCell ref="AU2:AW2"/>
    <mergeCell ref="Z1:AB1"/>
    <mergeCell ref="AC1:AE1"/>
    <mergeCell ref="AF1:AH1"/>
    <mergeCell ref="AI1:AK1"/>
    <mergeCell ref="Z2:AB2"/>
    <mergeCell ref="AC2:AE2"/>
    <mergeCell ref="AF2:AH2"/>
    <mergeCell ref="AI2:AK2"/>
    <mergeCell ref="B2:D2"/>
    <mergeCell ref="E2:G2"/>
    <mergeCell ref="H2:J2"/>
    <mergeCell ref="K2:M2"/>
    <mergeCell ref="B1:D1"/>
    <mergeCell ref="E1:G1"/>
    <mergeCell ref="H1:J1"/>
    <mergeCell ref="K1:M1"/>
    <mergeCell ref="N1:P1"/>
    <mergeCell ref="Q1:S1"/>
    <mergeCell ref="T1:V1"/>
    <mergeCell ref="W1:Y1"/>
    <mergeCell ref="N2:P2"/>
    <mergeCell ref="Q2:S2"/>
    <mergeCell ref="T2:V2"/>
    <mergeCell ref="W2:Y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6328125" defaultRowHeight="13"/>
  <cols>
    <col min="1" max="1" width="17.86328125" customWidth="1"/>
    <col min="2" max="2" width="8.86328125" customWidth="1"/>
    <col min="3" max="3" width="87.1328125" customWidth="1"/>
  </cols>
  <sheetData>
    <row r="1" spans="1:6">
      <c r="A1" s="1" t="s">
        <v>41</v>
      </c>
    </row>
    <row r="2" spans="1:6" ht="52">
      <c r="E2" s="2" t="s">
        <v>32</v>
      </c>
      <c r="F2" s="2" t="s">
        <v>9</v>
      </c>
    </row>
    <row r="3" spans="1:6" ht="16.5">
      <c r="A3" s="3" t="s">
        <v>10</v>
      </c>
      <c r="B3">
        <v>8.7899999999999991</v>
      </c>
      <c r="C3" s="4" t="s">
        <v>25</v>
      </c>
      <c r="E3" s="5">
        <v>1.2</v>
      </c>
      <c r="F3" s="6">
        <v>2040000000</v>
      </c>
    </row>
    <row r="4" spans="1:6" ht="16.5">
      <c r="A4" s="3" t="s">
        <v>11</v>
      </c>
      <c r="B4">
        <v>7.47</v>
      </c>
      <c r="C4" s="4" t="s">
        <v>26</v>
      </c>
      <c r="E4" s="5">
        <v>1.3</v>
      </c>
      <c r="F4" s="6">
        <v>1550000000</v>
      </c>
    </row>
    <row r="5" spans="1:6" ht="15.75">
      <c r="A5" s="3" t="s">
        <v>22</v>
      </c>
      <c r="B5" s="7">
        <f>F8</f>
        <v>1140000000</v>
      </c>
      <c r="C5" s="4" t="s">
        <v>27</v>
      </c>
      <c r="E5" s="5">
        <v>1.4</v>
      </c>
      <c r="F5" s="6">
        <v>1330000000</v>
      </c>
    </row>
    <row r="6" spans="1:6" ht="15.75">
      <c r="A6" s="3" t="s">
        <v>23</v>
      </c>
      <c r="B6">
        <v>44000</v>
      </c>
      <c r="C6" s="4" t="s">
        <v>28</v>
      </c>
      <c r="E6" s="5">
        <v>1.5</v>
      </c>
      <c r="F6" s="6">
        <v>1220000000</v>
      </c>
    </row>
    <row r="7" spans="1:6" ht="15.75">
      <c r="A7" s="3" t="s">
        <v>24</v>
      </c>
      <c r="B7">
        <f>36000*(PI())/30</f>
        <v>3769.9111843077521</v>
      </c>
      <c r="C7" s="4" t="s">
        <v>29</v>
      </c>
      <c r="E7" s="5">
        <v>1.6</v>
      </c>
      <c r="F7" s="6">
        <v>1170000000</v>
      </c>
    </row>
    <row r="8" spans="1:6" ht="15.75">
      <c r="A8" s="3" t="s">
        <v>8</v>
      </c>
      <c r="B8">
        <v>25</v>
      </c>
      <c r="C8" s="4" t="s">
        <v>7</v>
      </c>
      <c r="E8" s="5">
        <v>1.7</v>
      </c>
      <c r="F8" s="6">
        <v>1140000000</v>
      </c>
    </row>
    <row r="9" spans="1:6" ht="15.75">
      <c r="A9" s="3" t="s">
        <v>5</v>
      </c>
      <c r="B9">
        <f>649*B8</f>
        <v>16225</v>
      </c>
      <c r="C9" s="4" t="s">
        <v>6</v>
      </c>
      <c r="E9" s="5">
        <v>1.8</v>
      </c>
      <c r="F9" s="6">
        <v>1120000000</v>
      </c>
    </row>
    <row r="10" spans="1:6" ht="16.5">
      <c r="A10" s="3" t="s">
        <v>12</v>
      </c>
      <c r="B10">
        <f>2.8+(0.00834*(B9)^0.479)</f>
        <v>3.6666515629149536</v>
      </c>
      <c r="C10" s="4" t="s">
        <v>30</v>
      </c>
      <c r="E10" s="8">
        <v>1.9</v>
      </c>
      <c r="F10" s="9">
        <v>1120000000</v>
      </c>
    </row>
    <row r="11" spans="1:6" ht="15.75">
      <c r="A11" s="3" t="s">
        <v>37</v>
      </c>
      <c r="B11" s="10">
        <v>11</v>
      </c>
      <c r="C11" s="4" t="s">
        <v>31</v>
      </c>
    </row>
    <row r="12" spans="1:6" ht="16.5">
      <c r="A12" s="3" t="s">
        <v>13</v>
      </c>
      <c r="B12">
        <v>1.7</v>
      </c>
      <c r="C12" s="4" t="s">
        <v>36</v>
      </c>
    </row>
    <row r="13" spans="1:6" ht="16.5">
      <c r="A13" s="3" t="s">
        <v>14</v>
      </c>
      <c r="B13">
        <v>1.65</v>
      </c>
      <c r="C13" s="4" t="s">
        <v>34</v>
      </c>
    </row>
    <row r="14" spans="1:6" ht="16.5">
      <c r="A14" s="3" t="s">
        <v>15</v>
      </c>
      <c r="B14">
        <v>7.5</v>
      </c>
      <c r="C14" s="4" t="s">
        <v>21</v>
      </c>
    </row>
    <row r="15" spans="1:6" ht="16.5">
      <c r="A15" s="3" t="s">
        <v>16</v>
      </c>
      <c r="B15">
        <f>(1/3*(B4^2+B3*B4+B3^2))^(1/2)</f>
        <v>8.1389249904394614</v>
      </c>
      <c r="C15" s="4" t="s">
        <v>35</v>
      </c>
    </row>
    <row r="16" spans="1:6" ht="16.5">
      <c r="A16" s="3" t="s">
        <v>17</v>
      </c>
      <c r="B16">
        <v>5.0999999999999996</v>
      </c>
      <c r="C16" s="4" t="s">
        <v>4</v>
      </c>
    </row>
    <row r="17" spans="1:4" ht="15.75">
      <c r="A17" s="3"/>
      <c r="C17" s="4"/>
    </row>
    <row r="18" spans="1:4" ht="15.75">
      <c r="C18" s="11" t="s">
        <v>38</v>
      </c>
      <c r="D18" s="12">
        <f>B11*(B3-B4)^2</f>
        <v>19.166399999999982</v>
      </c>
    </row>
    <row r="19" spans="1:4" ht="15.75">
      <c r="C19" s="11" t="s">
        <v>2</v>
      </c>
      <c r="D19" s="12">
        <f>B11*((B3-B4)/3)^2</f>
        <v>2.1295999999999977</v>
      </c>
    </row>
    <row r="20" spans="1:4" ht="15.75">
      <c r="C20" s="11" t="s">
        <v>3</v>
      </c>
      <c r="D20" s="14">
        <f>(113000000000000*B5*(B13-1))/(B6^4*B14^2*B10)</f>
        <v>108.31629022640612</v>
      </c>
    </row>
    <row r="22" spans="1:4" ht="15.75">
      <c r="C22" s="11"/>
      <c r="D22" s="12"/>
    </row>
    <row r="23" spans="1:4" ht="15.75">
      <c r="C23" s="11"/>
      <c r="D23" s="12"/>
    </row>
    <row r="27" spans="1:4">
      <c r="A27" s="1"/>
    </row>
    <row r="28" spans="1:4" ht="15.75">
      <c r="C28" s="4"/>
    </row>
    <row r="29" spans="1:4" ht="15.75">
      <c r="A29" s="3"/>
      <c r="C29" s="4"/>
    </row>
    <row r="30" spans="1:4" ht="15.75">
      <c r="A30" s="3"/>
      <c r="C30" s="4"/>
    </row>
    <row r="31" spans="1:4" ht="15.75">
      <c r="A31" s="3"/>
      <c r="B31" s="7"/>
      <c r="C31" s="4"/>
    </row>
    <row r="32" spans="1:4" ht="15.75">
      <c r="A32" s="3"/>
      <c r="C32" s="4"/>
    </row>
    <row r="33" spans="1:12" ht="15.75">
      <c r="A33" s="3"/>
      <c r="C33" s="4"/>
    </row>
    <row r="34" spans="1:12" ht="15.75">
      <c r="A34" s="3"/>
      <c r="C34" s="4"/>
    </row>
    <row r="35" spans="1:12" ht="15.75">
      <c r="A35" s="3"/>
      <c r="C35" s="4"/>
    </row>
    <row r="36" spans="1:12" ht="15.75">
      <c r="A36" s="3"/>
      <c r="C36" s="4"/>
    </row>
    <row r="37" spans="1:12" ht="15.75">
      <c r="A37" s="3"/>
      <c r="B37" s="10"/>
      <c r="C37" s="4"/>
    </row>
    <row r="38" spans="1:12" ht="15.75">
      <c r="A38" s="3"/>
      <c r="C38" s="4"/>
    </row>
    <row r="39" spans="1:12" ht="15.75">
      <c r="A39" s="3"/>
      <c r="C39" s="4"/>
    </row>
    <row r="40" spans="1:12" s="18" customFormat="1" ht="15.75">
      <c r="A40" s="17"/>
      <c r="C40" s="19"/>
    </row>
    <row r="41" spans="1:12" ht="15.75">
      <c r="A41" s="3"/>
      <c r="C41" s="4"/>
    </row>
    <row r="42" spans="1:12" ht="15.75">
      <c r="A42" s="3"/>
      <c r="C42" s="4"/>
    </row>
    <row r="43" spans="1:12" ht="15.75">
      <c r="A43" s="3"/>
      <c r="C43" s="4"/>
    </row>
    <row r="44" spans="1:12" ht="15.75">
      <c r="A44" s="3"/>
      <c r="C44" s="4"/>
    </row>
    <row r="45" spans="1:12" ht="15.75">
      <c r="A45" s="3"/>
      <c r="C45" s="4"/>
    </row>
    <row r="46" spans="1:12" ht="15.75">
      <c r="A46" s="3"/>
      <c r="C46" s="11"/>
    </row>
    <row r="47" spans="1:12" ht="15.75">
      <c r="C47" s="11"/>
      <c r="K47" s="20"/>
      <c r="L47" s="20"/>
    </row>
    <row r="48" spans="1:12" ht="15.75">
      <c r="C48" s="11"/>
    </row>
    <row r="49" spans="3:12" s="20" customFormat="1" ht="15.75">
      <c r="C49" s="21"/>
      <c r="K49"/>
      <c r="L49"/>
    </row>
    <row r="50" spans="3:12" ht="15.75">
      <c r="C50" s="11"/>
    </row>
    <row r="51" spans="3:12">
      <c r="D51" s="13"/>
    </row>
    <row r="52" spans="3:12" ht="15.75">
      <c r="C52" s="11"/>
      <c r="D52" s="14"/>
    </row>
    <row r="53" spans="3:12" ht="15.75">
      <c r="C53" s="11"/>
      <c r="D53" s="14"/>
    </row>
    <row r="54" spans="3:12" ht="15.75">
      <c r="C54" s="11"/>
      <c r="D54" s="14"/>
    </row>
    <row r="55" spans="3:12" ht="15.7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topLeftCell="A28" zoomScaleNormal="100" workbookViewId="0">
      <selection activeCell="F41" sqref="F41"/>
    </sheetView>
  </sheetViews>
  <sheetFormatPr defaultColWidth="11.40625" defaultRowHeight="13"/>
  <cols>
    <col min="1" max="1" width="11.40625" customWidth="1"/>
    <col min="2" max="2" width="16" customWidth="1"/>
    <col min="3" max="12" width="11.40625" customWidth="1"/>
    <col min="13" max="13" width="12.26953125" bestFit="1" customWidth="1"/>
  </cols>
  <sheetData>
    <row r="1" spans="1:10">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8">
        <v>4.55</v>
      </c>
      <c r="B24" s="108">
        <f t="shared" si="0"/>
        <v>1.0394081781719922</v>
      </c>
      <c r="C24" s="108">
        <f t="shared" si="1"/>
        <v>5.5894081781719915</v>
      </c>
      <c r="D24" s="108"/>
      <c r="E24" s="108">
        <f>A24</f>
        <v>4.55</v>
      </c>
      <c r="F24" s="108">
        <f t="shared" si="4"/>
        <v>0.15</v>
      </c>
      <c r="G24" s="109">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9.75" thickBot="1">
      <c r="A28" s="98" t="s">
        <v>43</v>
      </c>
      <c r="B28" s="99" t="s">
        <v>39</v>
      </c>
      <c r="C28" s="99" t="s">
        <v>40</v>
      </c>
      <c r="D28" s="99" t="s">
        <v>42</v>
      </c>
      <c r="E28" s="99" t="s">
        <v>0</v>
      </c>
      <c r="F28" s="99" t="s">
        <v>153</v>
      </c>
      <c r="G28" s="100" t="s">
        <v>146</v>
      </c>
      <c r="H28" s="100" t="s">
        <v>147</v>
      </c>
      <c r="I28" s="100" t="s">
        <v>148</v>
      </c>
      <c r="J28" s="98" t="s">
        <v>198</v>
      </c>
      <c r="K28" s="99" t="s">
        <v>46</v>
      </c>
    </row>
    <row r="29" spans="1:11" ht="14.25">
      <c r="A29" s="38" t="s">
        <v>138</v>
      </c>
      <c r="B29" s="93">
        <v>1.4020999999999999</v>
      </c>
      <c r="C29" s="93">
        <v>20.5</v>
      </c>
      <c r="D29" s="94">
        <f t="shared" ref="D29:D40" si="5">(20-C29)*-0.000175+B29</f>
        <v>1.4021874999999999</v>
      </c>
      <c r="E29" s="94">
        <f t="shared" ref="E29:E40" si="6">D29*10.9276-13.593</f>
        <v>1.7295441249999985</v>
      </c>
      <c r="F29" s="95">
        <v>1445</v>
      </c>
      <c r="G29" s="38">
        <v>30.173838612368023</v>
      </c>
      <c r="H29" s="96">
        <f>4000/G29</f>
        <v>132.5651685019761</v>
      </c>
      <c r="I29" s="96">
        <f>150-H29</f>
        <v>17.434831498023897</v>
      </c>
      <c r="J29" s="38">
        <f>G29*H29</f>
        <v>3999.9999999999995</v>
      </c>
      <c r="K29" s="97">
        <f>G$24+0.02</f>
        <v>0.90940817817199215</v>
      </c>
    </row>
    <row r="30" spans="1:11" ht="14.25">
      <c r="A30" t="s">
        <v>139</v>
      </c>
      <c r="B30" s="54">
        <v>1.4020999999999999</v>
      </c>
      <c r="C30" s="54">
        <v>20.5</v>
      </c>
      <c r="D30" s="42">
        <f t="shared" si="5"/>
        <v>1.4021874999999999</v>
      </c>
      <c r="E30" s="42">
        <f t="shared" si="6"/>
        <v>1.7295441249999985</v>
      </c>
      <c r="F30" s="103">
        <v>3651</v>
      </c>
      <c r="G30">
        <v>44.09583241455347</v>
      </c>
      <c r="H30" s="50">
        <f t="shared" ref="H30:H44" si="7">4000/G30</f>
        <v>90.711520363086123</v>
      </c>
      <c r="I30" s="50">
        <f t="shared" ref="I30:I44" si="8">150-H30</f>
        <v>59.288479636913877</v>
      </c>
      <c r="J30">
        <f t="shared" ref="J30:J44" si="9">G30*H30</f>
        <v>4000.0000000000005</v>
      </c>
      <c r="K30" s="97">
        <f t="shared" ref="K30:K44" si="10">G$24+0.02</f>
        <v>0.90940817817199215</v>
      </c>
    </row>
    <row r="31" spans="1:11" ht="14.25">
      <c r="A31" s="38" t="s">
        <v>140</v>
      </c>
      <c r="B31" s="93">
        <v>1.4019999999999999</v>
      </c>
      <c r="C31" s="93">
        <v>20.5</v>
      </c>
      <c r="D31" s="94">
        <f t="shared" si="5"/>
        <v>1.4020874999999999</v>
      </c>
      <c r="E31" s="94">
        <f t="shared" si="6"/>
        <v>1.7284513649999997</v>
      </c>
      <c r="F31" s="104">
        <v>3646</v>
      </c>
      <c r="G31" s="38">
        <v>43.473369565217396</v>
      </c>
      <c r="H31" s="96">
        <f t="shared" si="7"/>
        <v>92.010351164505991</v>
      </c>
      <c r="I31" s="96">
        <f t="shared" si="8"/>
        <v>57.989648835494009</v>
      </c>
      <c r="J31" s="38">
        <f t="shared" si="9"/>
        <v>4000</v>
      </c>
      <c r="K31" s="97">
        <f t="shared" si="10"/>
        <v>0.90940817817199215</v>
      </c>
    </row>
    <row r="32" spans="1:11" ht="14.25">
      <c r="A32" t="s">
        <v>141</v>
      </c>
      <c r="B32" s="54">
        <v>1.4020999999999999</v>
      </c>
      <c r="C32" s="54">
        <v>20.6</v>
      </c>
      <c r="D32" s="42">
        <f t="shared" si="5"/>
        <v>1.4022049999999999</v>
      </c>
      <c r="E32" s="42">
        <f t="shared" si="6"/>
        <v>1.7297353579999992</v>
      </c>
      <c r="F32" s="103">
        <v>3207</v>
      </c>
      <c r="G32">
        <v>75.622400756143676</v>
      </c>
      <c r="H32" s="50">
        <f t="shared" si="7"/>
        <v>52.894379972127958</v>
      </c>
      <c r="I32" s="50">
        <f t="shared" si="8"/>
        <v>97.10562002787205</v>
      </c>
      <c r="J32">
        <f t="shared" si="9"/>
        <v>4000</v>
      </c>
      <c r="K32" s="97">
        <f t="shared" si="10"/>
        <v>0.90940817817199215</v>
      </c>
    </row>
    <row r="33" spans="1:11" ht="14.25">
      <c r="A33" s="38" t="s">
        <v>142</v>
      </c>
      <c r="B33" s="93">
        <v>1.4020999999999999</v>
      </c>
      <c r="C33" s="93">
        <v>20.6</v>
      </c>
      <c r="D33" s="94">
        <f t="shared" si="5"/>
        <v>1.4022049999999999</v>
      </c>
      <c r="E33" s="94">
        <f t="shared" si="6"/>
        <v>1.7297353579999992</v>
      </c>
      <c r="F33" s="104">
        <v>3642</v>
      </c>
      <c r="G33" s="38">
        <v>53.961646423751688</v>
      </c>
      <c r="H33" s="96">
        <f t="shared" si="7"/>
        <v>74.126722683527404</v>
      </c>
      <c r="I33" s="96">
        <f t="shared" si="8"/>
        <v>75.873277316472596</v>
      </c>
      <c r="J33" s="38">
        <f t="shared" si="9"/>
        <v>3999.9999999999995</v>
      </c>
      <c r="K33" s="97">
        <f t="shared" si="10"/>
        <v>0.90940817817199215</v>
      </c>
    </row>
    <row r="34" spans="1:11">
      <c r="A34" t="s">
        <v>143</v>
      </c>
      <c r="B34" s="54">
        <v>1.4019999999999999</v>
      </c>
      <c r="C34" s="54">
        <v>20.6</v>
      </c>
      <c r="D34" s="42">
        <f t="shared" si="5"/>
        <v>1.4021049999999999</v>
      </c>
      <c r="E34" s="42">
        <f t="shared" si="6"/>
        <v>1.7286425979999986</v>
      </c>
      <c r="F34" s="105">
        <v>4014</v>
      </c>
      <c r="G34">
        <v>90.622262443438913</v>
      </c>
      <c r="H34" s="50">
        <f t="shared" si="7"/>
        <v>44.13926437222382</v>
      </c>
      <c r="I34" s="50">
        <f t="shared" si="8"/>
        <v>105.86073562777618</v>
      </c>
      <c r="J34">
        <f t="shared" si="9"/>
        <v>4000</v>
      </c>
      <c r="K34" s="97">
        <f t="shared" si="10"/>
        <v>0.90940817817199215</v>
      </c>
    </row>
    <row r="35" spans="1:11" ht="14.25">
      <c r="A35" s="38" t="s">
        <v>144</v>
      </c>
      <c r="B35" s="93">
        <v>1.4019999999999999</v>
      </c>
      <c r="C35" s="93">
        <v>20.7</v>
      </c>
      <c r="D35" s="94">
        <f t="shared" si="5"/>
        <v>1.4021224999999999</v>
      </c>
      <c r="E35" s="94">
        <f t="shared" si="6"/>
        <v>1.7288338309999993</v>
      </c>
      <c r="F35" s="104">
        <v>1794</v>
      </c>
      <c r="G35" s="38">
        <v>96.589130434782604</v>
      </c>
      <c r="H35" s="96">
        <f t="shared" si="7"/>
        <v>41.412527289505078</v>
      </c>
      <c r="I35" s="96">
        <f t="shared" si="8"/>
        <v>108.58747271049492</v>
      </c>
      <c r="J35" s="38">
        <f t="shared" si="9"/>
        <v>4000</v>
      </c>
      <c r="K35" s="97">
        <f t="shared" si="10"/>
        <v>0.90940817817199215</v>
      </c>
    </row>
    <row r="36" spans="1:11" ht="14.25">
      <c r="A36" t="s">
        <v>145</v>
      </c>
      <c r="B36" s="54">
        <v>1.4019999999999999</v>
      </c>
      <c r="C36" s="54">
        <v>20.6</v>
      </c>
      <c r="D36" s="42">
        <f t="shared" si="5"/>
        <v>1.4021049999999999</v>
      </c>
      <c r="E36" s="42">
        <f t="shared" si="6"/>
        <v>1.7286425979999986</v>
      </c>
      <c r="F36" s="103">
        <v>1457</v>
      </c>
      <c r="G36">
        <v>107.19824396782843</v>
      </c>
      <c r="H36" s="50">
        <f t="shared" si="7"/>
        <v>37.314044073338096</v>
      </c>
      <c r="I36" s="50">
        <f t="shared" si="8"/>
        <v>112.6859559266619</v>
      </c>
      <c r="J36">
        <f t="shared" si="9"/>
        <v>3999.9999999999995</v>
      </c>
      <c r="K36" s="97">
        <f t="shared" si="10"/>
        <v>0.90940817817199215</v>
      </c>
    </row>
    <row r="37" spans="1:11" ht="14.25">
      <c r="A37" s="38" t="s">
        <v>149</v>
      </c>
      <c r="B37" s="94">
        <v>1.4018999999999999</v>
      </c>
      <c r="C37" s="101">
        <v>21</v>
      </c>
      <c r="D37" s="94">
        <f t="shared" si="5"/>
        <v>1.402075</v>
      </c>
      <c r="E37" s="94">
        <f t="shared" si="6"/>
        <v>1.728314769999999</v>
      </c>
      <c r="F37" s="104">
        <v>3959</v>
      </c>
      <c r="G37" s="38">
        <v>122.81644171779143</v>
      </c>
      <c r="H37" s="96">
        <f t="shared" si="7"/>
        <v>32.568929241503596</v>
      </c>
      <c r="I37" s="96">
        <f t="shared" si="8"/>
        <v>117.4310707584964</v>
      </c>
      <c r="J37" s="38">
        <f t="shared" si="9"/>
        <v>3999.9999999999995</v>
      </c>
      <c r="K37" s="97">
        <f t="shared" si="10"/>
        <v>0.90940817817199215</v>
      </c>
    </row>
    <row r="38" spans="1:11" ht="14.25">
      <c r="A38" t="s">
        <v>150</v>
      </c>
      <c r="B38" s="42">
        <v>1.4018999999999999</v>
      </c>
      <c r="C38" s="41">
        <v>20.7</v>
      </c>
      <c r="D38" s="42">
        <f t="shared" si="5"/>
        <v>1.4020224999999999</v>
      </c>
      <c r="E38" s="42">
        <f t="shared" si="6"/>
        <v>1.7277410709999987</v>
      </c>
      <c r="F38" s="103">
        <v>1463</v>
      </c>
      <c r="G38">
        <v>124.67566978193149</v>
      </c>
      <c r="H38" s="50">
        <f t="shared" si="7"/>
        <v>32.083244525546526</v>
      </c>
      <c r="I38" s="50">
        <f t="shared" si="8"/>
        <v>117.91675547445348</v>
      </c>
      <c r="J38">
        <f t="shared" si="9"/>
        <v>4000</v>
      </c>
      <c r="K38" s="97">
        <f t="shared" si="10"/>
        <v>0.90940817817199215</v>
      </c>
    </row>
    <row r="39" spans="1:11" ht="14.75">
      <c r="A39" s="38" t="s">
        <v>151</v>
      </c>
      <c r="B39" s="94">
        <v>1.4018999999999999</v>
      </c>
      <c r="C39" s="101">
        <v>21</v>
      </c>
      <c r="D39" s="94">
        <f t="shared" si="5"/>
        <v>1.402075</v>
      </c>
      <c r="E39" s="94">
        <f t="shared" si="6"/>
        <v>1.728314769999999</v>
      </c>
      <c r="F39" s="104">
        <v>1431</v>
      </c>
      <c r="G39" s="106">
        <v>138.15311418685121</v>
      </c>
      <c r="H39" s="96">
        <f t="shared" si="7"/>
        <v>28.953382799536644</v>
      </c>
      <c r="I39" s="96">
        <f t="shared" si="8"/>
        <v>121.04661720046336</v>
      </c>
      <c r="J39" s="38">
        <f t="shared" si="9"/>
        <v>4000</v>
      </c>
      <c r="K39" s="97">
        <f t="shared" si="10"/>
        <v>0.90940817817199215</v>
      </c>
    </row>
    <row r="40" spans="1:11" ht="14.25">
      <c r="A40" t="s">
        <v>152</v>
      </c>
      <c r="B40" s="42">
        <v>1.4018999999999999</v>
      </c>
      <c r="C40" s="41">
        <v>21</v>
      </c>
      <c r="D40" s="42">
        <f t="shared" si="5"/>
        <v>1.402075</v>
      </c>
      <c r="E40" s="42">
        <f t="shared" si="6"/>
        <v>1.728314769999999</v>
      </c>
      <c r="F40" s="107">
        <v>4002</v>
      </c>
      <c r="G40">
        <v>187.69140845070422</v>
      </c>
      <c r="H40" s="50">
        <f t="shared" si="7"/>
        <v>21.311577514484746</v>
      </c>
      <c r="I40" s="50">
        <f t="shared" si="8"/>
        <v>128.68842248551525</v>
      </c>
      <c r="J40">
        <f t="shared" si="9"/>
        <v>4000.0000000000005</v>
      </c>
      <c r="K40" s="97">
        <f t="shared" si="10"/>
        <v>0.90940817817199215</v>
      </c>
    </row>
    <row r="41" spans="1:11" ht="14.25">
      <c r="A41" s="38" t="s">
        <v>163</v>
      </c>
      <c r="B41" s="94">
        <v>1.4019999999999999</v>
      </c>
      <c r="C41" s="101">
        <v>20.9</v>
      </c>
      <c r="D41" s="94">
        <f t="shared" ref="D41:D44" si="11">(20-C41)*-0.000175+B41</f>
        <v>1.4021574999999999</v>
      </c>
      <c r="E41" s="94">
        <f t="shared" ref="E41:E44" si="12">D41*10.9276-13.593</f>
        <v>1.7292162969999989</v>
      </c>
      <c r="F41" s="102">
        <v>3649</v>
      </c>
      <c r="G41" s="38">
        <v>142.59214285714285</v>
      </c>
      <c r="H41" s="96">
        <f t="shared" si="7"/>
        <v>28.052036527758997</v>
      </c>
      <c r="I41" s="96">
        <f t="shared" si="8"/>
        <v>121.947963472241</v>
      </c>
      <c r="J41" s="38">
        <f t="shared" si="9"/>
        <v>4000.0000000000005</v>
      </c>
      <c r="K41" s="97">
        <f t="shared" si="10"/>
        <v>0.90940817817199215</v>
      </c>
    </row>
    <row r="42" spans="1:11" ht="14.25">
      <c r="A42" t="s">
        <v>164</v>
      </c>
      <c r="B42" s="42">
        <v>1.4018999999999999</v>
      </c>
      <c r="C42" s="41">
        <v>20.9</v>
      </c>
      <c r="D42" s="42">
        <f t="shared" si="11"/>
        <v>1.4020575</v>
      </c>
      <c r="E42" s="42">
        <f t="shared" si="12"/>
        <v>1.7281235370000001</v>
      </c>
      <c r="F42" s="92">
        <v>2029</v>
      </c>
      <c r="G42">
        <v>142.26213523131673</v>
      </c>
      <c r="H42" s="50">
        <f t="shared" si="7"/>
        <v>28.117109260985309</v>
      </c>
      <c r="I42" s="50">
        <f t="shared" si="8"/>
        <v>121.8828907390147</v>
      </c>
      <c r="J42">
        <f t="shared" si="9"/>
        <v>4000</v>
      </c>
      <c r="K42" s="97">
        <f t="shared" si="10"/>
        <v>0.90940817817199215</v>
      </c>
    </row>
    <row r="43" spans="1:11" ht="14.25">
      <c r="A43" s="38" t="s">
        <v>165</v>
      </c>
      <c r="B43" s="94">
        <v>1.4018999999999999</v>
      </c>
      <c r="C43" s="101">
        <v>20.9</v>
      </c>
      <c r="D43" s="94">
        <f t="shared" si="11"/>
        <v>1.4020575</v>
      </c>
      <c r="E43" s="94">
        <f t="shared" si="12"/>
        <v>1.7281235370000001</v>
      </c>
      <c r="F43" s="102">
        <v>3654</v>
      </c>
      <c r="G43" s="38">
        <v>78.202602739726032</v>
      </c>
      <c r="H43" s="96">
        <f t="shared" si="7"/>
        <v>51.149192736113953</v>
      </c>
      <c r="I43" s="96">
        <f t="shared" si="8"/>
        <v>98.850807263886054</v>
      </c>
      <c r="J43" s="38">
        <f t="shared" si="9"/>
        <v>4000</v>
      </c>
      <c r="K43" s="97">
        <f t="shared" si="10"/>
        <v>0.90940817817199215</v>
      </c>
    </row>
    <row r="44" spans="1:11" ht="14.25">
      <c r="A44" t="s">
        <v>166</v>
      </c>
      <c r="B44" s="42">
        <v>1.4019999999999999</v>
      </c>
      <c r="C44" s="41">
        <v>20.9</v>
      </c>
      <c r="D44" s="42">
        <f t="shared" si="11"/>
        <v>1.4021574999999999</v>
      </c>
      <c r="E44" s="42">
        <f t="shared" si="12"/>
        <v>1.7292162969999989</v>
      </c>
      <c r="F44" s="92">
        <v>2039</v>
      </c>
      <c r="G44">
        <v>60.705364188163877</v>
      </c>
      <c r="H44" s="50">
        <f t="shared" si="7"/>
        <v>65.89203530023309</v>
      </c>
      <c r="I44" s="50">
        <f t="shared" si="8"/>
        <v>84.10796469976691</v>
      </c>
      <c r="J44">
        <f t="shared" si="9"/>
        <v>4000</v>
      </c>
      <c r="K44" s="97">
        <f t="shared" si="10"/>
        <v>0.90940817817199215</v>
      </c>
    </row>
    <row r="45" spans="1:11" ht="14.25">
      <c r="A45" s="45" t="s">
        <v>33</v>
      </c>
      <c r="B45" s="46">
        <v>1.4159999999999999</v>
      </c>
      <c r="C45" s="47">
        <v>19.899999999999999</v>
      </c>
      <c r="D45" s="48">
        <f>(20-C45)*-0.000175+B45</f>
        <v>1.4159824999999999</v>
      </c>
      <c r="E45" s="49">
        <f>D45*10.9276-13.593</f>
        <v>1.8802903669999989</v>
      </c>
      <c r="F45" s="92"/>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40625" defaultRowHeight="13"/>
  <sheetData>
    <row r="1" spans="1:13" ht="26">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178</v>
      </c>
    </row>
    <row r="17" spans="1:7">
      <c r="A17" s="55">
        <v>16</v>
      </c>
      <c r="B17" s="55" t="s">
        <v>61</v>
      </c>
      <c r="C17" s="56">
        <v>1.3994</v>
      </c>
      <c r="D17" s="55">
        <v>20.3</v>
      </c>
      <c r="E17" s="55">
        <f t="shared" si="0"/>
        <v>1.3986525000000001</v>
      </c>
      <c r="F17" s="56">
        <f t="shared" si="1"/>
        <v>1.6909150590000017</v>
      </c>
      <c r="G17" s="55" t="s">
        <v>179</v>
      </c>
    </row>
    <row r="18" spans="1:7">
      <c r="A18" s="55">
        <v>17</v>
      </c>
      <c r="B18" s="55" t="s">
        <v>61</v>
      </c>
      <c r="C18" s="56">
        <v>1.3988</v>
      </c>
      <c r="D18" s="55">
        <v>20.399999999999999</v>
      </c>
      <c r="E18" s="55">
        <f t="shared" si="0"/>
        <v>1.3980700000000001</v>
      </c>
      <c r="F18" s="56">
        <f t="shared" si="1"/>
        <v>1.6845497320000025</v>
      </c>
      <c r="G18" s="55" t="s">
        <v>180</v>
      </c>
    </row>
    <row r="19" spans="1:7">
      <c r="A19" s="55">
        <v>18</v>
      </c>
      <c r="B19" s="55" t="s">
        <v>61</v>
      </c>
      <c r="C19" s="56">
        <v>1.3983000000000001</v>
      </c>
      <c r="D19" s="55">
        <v>20.399999999999999</v>
      </c>
      <c r="E19" s="55">
        <f t="shared" si="0"/>
        <v>1.3975700000000002</v>
      </c>
      <c r="F19" s="56">
        <f t="shared" si="1"/>
        <v>1.6790859320000013</v>
      </c>
      <c r="G19" s="55" t="s">
        <v>181</v>
      </c>
    </row>
    <row r="20" spans="1:7">
      <c r="A20" s="55">
        <v>19</v>
      </c>
      <c r="B20" s="55" t="s">
        <v>61</v>
      </c>
      <c r="C20" s="56">
        <v>1.3967000000000001</v>
      </c>
      <c r="D20" s="55">
        <v>20.399999999999999</v>
      </c>
      <c r="E20" s="55">
        <f t="shared" si="0"/>
        <v>1.3959700000000002</v>
      </c>
      <c r="F20" s="56">
        <f t="shared" si="1"/>
        <v>1.6616017720000009</v>
      </c>
      <c r="G20" s="55" t="s">
        <v>182</v>
      </c>
    </row>
    <row r="21" spans="1:7">
      <c r="A21" s="55">
        <v>20</v>
      </c>
      <c r="B21" s="55" t="s">
        <v>61</v>
      </c>
      <c r="C21" s="56">
        <v>1.3904000000000001</v>
      </c>
      <c r="D21" s="55">
        <v>20.399999999999999</v>
      </c>
      <c r="E21" s="55">
        <f t="shared" si="0"/>
        <v>1.3896700000000002</v>
      </c>
      <c r="F21" s="56">
        <f t="shared" si="1"/>
        <v>1.5927578920000016</v>
      </c>
      <c r="G21" s="55" t="s">
        <v>183</v>
      </c>
    </row>
    <row r="22" spans="1:7">
      <c r="A22" s="55">
        <v>21</v>
      </c>
      <c r="B22" s="55" t="s">
        <v>61</v>
      </c>
      <c r="C22" s="56">
        <v>1.3754999999999999</v>
      </c>
      <c r="D22" s="55">
        <v>20.399999999999999</v>
      </c>
      <c r="E22" s="55">
        <f t="shared" si="0"/>
        <v>1.37477</v>
      </c>
      <c r="F22" s="56">
        <f t="shared" si="1"/>
        <v>1.4299366520000003</v>
      </c>
      <c r="G22" s="55" t="s">
        <v>184</v>
      </c>
    </row>
    <row r="23" spans="1:7">
      <c r="A23" s="55">
        <v>22</v>
      </c>
      <c r="B23" s="55" t="s">
        <v>61</v>
      </c>
      <c r="C23" s="56">
        <v>1.3556999999999999</v>
      </c>
      <c r="D23" s="55">
        <v>20.399999999999999</v>
      </c>
      <c r="E23" s="55">
        <f t="shared" si="0"/>
        <v>1.35497</v>
      </c>
      <c r="F23" s="56">
        <f t="shared" si="1"/>
        <v>1.2135701720000007</v>
      </c>
      <c r="G23" s="55" t="s">
        <v>185</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40625" defaultRowHeight="13"/>
  <sheetData>
    <row r="1" spans="1:13" ht="26">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Allen, George Michael</cp:lastModifiedBy>
  <cp:lastPrinted>2021-07-08T20:26:59Z</cp:lastPrinted>
  <dcterms:created xsi:type="dcterms:W3CDTF">2008-04-25T16:16:04Z</dcterms:created>
  <dcterms:modified xsi:type="dcterms:W3CDTF">2022-12-16T19:27:23Z</dcterms:modified>
</cp:coreProperties>
</file>