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T:\SIP Pipeline\Mike\221214 Batch 133 Water Yr\"/>
    </mc:Choice>
  </mc:AlternateContent>
  <xr:revisionPtr revIDLastSave="0" documentId="13_ncr:1_{CA3AE3FF-16C1-4978-9DDC-AF951500A4B8}" xr6:coauthVersionLast="47" xr6:coauthVersionMax="47" xr10:uidLastSave="{00000000-0000-0000-0000-000000000000}"/>
  <bookViews>
    <workbookView xWindow="-93" yWindow="-93" windowWidth="25786" windowHeight="13986" tabRatio="622" activeTab="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" i="21" l="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J1" i="21"/>
  <c r="I1" i="21"/>
  <c r="K1" i="21"/>
  <c r="G1" i="21"/>
  <c r="F1" i="21"/>
  <c r="D1" i="21"/>
  <c r="C1" i="21"/>
  <c r="B1" i="21"/>
  <c r="E1" i="21"/>
  <c r="H1" i="21"/>
  <c r="N1" i="21"/>
  <c r="Q1" i="21"/>
  <c r="T1" i="21"/>
  <c r="W1" i="21"/>
  <c r="Z1" i="21"/>
  <c r="AC1" i="21"/>
  <c r="AF1" i="21"/>
  <c r="AI1" i="21"/>
  <c r="AL1" i="21"/>
  <c r="AO1" i="21"/>
  <c r="AR1" i="21"/>
  <c r="AU1" i="21"/>
  <c r="G26" i="21"/>
  <c r="D26" i="21"/>
  <c r="G6" i="22" l="1"/>
  <c r="H6" i="22"/>
  <c r="A6" i="22" l="1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H31" i="3"/>
  <c r="H30" i="3"/>
  <c r="H29" i="3"/>
  <c r="J30" i="3"/>
  <c r="I30" i="3"/>
  <c r="H32" i="3"/>
  <c r="J32" i="3" s="1"/>
  <c r="H33" i="3"/>
  <c r="H34" i="3"/>
  <c r="J34" i="3" s="1"/>
  <c r="H35" i="3"/>
  <c r="J35" i="3" s="1"/>
  <c r="H36" i="3"/>
  <c r="J36" i="3" s="1"/>
  <c r="H37" i="3"/>
  <c r="J37" i="3" s="1"/>
  <c r="H38" i="3"/>
  <c r="H39" i="3"/>
  <c r="H40" i="3"/>
  <c r="H41" i="3"/>
  <c r="H42" i="3"/>
  <c r="H43" i="3"/>
  <c r="H44" i="3"/>
  <c r="J39" i="3"/>
  <c r="J33" i="3"/>
  <c r="J38" i="3"/>
  <c r="J40" i="3"/>
  <c r="J29" i="3"/>
  <c r="J31" i="3"/>
  <c r="AL5" i="21"/>
  <c r="AM5" i="21"/>
  <c r="AO5" i="21"/>
  <c r="AP5" i="21"/>
  <c r="AR5" i="21"/>
  <c r="AS5" i="21"/>
  <c r="AU5" i="21"/>
  <c r="AV5" i="21"/>
  <c r="AL6" i="21"/>
  <c r="AM6" i="21"/>
  <c r="AO6" i="21"/>
  <c r="AP6" i="21"/>
  <c r="AR6" i="21"/>
  <c r="AS6" i="21"/>
  <c r="AU6" i="21"/>
  <c r="AV6" i="21"/>
  <c r="AL7" i="21"/>
  <c r="AM7" i="21"/>
  <c r="AO7" i="21"/>
  <c r="AP7" i="21"/>
  <c r="AR7" i="21"/>
  <c r="AS7" i="21"/>
  <c r="AU7" i="21"/>
  <c r="AV7" i="21"/>
  <c r="AL8" i="21"/>
  <c r="AM8" i="21"/>
  <c r="AO8" i="21"/>
  <c r="AP8" i="21"/>
  <c r="AR8" i="21"/>
  <c r="AS8" i="21"/>
  <c r="AU8" i="21"/>
  <c r="AV8" i="21"/>
  <c r="AL9" i="21"/>
  <c r="AM9" i="21"/>
  <c r="AO9" i="21"/>
  <c r="AP9" i="21"/>
  <c r="AR9" i="21"/>
  <c r="AS9" i="21"/>
  <c r="AU9" i="21"/>
  <c r="AV9" i="21"/>
  <c r="AL10" i="21"/>
  <c r="AM10" i="21"/>
  <c r="AO10" i="21"/>
  <c r="AP10" i="21"/>
  <c r="AR10" i="21"/>
  <c r="AS10" i="21"/>
  <c r="AU10" i="21"/>
  <c r="AV10" i="21"/>
  <c r="AL11" i="21"/>
  <c r="AM11" i="21"/>
  <c r="AO11" i="21"/>
  <c r="AP11" i="21"/>
  <c r="AR11" i="21"/>
  <c r="AS11" i="21"/>
  <c r="AU11" i="21"/>
  <c r="AV11" i="21"/>
  <c r="AL12" i="21"/>
  <c r="AM12" i="21"/>
  <c r="AO12" i="21"/>
  <c r="AP12" i="21"/>
  <c r="AR12" i="21"/>
  <c r="AS12" i="21"/>
  <c r="AU12" i="21"/>
  <c r="AV12" i="21"/>
  <c r="AL13" i="21"/>
  <c r="AM13" i="21"/>
  <c r="AO13" i="21"/>
  <c r="AP13" i="21"/>
  <c r="AR13" i="21"/>
  <c r="AS13" i="21"/>
  <c r="AU13" i="21"/>
  <c r="AV13" i="21"/>
  <c r="AL14" i="21"/>
  <c r="AM14" i="21"/>
  <c r="AO14" i="21"/>
  <c r="AP14" i="21"/>
  <c r="AR14" i="21"/>
  <c r="AS14" i="21"/>
  <c r="AU14" i="21"/>
  <c r="AV14" i="21"/>
  <c r="AL15" i="21"/>
  <c r="AM15" i="21"/>
  <c r="AO15" i="21"/>
  <c r="AP15" i="21"/>
  <c r="AR15" i="21"/>
  <c r="AS15" i="21"/>
  <c r="AU15" i="21"/>
  <c r="AV15" i="21"/>
  <c r="AL16" i="21"/>
  <c r="AM16" i="21"/>
  <c r="AO16" i="21"/>
  <c r="AP16" i="21"/>
  <c r="AR16" i="21"/>
  <c r="AS16" i="21"/>
  <c r="AU16" i="21"/>
  <c r="AV16" i="21"/>
  <c r="AL17" i="21"/>
  <c r="AM17" i="21"/>
  <c r="AO17" i="21"/>
  <c r="AP17" i="21"/>
  <c r="AR17" i="21"/>
  <c r="AS17" i="21"/>
  <c r="AU17" i="21"/>
  <c r="AV17" i="21"/>
  <c r="AL18" i="21"/>
  <c r="AM18" i="21"/>
  <c r="AO18" i="21"/>
  <c r="AP18" i="21"/>
  <c r="AR18" i="21"/>
  <c r="AS18" i="21"/>
  <c r="AU18" i="21"/>
  <c r="AV18" i="21"/>
  <c r="AL19" i="21"/>
  <c r="AM19" i="21"/>
  <c r="AO19" i="21"/>
  <c r="AP19" i="21"/>
  <c r="AR19" i="21"/>
  <c r="AS19" i="21"/>
  <c r="AU19" i="21"/>
  <c r="AV19" i="21"/>
  <c r="AL20" i="21"/>
  <c r="AM20" i="21"/>
  <c r="AO20" i="21"/>
  <c r="AP20" i="21"/>
  <c r="AR20" i="21"/>
  <c r="AS20" i="21"/>
  <c r="AU20" i="21"/>
  <c r="AV20" i="21"/>
  <c r="AL21" i="21"/>
  <c r="AM21" i="21"/>
  <c r="AO21" i="21"/>
  <c r="AP21" i="21"/>
  <c r="AR21" i="21"/>
  <c r="AS21" i="21"/>
  <c r="AU21" i="21"/>
  <c r="AV21" i="21"/>
  <c r="AL22" i="21"/>
  <c r="AM22" i="21"/>
  <c r="AO22" i="21"/>
  <c r="AP22" i="21"/>
  <c r="AR22" i="21"/>
  <c r="AS22" i="21"/>
  <c r="AU22" i="21"/>
  <c r="AV22" i="21"/>
  <c r="AL23" i="21"/>
  <c r="AM23" i="21"/>
  <c r="AO23" i="21"/>
  <c r="AP23" i="21"/>
  <c r="AR23" i="21"/>
  <c r="AS23" i="21"/>
  <c r="AU23" i="21"/>
  <c r="AV23" i="21"/>
  <c r="AL24" i="21"/>
  <c r="AM24" i="21"/>
  <c r="AO24" i="21"/>
  <c r="AP24" i="21"/>
  <c r="AR24" i="21"/>
  <c r="AS24" i="21"/>
  <c r="AU24" i="21"/>
  <c r="AV24" i="21"/>
  <c r="AL25" i="21"/>
  <c r="AM25" i="21"/>
  <c r="AO25" i="21"/>
  <c r="AP25" i="21"/>
  <c r="AR25" i="21"/>
  <c r="AS25" i="21"/>
  <c r="AU25" i="21"/>
  <c r="AV25" i="21"/>
  <c r="AV4" i="21"/>
  <c r="AU4" i="21"/>
  <c r="AS4" i="21"/>
  <c r="AR4" i="21"/>
  <c r="AP4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O4" i="21"/>
  <c r="AL4" i="21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I29" i="3" l="1"/>
  <c r="I31" i="3"/>
  <c r="B6" i="22"/>
  <c r="B7" i="22"/>
  <c r="B8" i="22"/>
  <c r="B9" i="22"/>
  <c r="B10" i="22"/>
  <c r="B11" i="22"/>
  <c r="B12" i="22"/>
  <c r="B13" i="22"/>
  <c r="B14" i="22"/>
  <c r="B15" i="22"/>
  <c r="B16" i="22"/>
  <c r="B5" i="22"/>
  <c r="A5" i="22"/>
  <c r="A7" i="22"/>
  <c r="A8" i="22"/>
  <c r="A9" i="22"/>
  <c r="A10" i="22"/>
  <c r="A11" i="22"/>
  <c r="A12" i="22"/>
  <c r="A13" i="22"/>
  <c r="A14" i="22"/>
  <c r="A15" i="22"/>
  <c r="A16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D25" i="21"/>
  <c r="AA24" i="21"/>
  <c r="AD24" i="21"/>
  <c r="AA23" i="21"/>
  <c r="AD23" i="21"/>
  <c r="AA22" i="21"/>
  <c r="AD22" i="21"/>
  <c r="AD21" i="21"/>
  <c r="AA21" i="21"/>
  <c r="AA20" i="21"/>
  <c r="AD20" i="21"/>
  <c r="AD19" i="21"/>
  <c r="AA19" i="21"/>
  <c r="AA18" i="21"/>
  <c r="AD18" i="21"/>
  <c r="AD17" i="21"/>
  <c r="AA17" i="21"/>
  <c r="AD16" i="21"/>
  <c r="AA16" i="21"/>
  <c r="AA15" i="21"/>
  <c r="AD15" i="21"/>
  <c r="AD14" i="21"/>
  <c r="AA14" i="21"/>
  <c r="AD13" i="21"/>
  <c r="AA13" i="21"/>
  <c r="AD12" i="21"/>
  <c r="AA12" i="21"/>
  <c r="AD11" i="21"/>
  <c r="AA11" i="21"/>
  <c r="AA10" i="21"/>
  <c r="AD10" i="21"/>
  <c r="AD9" i="21"/>
  <c r="AA9" i="21"/>
  <c r="AD8" i="21"/>
  <c r="AA8" i="21"/>
  <c r="AA7" i="21"/>
  <c r="AD7" i="21"/>
  <c r="AD6" i="21"/>
  <c r="AA6" i="21"/>
  <c r="AD5" i="21"/>
  <c r="AA5" i="21"/>
  <c r="AD4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AM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AW26" i="21" l="1"/>
  <c r="I44" i="3"/>
  <c r="I42" i="3"/>
  <c r="J42" i="3"/>
  <c r="I40" i="3"/>
  <c r="I39" i="3"/>
  <c r="I38" i="3"/>
  <c r="I43" i="3"/>
  <c r="J43" i="3"/>
  <c r="I41" i="3"/>
  <c r="J41" i="3"/>
  <c r="I33" i="3"/>
  <c r="I34" i="3"/>
  <c r="I32" i="3"/>
  <c r="I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AT26" i="21" l="1"/>
  <c r="AQ26" i="21"/>
  <c r="G15" i="22"/>
  <c r="AH26" i="21"/>
  <c r="H15" i="22" s="1"/>
  <c r="G12" i="22"/>
  <c r="Y26" i="21"/>
  <c r="H12" i="22" s="1"/>
  <c r="G14" i="22"/>
  <c r="AE26" i="21"/>
  <c r="H14" i="22" s="1"/>
  <c r="AN26" i="2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5" i="22"/>
  <c r="H5" i="22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<sst xmlns="http://schemas.openxmlformats.org/spreadsheetml/2006/main" count="1299" uniqueCount="213">
  <si>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</si>
  <si>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</si>
  <si>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</si>
  <si>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</si>
  <si>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</si>
  <si>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</si>
  <si>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</si>
  <si>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</si>
  <si>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</si>
  <si>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</si>
  <si>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</si>
  <si>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</si>
  <si>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</si>
  <si>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</si>
  <si>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</si>
  <si>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</si>
  <si>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</si>
  <si>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</si>
  <si>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</si>
  <si>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</si>
  <si>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</si>
  <si>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</si>
  <si>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</si>
  <si>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</si>
  <si>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</si>
  <si>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</si>
  <si>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</si>
  <si>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</si>
  <si>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</si>
  <si>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</si>
  <si>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</si>
  <si>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</si>
  <si>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</si>
  <si>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</si>
  <si>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</si>
  <si>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</si>
  <si>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</si>
  <si>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</si>
  <si>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</si>
  <si>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</si>
  <si>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</si>
  <si>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</si>
  <si>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</si>
  <si>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</si>
  <si>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</si>
  <si>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</si>
  <si>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</si>
  <si>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</si>
  <si>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</si>
  <si>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</si>
  <si>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</si>
  <si>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</si>
  <si>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</si>
  <si>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</si>
  <si>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</si>
  <si>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</si>
  <si>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</si>
  <si>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</si>
  <si>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</si>
  <si>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</si>
  <si>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</si>
  <si>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</si>
  <si>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</si>
  <si>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</si>
  <si>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</si>
  <si>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</si>
  <si>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</si>
  <si>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</si>
  <si>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</si>
  <si>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</si>
  <si>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</si>
  <si>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</si>
  <si>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</si>
  <si>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</si>
  <si>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</si>
  <si>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</si>
  <si>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</si>
  <si>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</si>
  <si>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</si>
  <si>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</si>
  <si>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</si>
  <si>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</si>
  <si>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</si>
  <si>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</si>
  <si>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</si>
  <si>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</si>
  <si>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</si>
  <si>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</si>
  <si>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</si>
  <si>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</si>
  <si>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</si>
  <si>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</si>
  <si>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</si>
  <si>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</si>
  <si>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</si>
  <si>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</si>
  <si>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</si>
  <si>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</si>
  <si>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</si>
  <si>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</si>
  <si>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</si>
  <si>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</si>
  <si>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</si>
  <si>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</si>
  <si>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</si>
  <si>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</si>
  <si>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</si>
  <si>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</si>
  <si>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</si>
  <si>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</si>
  <si>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</si>
  <si>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</si>
  <si>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</si>
  <si>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</si>
  <si>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</si>
  <si>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</si>
  <si>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</si>
  <si>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</si>
  <si>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</si>
  <si>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</si>
  <si>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</si>
  <si>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</si>
  <si>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</si>
  <si>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</si>
  <si>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</si>
  <si>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</si>
  <si>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</si>
  <si>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</si>
  <si>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</si>
  <si>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</si>
  <si>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</si>
  <si>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</si>
  <si>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</si>
  <si>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</si>
  <si>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</si>
  <si>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</si>
  <si>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</si>
  <si>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</si>
  <si>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</si>
  <si>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</si>
  <si>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</si>
  <si>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</si>
  <si>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</si>
  <si>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</si>
  <si>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</si>
  <si>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</si>
  <si>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</si>
  <si>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</si>
  <si>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</si>
  <si>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</si>
  <si>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</si>
  <si>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</si>
  <si>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</si>
  <si>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</si>
  <si>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</si>
  <si>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</si>
  <si>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</si>
  <si>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</si>
  <si>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</si>
  <si>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</si>
  <si>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</si>
  <si>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</si>
  <si>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</si>
  <si>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</si>
  <si>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</si>
  <si>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</si>
  <si>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</si>
  <si>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</si>
  <si>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</si>
  <si>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</si>
  <si>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</si>
  <si>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</si>
  <si>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</si>
  <si>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</si>
  <si>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</si>
  <si>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</si>
  <si>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</si>
  <si>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</si>
  <si>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</si>
  <si>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</si>
  <si>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</si>
  <si>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</si>
  <si>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</si>
  <si>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</si>
  <si>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</si>
  <si>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</si>
  <si>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</si>
  <si>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</si>
  <si>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</si>
  <si>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</si>
  <si>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</si>
  <si>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</si>
  <si>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</si>
  <si>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</si>
  <si>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</si>
  <si>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</si>
  <si>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</si>
  <si>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</si>
  <si>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</si>
  <si>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</si>
  <si>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</si>
  <si>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</si>
  <si>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</si>
  <si>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</si>
  <si>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</si>
  <si>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</si>
  <si>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O</t>
  </si>
  <si>
    <t>P</t>
  </si>
  <si>
    <t>Isotope</t>
  </si>
  <si>
    <t>DNA Loaded (ng)</t>
  </si>
  <si>
    <t>Notes:</t>
  </si>
  <si>
    <t>Final Volume (ul)</t>
  </si>
  <si>
    <t>All samples were manually fractioned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</si>
</sst>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1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8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9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8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9" xfId="1" applyNumberFormat="1" applyFill="1" applyBorder="1"/>
    <xf numFmtId="165" fontId="16" fillId="0" borderId="8" xfId="1" applyNumberFormat="1" applyBorder="1" applyAlignment="1">
      <alignment horizontal="right"/>
    </xf>
    <xf numFmtId="165" fontId="16" fillId="0" borderId="0" xfId="1" applyNumberFormat="1"/>
    <xf numFmtId="165" fontId="16" fillId="0" borderId="9" xfId="1" applyNumberFormat="1" applyBorder="1"/>
    <xf numFmtId="165" fontId="13" fillId="0" borderId="9" xfId="1" applyNumberFormat="1" applyFont="1" applyBorder="1"/>
    <xf numFmtId="165" fontId="14" fillId="0" borderId="9" xfId="1" applyNumberFormat="1" applyFont="1" applyBorder="1"/>
    <xf numFmtId="165" fontId="14" fillId="0" borderId="0" xfId="1" applyNumberFormat="1" applyFont="1"/>
    <xf numFmtId="165" fontId="16" fillId="2" borderId="10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1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8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4" xfId="1" applyNumberFormat="1" applyFill="1" applyBorder="1"/>
    <xf numFmtId="165" fontId="16" fillId="2" borderId="13" xfId="1" applyNumberFormat="1" applyFill="1" applyBorder="1" applyAlignment="1">
      <alignment horizontal="right"/>
    </xf>
    <xf numFmtId="165" fontId="16" fillId="2" borderId="15" xfId="1" applyNumberFormat="1" applyFill="1" applyBorder="1"/>
    <xf numFmtId="165" fontId="16" fillId="0" borderId="12" xfId="1" applyNumberFormat="1" applyBorder="1"/>
    <xf numFmtId="165" fontId="13" fillId="0" borderId="12" xfId="1" applyNumberFormat="1" applyFont="1" applyBorder="1" applyAlignment="1">
      <alignment horizontal="right"/>
    </xf>
    <xf numFmtId="165" fontId="13" fillId="0" borderId="12" xfId="1" applyNumberFormat="1" applyFont="1" applyBorder="1"/>
    <xf numFmtId="165" fontId="16" fillId="0" borderId="12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6" xfId="0" applyFont="1" applyBorder="1"/>
    <xf numFmtId="0" fontId="4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9" fillId="2" borderId="0" xfId="0" applyFont="1" applyFill="1"/>
    <xf numFmtId="0" fontId="18" fillId="0" borderId="0" xfId="0" applyFont="1" applyAlignment="1">
      <alignment horizontal="center"/>
    </xf>
    <xf numFmtId="0" fontId="14" fillId="5" borderId="0" xfId="0" applyFont="1" applyFill="1"/>
    <xf numFmtId="167" fontId="14" fillId="5" borderId="0" xfId="0" applyNumberFormat="1" applyFont="1" applyFill="1"/>
    <xf numFmtId="1" fontId="13" fillId="0" borderId="5" xfId="1" applyNumberFormat="1" applyFont="1" applyBorder="1"/>
    <xf numFmtId="1" fontId="13" fillId="0" borderId="6" xfId="1" applyNumberFormat="1" applyFont="1" applyBorder="1"/>
    <xf numFmtId="1" fontId="13" fillId="0" borderId="7" xfId="1" applyNumberFormat="1" applyFont="1" applyBorder="1"/>
    <xf numFmtId="0" fontId="13" fillId="0" borderId="5" xfId="1" applyFont="1" applyBorder="1"/>
    <xf numFmtId="0" fontId="13" fillId="0" borderId="6" xfId="1" applyFont="1" applyBorder="1"/>
    <xf numFmtId="0" fontId="13" fillId="0" borderId="7" xfId="1" applyFont="1" applyBorder="1"/>
    <xf numFmtId="165" fontId="13" fillId="0" borderId="8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9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1.7724622740000004</c:v>
                </c:pt>
                <c:pt idx="1">
                  <c:v>1.7669984740000011</c:v>
                </c:pt>
                <c:pt idx="2">
                  <c:v>1.7615346740000017</c:v>
                </c:pt>
                <c:pt idx="3">
                  <c:v>1.7551693469999989</c:v>
                </c:pt>
                <c:pt idx="4">
                  <c:v>1.7488040199999997</c:v>
                </c:pt>
                <c:pt idx="5">
                  <c:v>1.7433402200000003</c:v>
                </c:pt>
                <c:pt idx="6">
                  <c:v>1.7367836599999986</c:v>
                </c:pt>
                <c:pt idx="7">
                  <c:v>1.7313198599999993</c:v>
                </c:pt>
                <c:pt idx="8">
                  <c:v>1.7260472930000006</c:v>
                </c:pt>
                <c:pt idx="9">
                  <c:v>1.7194907330000007</c:v>
                </c:pt>
                <c:pt idx="10">
                  <c:v>1.7129341729999989</c:v>
                </c:pt>
                <c:pt idx="11">
                  <c:v>1.7076616060000003</c:v>
                </c:pt>
                <c:pt idx="12">
                  <c:v>1.7021978060000009</c:v>
                </c:pt>
                <c:pt idx="13">
                  <c:v>1.6956412459999992</c:v>
                </c:pt>
                <c:pt idx="14">
                  <c:v>1.6901774459999999</c:v>
                </c:pt>
                <c:pt idx="15">
                  <c:v>1.685997639</c:v>
                </c:pt>
                <c:pt idx="16">
                  <c:v>1.6772555590000007</c:v>
                </c:pt>
                <c:pt idx="17">
                  <c:v>1.6630496790000002</c:v>
                </c:pt>
                <c:pt idx="18">
                  <c:v>1.6009535919999998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-3.794594968560825E-2</c:v>
                </c:pt>
                <c:pt idx="1">
                  <c:v>-3.6704157432954056E-2</c:v>
                </c:pt>
                <c:pt idx="2">
                  <c:v>-3.4181425800741801E-2</c:v>
                </c:pt>
                <c:pt idx="3">
                  <c:v>3.9476221301418236E-2</c:v>
                </c:pt>
                <c:pt idx="4">
                  <c:v>0.73924012330809319</c:v>
                </c:pt>
                <c:pt idx="5">
                  <c:v>1.5097447594978373</c:v>
                </c:pt>
                <c:pt idx="6">
                  <c:v>2.5618962243234171</c:v>
                </c:pt>
                <c:pt idx="7">
                  <c:v>5.7695382425233248</c:v>
                </c:pt>
                <c:pt idx="8">
                  <c:v>16.050103966498902</c:v>
                </c:pt>
                <c:pt idx="9">
                  <c:v>15.941637509876765</c:v>
                </c:pt>
                <c:pt idx="10">
                  <c:v>11.63322442663855</c:v>
                </c:pt>
                <c:pt idx="11">
                  <c:v>6.1106037118644885</c:v>
                </c:pt>
                <c:pt idx="12">
                  <c:v>2.1098394989669096</c:v>
                </c:pt>
                <c:pt idx="13">
                  <c:v>1.2245505738081712</c:v>
                </c:pt>
                <c:pt idx="14">
                  <c:v>0.62117700994341962</c:v>
                </c:pt>
                <c:pt idx="15">
                  <c:v>0.27942421595699246</c:v>
                </c:pt>
                <c:pt idx="16">
                  <c:v>0.15677375270518495</c:v>
                </c:pt>
                <c:pt idx="17">
                  <c:v>0.14322599708081257</c:v>
                </c:pt>
                <c:pt idx="18">
                  <c:v>0.11550732418181885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1.7652500580000012</c:v>
                </c:pt>
                <c:pt idx="1">
                  <c:v>1.7632557710000007</c:v>
                </c:pt>
                <c:pt idx="2">
                  <c:v>1.7577919709999996</c:v>
                </c:pt>
                <c:pt idx="3">
                  <c:v>1.7512354109999997</c:v>
                </c:pt>
                <c:pt idx="4">
                  <c:v>1.7448700840000004</c:v>
                </c:pt>
                <c:pt idx="5">
                  <c:v>1.7383135239999987</c:v>
                </c:pt>
                <c:pt idx="6">
                  <c:v>1.7328497239999994</c:v>
                </c:pt>
                <c:pt idx="7">
                  <c:v>1.727385924</c:v>
                </c:pt>
                <c:pt idx="8">
                  <c:v>1.7221133570000013</c:v>
                </c:pt>
                <c:pt idx="9">
                  <c:v>1.717742316999999</c:v>
                </c:pt>
                <c:pt idx="10">
                  <c:v>1.7100929970000003</c:v>
                </c:pt>
                <c:pt idx="11">
                  <c:v>1.7048204300000016</c:v>
                </c:pt>
                <c:pt idx="12">
                  <c:v>1.6993566300000023</c:v>
                </c:pt>
                <c:pt idx="13">
                  <c:v>1.69170731</c:v>
                </c:pt>
                <c:pt idx="14">
                  <c:v>1.68842903</c:v>
                </c:pt>
                <c:pt idx="15">
                  <c:v>1.6831564630000013</c:v>
                </c:pt>
                <c:pt idx="16">
                  <c:v>1.677692663000002</c:v>
                </c:pt>
                <c:pt idx="17">
                  <c:v>1.6625852560000016</c:v>
                </c:pt>
                <c:pt idx="18">
                  <c:v>1.5992051759999999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-4.1756624372162592E-2</c:v>
                </c:pt>
                <c:pt idx="1">
                  <c:v>-6.619720640422537E-2</c:v>
                </c:pt>
                <c:pt idx="2">
                  <c:v>-4.1160994301053903E-2</c:v>
                </c:pt>
                <c:pt idx="3">
                  <c:v>0.27424828097020226</c:v>
                </c:pt>
                <c:pt idx="4">
                  <c:v>0.819404216972767</c:v>
                </c:pt>
                <c:pt idx="5">
                  <c:v>1.483818106814532</c:v>
                </c:pt>
                <c:pt idx="6">
                  <c:v>3.7425271228484021</c:v>
                </c:pt>
                <c:pt idx="7">
                  <c:v>13.069494840729748</c:v>
                </c:pt>
                <c:pt idx="8">
                  <c:v>22.248594808259423</c:v>
                </c:pt>
                <c:pt idx="9">
                  <c:v>16.960396453127025</c:v>
                </c:pt>
                <c:pt idx="10">
                  <c:v>9.6223203798011188</c:v>
                </c:pt>
                <c:pt idx="11">
                  <c:v>3.383641845093226</c:v>
                </c:pt>
                <c:pt idx="12">
                  <c:v>1.5354668032175487</c:v>
                </c:pt>
                <c:pt idx="13">
                  <c:v>0.90395982677226128</c:v>
                </c:pt>
                <c:pt idx="14">
                  <c:v>0.40110917182211736</c:v>
                </c:pt>
                <c:pt idx="15">
                  <c:v>0.19034687292621155</c:v>
                </c:pt>
                <c:pt idx="16">
                  <c:v>9.4005830581254876E-2</c:v>
                </c:pt>
                <c:pt idx="17">
                  <c:v>0.11793631330418126</c:v>
                </c:pt>
                <c:pt idx="18">
                  <c:v>0.122174457553064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1.7633104089999989</c:v>
                </c:pt>
                <c:pt idx="1">
                  <c:v>1.7611248889999995</c:v>
                </c:pt>
                <c:pt idx="2">
                  <c:v>1.7567538490000008</c:v>
                </c:pt>
                <c:pt idx="3">
                  <c:v>1.7525740420000009</c:v>
                </c:pt>
                <c:pt idx="4">
                  <c:v>1.746017482000001</c:v>
                </c:pt>
                <c:pt idx="5">
                  <c:v>1.7394609219999992</c:v>
                </c:pt>
                <c:pt idx="6">
                  <c:v>1.733095595</c:v>
                </c:pt>
                <c:pt idx="7">
                  <c:v>1.7243535150000007</c:v>
                </c:pt>
                <c:pt idx="8">
                  <c:v>1.7210752350000025</c:v>
                </c:pt>
                <c:pt idx="9">
                  <c:v>1.7167041950000002</c:v>
                </c:pt>
                <c:pt idx="10">
                  <c:v>1.7103388680000009</c:v>
                </c:pt>
                <c:pt idx="11">
                  <c:v>1.7059678280000004</c:v>
                </c:pt>
                <c:pt idx="12">
                  <c:v>1.6983185079999998</c:v>
                </c:pt>
                <c:pt idx="13">
                  <c:v>1.6928547080000005</c:v>
                </c:pt>
                <c:pt idx="14">
                  <c:v>1.6862981480000006</c:v>
                </c:pt>
                <c:pt idx="15">
                  <c:v>1.6810255810000019</c:v>
                </c:pt>
                <c:pt idx="16">
                  <c:v>1.6744690210000002</c:v>
                </c:pt>
                <c:pt idx="17">
                  <c:v>1.6624486610000009</c:v>
                </c:pt>
                <c:pt idx="18">
                  <c:v>1.6056251410000009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-4.5310164600967734E-2</c:v>
                </c:pt>
                <c:pt idx="1">
                  <c:v>-4.3287934156296511E-2</c:v>
                </c:pt>
                <c:pt idx="2">
                  <c:v>-3.9922366567047535E-2</c:v>
                </c:pt>
                <c:pt idx="3">
                  <c:v>7.5753784204608807E-2</c:v>
                </c:pt>
                <c:pt idx="4">
                  <c:v>0.28526731541345307</c:v>
                </c:pt>
                <c:pt idx="5">
                  <c:v>1.0408534947493695</c:v>
                </c:pt>
                <c:pt idx="6">
                  <c:v>2.5927534476628544</c:v>
                </c:pt>
                <c:pt idx="7">
                  <c:v>10.432780363924634</c:v>
                </c:pt>
                <c:pt idx="8">
                  <c:v>19.046863206383851</c:v>
                </c:pt>
                <c:pt idx="9">
                  <c:v>15.295007239280539</c:v>
                </c:pt>
                <c:pt idx="10">
                  <c:v>8.7993740793892741</c:v>
                </c:pt>
                <c:pt idx="11">
                  <c:v>2.6065535364246384</c:v>
                </c:pt>
                <c:pt idx="12">
                  <c:v>1.425961859403835</c:v>
                </c:pt>
                <c:pt idx="13">
                  <c:v>0.75229250531756087</c:v>
                </c:pt>
                <c:pt idx="14">
                  <c:v>0.48467614332733039</c:v>
                </c:pt>
                <c:pt idx="15">
                  <c:v>0.24123988577098854</c:v>
                </c:pt>
                <c:pt idx="16">
                  <c:v>0.11258165123553261</c:v>
                </c:pt>
                <c:pt idx="17">
                  <c:v>0.12234322105371409</c:v>
                </c:pt>
                <c:pt idx="18">
                  <c:v>0.13972447327416024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1.7653593340000029</c:v>
                </c:pt>
                <c:pt idx="1">
                  <c:v>1.762272287</c:v>
                </c:pt>
                <c:pt idx="2">
                  <c:v>1.7589940070000001</c:v>
                </c:pt>
                <c:pt idx="3">
                  <c:v>1.7535302070000007</c:v>
                </c:pt>
                <c:pt idx="4">
                  <c:v>1.7480664070000014</c:v>
                </c:pt>
                <c:pt idx="5">
                  <c:v>1.7426026070000002</c:v>
                </c:pt>
                <c:pt idx="6">
                  <c:v>1.736237280000001</c:v>
                </c:pt>
                <c:pt idx="7">
                  <c:v>1.7296807200000011</c:v>
                </c:pt>
                <c:pt idx="8">
                  <c:v>1.7242169200000017</c:v>
                </c:pt>
                <c:pt idx="9">
                  <c:v>1.7187531200000006</c:v>
                </c:pt>
                <c:pt idx="10">
                  <c:v>1.7121965600000006</c:v>
                </c:pt>
                <c:pt idx="11">
                  <c:v>1.7058312330000014</c:v>
                </c:pt>
                <c:pt idx="12">
                  <c:v>1.700367433000002</c:v>
                </c:pt>
                <c:pt idx="13">
                  <c:v>1.6959963929999997</c:v>
                </c:pt>
                <c:pt idx="14">
                  <c:v>1.6905325930000004</c:v>
                </c:pt>
                <c:pt idx="15">
                  <c:v>1.6841672660000011</c:v>
                </c:pt>
                <c:pt idx="16">
                  <c:v>1.6776107060000029</c:v>
                </c:pt>
                <c:pt idx="17">
                  <c:v>1.6601265460000025</c:v>
                </c:pt>
                <c:pt idx="18">
                  <c:v>1.5890971460000003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-4.6137672032479454E-2</c:v>
                </c:pt>
                <c:pt idx="1">
                  <c:v>-6.2739916000444707E-2</c:v>
                </c:pt>
                <c:pt idx="2">
                  <c:v>-1.1309459445599379E-2</c:v>
                </c:pt>
                <c:pt idx="3">
                  <c:v>0.15082381957718297</c:v>
                </c:pt>
                <c:pt idx="4">
                  <c:v>0.56853750532997949</c:v>
                </c:pt>
                <c:pt idx="5">
                  <c:v>1.9105368668838925</c:v>
                </c:pt>
                <c:pt idx="6">
                  <c:v>6.0039683395290995</c:v>
                </c:pt>
                <c:pt idx="7">
                  <c:v>10.604478062356407</c:v>
                </c:pt>
                <c:pt idx="8">
                  <c:v>15.002435205239072</c:v>
                </c:pt>
                <c:pt idx="9">
                  <c:v>10.129916645156106</c:v>
                </c:pt>
                <c:pt idx="10">
                  <c:v>5.2234259183528238</c:v>
                </c:pt>
                <c:pt idx="11">
                  <c:v>2.4168416912849877</c:v>
                </c:pt>
                <c:pt idx="12">
                  <c:v>1.3167341994171025</c:v>
                </c:pt>
                <c:pt idx="13">
                  <c:v>0.70581804836896067</c:v>
                </c:pt>
                <c:pt idx="14">
                  <c:v>0.40786089154630129</c:v>
                </c:pt>
                <c:pt idx="15">
                  <c:v>0.22606663831767451</c:v>
                </c:pt>
                <c:pt idx="16">
                  <c:v>0.18346560654512253</c:v>
                </c:pt>
                <c:pt idx="17">
                  <c:v>0.18763491733668416</c:v>
                </c:pt>
                <c:pt idx="18">
                  <c:v>0.16412004916728837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1.7701128400000012</c:v>
                </c:pt>
                <c:pt idx="1">
                  <c:v>1.7657418000000025</c:v>
                </c:pt>
                <c:pt idx="2">
                  <c:v>1.7602779999999996</c:v>
                </c:pt>
                <c:pt idx="3">
                  <c:v>1.7526286800000008</c:v>
                </c:pt>
                <c:pt idx="4">
                  <c:v>1.7460721200000027</c:v>
                </c:pt>
                <c:pt idx="5">
                  <c:v>1.739515560000001</c:v>
                </c:pt>
                <c:pt idx="6">
                  <c:v>1.7340517600000016</c:v>
                </c:pt>
                <c:pt idx="7">
                  <c:v>1.7285879600000005</c:v>
                </c:pt>
                <c:pt idx="8">
                  <c:v>1.7220314000000023</c:v>
                </c:pt>
                <c:pt idx="9">
                  <c:v>1.7154748400000006</c:v>
                </c:pt>
                <c:pt idx="10">
                  <c:v>1.7100110400000013</c:v>
                </c:pt>
                <c:pt idx="11">
                  <c:v>1.7058312330000014</c:v>
                </c:pt>
                <c:pt idx="12">
                  <c:v>1.6992746729999997</c:v>
                </c:pt>
                <c:pt idx="13">
                  <c:v>1.6938108730000003</c:v>
                </c:pt>
                <c:pt idx="14">
                  <c:v>1.6872543130000004</c:v>
                </c:pt>
                <c:pt idx="15">
                  <c:v>1.6808889860000011</c:v>
                </c:pt>
                <c:pt idx="16">
                  <c:v>1.6743324259999994</c:v>
                </c:pt>
                <c:pt idx="17">
                  <c:v>1.6612193060000013</c:v>
                </c:pt>
                <c:pt idx="18">
                  <c:v>1.6076740659999995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-1.9391385053911442E-2</c:v>
                </c:pt>
                <c:pt idx="1">
                  <c:v>-6.831032440563334E-3</c:v>
                </c:pt>
                <c:pt idx="2">
                  <c:v>9.4154953964657048E-2</c:v>
                </c:pt>
                <c:pt idx="3">
                  <c:v>0.22533610430157811</c:v>
                </c:pt>
                <c:pt idx="4">
                  <c:v>0.37477495000728883</c:v>
                </c:pt>
                <c:pt idx="5">
                  <c:v>0.75780551889748649</c:v>
                </c:pt>
                <c:pt idx="6">
                  <c:v>1.7405849060160321</c:v>
                </c:pt>
                <c:pt idx="7">
                  <c:v>4.9275928938810152</c:v>
                </c:pt>
                <c:pt idx="8">
                  <c:v>7.1658953846892928</c:v>
                </c:pt>
                <c:pt idx="9">
                  <c:v>5.5973919674452288</c:v>
                </c:pt>
                <c:pt idx="10">
                  <c:v>3.3054180584630726</c:v>
                </c:pt>
                <c:pt idx="11">
                  <c:v>1.2385948039325978</c:v>
                </c:pt>
                <c:pt idx="12">
                  <c:v>0.57865861680473907</c:v>
                </c:pt>
                <c:pt idx="13">
                  <c:v>0.36568484317493616</c:v>
                </c:pt>
                <c:pt idx="14">
                  <c:v>0.16153769103544138</c:v>
                </c:pt>
                <c:pt idx="15">
                  <c:v>6.5667991046156379E-2</c:v>
                </c:pt>
                <c:pt idx="16">
                  <c:v>2.0787336657415514E-2</c:v>
                </c:pt>
                <c:pt idx="17">
                  <c:v>1.5747037817537213E-2</c:v>
                </c:pt>
                <c:pt idx="18">
                  <c:v>1.605869867627217E-2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1.7685010190000021</c:v>
                </c:pt>
                <c:pt idx="1">
                  <c:v>1.7652227390000004</c:v>
                </c:pt>
                <c:pt idx="2">
                  <c:v>1.7608516989999998</c:v>
                </c:pt>
                <c:pt idx="3">
                  <c:v>1.7542951390000017</c:v>
                </c:pt>
                <c:pt idx="4">
                  <c:v>1.7477385790000017</c:v>
                </c:pt>
                <c:pt idx="5">
                  <c:v>1.741182019</c:v>
                </c:pt>
                <c:pt idx="6">
                  <c:v>1.7359094520000014</c:v>
                </c:pt>
                <c:pt idx="7">
                  <c:v>1.730445652000002</c:v>
                </c:pt>
                <c:pt idx="8">
                  <c:v>1.7238890920000021</c:v>
                </c:pt>
                <c:pt idx="9">
                  <c:v>1.7184252920000009</c:v>
                </c:pt>
                <c:pt idx="10">
                  <c:v>1.7107759720000004</c:v>
                </c:pt>
                <c:pt idx="11">
                  <c:v>1.7064049320000017</c:v>
                </c:pt>
                <c:pt idx="12">
                  <c:v>1.7009411320000023</c:v>
                </c:pt>
                <c:pt idx="13">
                  <c:v>1.6954773320000012</c:v>
                </c:pt>
                <c:pt idx="14">
                  <c:v>1.6891120050000019</c:v>
                </c:pt>
                <c:pt idx="15">
                  <c:v>1.6836482050000026</c:v>
                </c:pt>
                <c:pt idx="16">
                  <c:v>1.6770916450000009</c:v>
                </c:pt>
                <c:pt idx="17">
                  <c:v>1.6628857650000022</c:v>
                </c:pt>
                <c:pt idx="18">
                  <c:v>1.588578085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-2.68972044790491E-2</c:v>
                </c:pt>
                <c:pt idx="1">
                  <c:v>-3.0314593167152664E-2</c:v>
                </c:pt>
                <c:pt idx="2">
                  <c:v>-1.0987496945235953E-2</c:v>
                </c:pt>
                <c:pt idx="3">
                  <c:v>7.0579476280577202E-2</c:v>
                </c:pt>
                <c:pt idx="4">
                  <c:v>0.32510497640241992</c:v>
                </c:pt>
                <c:pt idx="5">
                  <c:v>0.73988330401084346</c:v>
                </c:pt>
                <c:pt idx="6">
                  <c:v>1.8801455230154585</c:v>
                </c:pt>
                <c:pt idx="7">
                  <c:v>5.259198175603796</c:v>
                </c:pt>
                <c:pt idx="8">
                  <c:v>12.965287749378312</c:v>
                </c:pt>
                <c:pt idx="9">
                  <c:v>14.166349007196551</c:v>
                </c:pt>
                <c:pt idx="10">
                  <c:v>11.795425267770995</c:v>
                </c:pt>
                <c:pt idx="11">
                  <c:v>5.9410296893898211</c:v>
                </c:pt>
                <c:pt idx="12">
                  <c:v>2.1589919032261071</c:v>
                </c:pt>
                <c:pt idx="13">
                  <c:v>0.98772844062298315</c:v>
                </c:pt>
                <c:pt idx="14">
                  <c:v>0.53239488638498156</c:v>
                </c:pt>
                <c:pt idx="15">
                  <c:v>0.30026153794081889</c:v>
                </c:pt>
                <c:pt idx="16">
                  <c:v>0.15923935676644294</c:v>
                </c:pt>
                <c:pt idx="17">
                  <c:v>0.18015894622420073</c:v>
                </c:pt>
                <c:pt idx="18">
                  <c:v>0.14975394548583362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1.7690747180000024</c:v>
                </c:pt>
                <c:pt idx="1">
                  <c:v>1.7647036780000001</c:v>
                </c:pt>
                <c:pt idx="2">
                  <c:v>1.7614253980000001</c:v>
                </c:pt>
                <c:pt idx="3">
                  <c:v>1.7561528310000014</c:v>
                </c:pt>
                <c:pt idx="4">
                  <c:v>1.7506890310000021</c:v>
                </c:pt>
                <c:pt idx="5">
                  <c:v>1.7430397109999998</c:v>
                </c:pt>
                <c:pt idx="6">
                  <c:v>1.7364831510000016</c:v>
                </c:pt>
                <c:pt idx="7">
                  <c:v>1.7310193510000023</c:v>
                </c:pt>
                <c:pt idx="8">
                  <c:v>1.7244627910000023</c:v>
                </c:pt>
                <c:pt idx="9">
                  <c:v>1.7189989910000012</c:v>
                </c:pt>
                <c:pt idx="10">
                  <c:v>1.7137264240000007</c:v>
                </c:pt>
                <c:pt idx="11">
                  <c:v>1.7082626240000014</c:v>
                </c:pt>
                <c:pt idx="12">
                  <c:v>1.7018972970000021</c:v>
                </c:pt>
                <c:pt idx="13">
                  <c:v>1.696433497000001</c:v>
                </c:pt>
                <c:pt idx="14">
                  <c:v>1.6909696970000017</c:v>
                </c:pt>
                <c:pt idx="15">
                  <c:v>1.6846043700000024</c:v>
                </c:pt>
                <c:pt idx="16">
                  <c:v>1.677856577</c:v>
                </c:pt>
                <c:pt idx="17">
                  <c:v>1.6647434570000019</c:v>
                </c:pt>
                <c:pt idx="18">
                  <c:v>1.6068271770000013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-2.1176295286363861E-2</c:v>
                </c:pt>
                <c:pt idx="1">
                  <c:v>-7.6613383343245751E-3</c:v>
                </c:pt>
                <c:pt idx="2">
                  <c:v>7.9086097717793093E-3</c:v>
                </c:pt>
                <c:pt idx="3">
                  <c:v>0.12248297458432857</c:v>
                </c:pt>
                <c:pt idx="4">
                  <c:v>0.50597050083471917</c:v>
                </c:pt>
                <c:pt idx="5">
                  <c:v>1.3383382964556123</c:v>
                </c:pt>
                <c:pt idx="6">
                  <c:v>3.2712622249117036</c:v>
                </c:pt>
                <c:pt idx="7">
                  <c:v>6.710167062618372</c:v>
                </c:pt>
                <c:pt idx="8">
                  <c:v>11.546163297360749</c:v>
                </c:pt>
                <c:pt idx="9">
                  <c:v>10.294676926812519</c:v>
                </c:pt>
                <c:pt idx="10">
                  <c:v>9.0066358938315521</c:v>
                </c:pt>
                <c:pt idx="11">
                  <c:v>4.924382154551405</c:v>
                </c:pt>
                <c:pt idx="12">
                  <c:v>1.8008615251629807</c:v>
                </c:pt>
                <c:pt idx="13">
                  <c:v>0.89617090770793162</c:v>
                </c:pt>
                <c:pt idx="14">
                  <c:v>0.55319007824798128</c:v>
                </c:pt>
                <c:pt idx="15">
                  <c:v>0.31817739174990489</c:v>
                </c:pt>
                <c:pt idx="16">
                  <c:v>0.16810283842886667</c:v>
                </c:pt>
                <c:pt idx="17">
                  <c:v>0.1727652232800064</c:v>
                </c:pt>
                <c:pt idx="18">
                  <c:v>0.1634973571006221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1.7645670830000011</c:v>
                </c:pt>
                <c:pt idx="1">
                  <c:v>1.7612888030000011</c:v>
                </c:pt>
                <c:pt idx="2">
                  <c:v>1.7580105230000012</c:v>
                </c:pt>
                <c:pt idx="3">
                  <c:v>1.7503612030000024</c:v>
                </c:pt>
                <c:pt idx="4">
                  <c:v>1.7448974029999995</c:v>
                </c:pt>
                <c:pt idx="5">
                  <c:v>1.7383408430000014</c:v>
                </c:pt>
                <c:pt idx="6">
                  <c:v>1.732877043000002</c:v>
                </c:pt>
                <c:pt idx="7">
                  <c:v>1.7276044760000016</c:v>
                </c:pt>
                <c:pt idx="8">
                  <c:v>1.7210479159999998</c:v>
                </c:pt>
                <c:pt idx="9">
                  <c:v>1.7144913560000017</c:v>
                </c:pt>
                <c:pt idx="10">
                  <c:v>1.7090275560000023</c:v>
                </c:pt>
                <c:pt idx="11">
                  <c:v>1.7024709960000024</c:v>
                </c:pt>
                <c:pt idx="12">
                  <c:v>1.6970071960000013</c:v>
                </c:pt>
                <c:pt idx="13">
                  <c:v>1.6915433960000019</c:v>
                </c:pt>
                <c:pt idx="14">
                  <c:v>1.6860795960000026</c:v>
                </c:pt>
                <c:pt idx="15">
                  <c:v>1.6808070290000021</c:v>
                </c:pt>
                <c:pt idx="16">
                  <c:v>1.6742504690000004</c:v>
                </c:pt>
                <c:pt idx="17">
                  <c:v>1.6589518290000029</c:v>
                </c:pt>
                <c:pt idx="18">
                  <c:v>1.5999427890000018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1.0456617169777265E-2</c:v>
                </c:pt>
                <c:pt idx="1">
                  <c:v>1.5007358191758351E-2</c:v>
                </c:pt>
                <c:pt idx="2">
                  <c:v>0.11973521942166189</c:v>
                </c:pt>
                <c:pt idx="3">
                  <c:v>0.6643892033558626</c:v>
                </c:pt>
                <c:pt idx="4">
                  <c:v>1.2977978421571879</c:v>
                </c:pt>
                <c:pt idx="5">
                  <c:v>2.6516855898958496</c:v>
                </c:pt>
                <c:pt idx="6">
                  <c:v>4.7748969512629804</c:v>
                </c:pt>
                <c:pt idx="7">
                  <c:v>9.2037133822347528</c:v>
                </c:pt>
                <c:pt idx="8">
                  <c:v>12.01523819688679</c:v>
                </c:pt>
                <c:pt idx="9">
                  <c:v>9.5606880477201148</c:v>
                </c:pt>
                <c:pt idx="10">
                  <c:v>4.9652393584353005</c:v>
                </c:pt>
                <c:pt idx="11">
                  <c:v>2.2158330753027897</c:v>
                </c:pt>
                <c:pt idx="12">
                  <c:v>1.198877471397406</c:v>
                </c:pt>
                <c:pt idx="13">
                  <c:v>0.66615051266167125</c:v>
                </c:pt>
                <c:pt idx="14">
                  <c:v>0.36436301941166827</c:v>
                </c:pt>
                <c:pt idx="15">
                  <c:v>0.21414560207071132</c:v>
                </c:pt>
                <c:pt idx="16">
                  <c:v>0.18675649091030808</c:v>
                </c:pt>
                <c:pt idx="17">
                  <c:v>0.18717319775868591</c:v>
                </c:pt>
                <c:pt idx="18">
                  <c:v>0.15255100269897306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1.7722710409999998</c:v>
                </c:pt>
                <c:pt idx="1">
                  <c:v>1.7724622740000004</c:v>
                </c:pt>
                <c:pt idx="2">
                  <c:v>1.7669984740000011</c:v>
                </c:pt>
                <c:pt idx="3">
                  <c:v>1.7615346740000017</c:v>
                </c:pt>
                <c:pt idx="4">
                  <c:v>1.7551693469999989</c:v>
                </c:pt>
                <c:pt idx="5">
                  <c:v>1.7488040199999997</c:v>
                </c:pt>
                <c:pt idx="6">
                  <c:v>1.7433402200000003</c:v>
                </c:pt>
                <c:pt idx="7">
                  <c:v>1.7367836599999986</c:v>
                </c:pt>
                <c:pt idx="8">
                  <c:v>1.7313198599999993</c:v>
                </c:pt>
                <c:pt idx="9">
                  <c:v>1.7260472930000006</c:v>
                </c:pt>
                <c:pt idx="10">
                  <c:v>1.7194907330000007</c:v>
                </c:pt>
                <c:pt idx="11">
                  <c:v>1.7129341729999989</c:v>
                </c:pt>
                <c:pt idx="12">
                  <c:v>1.7076616060000003</c:v>
                </c:pt>
                <c:pt idx="13">
                  <c:v>1.7021978060000009</c:v>
                </c:pt>
                <c:pt idx="14">
                  <c:v>1.6956412459999992</c:v>
                </c:pt>
                <c:pt idx="15">
                  <c:v>1.6901774459999999</c:v>
                </c:pt>
                <c:pt idx="16">
                  <c:v>1.685997639</c:v>
                </c:pt>
                <c:pt idx="17">
                  <c:v>1.6772555590000007</c:v>
                </c:pt>
                <c:pt idx="18">
                  <c:v>1.6630496790000002</c:v>
                </c:pt>
                <c:pt idx="19">
                  <c:v>1.6009535919999998</c:v>
                </c:pt>
                <c:pt idx="20">
                  <c:v>1.4479671920000001</c:v>
                </c:pt>
                <c:pt idx="21">
                  <c:v>1.2296064250000001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1.7650588250000006</c:v>
                </c:pt>
                <c:pt idx="1">
                  <c:v>1.7652500580000012</c:v>
                </c:pt>
                <c:pt idx="2">
                  <c:v>1.7632557710000007</c:v>
                </c:pt>
                <c:pt idx="3">
                  <c:v>1.7577919709999996</c:v>
                </c:pt>
                <c:pt idx="4">
                  <c:v>1.7512354109999997</c:v>
                </c:pt>
                <c:pt idx="5">
                  <c:v>1.7448700840000004</c:v>
                </c:pt>
                <c:pt idx="6">
                  <c:v>1.7383135239999987</c:v>
                </c:pt>
                <c:pt idx="7">
                  <c:v>1.7328497239999994</c:v>
                </c:pt>
                <c:pt idx="8">
                  <c:v>1.727385924</c:v>
                </c:pt>
                <c:pt idx="9">
                  <c:v>1.7221133570000013</c:v>
                </c:pt>
                <c:pt idx="10">
                  <c:v>1.717742316999999</c:v>
                </c:pt>
                <c:pt idx="11">
                  <c:v>1.7100929970000003</c:v>
                </c:pt>
                <c:pt idx="12">
                  <c:v>1.7048204300000016</c:v>
                </c:pt>
                <c:pt idx="13">
                  <c:v>1.6993566300000023</c:v>
                </c:pt>
                <c:pt idx="14">
                  <c:v>1.69170731</c:v>
                </c:pt>
                <c:pt idx="15">
                  <c:v>1.68842903</c:v>
                </c:pt>
                <c:pt idx="16">
                  <c:v>1.6831564630000013</c:v>
                </c:pt>
                <c:pt idx="17">
                  <c:v>1.677692663000002</c:v>
                </c:pt>
                <c:pt idx="18">
                  <c:v>1.6625852560000016</c:v>
                </c:pt>
                <c:pt idx="19">
                  <c:v>1.5992051759999999</c:v>
                </c:pt>
                <c:pt idx="20">
                  <c:v>1.4440332560000009</c:v>
                </c:pt>
                <c:pt idx="21">
                  <c:v>1.218924696000002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1.7567538490000008</c:v>
                </c:pt>
                <c:pt idx="1">
                  <c:v>1.7633104089999989</c:v>
                </c:pt>
                <c:pt idx="2">
                  <c:v>1.7611248889999995</c:v>
                </c:pt>
                <c:pt idx="3">
                  <c:v>1.7567538490000008</c:v>
                </c:pt>
                <c:pt idx="4">
                  <c:v>1.7525740420000009</c:v>
                </c:pt>
                <c:pt idx="5">
                  <c:v>1.746017482000001</c:v>
                </c:pt>
                <c:pt idx="6">
                  <c:v>1.7394609219999992</c:v>
                </c:pt>
                <c:pt idx="7">
                  <c:v>1.733095595</c:v>
                </c:pt>
                <c:pt idx="8">
                  <c:v>1.7243535150000007</c:v>
                </c:pt>
                <c:pt idx="9">
                  <c:v>1.7210752350000025</c:v>
                </c:pt>
                <c:pt idx="10">
                  <c:v>1.7167041950000002</c:v>
                </c:pt>
                <c:pt idx="11">
                  <c:v>1.7103388680000009</c:v>
                </c:pt>
                <c:pt idx="12">
                  <c:v>1.7059678280000004</c:v>
                </c:pt>
                <c:pt idx="13">
                  <c:v>1.6983185079999998</c:v>
                </c:pt>
                <c:pt idx="14">
                  <c:v>1.6928547080000005</c:v>
                </c:pt>
                <c:pt idx="15">
                  <c:v>1.6862981480000006</c:v>
                </c:pt>
                <c:pt idx="16">
                  <c:v>1.6810255810000019</c:v>
                </c:pt>
                <c:pt idx="17">
                  <c:v>1.6744690210000002</c:v>
                </c:pt>
                <c:pt idx="18">
                  <c:v>1.6624486610000009</c:v>
                </c:pt>
                <c:pt idx="19">
                  <c:v>1.6056251410000009</c:v>
                </c:pt>
                <c:pt idx="20">
                  <c:v>1.4473661740000008</c:v>
                </c:pt>
                <c:pt idx="21">
                  <c:v>1.2222576140000019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1.7609882940000006</c:v>
                </c:pt>
                <c:pt idx="1">
                  <c:v>1.7653593340000029</c:v>
                </c:pt>
                <c:pt idx="2">
                  <c:v>1.762272287</c:v>
                </c:pt>
                <c:pt idx="3">
                  <c:v>1.7589940070000001</c:v>
                </c:pt>
                <c:pt idx="4">
                  <c:v>1.7535302070000007</c:v>
                </c:pt>
                <c:pt idx="5">
                  <c:v>1.7480664070000014</c:v>
                </c:pt>
                <c:pt idx="6">
                  <c:v>1.7426026070000002</c:v>
                </c:pt>
                <c:pt idx="7">
                  <c:v>1.736237280000001</c:v>
                </c:pt>
                <c:pt idx="8">
                  <c:v>1.7296807200000011</c:v>
                </c:pt>
                <c:pt idx="9">
                  <c:v>1.7242169200000017</c:v>
                </c:pt>
                <c:pt idx="10">
                  <c:v>1.7187531200000006</c:v>
                </c:pt>
                <c:pt idx="11">
                  <c:v>1.7121965600000006</c:v>
                </c:pt>
                <c:pt idx="12">
                  <c:v>1.7058312330000014</c:v>
                </c:pt>
                <c:pt idx="13">
                  <c:v>1.700367433000002</c:v>
                </c:pt>
                <c:pt idx="14">
                  <c:v>1.6959963929999997</c:v>
                </c:pt>
                <c:pt idx="15">
                  <c:v>1.6905325930000004</c:v>
                </c:pt>
                <c:pt idx="16">
                  <c:v>1.6841672660000011</c:v>
                </c:pt>
                <c:pt idx="17">
                  <c:v>1.6776107060000029</c:v>
                </c:pt>
                <c:pt idx="18">
                  <c:v>1.6601265460000025</c:v>
                </c:pt>
                <c:pt idx="19">
                  <c:v>1.5890971460000003</c:v>
                </c:pt>
                <c:pt idx="20">
                  <c:v>1.4251831460000002</c:v>
                </c:pt>
                <c:pt idx="21">
                  <c:v>1.1980802990000026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1.7710143670000011</c:v>
                </c:pt>
                <c:pt idx="1">
                  <c:v>1.7701128400000012</c:v>
                </c:pt>
                <c:pt idx="2">
                  <c:v>1.7657418000000025</c:v>
                </c:pt>
                <c:pt idx="3">
                  <c:v>1.7602779999999996</c:v>
                </c:pt>
                <c:pt idx="4">
                  <c:v>1.7526286800000008</c:v>
                </c:pt>
                <c:pt idx="5">
                  <c:v>1.7460721200000027</c:v>
                </c:pt>
                <c:pt idx="6">
                  <c:v>1.739515560000001</c:v>
                </c:pt>
                <c:pt idx="7">
                  <c:v>1.7340517600000016</c:v>
                </c:pt>
                <c:pt idx="8">
                  <c:v>1.7285879600000005</c:v>
                </c:pt>
                <c:pt idx="9">
                  <c:v>1.7220314000000023</c:v>
                </c:pt>
                <c:pt idx="10">
                  <c:v>1.7154748400000006</c:v>
                </c:pt>
                <c:pt idx="11">
                  <c:v>1.7100110400000013</c:v>
                </c:pt>
                <c:pt idx="12">
                  <c:v>1.7058312330000014</c:v>
                </c:pt>
                <c:pt idx="13">
                  <c:v>1.6992746729999997</c:v>
                </c:pt>
                <c:pt idx="14">
                  <c:v>1.6938108730000003</c:v>
                </c:pt>
                <c:pt idx="15">
                  <c:v>1.6872543130000004</c:v>
                </c:pt>
                <c:pt idx="16">
                  <c:v>1.6808889860000011</c:v>
                </c:pt>
                <c:pt idx="17">
                  <c:v>1.6743324259999994</c:v>
                </c:pt>
                <c:pt idx="18">
                  <c:v>1.6612193060000013</c:v>
                </c:pt>
                <c:pt idx="19">
                  <c:v>1.6076740659999995</c:v>
                </c:pt>
                <c:pt idx="20">
                  <c:v>1.4525021460000005</c:v>
                </c:pt>
                <c:pt idx="21">
                  <c:v>1.2219297860000022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1.7695937790000027</c:v>
                </c:pt>
                <c:pt idx="1">
                  <c:v>1.7685010190000021</c:v>
                </c:pt>
                <c:pt idx="2">
                  <c:v>1.7652227390000004</c:v>
                </c:pt>
                <c:pt idx="3">
                  <c:v>1.7608516989999998</c:v>
                </c:pt>
                <c:pt idx="4">
                  <c:v>1.7542951390000017</c:v>
                </c:pt>
                <c:pt idx="5">
                  <c:v>1.7477385790000017</c:v>
                </c:pt>
                <c:pt idx="6">
                  <c:v>1.741182019</c:v>
                </c:pt>
                <c:pt idx="7">
                  <c:v>1.7359094520000014</c:v>
                </c:pt>
                <c:pt idx="8">
                  <c:v>1.730445652000002</c:v>
                </c:pt>
                <c:pt idx="9">
                  <c:v>1.7238890920000021</c:v>
                </c:pt>
                <c:pt idx="10">
                  <c:v>1.7184252920000009</c:v>
                </c:pt>
                <c:pt idx="11">
                  <c:v>1.7107759720000004</c:v>
                </c:pt>
                <c:pt idx="12">
                  <c:v>1.7064049320000017</c:v>
                </c:pt>
                <c:pt idx="13">
                  <c:v>1.7009411320000023</c:v>
                </c:pt>
                <c:pt idx="14">
                  <c:v>1.6954773320000012</c:v>
                </c:pt>
                <c:pt idx="15">
                  <c:v>1.6891120050000019</c:v>
                </c:pt>
                <c:pt idx="16">
                  <c:v>1.6836482050000026</c:v>
                </c:pt>
                <c:pt idx="17">
                  <c:v>1.6770916450000009</c:v>
                </c:pt>
                <c:pt idx="18">
                  <c:v>1.6628857650000022</c:v>
                </c:pt>
                <c:pt idx="19">
                  <c:v>1.588578085</c:v>
                </c:pt>
                <c:pt idx="20">
                  <c:v>1.4432410050000009</c:v>
                </c:pt>
                <c:pt idx="21">
                  <c:v>1.2257817650000007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1.7647036780000001</c:v>
                </c:pt>
                <c:pt idx="1">
                  <c:v>1.7690747180000024</c:v>
                </c:pt>
                <c:pt idx="2">
                  <c:v>1.7647036780000001</c:v>
                </c:pt>
                <c:pt idx="3">
                  <c:v>1.7614253980000001</c:v>
                </c:pt>
                <c:pt idx="4">
                  <c:v>1.7561528310000014</c:v>
                </c:pt>
                <c:pt idx="5">
                  <c:v>1.7506890310000021</c:v>
                </c:pt>
                <c:pt idx="6">
                  <c:v>1.7430397109999998</c:v>
                </c:pt>
                <c:pt idx="7">
                  <c:v>1.7364831510000016</c:v>
                </c:pt>
                <c:pt idx="8">
                  <c:v>1.7310193510000023</c:v>
                </c:pt>
                <c:pt idx="9">
                  <c:v>1.7244627910000023</c:v>
                </c:pt>
                <c:pt idx="10">
                  <c:v>1.7189989910000012</c:v>
                </c:pt>
                <c:pt idx="11">
                  <c:v>1.7137264240000007</c:v>
                </c:pt>
                <c:pt idx="12">
                  <c:v>1.7082626240000014</c:v>
                </c:pt>
                <c:pt idx="13">
                  <c:v>1.7018972970000021</c:v>
                </c:pt>
                <c:pt idx="14">
                  <c:v>1.696433497000001</c:v>
                </c:pt>
                <c:pt idx="15">
                  <c:v>1.6909696970000017</c:v>
                </c:pt>
                <c:pt idx="16">
                  <c:v>1.6846043700000024</c:v>
                </c:pt>
                <c:pt idx="17">
                  <c:v>1.677856577</c:v>
                </c:pt>
                <c:pt idx="18">
                  <c:v>1.6647434570000019</c:v>
                </c:pt>
                <c:pt idx="19">
                  <c:v>1.6068271770000013</c:v>
                </c:pt>
                <c:pt idx="20">
                  <c:v>1.4452899300000013</c:v>
                </c:pt>
                <c:pt idx="21">
                  <c:v>1.2103465300000007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1.762190330000001</c:v>
                </c:pt>
                <c:pt idx="1">
                  <c:v>1.7645670830000011</c:v>
                </c:pt>
                <c:pt idx="2">
                  <c:v>1.7612888030000011</c:v>
                </c:pt>
                <c:pt idx="3">
                  <c:v>1.7580105230000012</c:v>
                </c:pt>
                <c:pt idx="4">
                  <c:v>1.7503612030000024</c:v>
                </c:pt>
                <c:pt idx="5">
                  <c:v>1.7448974029999995</c:v>
                </c:pt>
                <c:pt idx="6">
                  <c:v>1.7383408430000014</c:v>
                </c:pt>
                <c:pt idx="7">
                  <c:v>1.732877043000002</c:v>
                </c:pt>
                <c:pt idx="8">
                  <c:v>1.7276044760000016</c:v>
                </c:pt>
                <c:pt idx="9">
                  <c:v>1.7210479159999998</c:v>
                </c:pt>
                <c:pt idx="10">
                  <c:v>1.7144913560000017</c:v>
                </c:pt>
                <c:pt idx="11">
                  <c:v>1.7090275560000023</c:v>
                </c:pt>
                <c:pt idx="12">
                  <c:v>1.7024709960000024</c:v>
                </c:pt>
                <c:pt idx="13">
                  <c:v>1.6970071960000013</c:v>
                </c:pt>
                <c:pt idx="14">
                  <c:v>1.6915433960000019</c:v>
                </c:pt>
                <c:pt idx="15">
                  <c:v>1.6860795960000026</c:v>
                </c:pt>
                <c:pt idx="16">
                  <c:v>1.6808070290000021</c:v>
                </c:pt>
                <c:pt idx="17">
                  <c:v>1.6742504690000004</c:v>
                </c:pt>
                <c:pt idx="18">
                  <c:v>1.6589518290000029</c:v>
                </c:pt>
                <c:pt idx="19">
                  <c:v>1.5999427890000018</c:v>
                </c:pt>
                <c:pt idx="20">
                  <c:v>1.4338432690000005</c:v>
                </c:pt>
                <c:pt idx="21">
                  <c:v>1.204363669000001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1.7758771490000012</c:v>
                </c:pt>
                <c:pt idx="1">
                  <c:v>1.769320589000003</c:v>
                </c:pt>
                <c:pt idx="2">
                  <c:v>1.7638567890000001</c:v>
                </c:pt>
                <c:pt idx="3">
                  <c:v>1.7562074690000014</c:v>
                </c:pt>
                <c:pt idx="4">
                  <c:v>1.7496509090000014</c:v>
                </c:pt>
                <c:pt idx="5">
                  <c:v>1.7441871090000003</c:v>
                </c:pt>
                <c:pt idx="6">
                  <c:v>1.7376305490000004</c:v>
                </c:pt>
                <c:pt idx="7">
                  <c:v>1.732166749000001</c:v>
                </c:pt>
                <c:pt idx="8">
                  <c:v>1.7277957090000022</c:v>
                </c:pt>
                <c:pt idx="9">
                  <c:v>1.7212391490000005</c:v>
                </c:pt>
                <c:pt idx="10">
                  <c:v>1.7146825890000006</c:v>
                </c:pt>
                <c:pt idx="11">
                  <c:v>1.7081260290000024</c:v>
                </c:pt>
                <c:pt idx="12">
                  <c:v>1.7026622290000031</c:v>
                </c:pt>
                <c:pt idx="13">
                  <c:v>1.6971984290000002</c:v>
                </c:pt>
                <c:pt idx="14">
                  <c:v>1.690641869000002</c:v>
                </c:pt>
                <c:pt idx="15">
                  <c:v>1.6851780690000027</c:v>
                </c:pt>
                <c:pt idx="16">
                  <c:v>1.6808070290000021</c:v>
                </c:pt>
                <c:pt idx="17">
                  <c:v>1.6731577090000016</c:v>
                </c:pt>
                <c:pt idx="18">
                  <c:v>1.653488029</c:v>
                </c:pt>
                <c:pt idx="19">
                  <c:v>1.5835513890000019</c:v>
                </c:pt>
                <c:pt idx="20">
                  <c:v>1.4218229090000012</c:v>
                </c:pt>
                <c:pt idx="21">
                  <c:v>1.2141985090000009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1.7758771490000012</c:v>
                </c:pt>
                <c:pt idx="1">
                  <c:v>1.769320589000003</c:v>
                </c:pt>
                <c:pt idx="2">
                  <c:v>1.7638567890000001</c:v>
                </c:pt>
                <c:pt idx="3">
                  <c:v>1.7562074690000014</c:v>
                </c:pt>
                <c:pt idx="4">
                  <c:v>1.7496509090000014</c:v>
                </c:pt>
                <c:pt idx="5">
                  <c:v>1.7441871090000003</c:v>
                </c:pt>
                <c:pt idx="6">
                  <c:v>1.7376305490000004</c:v>
                </c:pt>
                <c:pt idx="7">
                  <c:v>1.732166749000001</c:v>
                </c:pt>
                <c:pt idx="8">
                  <c:v>1.7277957090000022</c:v>
                </c:pt>
                <c:pt idx="9">
                  <c:v>1.7212391490000005</c:v>
                </c:pt>
                <c:pt idx="10">
                  <c:v>1.7146825890000006</c:v>
                </c:pt>
                <c:pt idx="11">
                  <c:v>1.7081260290000024</c:v>
                </c:pt>
                <c:pt idx="12">
                  <c:v>1.7026622290000031</c:v>
                </c:pt>
                <c:pt idx="13">
                  <c:v>1.6971984290000002</c:v>
                </c:pt>
                <c:pt idx="14">
                  <c:v>1.690641869000002</c:v>
                </c:pt>
                <c:pt idx="15">
                  <c:v>1.6851780690000027</c:v>
                </c:pt>
                <c:pt idx="16">
                  <c:v>1.6808070290000021</c:v>
                </c:pt>
                <c:pt idx="17">
                  <c:v>1.6731577090000016</c:v>
                </c:pt>
                <c:pt idx="18">
                  <c:v>1.653488029</c:v>
                </c:pt>
                <c:pt idx="19">
                  <c:v>1.5835513890000019</c:v>
                </c:pt>
                <c:pt idx="20">
                  <c:v>1.4218229090000012</c:v>
                </c:pt>
                <c:pt idx="21">
                  <c:v>1.2141985090000009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1.7653320150000003</c:v>
                </c:pt>
                <c:pt idx="1">
                  <c:v>1.7675175349999996</c:v>
                </c:pt>
                <c:pt idx="2">
                  <c:v>1.7642392550000014</c:v>
                </c:pt>
                <c:pt idx="3">
                  <c:v>1.7598682150000009</c:v>
                </c:pt>
                <c:pt idx="4">
                  <c:v>1.7565899350000009</c:v>
                </c:pt>
                <c:pt idx="5">
                  <c:v>1.7500333750000028</c:v>
                </c:pt>
                <c:pt idx="6">
                  <c:v>1.7423840550000005</c:v>
                </c:pt>
                <c:pt idx="7">
                  <c:v>1.7371114880000018</c:v>
                </c:pt>
                <c:pt idx="8">
                  <c:v>1.7305549280000019</c:v>
                </c:pt>
                <c:pt idx="9">
                  <c:v>1.7250911280000025</c:v>
                </c:pt>
                <c:pt idx="10">
                  <c:v>1.7196273280000014</c:v>
                </c:pt>
                <c:pt idx="11">
                  <c:v>1.7130707680000015</c:v>
                </c:pt>
                <c:pt idx="12">
                  <c:v>1.7076069680000021</c:v>
                </c:pt>
                <c:pt idx="13">
                  <c:v>1.7010504080000004</c:v>
                </c:pt>
                <c:pt idx="14">
                  <c:v>1.695586608000001</c:v>
                </c:pt>
                <c:pt idx="15">
                  <c:v>1.6901228080000017</c:v>
                </c:pt>
                <c:pt idx="16">
                  <c:v>1.6846590080000023</c:v>
                </c:pt>
                <c:pt idx="17">
                  <c:v>1.6781024480000006</c:v>
                </c:pt>
                <c:pt idx="18">
                  <c:v>1.6660820880000013</c:v>
                </c:pt>
                <c:pt idx="19">
                  <c:v>1.6081658080000008</c:v>
                </c:pt>
                <c:pt idx="20">
                  <c:v>1.4519011280000012</c:v>
                </c:pt>
                <c:pt idx="21">
                  <c:v>1.2420912080000033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1.7569724010000023</c:v>
                </c:pt>
                <c:pt idx="1">
                  <c:v>1.7635289610000005</c:v>
                </c:pt>
                <c:pt idx="2">
                  <c:v>1.7602506810000005</c:v>
                </c:pt>
                <c:pt idx="3">
                  <c:v>1.7558796410000017</c:v>
                </c:pt>
                <c:pt idx="4">
                  <c:v>1.7504158410000024</c:v>
                </c:pt>
                <c:pt idx="5">
                  <c:v>1.7449520410000012</c:v>
                </c:pt>
                <c:pt idx="6">
                  <c:v>1.7383954810000013</c:v>
                </c:pt>
                <c:pt idx="7">
                  <c:v>1.7329316810000019</c:v>
                </c:pt>
                <c:pt idx="8">
                  <c:v>1.7274678810000026</c:v>
                </c:pt>
                <c:pt idx="9">
                  <c:v>1.7209113210000009</c:v>
                </c:pt>
                <c:pt idx="10">
                  <c:v>1.7154475210000015</c:v>
                </c:pt>
                <c:pt idx="11">
                  <c:v>1.7088909610000016</c:v>
                </c:pt>
                <c:pt idx="12">
                  <c:v>1.7034271610000022</c:v>
                </c:pt>
                <c:pt idx="13">
                  <c:v>1.6979633610000011</c:v>
                </c:pt>
                <c:pt idx="14">
                  <c:v>1.6924995610000018</c:v>
                </c:pt>
                <c:pt idx="15">
                  <c:v>1.6872269940000013</c:v>
                </c:pt>
                <c:pt idx="16">
                  <c:v>1.6806704340000032</c:v>
                </c:pt>
                <c:pt idx="17">
                  <c:v>1.6752066340000002</c:v>
                </c:pt>
                <c:pt idx="18">
                  <c:v>1.6610007540000034</c:v>
                </c:pt>
                <c:pt idx="19">
                  <c:v>1.6008989540000016</c:v>
                </c:pt>
                <c:pt idx="20">
                  <c:v>1.4490053140000025</c:v>
                </c:pt>
                <c:pt idx="21">
                  <c:v>1.2686999140000026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Summary!$AM$4:$AM$25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Summary!$AP$4:$AP$25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Summary!$AS$4:$AS$25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Summary!$AV$4:$AV$25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ax val="1.8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1.7758771490000012</c:v>
                </c:pt>
                <c:pt idx="1">
                  <c:v>1.769320589000003</c:v>
                </c:pt>
                <c:pt idx="2">
                  <c:v>1.7638567890000001</c:v>
                </c:pt>
                <c:pt idx="3">
                  <c:v>1.7562074690000014</c:v>
                </c:pt>
                <c:pt idx="4">
                  <c:v>1.7496509090000014</c:v>
                </c:pt>
                <c:pt idx="5">
                  <c:v>1.7441871090000003</c:v>
                </c:pt>
                <c:pt idx="6">
                  <c:v>1.7376305490000004</c:v>
                </c:pt>
                <c:pt idx="7">
                  <c:v>1.732166749000001</c:v>
                </c:pt>
                <c:pt idx="8">
                  <c:v>1.7277957090000022</c:v>
                </c:pt>
                <c:pt idx="9">
                  <c:v>1.7212391490000005</c:v>
                </c:pt>
                <c:pt idx="10">
                  <c:v>1.7146825890000006</c:v>
                </c:pt>
                <c:pt idx="11">
                  <c:v>1.7081260290000024</c:v>
                </c:pt>
                <c:pt idx="12">
                  <c:v>1.7026622290000031</c:v>
                </c:pt>
                <c:pt idx="13">
                  <c:v>1.6971984290000002</c:v>
                </c:pt>
                <c:pt idx="14">
                  <c:v>1.690641869000002</c:v>
                </c:pt>
                <c:pt idx="15">
                  <c:v>1.6851780690000027</c:v>
                </c:pt>
                <c:pt idx="16">
                  <c:v>1.6808070290000021</c:v>
                </c:pt>
                <c:pt idx="17">
                  <c:v>1.6731577090000016</c:v>
                </c:pt>
                <c:pt idx="18">
                  <c:v>1.653488029</c:v>
                </c:pt>
                <c:pt idx="19">
                  <c:v>1.5835513890000019</c:v>
                </c:pt>
                <c:pt idx="20">
                  <c:v>1.4218229090000012</c:v>
                </c:pt>
                <c:pt idx="21">
                  <c:v>1.2141985090000009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-3.1344077659429488E-2</c:v>
                </c:pt>
                <c:pt idx="1">
                  <c:v>-2.1180119975380121E-2</c:v>
                </c:pt>
                <c:pt idx="2">
                  <c:v>-1.5710285440238003E-2</c:v>
                </c:pt>
                <c:pt idx="3">
                  <c:v>8.8559600889290824E-2</c:v>
                </c:pt>
                <c:pt idx="4">
                  <c:v>0.32345037378233504</c:v>
                </c:pt>
                <c:pt idx="5">
                  <c:v>0.72983050606837052</c:v>
                </c:pt>
                <c:pt idx="6">
                  <c:v>2.0663028796184588</c:v>
                </c:pt>
                <c:pt idx="7">
                  <c:v>4.2161866585380947</c:v>
                </c:pt>
                <c:pt idx="8">
                  <c:v>9.6762543909239564</c:v>
                </c:pt>
                <c:pt idx="9">
                  <c:v>12.44837260207561</c:v>
                </c:pt>
                <c:pt idx="10">
                  <c:v>8.7730455669668395</c:v>
                </c:pt>
                <c:pt idx="11">
                  <c:v>4.7628510853947654</c:v>
                </c:pt>
                <c:pt idx="12">
                  <c:v>1.4271757532337432</c:v>
                </c:pt>
                <c:pt idx="13">
                  <c:v>0.78793324473984494</c:v>
                </c:pt>
                <c:pt idx="14">
                  <c:v>0.52366194345331041</c:v>
                </c:pt>
                <c:pt idx="15">
                  <c:v>0.28675323246879325</c:v>
                </c:pt>
                <c:pt idx="16">
                  <c:v>0.15225518026981838</c:v>
                </c:pt>
                <c:pt idx="17">
                  <c:v>9.8169469049883551E-2</c:v>
                </c:pt>
                <c:pt idx="18">
                  <c:v>0.1148302684845689</c:v>
                </c:pt>
                <c:pt idx="19">
                  <c:v>7.8036355840388941E-2</c:v>
                </c:pt>
                <c:pt idx="20">
                  <c:v>4.3806465110277949E-2</c:v>
                </c:pt>
                <c:pt idx="21">
                  <c:v>-5.4011460372198729E-3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1.7758771490000012</c:v>
                </c:pt>
                <c:pt idx="1">
                  <c:v>1.769320589000003</c:v>
                </c:pt>
                <c:pt idx="2">
                  <c:v>1.7638567890000001</c:v>
                </c:pt>
                <c:pt idx="3">
                  <c:v>1.7562074690000014</c:v>
                </c:pt>
                <c:pt idx="4">
                  <c:v>1.7496509090000014</c:v>
                </c:pt>
                <c:pt idx="5">
                  <c:v>1.7441871090000003</c:v>
                </c:pt>
                <c:pt idx="6">
                  <c:v>1.7376305490000004</c:v>
                </c:pt>
                <c:pt idx="7">
                  <c:v>1.732166749000001</c:v>
                </c:pt>
                <c:pt idx="8">
                  <c:v>1.7277957090000022</c:v>
                </c:pt>
                <c:pt idx="9">
                  <c:v>1.7212391490000005</c:v>
                </c:pt>
                <c:pt idx="10">
                  <c:v>1.7146825890000006</c:v>
                </c:pt>
                <c:pt idx="11">
                  <c:v>1.7081260290000024</c:v>
                </c:pt>
                <c:pt idx="12">
                  <c:v>1.7026622290000031</c:v>
                </c:pt>
                <c:pt idx="13">
                  <c:v>1.6971984290000002</c:v>
                </c:pt>
                <c:pt idx="14">
                  <c:v>1.690641869000002</c:v>
                </c:pt>
                <c:pt idx="15">
                  <c:v>1.6851780690000027</c:v>
                </c:pt>
                <c:pt idx="16">
                  <c:v>1.6808070290000021</c:v>
                </c:pt>
                <c:pt idx="17">
                  <c:v>1.6731577090000016</c:v>
                </c:pt>
                <c:pt idx="18">
                  <c:v>1.653488029</c:v>
                </c:pt>
                <c:pt idx="19">
                  <c:v>1.5835513890000019</c:v>
                </c:pt>
                <c:pt idx="20">
                  <c:v>1.4218229090000012</c:v>
                </c:pt>
                <c:pt idx="21">
                  <c:v>1.2141985090000009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-4.2493337490999671E-2</c:v>
                </c:pt>
                <c:pt idx="1">
                  <c:v>-3.5983297994610301E-2</c:v>
                </c:pt>
                <c:pt idx="2">
                  <c:v>-4.0892241478493942E-2</c:v>
                </c:pt>
                <c:pt idx="3">
                  <c:v>2.8208086511399961E-2</c:v>
                </c:pt>
                <c:pt idx="4">
                  <c:v>0.4732448303453749</c:v>
                </c:pt>
                <c:pt idx="5">
                  <c:v>1.1729607410854916</c:v>
                </c:pt>
                <c:pt idx="6">
                  <c:v>1.7882639967057676</c:v>
                </c:pt>
                <c:pt idx="7">
                  <c:v>3.7032278574720014</c:v>
                </c:pt>
                <c:pt idx="8">
                  <c:v>10.251813724991193</c:v>
                </c:pt>
                <c:pt idx="9">
                  <c:v>14.704833027668696</c:v>
                </c:pt>
                <c:pt idx="10">
                  <c:v>10.1057952020653</c:v>
                </c:pt>
                <c:pt idx="11">
                  <c:v>5.656225891687245</c:v>
                </c:pt>
                <c:pt idx="12">
                  <c:v>2.0496890859749821</c:v>
                </c:pt>
                <c:pt idx="13">
                  <c:v>1.1232862207564553</c:v>
                </c:pt>
                <c:pt idx="14">
                  <c:v>0.52795174790941357</c:v>
                </c:pt>
                <c:pt idx="15">
                  <c:v>0.30259405640194909</c:v>
                </c:pt>
                <c:pt idx="16">
                  <c:v>0.16503817136000565</c:v>
                </c:pt>
                <c:pt idx="17">
                  <c:v>9.584436467870483E-2</c:v>
                </c:pt>
                <c:pt idx="18">
                  <c:v>0.11851319764267197</c:v>
                </c:pt>
                <c:pt idx="19">
                  <c:v>0.12274208387272083</c:v>
                </c:pt>
                <c:pt idx="20">
                  <c:v>8.5553563096441534E-2</c:v>
                </c:pt>
                <c:pt idx="21">
                  <c:v>-9.1127643156254708E-3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1.7675175349999996</c:v>
                </c:pt>
                <c:pt idx="1">
                  <c:v>1.7642392550000014</c:v>
                </c:pt>
                <c:pt idx="2">
                  <c:v>1.7598682150000009</c:v>
                </c:pt>
                <c:pt idx="3">
                  <c:v>1.7565899350000009</c:v>
                </c:pt>
                <c:pt idx="4">
                  <c:v>1.7500333750000028</c:v>
                </c:pt>
                <c:pt idx="5">
                  <c:v>1.7423840550000005</c:v>
                </c:pt>
                <c:pt idx="6">
                  <c:v>1.7371114880000018</c:v>
                </c:pt>
                <c:pt idx="7">
                  <c:v>1.7305549280000019</c:v>
                </c:pt>
                <c:pt idx="8">
                  <c:v>1.7250911280000025</c:v>
                </c:pt>
                <c:pt idx="9">
                  <c:v>1.7196273280000014</c:v>
                </c:pt>
                <c:pt idx="10">
                  <c:v>1.7130707680000015</c:v>
                </c:pt>
                <c:pt idx="11">
                  <c:v>1.7076069680000021</c:v>
                </c:pt>
                <c:pt idx="12">
                  <c:v>1.7010504080000004</c:v>
                </c:pt>
                <c:pt idx="13">
                  <c:v>1.695586608000001</c:v>
                </c:pt>
                <c:pt idx="14">
                  <c:v>1.6901228080000017</c:v>
                </c:pt>
                <c:pt idx="15">
                  <c:v>1.6846590080000023</c:v>
                </c:pt>
                <c:pt idx="16">
                  <c:v>1.6781024480000006</c:v>
                </c:pt>
                <c:pt idx="17">
                  <c:v>1.6660820880000013</c:v>
                </c:pt>
                <c:pt idx="18">
                  <c:v>1.6081658080000008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-2.246898666096948E-2</c:v>
                </c:pt>
                <c:pt idx="1">
                  <c:v>-1.7819984615539172E-2</c:v>
                </c:pt>
                <c:pt idx="2">
                  <c:v>-1.7741417909827051E-4</c:v>
                </c:pt>
                <c:pt idx="3">
                  <c:v>0.18212028995262197</c:v>
                </c:pt>
                <c:pt idx="4">
                  <c:v>0.64558878966719402</c:v>
                </c:pt>
                <c:pt idx="5">
                  <c:v>1.8574729786736199</c:v>
                </c:pt>
                <c:pt idx="6">
                  <c:v>4.278331961226578</c:v>
                </c:pt>
                <c:pt idx="7">
                  <c:v>11.326101433791171</c:v>
                </c:pt>
                <c:pt idx="8">
                  <c:v>21.566952911806322</c:v>
                </c:pt>
                <c:pt idx="9">
                  <c:v>17.707285369551531</c:v>
                </c:pt>
                <c:pt idx="10">
                  <c:v>10.928493036010599</c:v>
                </c:pt>
                <c:pt idx="11">
                  <c:v>4.26288189128993</c:v>
                </c:pt>
                <c:pt idx="12">
                  <c:v>1.9029912771927979</c:v>
                </c:pt>
                <c:pt idx="13">
                  <c:v>1.098349846698272</c:v>
                </c:pt>
                <c:pt idx="14">
                  <c:v>0.64878690601504152</c:v>
                </c:pt>
                <c:pt idx="15">
                  <c:v>0.31708633909551315</c:v>
                </c:pt>
                <c:pt idx="16">
                  <c:v>0.17096964051869612</c:v>
                </c:pt>
                <c:pt idx="17">
                  <c:v>0.21014917072709535</c:v>
                </c:pt>
                <c:pt idx="18">
                  <c:v>0.24488978418305307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1.7635289610000005</c:v>
                </c:pt>
                <c:pt idx="1">
                  <c:v>1.7602506810000005</c:v>
                </c:pt>
                <c:pt idx="2">
                  <c:v>1.7558796410000017</c:v>
                </c:pt>
                <c:pt idx="3">
                  <c:v>1.7504158410000024</c:v>
                </c:pt>
                <c:pt idx="4">
                  <c:v>1.7449520410000012</c:v>
                </c:pt>
                <c:pt idx="5">
                  <c:v>1.7383954810000013</c:v>
                </c:pt>
                <c:pt idx="6">
                  <c:v>1.7329316810000019</c:v>
                </c:pt>
                <c:pt idx="7">
                  <c:v>1.7274678810000026</c:v>
                </c:pt>
                <c:pt idx="8">
                  <c:v>1.7209113210000009</c:v>
                </c:pt>
                <c:pt idx="9">
                  <c:v>1.7154475210000015</c:v>
                </c:pt>
                <c:pt idx="10">
                  <c:v>1.7088909610000016</c:v>
                </c:pt>
                <c:pt idx="11">
                  <c:v>1.7034271610000022</c:v>
                </c:pt>
                <c:pt idx="12">
                  <c:v>1.6979633610000011</c:v>
                </c:pt>
                <c:pt idx="13">
                  <c:v>1.6924995610000018</c:v>
                </c:pt>
                <c:pt idx="14">
                  <c:v>1.6872269940000013</c:v>
                </c:pt>
                <c:pt idx="15">
                  <c:v>1.6806704340000032</c:v>
                </c:pt>
                <c:pt idx="16">
                  <c:v>1.6752066340000002</c:v>
                </c:pt>
                <c:pt idx="17">
                  <c:v>1.6610007540000034</c:v>
                </c:pt>
                <c:pt idx="18">
                  <c:v>1.6008989540000016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-2.4196140456215227E-2</c:v>
                </c:pt>
                <c:pt idx="1">
                  <c:v>-3.8876039620580304E-2</c:v>
                </c:pt>
                <c:pt idx="2">
                  <c:v>7.4150454266536832E-3</c:v>
                </c:pt>
                <c:pt idx="3">
                  <c:v>0.15337976047986368</c:v>
                </c:pt>
                <c:pt idx="4">
                  <c:v>0.4425565862580525</c:v>
                </c:pt>
                <c:pt idx="5">
                  <c:v>0.98319024002015365</c:v>
                </c:pt>
                <c:pt idx="6">
                  <c:v>2.071860929373734</c:v>
                </c:pt>
                <c:pt idx="7">
                  <c:v>8.3919064186559726</c:v>
                </c:pt>
                <c:pt idx="8">
                  <c:v>15.168456133371402</c:v>
                </c:pt>
                <c:pt idx="9">
                  <c:v>13.571247209689352</c:v>
                </c:pt>
                <c:pt idx="10">
                  <c:v>8.1865181985616928</c:v>
                </c:pt>
                <c:pt idx="11">
                  <c:v>3.1706941464795051</c:v>
                </c:pt>
                <c:pt idx="12">
                  <c:v>1.2979424599700591</c:v>
                </c:pt>
                <c:pt idx="13">
                  <c:v>0.66015842537069169</c:v>
                </c:pt>
                <c:pt idx="14">
                  <c:v>0.38435844667864227</c:v>
                </c:pt>
                <c:pt idx="15">
                  <c:v>0.22408677903630159</c:v>
                </c:pt>
                <c:pt idx="16">
                  <c:v>0.18547494168379908</c:v>
                </c:pt>
                <c:pt idx="17">
                  <c:v>0.20109573405743228</c:v>
                </c:pt>
                <c:pt idx="18">
                  <c:v>0.17273067295526878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Summary!$AM$5:$AM$23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Summary!$AN$5:$AN$23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Summary!$AP$5:$AP$23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Summary!$AQ$5:$AQ$23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Summary!$AS$5:$AS$23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Summary!$AT$5:$AT$23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Summary!$AV$5:$AV$23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Summary!$AW$5:$AW$23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1"/>
  <sheetViews>
    <sheetView workbookViewId="0">
      <selection activeCell="D23" sqref="D23"/>
    </sheetView>
  </sheetViews>
  <sheetFormatPr defaultRowHeight="12.7"/>
  <cols>
    <col min="1" max="1" width="11.29296875" bestFit="1" customWidth="1"/>
    <col min="2" max="2" width="9.703125" bestFit="1" customWidth="1"/>
    <col min="3" max="3" width="9.703125" customWidth="1"/>
    <col min="4" max="4" width="17.29296875" bestFit="1" customWidth="1"/>
    <col min="5" max="5" width="18.703125" bestFit="1" customWidth="1"/>
    <col min="6" max="6" width="12.5859375" customWidth="1"/>
    <col min="7" max="7" width="18.703125" customWidth="1"/>
    <col min="8" max="8" width="20" bestFit="1" customWidth="1"/>
    <col min="9" max="9" width="20" customWidth="1"/>
  </cols>
  <sheetData>
    <row r="1" spans="1:10">
      <c r="A1" t="s">
        <v>191</v>
      </c>
    </row>
    <row r="2" spans="1:10">
      <c r="A2" t="s">
        <v>192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208</v>
      </c>
      <c r="G4" s="27" t="s">
        <v>209</v>
      </c>
      <c r="H4" s="27" t="s">
        <v>201</v>
      </c>
      <c r="I4" s="27" t="s">
        <v>211</v>
      </c>
      <c r="J4" s="27" t="s">
        <v>197</v>
      </c>
    </row>
    <row r="5" spans="1:10">
      <c r="A5" s="63">
        <f>TubeLoading!F29</f>
        <v>2036</v>
      </c>
      <c r="B5" s="63" t="str">
        <f>TubeLoading!A29</f>
        <v>Tube A</v>
      </c>
      <c r="C5" s="63" t="s">
        <v>196</v>
      </c>
      <c r="D5" s="64">
        <v>44909</v>
      </c>
      <c r="E5" s="63">
        <v>112</v>
      </c>
      <c r="G5" s="63">
        <f>TubeLoading!J29</f>
        <v>4000</v>
      </c>
      <c r="H5" s="50">
        <f>Summary!G26</f>
        <v>74.939309014528703</v>
      </c>
      <c r="I5" s="65">
        <v>37</v>
      </c>
    </row>
    <row r="6" spans="1:10">
      <c r="A6" s="63">
        <f>TubeLoading!F30</f>
        <v>3966</v>
      </c>
      <c r="B6" s="63" t="str">
        <f>TubeLoading!A30</f>
        <v>Tube B</v>
      </c>
      <c r="C6" s="63" t="s">
        <v>196</v>
      </c>
      <c r="D6" s="64">
        <v>44909</v>
      </c>
      <c r="E6">
        <v>112</v>
      </c>
      <c r="G6" s="63">
        <f>TubeLoading!J30</f>
        <v>4000</v>
      </c>
      <c r="H6" s="50">
        <f>Summary!G27</f>
        <v>0</v>
      </c>
      <c r="I6" s="50">
        <v>37</v>
      </c>
    </row>
    <row r="7" spans="1:10">
      <c r="A7" s="63">
        <f>TubeLoading!F31</f>
        <v>3203</v>
      </c>
      <c r="B7" s="63" t="str">
        <f>TubeLoading!A31</f>
        <v>Tube C</v>
      </c>
      <c r="C7" s="63" t="s">
        <v>196</v>
      </c>
      <c r="D7" s="64">
        <v>44909</v>
      </c>
      <c r="E7" s="63">
        <v>112</v>
      </c>
      <c r="G7" s="63">
        <f>TubeLoading!J31</f>
        <v>4000</v>
      </c>
      <c r="H7" s="50">
        <f>Summary!J26</f>
        <v>63.442589990876066</v>
      </c>
      <c r="I7" s="65">
        <v>37</v>
      </c>
    </row>
    <row r="8" spans="1:10">
      <c r="A8" s="63">
        <f>TubeLoading!F32</f>
        <v>4012</v>
      </c>
      <c r="B8" s="63" t="str">
        <f>TubeLoading!A32</f>
        <v>Tube D</v>
      </c>
      <c r="C8" s="63" t="s">
        <v>196</v>
      </c>
      <c r="D8" s="64">
        <v>44909</v>
      </c>
      <c r="E8">
        <v>112</v>
      </c>
      <c r="G8" s="63">
        <f>TubeLoading!J32</f>
        <v>4000</v>
      </c>
      <c r="H8" s="50">
        <f>Summary!M26</f>
        <v>55.208492721850732</v>
      </c>
      <c r="I8" s="50">
        <v>37</v>
      </c>
    </row>
    <row r="9" spans="1:10">
      <c r="A9" s="63">
        <f>TubeLoading!F33</f>
        <v>4011</v>
      </c>
      <c r="B9" s="63" t="str">
        <f>TubeLoading!A33</f>
        <v>Tube E</v>
      </c>
      <c r="C9" s="63" t="s">
        <v>199</v>
      </c>
      <c r="D9" s="64">
        <v>44909</v>
      </c>
      <c r="E9">
        <v>114</v>
      </c>
      <c r="G9" s="63">
        <f>TubeLoading!J33</f>
        <v>4000</v>
      </c>
      <c r="H9" s="50">
        <f>Summary!P26</f>
        <v>26.628704569891344</v>
      </c>
      <c r="I9" s="65">
        <v>37</v>
      </c>
    </row>
    <row r="10" spans="1:10">
      <c r="A10" s="63">
        <f>TubeLoading!F34</f>
        <v>3205</v>
      </c>
      <c r="B10" s="63" t="str">
        <f>TubeLoading!A34</f>
        <v>Tube F</v>
      </c>
      <c r="C10" s="63" t="s">
        <v>199</v>
      </c>
      <c r="D10" s="64">
        <v>44909</v>
      </c>
      <c r="E10">
        <v>114</v>
      </c>
      <c r="G10" s="63">
        <f>TubeLoading!J34</f>
        <v>4000</v>
      </c>
      <c r="H10" s="50">
        <f>Summary!S26</f>
        <v>57.662918331918334</v>
      </c>
      <c r="I10" s="50">
        <v>37</v>
      </c>
    </row>
    <row r="11" spans="1:10">
      <c r="A11" s="63">
        <f>TubeLoading!F35</f>
        <v>1465</v>
      </c>
      <c r="B11" s="63" t="str">
        <f>TubeLoading!A35</f>
        <v>Tube G</v>
      </c>
      <c r="C11" s="63" t="s">
        <v>199</v>
      </c>
      <c r="D11" s="64">
        <v>44909</v>
      </c>
      <c r="E11">
        <v>114</v>
      </c>
      <c r="G11" s="63">
        <f>TubeLoading!J35</f>
        <v>4000</v>
      </c>
      <c r="H11" s="50">
        <f>Summary!V26</f>
        <v>51.880488596434027</v>
      </c>
      <c r="I11" s="65">
        <v>37</v>
      </c>
    </row>
    <row r="12" spans="1:10">
      <c r="A12" s="63">
        <f>TubeLoading!F36</f>
        <v>1423</v>
      </c>
      <c r="B12" s="63" t="str">
        <f>TubeLoading!A36</f>
        <v>Tube H</v>
      </c>
      <c r="C12" s="63" t="s">
        <v>199</v>
      </c>
      <c r="D12" s="64">
        <v>44909</v>
      </c>
      <c r="E12">
        <v>114</v>
      </c>
      <c r="G12" s="63">
        <f>TubeLoading!J36</f>
        <v>3999.9999999999995</v>
      </c>
      <c r="H12" s="50">
        <f>Summary!Y26</f>
        <v>50.608966076308725</v>
      </c>
      <c r="I12" s="50">
        <v>37</v>
      </c>
    </row>
    <row r="13" spans="1:10">
      <c r="A13" s="63">
        <f>TubeLoading!F37</f>
        <v>1784</v>
      </c>
      <c r="B13" s="63" t="str">
        <f>TubeLoading!A37</f>
        <v>Tube I</v>
      </c>
      <c r="C13" s="63" t="s">
        <v>202</v>
      </c>
      <c r="D13" s="64">
        <v>44909</v>
      </c>
      <c r="E13">
        <v>136</v>
      </c>
      <c r="G13" s="63">
        <f>TubeLoading!J37</f>
        <v>4000.0000000000005</v>
      </c>
      <c r="H13" s="50">
        <f>Summary!AB26</f>
        <v>46.555184025455496</v>
      </c>
      <c r="I13" s="65">
        <v>37</v>
      </c>
    </row>
    <row r="14" spans="1:10">
      <c r="A14" s="63">
        <f>TubeLoading!F38</f>
        <v>2031</v>
      </c>
      <c r="B14" s="63" t="str">
        <f>TubeLoading!A38</f>
        <v>Tube J</v>
      </c>
      <c r="C14" s="63" t="s">
        <v>202</v>
      </c>
      <c r="D14" s="64">
        <v>44909</v>
      </c>
      <c r="E14">
        <v>136</v>
      </c>
      <c r="G14" s="63">
        <f>TubeLoading!J38</f>
        <v>4000</v>
      </c>
      <c r="H14" s="50">
        <f>Summary!AE26</f>
        <v>52.38979754643708</v>
      </c>
      <c r="I14" s="50">
        <v>37</v>
      </c>
    </row>
    <row r="15" spans="1:10">
      <c r="A15" s="63">
        <f>TubeLoading!F39</f>
        <v>1869</v>
      </c>
      <c r="B15" s="63" t="str">
        <f>TubeLoading!A39</f>
        <v>Tube K</v>
      </c>
      <c r="C15" s="63" t="s">
        <v>202</v>
      </c>
      <c r="D15" s="64">
        <v>44909</v>
      </c>
      <c r="E15">
        <v>136</v>
      </c>
      <c r="G15" s="63">
        <f>TubeLoading!J39</f>
        <v>4000</v>
      </c>
      <c r="H15" s="50">
        <f>Summary!AH26</f>
        <v>77.464564012012275</v>
      </c>
      <c r="I15" s="65">
        <v>37</v>
      </c>
    </row>
    <row r="16" spans="1:10">
      <c r="A16" s="63">
        <f>TubeLoading!F40</f>
        <v>3195</v>
      </c>
      <c r="B16" s="63" t="str">
        <f>TubeLoading!A40</f>
        <v>Tube L</v>
      </c>
      <c r="C16" s="63" t="s">
        <v>202</v>
      </c>
      <c r="D16" s="64">
        <v>44909</v>
      </c>
      <c r="E16">
        <v>136</v>
      </c>
      <c r="G16" s="63">
        <f>TubeLoading!J40</f>
        <v>4000</v>
      </c>
      <c r="H16" s="50">
        <f>Summary!AK26</f>
        <v>55.306942035093876</v>
      </c>
      <c r="I16" s="50">
        <v>37</v>
      </c>
    </row>
    <row r="20" spans="1:1">
      <c r="A20" t="s">
        <v>210</v>
      </c>
    </row>
    <row r="21" spans="1:1">
      <c r="A21" t="s">
        <v>212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1.4060999999999999</v>
      </c>
      <c r="D2" s="57">
        <v>20.6</v>
      </c>
      <c r="E2" s="57">
        <f t="shared" ref="E2:E23" si="0">((20-D2)*-0.000175+C2)-0.0008</f>
        <v>1.405405</v>
      </c>
      <c r="F2" s="58">
        <f t="shared" ref="F2:F23" si="1">E2*10.9276-13.593</f>
        <v>1.7647036780000001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1.4065000000000001</v>
      </c>
      <c r="D3" s="57">
        <v>20.6</v>
      </c>
      <c r="E3" s="57">
        <f t="shared" si="0"/>
        <v>1.4058050000000002</v>
      </c>
      <c r="F3" s="58">
        <f t="shared" si="1"/>
        <v>1.7690747180000024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20.6</v>
      </c>
      <c r="E4" s="57">
        <f t="shared" si="0"/>
        <v>1.405405</v>
      </c>
      <c r="F4" s="58">
        <f t="shared" si="1"/>
        <v>1.7647036780000001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20.6</v>
      </c>
      <c r="E5" s="57">
        <f t="shared" si="0"/>
        <v>1.405105</v>
      </c>
      <c r="F5" s="58">
        <f t="shared" si="1"/>
        <v>1.7614253980000001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20.7</v>
      </c>
      <c r="E6" s="55">
        <f t="shared" si="0"/>
        <v>1.4046225000000001</v>
      </c>
      <c r="F6" s="56">
        <f t="shared" si="1"/>
        <v>1.7561528310000014</v>
      </c>
      <c r="G6" s="55" t="s">
        <v>111</v>
      </c>
    </row>
    <row r="7" spans="1:13">
      <c r="A7" s="55">
        <v>6</v>
      </c>
      <c r="B7" s="55" t="s">
        <v>61</v>
      </c>
      <c r="C7" s="56">
        <v>1.4048</v>
      </c>
      <c r="D7" s="55">
        <v>20.7</v>
      </c>
      <c r="E7" s="55">
        <f t="shared" si="0"/>
        <v>1.4041225000000002</v>
      </c>
      <c r="F7" s="56">
        <f t="shared" si="1"/>
        <v>1.7506890310000021</v>
      </c>
      <c r="G7" s="55" t="s">
        <v>112</v>
      </c>
    </row>
    <row r="8" spans="1:13">
      <c r="A8" s="55">
        <v>7</v>
      </c>
      <c r="B8" s="55" t="s">
        <v>61</v>
      </c>
      <c r="C8" s="56">
        <v>1.4040999999999999</v>
      </c>
      <c r="D8" s="55">
        <v>20.7</v>
      </c>
      <c r="E8" s="55">
        <f t="shared" si="0"/>
        <v>1.4034225</v>
      </c>
      <c r="F8" s="56">
        <f t="shared" si="1"/>
        <v>1.7430397109999998</v>
      </c>
      <c r="G8" s="55" t="s">
        <v>113</v>
      </c>
    </row>
    <row r="9" spans="1:13">
      <c r="A9" s="55">
        <v>8</v>
      </c>
      <c r="B9" s="55" t="s">
        <v>61</v>
      </c>
      <c r="C9" s="56">
        <v>1.4035</v>
      </c>
      <c r="D9" s="55">
        <v>20.7</v>
      </c>
      <c r="E9" s="55">
        <f t="shared" si="0"/>
        <v>1.4028225000000001</v>
      </c>
      <c r="F9" s="56">
        <f t="shared" si="1"/>
        <v>1.7364831510000016</v>
      </c>
      <c r="G9" s="55" t="s">
        <v>114</v>
      </c>
    </row>
    <row r="10" spans="1:13">
      <c r="A10" s="55">
        <v>9</v>
      </c>
      <c r="B10" s="55" t="s">
        <v>61</v>
      </c>
      <c r="C10" s="56">
        <v>1.403</v>
      </c>
      <c r="D10" s="55">
        <v>20.7</v>
      </c>
      <c r="E10" s="55">
        <f t="shared" si="0"/>
        <v>1.4023225000000001</v>
      </c>
      <c r="F10" s="56">
        <f t="shared" si="1"/>
        <v>1.7310193510000023</v>
      </c>
      <c r="G10" s="55" t="s">
        <v>115</v>
      </c>
    </row>
    <row r="11" spans="1:13">
      <c r="A11" s="55">
        <v>10</v>
      </c>
      <c r="B11" s="55" t="s">
        <v>61</v>
      </c>
      <c r="C11" s="56">
        <v>1.4024000000000001</v>
      </c>
      <c r="D11" s="55">
        <v>20.7</v>
      </c>
      <c r="E11" s="55">
        <f t="shared" si="0"/>
        <v>1.4017225000000002</v>
      </c>
      <c r="F11" s="56">
        <f t="shared" si="1"/>
        <v>1.7244627910000023</v>
      </c>
      <c r="G11" s="55" t="s">
        <v>116</v>
      </c>
    </row>
    <row r="12" spans="1:13">
      <c r="A12" s="55">
        <v>11</v>
      </c>
      <c r="B12" s="55" t="s">
        <v>61</v>
      </c>
      <c r="C12" s="56">
        <v>1.4018999999999999</v>
      </c>
      <c r="D12" s="55">
        <v>20.7</v>
      </c>
      <c r="E12" s="55">
        <f t="shared" si="0"/>
        <v>1.4012225</v>
      </c>
      <c r="F12" s="56">
        <f t="shared" si="1"/>
        <v>1.7189989910000012</v>
      </c>
      <c r="G12" s="55" t="s">
        <v>117</v>
      </c>
    </row>
    <row r="13" spans="1:13">
      <c r="A13" s="55">
        <v>12</v>
      </c>
      <c r="B13" s="55" t="s">
        <v>61</v>
      </c>
      <c r="C13" s="56">
        <v>1.4014</v>
      </c>
      <c r="D13" s="55">
        <v>20.8</v>
      </c>
      <c r="E13" s="55">
        <f t="shared" si="0"/>
        <v>1.4007400000000001</v>
      </c>
      <c r="F13" s="56">
        <f t="shared" si="1"/>
        <v>1.7137264240000007</v>
      </c>
      <c r="G13" s="55" t="s">
        <v>118</v>
      </c>
    </row>
    <row r="14" spans="1:13">
      <c r="A14" s="57">
        <v>13</v>
      </c>
      <c r="B14" s="57" t="s">
        <v>61</v>
      </c>
      <c r="C14" s="58">
        <v>1.4009</v>
      </c>
      <c r="D14" s="57">
        <v>20.8</v>
      </c>
      <c r="E14" s="57">
        <f t="shared" si="0"/>
        <v>1.4002400000000002</v>
      </c>
      <c r="F14" s="58">
        <f t="shared" si="1"/>
        <v>1.7082626240000014</v>
      </c>
      <c r="G14" s="57" t="s">
        <v>119</v>
      </c>
    </row>
    <row r="15" spans="1:13">
      <c r="A15" s="57">
        <v>14</v>
      </c>
      <c r="B15" s="57" t="s">
        <v>61</v>
      </c>
      <c r="C15" s="58">
        <v>1.4003000000000001</v>
      </c>
      <c r="D15" s="57">
        <v>20.9</v>
      </c>
      <c r="E15" s="57">
        <f t="shared" si="0"/>
        <v>1.3996575000000002</v>
      </c>
      <c r="F15" s="58">
        <f t="shared" si="1"/>
        <v>1.7018972970000021</v>
      </c>
      <c r="G15" s="57" t="s">
        <v>120</v>
      </c>
    </row>
    <row r="16" spans="1:13">
      <c r="A16" s="57">
        <v>15</v>
      </c>
      <c r="B16" s="57" t="s">
        <v>61</v>
      </c>
      <c r="C16" s="58">
        <v>1.3997999999999999</v>
      </c>
      <c r="D16" s="57">
        <v>20.9</v>
      </c>
      <c r="E16" s="57">
        <f t="shared" si="0"/>
        <v>1.3991575000000001</v>
      </c>
      <c r="F16" s="58">
        <f t="shared" si="1"/>
        <v>1.696433497000001</v>
      </c>
      <c r="G16" s="57" t="s">
        <v>121</v>
      </c>
    </row>
    <row r="17" spans="1:7">
      <c r="A17" s="57">
        <v>16</v>
      </c>
      <c r="B17" s="57" t="s">
        <v>61</v>
      </c>
      <c r="C17" s="58">
        <v>1.3993</v>
      </c>
      <c r="D17" s="57">
        <v>20.9</v>
      </c>
      <c r="E17" s="57">
        <f t="shared" si="0"/>
        <v>1.3986575000000001</v>
      </c>
      <c r="F17" s="58">
        <f t="shared" si="1"/>
        <v>1.6909696970000017</v>
      </c>
      <c r="G17" s="57" t="s">
        <v>122</v>
      </c>
    </row>
    <row r="18" spans="1:7">
      <c r="A18" s="57">
        <v>17</v>
      </c>
      <c r="B18" s="57" t="s">
        <v>61</v>
      </c>
      <c r="C18" s="58">
        <v>1.3987000000000001</v>
      </c>
      <c r="D18" s="57">
        <v>21</v>
      </c>
      <c r="E18" s="57">
        <f t="shared" si="0"/>
        <v>1.3980750000000002</v>
      </c>
      <c r="F18" s="58">
        <f t="shared" si="1"/>
        <v>1.6846043700000024</v>
      </c>
      <c r="G18" s="57" t="s">
        <v>123</v>
      </c>
    </row>
    <row r="19" spans="1:7">
      <c r="A19" s="57">
        <v>18</v>
      </c>
      <c r="B19" s="57" t="s">
        <v>61</v>
      </c>
      <c r="C19" s="58">
        <v>1.3980999999999999</v>
      </c>
      <c r="D19" s="57">
        <v>20.9</v>
      </c>
      <c r="E19" s="57">
        <f t="shared" si="0"/>
        <v>1.3974575</v>
      </c>
      <c r="F19" s="58">
        <f t="shared" si="1"/>
        <v>1.677856577</v>
      </c>
      <c r="G19" s="57" t="s">
        <v>124</v>
      </c>
    </row>
    <row r="20" spans="1:7">
      <c r="A20" s="57">
        <v>19</v>
      </c>
      <c r="B20" s="57" t="s">
        <v>61</v>
      </c>
      <c r="C20" s="58">
        <v>1.3969</v>
      </c>
      <c r="D20" s="57">
        <v>20.9</v>
      </c>
      <c r="E20" s="57">
        <f t="shared" si="0"/>
        <v>1.3962575000000002</v>
      </c>
      <c r="F20" s="58">
        <f t="shared" si="1"/>
        <v>1.6647434570000019</v>
      </c>
      <c r="G20" s="57" t="s">
        <v>125</v>
      </c>
    </row>
    <row r="21" spans="1:7">
      <c r="A21" s="57">
        <v>20</v>
      </c>
      <c r="B21" s="57" t="s">
        <v>61</v>
      </c>
      <c r="C21" s="58">
        <v>1.3915999999999999</v>
      </c>
      <c r="D21" s="57">
        <v>20.9</v>
      </c>
      <c r="E21" s="57">
        <f t="shared" si="0"/>
        <v>1.3909575000000001</v>
      </c>
      <c r="F21" s="58">
        <f t="shared" si="1"/>
        <v>1.6068271770000013</v>
      </c>
      <c r="G21" s="57" t="s">
        <v>126</v>
      </c>
    </row>
    <row r="22" spans="1:7">
      <c r="A22" s="55">
        <v>21</v>
      </c>
      <c r="B22" s="55" t="s">
        <v>61</v>
      </c>
      <c r="C22" s="56">
        <v>1.3768</v>
      </c>
      <c r="D22" s="55">
        <v>21</v>
      </c>
      <c r="E22" s="55">
        <f t="shared" si="0"/>
        <v>1.3761750000000001</v>
      </c>
      <c r="F22" s="56">
        <f t="shared" si="1"/>
        <v>1.4452899300000013</v>
      </c>
      <c r="G22" s="55" t="s">
        <v>127</v>
      </c>
    </row>
    <row r="23" spans="1:7">
      <c r="A23" s="55">
        <v>22</v>
      </c>
      <c r="B23" s="55" t="s">
        <v>61</v>
      </c>
      <c r="C23" s="56">
        <v>1.3552999999999999</v>
      </c>
      <c r="D23" s="55">
        <v>21</v>
      </c>
      <c r="E23" s="55">
        <f t="shared" si="0"/>
        <v>1.3546750000000001</v>
      </c>
      <c r="F23" s="56">
        <f t="shared" si="1"/>
        <v>1.2103465300000007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1.4057999999999999</v>
      </c>
      <c r="D2" s="55">
        <v>21</v>
      </c>
      <c r="E2" s="55">
        <f t="shared" ref="E2:E23" si="0">((20-D2)*-0.000175+C2)-0.0008</f>
        <v>1.4051750000000001</v>
      </c>
      <c r="F2" s="56">
        <f t="shared" ref="F2:F23" si="1">E2*10.9276-13.593</f>
        <v>1.762190330000001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1.4059999999999999</v>
      </c>
      <c r="D3" s="55">
        <v>21.1</v>
      </c>
      <c r="E3" s="55">
        <f t="shared" si="0"/>
        <v>1.4053925</v>
      </c>
      <c r="F3" s="56">
        <f t="shared" si="1"/>
        <v>1.7645670830000011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1.4056999999999999</v>
      </c>
      <c r="D4" s="55">
        <v>21.1</v>
      </c>
      <c r="E4" s="55">
        <f t="shared" si="0"/>
        <v>1.4050925000000001</v>
      </c>
      <c r="F4" s="56">
        <f t="shared" si="1"/>
        <v>1.7612888030000011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21.1</v>
      </c>
      <c r="E5" s="55">
        <f t="shared" si="0"/>
        <v>1.4047925000000001</v>
      </c>
      <c r="F5" s="56">
        <f t="shared" si="1"/>
        <v>1.7580105230000012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1.4047000000000001</v>
      </c>
      <c r="D6" s="55">
        <v>21.1</v>
      </c>
      <c r="E6" s="55">
        <f t="shared" si="0"/>
        <v>1.4040925000000002</v>
      </c>
      <c r="F6" s="56">
        <f t="shared" si="1"/>
        <v>1.7503612030000024</v>
      </c>
      <c r="G6" s="55" t="s">
        <v>133</v>
      </c>
    </row>
    <row r="7" spans="1:13">
      <c r="A7" s="55">
        <v>6</v>
      </c>
      <c r="B7" s="55" t="s">
        <v>61</v>
      </c>
      <c r="C7" s="56">
        <v>1.4041999999999999</v>
      </c>
      <c r="D7" s="55">
        <v>21.1</v>
      </c>
      <c r="E7" s="55">
        <f t="shared" si="0"/>
        <v>1.4035925</v>
      </c>
      <c r="F7" s="56">
        <f t="shared" si="1"/>
        <v>1.7448974029999995</v>
      </c>
      <c r="G7" s="55" t="s">
        <v>134</v>
      </c>
    </row>
    <row r="8" spans="1:13">
      <c r="A8" s="57">
        <v>7</v>
      </c>
      <c r="B8" s="57" t="s">
        <v>61</v>
      </c>
      <c r="C8" s="58">
        <v>1.4036</v>
      </c>
      <c r="D8" s="57">
        <v>21.1</v>
      </c>
      <c r="E8" s="57">
        <f t="shared" si="0"/>
        <v>1.4029925000000001</v>
      </c>
      <c r="F8" s="58">
        <f t="shared" si="1"/>
        <v>1.7383408430000014</v>
      </c>
      <c r="G8" s="57" t="s">
        <v>135</v>
      </c>
    </row>
    <row r="9" spans="1:13">
      <c r="A9" s="57">
        <v>8</v>
      </c>
      <c r="B9" s="57" t="s">
        <v>61</v>
      </c>
      <c r="C9" s="58">
        <v>1.4031</v>
      </c>
      <c r="D9" s="57">
        <v>21.1</v>
      </c>
      <c r="E9" s="57">
        <f t="shared" si="0"/>
        <v>1.4024925000000001</v>
      </c>
      <c r="F9" s="58">
        <f t="shared" si="1"/>
        <v>1.732877043000002</v>
      </c>
      <c r="G9" s="57" t="s">
        <v>136</v>
      </c>
    </row>
    <row r="10" spans="1:13">
      <c r="A10" s="57">
        <v>9</v>
      </c>
      <c r="B10" s="57" t="s">
        <v>61</v>
      </c>
      <c r="C10" s="58">
        <v>1.4026000000000001</v>
      </c>
      <c r="D10" s="57">
        <v>21.2</v>
      </c>
      <c r="E10" s="57">
        <f t="shared" si="0"/>
        <v>1.4020100000000002</v>
      </c>
      <c r="F10" s="58">
        <f t="shared" si="1"/>
        <v>1.7276044760000016</v>
      </c>
      <c r="G10" s="57" t="s">
        <v>137</v>
      </c>
    </row>
    <row r="11" spans="1:13">
      <c r="A11" s="57">
        <v>10</v>
      </c>
      <c r="B11" s="57" t="s">
        <v>61</v>
      </c>
      <c r="C11" s="58">
        <v>1.4019999999999999</v>
      </c>
      <c r="D11" s="57">
        <v>21.2</v>
      </c>
      <c r="E11" s="57">
        <f t="shared" si="0"/>
        <v>1.40141</v>
      </c>
      <c r="F11" s="58">
        <f t="shared" si="1"/>
        <v>1.7210479159999998</v>
      </c>
      <c r="G11" s="57" t="s">
        <v>158</v>
      </c>
    </row>
    <row r="12" spans="1:13">
      <c r="A12" s="57">
        <v>11</v>
      </c>
      <c r="B12" s="57" t="s">
        <v>61</v>
      </c>
      <c r="C12" s="58">
        <v>1.4014</v>
      </c>
      <c r="D12" s="57">
        <v>21.2</v>
      </c>
      <c r="E12" s="57">
        <f t="shared" si="0"/>
        <v>1.4008100000000001</v>
      </c>
      <c r="F12" s="58">
        <f t="shared" si="1"/>
        <v>1.7144913560000017</v>
      </c>
      <c r="G12" s="57" t="s">
        <v>159</v>
      </c>
    </row>
    <row r="13" spans="1:13">
      <c r="A13" s="57">
        <v>12</v>
      </c>
      <c r="B13" s="57" t="s">
        <v>61</v>
      </c>
      <c r="C13" s="58">
        <v>1.4009</v>
      </c>
      <c r="D13" s="57">
        <v>21.2</v>
      </c>
      <c r="E13" s="57">
        <f t="shared" si="0"/>
        <v>1.4003100000000002</v>
      </c>
      <c r="F13" s="58">
        <f t="shared" si="1"/>
        <v>1.7090275560000023</v>
      </c>
      <c r="G13" s="57" t="s">
        <v>160</v>
      </c>
    </row>
    <row r="14" spans="1:13">
      <c r="A14" s="57">
        <v>13</v>
      </c>
      <c r="B14" s="57" t="s">
        <v>61</v>
      </c>
      <c r="C14" s="58">
        <v>1.4003000000000001</v>
      </c>
      <c r="D14" s="57">
        <v>21.2</v>
      </c>
      <c r="E14" s="57">
        <f t="shared" si="0"/>
        <v>1.3997100000000002</v>
      </c>
      <c r="F14" s="58">
        <f t="shared" si="1"/>
        <v>1.7024709960000024</v>
      </c>
      <c r="G14" s="57" t="s">
        <v>161</v>
      </c>
    </row>
    <row r="15" spans="1:13">
      <c r="A15" s="57">
        <v>14</v>
      </c>
      <c r="B15" s="57" t="s">
        <v>61</v>
      </c>
      <c r="C15" s="58">
        <v>1.3997999999999999</v>
      </c>
      <c r="D15" s="57">
        <v>21.2</v>
      </c>
      <c r="E15" s="57">
        <f t="shared" si="0"/>
        <v>1.3992100000000001</v>
      </c>
      <c r="F15" s="58">
        <f t="shared" si="1"/>
        <v>1.6970071960000013</v>
      </c>
      <c r="G15" s="57" t="s">
        <v>162</v>
      </c>
    </row>
    <row r="16" spans="1:13">
      <c r="A16" s="55">
        <v>15</v>
      </c>
      <c r="B16" s="55" t="s">
        <v>61</v>
      </c>
      <c r="C16" s="56">
        <v>1.3993</v>
      </c>
      <c r="D16" s="55">
        <v>21.2</v>
      </c>
      <c r="E16" s="55">
        <f t="shared" si="0"/>
        <v>1.3987100000000001</v>
      </c>
      <c r="F16" s="56">
        <f t="shared" si="1"/>
        <v>1.6915433960000019</v>
      </c>
      <c r="G16" s="55" t="s">
        <v>178</v>
      </c>
    </row>
    <row r="17" spans="1:7">
      <c r="A17" s="55">
        <v>16</v>
      </c>
      <c r="B17" s="55" t="s">
        <v>61</v>
      </c>
      <c r="C17" s="56">
        <v>1.3988</v>
      </c>
      <c r="D17" s="55">
        <v>21.2</v>
      </c>
      <c r="E17" s="55">
        <f t="shared" si="0"/>
        <v>1.3982100000000002</v>
      </c>
      <c r="F17" s="56">
        <f t="shared" si="1"/>
        <v>1.6860795960000026</v>
      </c>
      <c r="G17" s="55" t="s">
        <v>179</v>
      </c>
    </row>
    <row r="18" spans="1:7">
      <c r="A18" s="55">
        <v>17</v>
      </c>
      <c r="B18" s="55" t="s">
        <v>61</v>
      </c>
      <c r="C18" s="56">
        <v>1.3983000000000001</v>
      </c>
      <c r="D18" s="55">
        <v>21.3</v>
      </c>
      <c r="E18" s="55">
        <f t="shared" si="0"/>
        <v>1.3977275000000002</v>
      </c>
      <c r="F18" s="56">
        <f t="shared" si="1"/>
        <v>1.6808070290000021</v>
      </c>
      <c r="G18" s="55" t="s">
        <v>180</v>
      </c>
    </row>
    <row r="19" spans="1:7">
      <c r="A19" s="55">
        <v>18</v>
      </c>
      <c r="B19" s="55" t="s">
        <v>61</v>
      </c>
      <c r="C19" s="56">
        <v>1.3976999999999999</v>
      </c>
      <c r="D19" s="55">
        <v>21.3</v>
      </c>
      <c r="E19" s="55">
        <f t="shared" si="0"/>
        <v>1.3971275000000001</v>
      </c>
      <c r="F19" s="56">
        <f t="shared" si="1"/>
        <v>1.6742504690000004</v>
      </c>
      <c r="G19" s="55" t="s">
        <v>181</v>
      </c>
    </row>
    <row r="20" spans="1:7">
      <c r="A20" s="55">
        <v>19</v>
      </c>
      <c r="B20" s="55" t="s">
        <v>61</v>
      </c>
      <c r="C20" s="56">
        <v>1.3963000000000001</v>
      </c>
      <c r="D20" s="55">
        <v>21.3</v>
      </c>
      <c r="E20" s="55">
        <f t="shared" si="0"/>
        <v>1.3957275000000002</v>
      </c>
      <c r="F20" s="56">
        <f t="shared" si="1"/>
        <v>1.6589518290000029</v>
      </c>
      <c r="G20" s="55" t="s">
        <v>182</v>
      </c>
    </row>
    <row r="21" spans="1:7">
      <c r="A21" s="55">
        <v>20</v>
      </c>
      <c r="B21" s="55" t="s">
        <v>61</v>
      </c>
      <c r="C21" s="56">
        <v>1.3909</v>
      </c>
      <c r="D21" s="55">
        <v>21.3</v>
      </c>
      <c r="E21" s="55">
        <f t="shared" si="0"/>
        <v>1.3903275000000002</v>
      </c>
      <c r="F21" s="56">
        <f t="shared" si="1"/>
        <v>1.5999427890000018</v>
      </c>
      <c r="G21" s="55" t="s">
        <v>183</v>
      </c>
    </row>
    <row r="22" spans="1:7">
      <c r="A22" s="55">
        <v>21</v>
      </c>
      <c r="B22" s="55" t="s">
        <v>61</v>
      </c>
      <c r="C22" s="56">
        <v>1.3756999999999999</v>
      </c>
      <c r="D22" s="55">
        <v>21.3</v>
      </c>
      <c r="E22" s="55">
        <f t="shared" si="0"/>
        <v>1.3751275000000001</v>
      </c>
      <c r="F22" s="56">
        <f t="shared" si="1"/>
        <v>1.4338432690000005</v>
      </c>
      <c r="G22" s="55" t="s">
        <v>184</v>
      </c>
    </row>
    <row r="23" spans="1:7">
      <c r="A23" s="55">
        <v>22</v>
      </c>
      <c r="B23" s="55" t="s">
        <v>61</v>
      </c>
      <c r="C23" s="56">
        <v>1.3547</v>
      </c>
      <c r="D23" s="55">
        <v>21.3</v>
      </c>
      <c r="E23" s="55">
        <f t="shared" si="0"/>
        <v>1.3541275000000002</v>
      </c>
      <c r="F23" s="56">
        <f t="shared" si="1"/>
        <v>1.204363669000001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</v>
      </c>
      <c r="D2" s="55">
        <v>21.3</v>
      </c>
      <c r="E2" s="55">
        <f t="shared" ref="E2:E23" si="0">((20-D2)*-0.000175+C2)-0.0008</f>
        <v>1.4064275000000002</v>
      </c>
      <c r="F2" s="56">
        <f t="shared" ref="F2:F23" si="1">E2*10.9276-13.593</f>
        <v>1.7758771490000012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1.4064000000000001</v>
      </c>
      <c r="D3" s="55">
        <v>21.3</v>
      </c>
      <c r="E3" s="55">
        <f t="shared" si="0"/>
        <v>1.4058275000000002</v>
      </c>
      <c r="F3" s="56">
        <f t="shared" si="1"/>
        <v>1.769320589000003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1.4058999999999999</v>
      </c>
      <c r="D4" s="55">
        <v>21.3</v>
      </c>
      <c r="E4" s="55">
        <f t="shared" si="0"/>
        <v>1.4053275000000001</v>
      </c>
      <c r="F4" s="56">
        <f t="shared" si="1"/>
        <v>1.7638567890000001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1.4052</v>
      </c>
      <c r="D5" s="55">
        <v>21.3</v>
      </c>
      <c r="E5" s="55">
        <f t="shared" si="0"/>
        <v>1.4046275000000001</v>
      </c>
      <c r="F5" s="56">
        <f t="shared" si="1"/>
        <v>1.7562074690000014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21.3</v>
      </c>
      <c r="E6" s="55">
        <f t="shared" si="0"/>
        <v>1.4040275000000002</v>
      </c>
      <c r="F6" s="56">
        <f t="shared" si="1"/>
        <v>1.7496509090000014</v>
      </c>
      <c r="G6" s="55" t="s">
        <v>67</v>
      </c>
    </row>
    <row r="7" spans="1:13">
      <c r="A7" s="55">
        <v>6</v>
      </c>
      <c r="B7" s="55" t="s">
        <v>61</v>
      </c>
      <c r="C7" s="56">
        <v>1.4040999999999999</v>
      </c>
      <c r="D7" s="55">
        <v>21.3</v>
      </c>
      <c r="E7" s="55">
        <f t="shared" si="0"/>
        <v>1.4035275</v>
      </c>
      <c r="F7" s="56">
        <f t="shared" si="1"/>
        <v>1.7441871090000003</v>
      </c>
      <c r="G7" s="55" t="s">
        <v>68</v>
      </c>
    </row>
    <row r="8" spans="1:13">
      <c r="A8" s="55">
        <v>7</v>
      </c>
      <c r="B8" s="55" t="s">
        <v>61</v>
      </c>
      <c r="C8" s="56">
        <v>1.4035</v>
      </c>
      <c r="D8" s="55">
        <v>21.3</v>
      </c>
      <c r="E8" s="55">
        <f t="shared" si="0"/>
        <v>1.4029275000000001</v>
      </c>
      <c r="F8" s="56">
        <f t="shared" si="1"/>
        <v>1.7376305490000004</v>
      </c>
      <c r="G8" s="55" t="s">
        <v>69</v>
      </c>
    </row>
    <row r="9" spans="1:13">
      <c r="A9" s="55">
        <v>8</v>
      </c>
      <c r="B9" s="55" t="s">
        <v>61</v>
      </c>
      <c r="C9" s="56">
        <v>1.403</v>
      </c>
      <c r="D9" s="55">
        <v>21.3</v>
      </c>
      <c r="E9" s="55">
        <f t="shared" si="0"/>
        <v>1.4024275000000002</v>
      </c>
      <c r="F9" s="56">
        <f t="shared" si="1"/>
        <v>1.732166749000001</v>
      </c>
      <c r="G9" s="55" t="s">
        <v>70</v>
      </c>
    </row>
    <row r="10" spans="1:13">
      <c r="A10" s="43">
        <v>9</v>
      </c>
      <c r="B10" s="43" t="s">
        <v>61</v>
      </c>
      <c r="C10" s="44">
        <v>1.4026000000000001</v>
      </c>
      <c r="D10" s="43">
        <v>21.3</v>
      </c>
      <c r="E10" s="43">
        <f t="shared" si="0"/>
        <v>1.4020275000000002</v>
      </c>
      <c r="F10" s="44">
        <f t="shared" si="1"/>
        <v>1.7277957090000022</v>
      </c>
      <c r="G10" s="43" t="s">
        <v>71</v>
      </c>
    </row>
    <row r="11" spans="1:13">
      <c r="A11" s="43">
        <v>10</v>
      </c>
      <c r="B11" s="43" t="s">
        <v>61</v>
      </c>
      <c r="C11" s="44">
        <v>1.4019999999999999</v>
      </c>
      <c r="D11" s="43">
        <v>21.3</v>
      </c>
      <c r="E11" s="43">
        <f t="shared" si="0"/>
        <v>1.4014275</v>
      </c>
      <c r="F11" s="44">
        <f t="shared" si="1"/>
        <v>1.7212391490000005</v>
      </c>
      <c r="G11" s="43" t="s">
        <v>72</v>
      </c>
    </row>
    <row r="12" spans="1:13">
      <c r="A12" s="43">
        <v>11</v>
      </c>
      <c r="B12" s="43" t="s">
        <v>61</v>
      </c>
      <c r="C12" s="44">
        <v>1.4014</v>
      </c>
      <c r="D12" s="43">
        <v>21.3</v>
      </c>
      <c r="E12" s="43">
        <f t="shared" si="0"/>
        <v>1.4008275000000001</v>
      </c>
      <c r="F12" s="44">
        <f t="shared" si="1"/>
        <v>1.7146825890000006</v>
      </c>
      <c r="G12" s="43" t="s">
        <v>73</v>
      </c>
    </row>
    <row r="13" spans="1:13">
      <c r="A13" s="43">
        <v>12</v>
      </c>
      <c r="B13" s="43" t="s">
        <v>61</v>
      </c>
      <c r="C13" s="44">
        <v>1.4008</v>
      </c>
      <c r="D13" s="43">
        <v>21.3</v>
      </c>
      <c r="E13" s="43">
        <f t="shared" si="0"/>
        <v>1.4002275000000002</v>
      </c>
      <c r="F13" s="44">
        <f t="shared" si="1"/>
        <v>1.7081260290000024</v>
      </c>
      <c r="G13" s="43" t="s">
        <v>74</v>
      </c>
    </row>
    <row r="14" spans="1:13">
      <c r="A14" s="43">
        <v>13</v>
      </c>
      <c r="B14" s="43" t="s">
        <v>61</v>
      </c>
      <c r="C14" s="44">
        <v>1.4003000000000001</v>
      </c>
      <c r="D14" s="43">
        <v>21.3</v>
      </c>
      <c r="E14" s="43">
        <f t="shared" si="0"/>
        <v>1.3997275000000002</v>
      </c>
      <c r="F14" s="44">
        <f t="shared" si="1"/>
        <v>1.7026622290000031</v>
      </c>
      <c r="G14" s="43" t="s">
        <v>75</v>
      </c>
    </row>
    <row r="15" spans="1:13">
      <c r="A15" s="43">
        <v>14</v>
      </c>
      <c r="B15" s="43" t="s">
        <v>61</v>
      </c>
      <c r="C15" s="44">
        <v>1.3997999999999999</v>
      </c>
      <c r="D15" s="43">
        <v>21.3</v>
      </c>
      <c r="E15" s="43">
        <f t="shared" si="0"/>
        <v>1.3992275000000001</v>
      </c>
      <c r="F15" s="44">
        <f t="shared" si="1"/>
        <v>1.6971984290000002</v>
      </c>
      <c r="G15" s="43" t="s">
        <v>76</v>
      </c>
    </row>
    <row r="16" spans="1:13">
      <c r="A16" s="43">
        <v>15</v>
      </c>
      <c r="B16" s="43" t="s">
        <v>61</v>
      </c>
      <c r="C16" s="44">
        <v>1.3992</v>
      </c>
      <c r="D16" s="43">
        <v>21.3</v>
      </c>
      <c r="E16" s="43">
        <f t="shared" si="0"/>
        <v>1.3986275000000001</v>
      </c>
      <c r="F16" s="44">
        <f t="shared" si="1"/>
        <v>1.690641869000002</v>
      </c>
      <c r="G16" s="43" t="s">
        <v>77</v>
      </c>
    </row>
    <row r="17" spans="1:7">
      <c r="A17" s="43">
        <v>16</v>
      </c>
      <c r="B17" s="43" t="s">
        <v>61</v>
      </c>
      <c r="C17" s="44">
        <v>1.3987000000000001</v>
      </c>
      <c r="D17" s="43">
        <v>21.3</v>
      </c>
      <c r="E17" s="43">
        <f t="shared" si="0"/>
        <v>1.3981275000000002</v>
      </c>
      <c r="F17" s="44">
        <f t="shared" si="1"/>
        <v>1.6851780690000027</v>
      </c>
      <c r="G17" s="43" t="s">
        <v>78</v>
      </c>
    </row>
    <row r="18" spans="1:7">
      <c r="A18" s="55">
        <v>17</v>
      </c>
      <c r="B18" s="55" t="s">
        <v>61</v>
      </c>
      <c r="C18" s="56">
        <v>1.3983000000000001</v>
      </c>
      <c r="D18" s="55">
        <v>21.3</v>
      </c>
      <c r="E18" s="55">
        <f t="shared" si="0"/>
        <v>1.3977275000000002</v>
      </c>
      <c r="F18" s="56">
        <f t="shared" si="1"/>
        <v>1.6808070290000021</v>
      </c>
      <c r="G18" s="55" t="s">
        <v>79</v>
      </c>
    </row>
    <row r="19" spans="1:7">
      <c r="A19" s="55">
        <v>18</v>
      </c>
      <c r="B19" s="55" t="s">
        <v>61</v>
      </c>
      <c r="C19" s="56">
        <v>1.3976</v>
      </c>
      <c r="D19" s="55">
        <v>21.3</v>
      </c>
      <c r="E19" s="55">
        <f t="shared" si="0"/>
        <v>1.3970275000000001</v>
      </c>
      <c r="F19" s="56">
        <f t="shared" si="1"/>
        <v>1.6731577090000016</v>
      </c>
      <c r="G19" s="55" t="s">
        <v>80</v>
      </c>
    </row>
    <row r="20" spans="1:7">
      <c r="A20" s="55">
        <v>19</v>
      </c>
      <c r="B20" s="55" t="s">
        <v>61</v>
      </c>
      <c r="C20" s="56">
        <v>1.3957999999999999</v>
      </c>
      <c r="D20" s="55">
        <v>21.3</v>
      </c>
      <c r="E20" s="55">
        <f t="shared" si="0"/>
        <v>1.3952275000000001</v>
      </c>
      <c r="F20" s="56">
        <f t="shared" si="1"/>
        <v>1.653488029</v>
      </c>
      <c r="G20" s="55" t="s">
        <v>81</v>
      </c>
    </row>
    <row r="21" spans="1:7">
      <c r="A21" s="55">
        <v>20</v>
      </c>
      <c r="B21" s="55" t="s">
        <v>61</v>
      </c>
      <c r="C21" s="56">
        <v>1.3894</v>
      </c>
      <c r="D21" s="55">
        <v>21.3</v>
      </c>
      <c r="E21" s="55">
        <f t="shared" si="0"/>
        <v>1.3888275000000001</v>
      </c>
      <c r="F21" s="56">
        <f t="shared" si="1"/>
        <v>1.5835513890000019</v>
      </c>
      <c r="G21" s="55" t="s">
        <v>82</v>
      </c>
    </row>
    <row r="22" spans="1:7">
      <c r="A22" s="55">
        <v>21</v>
      </c>
      <c r="B22" s="55" t="s">
        <v>61</v>
      </c>
      <c r="C22" s="56">
        <v>1.3746</v>
      </c>
      <c r="D22" s="55">
        <v>21.3</v>
      </c>
      <c r="E22" s="55">
        <f t="shared" si="0"/>
        <v>1.3740275000000002</v>
      </c>
      <c r="F22" s="56">
        <f t="shared" si="1"/>
        <v>1.4218229090000012</v>
      </c>
      <c r="G22" s="55" t="s">
        <v>83</v>
      </c>
    </row>
    <row r="23" spans="1:7">
      <c r="A23" s="55">
        <v>22</v>
      </c>
      <c r="B23" s="55" t="s">
        <v>61</v>
      </c>
      <c r="C23" s="56">
        <v>1.3555999999999999</v>
      </c>
      <c r="D23" s="55">
        <v>21.3</v>
      </c>
      <c r="E23" s="55">
        <f t="shared" si="0"/>
        <v>1.3550275000000001</v>
      </c>
      <c r="F23" s="56">
        <f t="shared" si="1"/>
        <v>1.2141985090000009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1.4056999999999999</v>
      </c>
      <c r="D2" s="55">
        <v>21.3</v>
      </c>
      <c r="E2" s="55">
        <f t="shared" ref="E2:E23" si="0">((20-D2)*-0.000175+C2)-0.0008</f>
        <v>1.4051275000000001</v>
      </c>
      <c r="F2" s="56">
        <f t="shared" ref="F2:F23" si="1">E2*10.9276-13.593</f>
        <v>1.7616712690000007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1.4059999999999999</v>
      </c>
      <c r="D3" s="55">
        <v>21.3</v>
      </c>
      <c r="E3" s="55">
        <f t="shared" si="0"/>
        <v>1.4054275000000001</v>
      </c>
      <c r="F3" s="56">
        <f t="shared" si="1"/>
        <v>1.7649495490000007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1.4056999999999999</v>
      </c>
      <c r="D4" s="57">
        <v>21.3</v>
      </c>
      <c r="E4" s="57">
        <f t="shared" si="0"/>
        <v>1.4051275000000001</v>
      </c>
      <c r="F4" s="58">
        <f t="shared" si="1"/>
        <v>1.7616712690000007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1.4053</v>
      </c>
      <c r="D5" s="57">
        <v>21.3</v>
      </c>
      <c r="E5" s="57">
        <f t="shared" si="0"/>
        <v>1.4047275000000001</v>
      </c>
      <c r="F5" s="58">
        <f t="shared" si="1"/>
        <v>1.7573002290000019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1.4047000000000001</v>
      </c>
      <c r="D6" s="57">
        <v>21.3</v>
      </c>
      <c r="E6" s="57">
        <f t="shared" si="0"/>
        <v>1.4041275000000002</v>
      </c>
      <c r="F6" s="58">
        <f t="shared" si="1"/>
        <v>1.750743669000002</v>
      </c>
      <c r="G6" s="57" t="s">
        <v>89</v>
      </c>
    </row>
    <row r="7" spans="1:13">
      <c r="A7" s="57">
        <v>6</v>
      </c>
      <c r="B7" s="57" t="s">
        <v>61</v>
      </c>
      <c r="C7" s="58">
        <v>1.4040999999999999</v>
      </c>
      <c r="D7" s="57">
        <v>21.3</v>
      </c>
      <c r="E7" s="57">
        <f t="shared" si="0"/>
        <v>1.4035275</v>
      </c>
      <c r="F7" s="58">
        <f t="shared" si="1"/>
        <v>1.7441871090000003</v>
      </c>
      <c r="G7" s="57" t="s">
        <v>90</v>
      </c>
    </row>
    <row r="8" spans="1:13">
      <c r="A8" s="57">
        <v>7</v>
      </c>
      <c r="B8" s="57" t="s">
        <v>61</v>
      </c>
      <c r="C8" s="58">
        <v>1.4035</v>
      </c>
      <c r="D8" s="57">
        <v>21.3</v>
      </c>
      <c r="E8" s="57">
        <f t="shared" si="0"/>
        <v>1.4029275000000001</v>
      </c>
      <c r="F8" s="58">
        <f t="shared" si="1"/>
        <v>1.7376305490000004</v>
      </c>
      <c r="G8" s="57" t="s">
        <v>91</v>
      </c>
    </row>
    <row r="9" spans="1:13">
      <c r="A9" s="57">
        <v>8</v>
      </c>
      <c r="B9" s="57" t="s">
        <v>61</v>
      </c>
      <c r="C9" s="58">
        <v>1.403</v>
      </c>
      <c r="D9" s="57">
        <v>21.3</v>
      </c>
      <c r="E9" s="57">
        <f t="shared" si="0"/>
        <v>1.4024275000000002</v>
      </c>
      <c r="F9" s="58">
        <f t="shared" si="1"/>
        <v>1.732166749000001</v>
      </c>
      <c r="G9" s="57" t="s">
        <v>92</v>
      </c>
    </row>
    <row r="10" spans="1:13">
      <c r="A10" s="57">
        <v>9</v>
      </c>
      <c r="B10" s="57" t="s">
        <v>61</v>
      </c>
      <c r="C10" s="58">
        <v>1.4025000000000001</v>
      </c>
      <c r="D10" s="57">
        <v>21.4</v>
      </c>
      <c r="E10" s="57">
        <f t="shared" si="0"/>
        <v>1.4019450000000002</v>
      </c>
      <c r="F10" s="58">
        <f t="shared" si="1"/>
        <v>1.7268941820000023</v>
      </c>
      <c r="G10" s="57" t="s">
        <v>93</v>
      </c>
    </row>
    <row r="11" spans="1:13">
      <c r="A11" s="57">
        <v>10</v>
      </c>
      <c r="B11" s="57" t="s">
        <v>61</v>
      </c>
      <c r="C11" s="58">
        <v>1.4018999999999999</v>
      </c>
      <c r="D11" s="57">
        <v>21.4</v>
      </c>
      <c r="E11" s="57">
        <f t="shared" si="0"/>
        <v>1.4013450000000001</v>
      </c>
      <c r="F11" s="58">
        <f t="shared" si="1"/>
        <v>1.7203376220000006</v>
      </c>
      <c r="G11" s="57" t="s">
        <v>94</v>
      </c>
    </row>
    <row r="12" spans="1:13">
      <c r="A12" s="55">
        <v>11</v>
      </c>
      <c r="B12" s="55" t="s">
        <v>61</v>
      </c>
      <c r="C12" s="56">
        <v>1.4014</v>
      </c>
      <c r="D12" s="55">
        <v>21.4</v>
      </c>
      <c r="E12" s="55">
        <f t="shared" si="0"/>
        <v>1.4008450000000001</v>
      </c>
      <c r="F12" s="56">
        <f t="shared" si="1"/>
        <v>1.7148738220000013</v>
      </c>
      <c r="G12" s="55" t="s">
        <v>95</v>
      </c>
    </row>
    <row r="13" spans="1:13">
      <c r="A13" s="55">
        <v>12</v>
      </c>
      <c r="B13" s="55" t="s">
        <v>61</v>
      </c>
      <c r="C13" s="56">
        <v>1.4009</v>
      </c>
      <c r="D13" s="55">
        <v>21.4</v>
      </c>
      <c r="E13" s="55">
        <f t="shared" si="0"/>
        <v>1.4003450000000002</v>
      </c>
      <c r="F13" s="56">
        <f t="shared" si="1"/>
        <v>1.7094100220000019</v>
      </c>
      <c r="G13" s="55" t="s">
        <v>96</v>
      </c>
    </row>
    <row r="14" spans="1:13">
      <c r="A14" s="55">
        <v>13</v>
      </c>
      <c r="B14" s="55" t="s">
        <v>61</v>
      </c>
      <c r="C14" s="56">
        <v>1.4003000000000001</v>
      </c>
      <c r="D14" s="55">
        <v>21.4</v>
      </c>
      <c r="E14" s="55">
        <f t="shared" si="0"/>
        <v>1.3997450000000002</v>
      </c>
      <c r="F14" s="56">
        <f t="shared" si="1"/>
        <v>1.702853462000002</v>
      </c>
      <c r="G14" s="55" t="s">
        <v>97</v>
      </c>
    </row>
    <row r="15" spans="1:13">
      <c r="A15" s="55">
        <v>14</v>
      </c>
      <c r="B15" s="55" t="s">
        <v>61</v>
      </c>
      <c r="C15" s="56">
        <v>1.3996999999999999</v>
      </c>
      <c r="D15" s="55">
        <v>21.4</v>
      </c>
      <c r="E15" s="55">
        <f t="shared" si="0"/>
        <v>1.3991450000000001</v>
      </c>
      <c r="F15" s="56">
        <f t="shared" si="1"/>
        <v>1.6962969020000003</v>
      </c>
      <c r="G15" s="55" t="s">
        <v>98</v>
      </c>
    </row>
    <row r="16" spans="1:13">
      <c r="A16" s="55">
        <v>15</v>
      </c>
      <c r="B16" s="55" t="s">
        <v>61</v>
      </c>
      <c r="C16" s="56">
        <v>1.3993</v>
      </c>
      <c r="D16" s="55">
        <v>21.4</v>
      </c>
      <c r="E16" s="55">
        <f t="shared" si="0"/>
        <v>1.3987450000000001</v>
      </c>
      <c r="F16" s="56">
        <f t="shared" si="1"/>
        <v>1.6919258620000015</v>
      </c>
      <c r="G16" s="55" t="s">
        <v>99</v>
      </c>
    </row>
    <row r="17" spans="1:7">
      <c r="A17" s="55">
        <v>16</v>
      </c>
      <c r="B17" s="55" t="s">
        <v>61</v>
      </c>
      <c r="C17" s="56">
        <v>1.3987000000000001</v>
      </c>
      <c r="D17" s="55">
        <v>21.4</v>
      </c>
      <c r="E17" s="55">
        <f t="shared" si="0"/>
        <v>1.3981450000000002</v>
      </c>
      <c r="F17" s="56">
        <f t="shared" si="1"/>
        <v>1.6853693020000016</v>
      </c>
      <c r="G17" s="55" t="s">
        <v>100</v>
      </c>
    </row>
    <row r="18" spans="1:7">
      <c r="A18" s="55">
        <v>17</v>
      </c>
      <c r="B18" s="55" t="s">
        <v>61</v>
      </c>
      <c r="C18" s="56">
        <v>1.3982000000000001</v>
      </c>
      <c r="D18" s="55">
        <v>21.4</v>
      </c>
      <c r="E18" s="55">
        <f t="shared" si="0"/>
        <v>1.3976450000000002</v>
      </c>
      <c r="F18" s="56">
        <f t="shared" si="1"/>
        <v>1.6799055020000022</v>
      </c>
      <c r="G18" s="55" t="s">
        <v>101</v>
      </c>
    </row>
    <row r="19" spans="1:7">
      <c r="A19" s="55">
        <v>18</v>
      </c>
      <c r="B19" s="55" t="s">
        <v>61</v>
      </c>
      <c r="C19" s="56">
        <v>1.3976</v>
      </c>
      <c r="D19" s="55">
        <v>21.4</v>
      </c>
      <c r="E19" s="55">
        <f t="shared" si="0"/>
        <v>1.3970450000000001</v>
      </c>
      <c r="F19" s="56">
        <f t="shared" si="1"/>
        <v>1.6733489420000005</v>
      </c>
      <c r="G19" s="55" t="s">
        <v>102</v>
      </c>
    </row>
    <row r="20" spans="1:7">
      <c r="A20" s="57">
        <v>19</v>
      </c>
      <c r="B20" s="57" t="s">
        <v>61</v>
      </c>
      <c r="C20" s="58">
        <v>1.3963000000000001</v>
      </c>
      <c r="D20" s="57">
        <v>21.4</v>
      </c>
      <c r="E20" s="57">
        <f t="shared" si="0"/>
        <v>1.3957450000000002</v>
      </c>
      <c r="F20" s="58">
        <f t="shared" si="1"/>
        <v>1.6591430620000018</v>
      </c>
      <c r="G20" s="57" t="s">
        <v>103</v>
      </c>
    </row>
    <row r="21" spans="1:7">
      <c r="A21" s="57">
        <v>20</v>
      </c>
      <c r="B21" s="57" t="s">
        <v>61</v>
      </c>
      <c r="C21" s="58">
        <v>1.3902000000000001</v>
      </c>
      <c r="D21" s="57">
        <v>21.4</v>
      </c>
      <c r="E21" s="57">
        <f t="shared" si="0"/>
        <v>1.3896450000000002</v>
      </c>
      <c r="F21" s="58">
        <f t="shared" si="1"/>
        <v>1.5924847020000019</v>
      </c>
      <c r="G21" s="57" t="s">
        <v>104</v>
      </c>
    </row>
    <row r="22" spans="1:7">
      <c r="A22" s="57">
        <v>21</v>
      </c>
      <c r="B22" s="57" t="s">
        <v>61</v>
      </c>
      <c r="C22" s="58">
        <v>1.3754</v>
      </c>
      <c r="D22" s="57">
        <v>21.4</v>
      </c>
      <c r="E22" s="57">
        <f t="shared" si="0"/>
        <v>1.3748450000000001</v>
      </c>
      <c r="F22" s="58">
        <f t="shared" si="1"/>
        <v>1.4307562220000012</v>
      </c>
      <c r="G22" s="57" t="s">
        <v>105</v>
      </c>
    </row>
    <row r="23" spans="1:7">
      <c r="A23" s="57">
        <v>22</v>
      </c>
      <c r="B23" s="57" t="s">
        <v>61</v>
      </c>
      <c r="C23" s="58">
        <v>1.3555999999999999</v>
      </c>
      <c r="D23" s="57">
        <v>21.4</v>
      </c>
      <c r="E23" s="57">
        <f t="shared" si="0"/>
        <v>1.3550450000000001</v>
      </c>
      <c r="F23" s="58">
        <f t="shared" si="1"/>
        <v>1.2143897419999998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C6" sqref="C6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1.4059999999999999</v>
      </c>
      <c r="D2" s="57">
        <v>21.5</v>
      </c>
      <c r="E2" s="57">
        <f t="shared" ref="E2:E23" si="0">((20-D2)*-0.000175+C2)-0.0008</f>
        <v>1.4054625000000001</v>
      </c>
      <c r="F2" s="58">
        <f t="shared" ref="F2:F23" si="1">E2*10.9276-13.593</f>
        <v>1.7653320150000003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21.5</v>
      </c>
      <c r="E3" s="57">
        <f t="shared" si="0"/>
        <v>1.4056625</v>
      </c>
      <c r="F3" s="58">
        <f t="shared" si="1"/>
        <v>1.7675175349999996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1.4058999999999999</v>
      </c>
      <c r="D4" s="57">
        <v>21.5</v>
      </c>
      <c r="E4" s="57">
        <f t="shared" si="0"/>
        <v>1.4053625000000001</v>
      </c>
      <c r="F4" s="58">
        <f t="shared" si="1"/>
        <v>1.7642392550000014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1.4055</v>
      </c>
      <c r="D5" s="57">
        <v>21.5</v>
      </c>
      <c r="E5" s="57">
        <f t="shared" si="0"/>
        <v>1.4049625000000001</v>
      </c>
      <c r="F5" s="58">
        <f t="shared" si="1"/>
        <v>1.7598682150000009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21.5</v>
      </c>
      <c r="E6" s="55">
        <f t="shared" si="0"/>
        <v>1.4046625000000001</v>
      </c>
      <c r="F6" s="56">
        <f t="shared" si="1"/>
        <v>1.7565899350000009</v>
      </c>
      <c r="G6" s="55" t="s">
        <v>111</v>
      </c>
    </row>
    <row r="7" spans="1:13">
      <c r="A7" s="55">
        <v>6</v>
      </c>
      <c r="B7" s="55" t="s">
        <v>61</v>
      </c>
      <c r="C7" s="56">
        <v>1.4046000000000001</v>
      </c>
      <c r="D7" s="55">
        <v>21.5</v>
      </c>
      <c r="E7" s="55">
        <f t="shared" si="0"/>
        <v>1.4040625000000002</v>
      </c>
      <c r="F7" s="56">
        <f t="shared" si="1"/>
        <v>1.7500333750000028</v>
      </c>
      <c r="G7" s="55" t="s">
        <v>112</v>
      </c>
    </row>
    <row r="8" spans="1:13">
      <c r="A8" s="55">
        <v>7</v>
      </c>
      <c r="B8" s="55" t="s">
        <v>61</v>
      </c>
      <c r="C8" s="56">
        <v>1.4038999999999999</v>
      </c>
      <c r="D8" s="55">
        <v>21.5</v>
      </c>
      <c r="E8" s="55">
        <f t="shared" si="0"/>
        <v>1.4033625000000001</v>
      </c>
      <c r="F8" s="56">
        <f t="shared" si="1"/>
        <v>1.7423840550000005</v>
      </c>
      <c r="G8" s="55" t="s">
        <v>113</v>
      </c>
    </row>
    <row r="9" spans="1:13">
      <c r="A9" s="55">
        <v>8</v>
      </c>
      <c r="B9" s="55" t="s">
        <v>61</v>
      </c>
      <c r="C9" s="56">
        <v>1.4034</v>
      </c>
      <c r="D9" s="55">
        <v>21.6</v>
      </c>
      <c r="E9" s="55">
        <f t="shared" si="0"/>
        <v>1.4028800000000001</v>
      </c>
      <c r="F9" s="56">
        <f t="shared" si="1"/>
        <v>1.7371114880000018</v>
      </c>
      <c r="G9" s="55" t="s">
        <v>114</v>
      </c>
    </row>
    <row r="10" spans="1:13">
      <c r="A10" s="55">
        <v>9</v>
      </c>
      <c r="B10" s="55" t="s">
        <v>61</v>
      </c>
      <c r="C10" s="56">
        <v>1.4028</v>
      </c>
      <c r="D10" s="55">
        <v>21.6</v>
      </c>
      <c r="E10" s="55">
        <f t="shared" si="0"/>
        <v>1.4022800000000002</v>
      </c>
      <c r="F10" s="56">
        <f t="shared" si="1"/>
        <v>1.7305549280000019</v>
      </c>
      <c r="G10" s="55" t="s">
        <v>115</v>
      </c>
    </row>
    <row r="11" spans="1:13">
      <c r="A11" s="55">
        <v>10</v>
      </c>
      <c r="B11" s="55" t="s">
        <v>61</v>
      </c>
      <c r="C11" s="56">
        <v>1.4023000000000001</v>
      </c>
      <c r="D11" s="55">
        <v>21.6</v>
      </c>
      <c r="E11" s="55">
        <f t="shared" si="0"/>
        <v>1.4017800000000002</v>
      </c>
      <c r="F11" s="56">
        <f t="shared" si="1"/>
        <v>1.7250911280000025</v>
      </c>
      <c r="G11" s="55" t="s">
        <v>116</v>
      </c>
    </row>
    <row r="12" spans="1:13">
      <c r="A12" s="55">
        <v>11</v>
      </c>
      <c r="B12" s="55" t="s">
        <v>61</v>
      </c>
      <c r="C12" s="56">
        <v>1.4017999999999999</v>
      </c>
      <c r="D12" s="55">
        <v>21.6</v>
      </c>
      <c r="E12" s="55">
        <f t="shared" si="0"/>
        <v>1.4012800000000001</v>
      </c>
      <c r="F12" s="56">
        <f t="shared" si="1"/>
        <v>1.7196273280000014</v>
      </c>
      <c r="G12" s="55" t="s">
        <v>117</v>
      </c>
    </row>
    <row r="13" spans="1:13">
      <c r="A13" s="55">
        <v>12</v>
      </c>
      <c r="B13" s="55" t="s">
        <v>61</v>
      </c>
      <c r="C13" s="56">
        <v>1.4012</v>
      </c>
      <c r="D13" s="55">
        <v>21.6</v>
      </c>
      <c r="E13" s="55">
        <f t="shared" si="0"/>
        <v>1.4006800000000001</v>
      </c>
      <c r="F13" s="56">
        <f t="shared" si="1"/>
        <v>1.7130707680000015</v>
      </c>
      <c r="G13" s="55" t="s">
        <v>118</v>
      </c>
    </row>
    <row r="14" spans="1:13">
      <c r="A14" s="57">
        <v>13</v>
      </c>
      <c r="B14" s="57" t="s">
        <v>61</v>
      </c>
      <c r="C14" s="58">
        <v>1.4007000000000001</v>
      </c>
      <c r="D14" s="57">
        <v>21.6</v>
      </c>
      <c r="E14" s="57">
        <f t="shared" si="0"/>
        <v>1.4001800000000002</v>
      </c>
      <c r="F14" s="58">
        <f t="shared" si="1"/>
        <v>1.7076069680000021</v>
      </c>
      <c r="G14" s="57" t="s">
        <v>119</v>
      </c>
    </row>
    <row r="15" spans="1:13">
      <c r="A15" s="57">
        <v>14</v>
      </c>
      <c r="B15" s="57" t="s">
        <v>61</v>
      </c>
      <c r="C15" s="58">
        <v>1.4000999999999999</v>
      </c>
      <c r="D15" s="57">
        <v>21.6</v>
      </c>
      <c r="E15" s="57">
        <f t="shared" si="0"/>
        <v>1.39958</v>
      </c>
      <c r="F15" s="58">
        <f t="shared" si="1"/>
        <v>1.7010504080000004</v>
      </c>
      <c r="G15" s="57" t="s">
        <v>120</v>
      </c>
    </row>
    <row r="16" spans="1:13">
      <c r="A16" s="57">
        <v>15</v>
      </c>
      <c r="B16" s="57" t="s">
        <v>61</v>
      </c>
      <c r="C16" s="58">
        <v>1.3996</v>
      </c>
      <c r="D16" s="57">
        <v>21.6</v>
      </c>
      <c r="E16" s="57">
        <f t="shared" si="0"/>
        <v>1.3990800000000001</v>
      </c>
      <c r="F16" s="58">
        <f t="shared" si="1"/>
        <v>1.695586608000001</v>
      </c>
      <c r="G16" s="57" t="s">
        <v>121</v>
      </c>
    </row>
    <row r="17" spans="1:7">
      <c r="A17" s="57">
        <v>16</v>
      </c>
      <c r="B17" s="57" t="s">
        <v>61</v>
      </c>
      <c r="C17" s="58">
        <v>1.3991</v>
      </c>
      <c r="D17" s="57">
        <v>21.6</v>
      </c>
      <c r="E17" s="57">
        <f t="shared" si="0"/>
        <v>1.3985800000000002</v>
      </c>
      <c r="F17" s="58">
        <f t="shared" si="1"/>
        <v>1.6901228080000017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21.6</v>
      </c>
      <c r="E18" s="57">
        <f t="shared" si="0"/>
        <v>1.3980800000000002</v>
      </c>
      <c r="F18" s="58">
        <f t="shared" si="1"/>
        <v>1.6846590080000023</v>
      </c>
      <c r="G18" s="57" t="s">
        <v>123</v>
      </c>
    </row>
    <row r="19" spans="1:7">
      <c r="A19" s="57">
        <v>18</v>
      </c>
      <c r="B19" s="57" t="s">
        <v>61</v>
      </c>
      <c r="C19" s="58">
        <v>1.3979999999999999</v>
      </c>
      <c r="D19" s="57">
        <v>21.6</v>
      </c>
      <c r="E19" s="57">
        <f t="shared" si="0"/>
        <v>1.3974800000000001</v>
      </c>
      <c r="F19" s="58">
        <f t="shared" si="1"/>
        <v>1.6781024480000006</v>
      </c>
      <c r="G19" s="57" t="s">
        <v>124</v>
      </c>
    </row>
    <row r="20" spans="1:7">
      <c r="A20" s="57">
        <v>19</v>
      </c>
      <c r="B20" s="57" t="s">
        <v>61</v>
      </c>
      <c r="C20" s="58">
        <v>1.3969</v>
      </c>
      <c r="D20" s="57">
        <v>21.6</v>
      </c>
      <c r="E20" s="57">
        <f t="shared" si="0"/>
        <v>1.3963800000000002</v>
      </c>
      <c r="F20" s="58">
        <f t="shared" si="1"/>
        <v>1.6660820880000013</v>
      </c>
      <c r="G20" s="57" t="s">
        <v>125</v>
      </c>
    </row>
    <row r="21" spans="1:7">
      <c r="A21" s="57">
        <v>20</v>
      </c>
      <c r="B21" s="57" t="s">
        <v>61</v>
      </c>
      <c r="C21" s="58">
        <v>1.3915999999999999</v>
      </c>
      <c r="D21" s="57">
        <v>21.6</v>
      </c>
      <c r="E21" s="57">
        <f t="shared" si="0"/>
        <v>1.3910800000000001</v>
      </c>
      <c r="F21" s="58">
        <f t="shared" si="1"/>
        <v>1.6081658080000008</v>
      </c>
      <c r="G21" s="57" t="s">
        <v>126</v>
      </c>
    </row>
    <row r="22" spans="1:7">
      <c r="A22" s="55">
        <v>21</v>
      </c>
      <c r="B22" s="55" t="s">
        <v>61</v>
      </c>
      <c r="C22" s="56">
        <v>1.3773</v>
      </c>
      <c r="D22" s="55">
        <v>21.6</v>
      </c>
      <c r="E22" s="55">
        <f t="shared" si="0"/>
        <v>1.3767800000000001</v>
      </c>
      <c r="F22" s="56">
        <f t="shared" si="1"/>
        <v>1.4519011280000012</v>
      </c>
      <c r="G22" s="55" t="s">
        <v>127</v>
      </c>
    </row>
    <row r="23" spans="1:7">
      <c r="A23" s="55">
        <v>22</v>
      </c>
      <c r="B23" s="55" t="s">
        <v>61</v>
      </c>
      <c r="C23" s="56">
        <v>1.3581000000000001</v>
      </c>
      <c r="D23" s="55">
        <v>21.6</v>
      </c>
      <c r="E23" s="55">
        <f t="shared" si="0"/>
        <v>1.3575800000000002</v>
      </c>
      <c r="F23" s="56">
        <f t="shared" si="1"/>
        <v>1.2420912080000033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1.4052</v>
      </c>
      <c r="D2" s="55">
        <v>21.7</v>
      </c>
      <c r="E2" s="55">
        <f t="shared" ref="E2:E23" si="0">((20-D2)*-0.000175+C2)-0.0008</f>
        <v>1.4046975000000002</v>
      </c>
      <c r="F2" s="56">
        <f t="shared" ref="F2:F23" si="1">E2*10.9276-13.593</f>
        <v>1.7569724010000023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1.4057999999999999</v>
      </c>
      <c r="D3" s="55">
        <v>21.7</v>
      </c>
      <c r="E3" s="55">
        <f t="shared" si="0"/>
        <v>1.4052975000000001</v>
      </c>
      <c r="F3" s="56">
        <f t="shared" si="1"/>
        <v>1.7635289610000005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1.4055</v>
      </c>
      <c r="D4" s="55">
        <v>21.7</v>
      </c>
      <c r="E4" s="55">
        <f t="shared" si="0"/>
        <v>1.4049975000000001</v>
      </c>
      <c r="F4" s="56">
        <f t="shared" si="1"/>
        <v>1.7602506810000005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1.4051</v>
      </c>
      <c r="D5" s="55">
        <v>21.7</v>
      </c>
      <c r="E5" s="55">
        <f t="shared" si="0"/>
        <v>1.4045975000000002</v>
      </c>
      <c r="F5" s="56">
        <f t="shared" si="1"/>
        <v>1.7558796410000017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21.7</v>
      </c>
      <c r="E6" s="55">
        <f t="shared" si="0"/>
        <v>1.4040975000000002</v>
      </c>
      <c r="F6" s="56">
        <f t="shared" si="1"/>
        <v>1.7504158410000024</v>
      </c>
      <c r="G6" s="55" t="s">
        <v>133</v>
      </c>
    </row>
    <row r="7" spans="1:13">
      <c r="A7" s="55">
        <v>6</v>
      </c>
      <c r="B7" s="55" t="s">
        <v>61</v>
      </c>
      <c r="C7" s="56">
        <v>1.4040999999999999</v>
      </c>
      <c r="D7" s="55">
        <v>21.7</v>
      </c>
      <c r="E7" s="55">
        <f t="shared" si="0"/>
        <v>1.4035975000000001</v>
      </c>
      <c r="F7" s="56">
        <f t="shared" si="1"/>
        <v>1.7449520410000012</v>
      </c>
      <c r="G7" s="55" t="s">
        <v>134</v>
      </c>
    </row>
    <row r="8" spans="1:13">
      <c r="A8" s="57">
        <v>7</v>
      </c>
      <c r="B8" s="57" t="s">
        <v>61</v>
      </c>
      <c r="C8" s="58">
        <v>1.4035</v>
      </c>
      <c r="D8" s="57">
        <v>21.7</v>
      </c>
      <c r="E8" s="57">
        <f t="shared" si="0"/>
        <v>1.4029975000000001</v>
      </c>
      <c r="F8" s="58">
        <f t="shared" si="1"/>
        <v>1.7383954810000013</v>
      </c>
      <c r="G8" s="57" t="s">
        <v>135</v>
      </c>
    </row>
    <row r="9" spans="1:13">
      <c r="A9" s="57">
        <v>8</v>
      </c>
      <c r="B9" s="57" t="s">
        <v>61</v>
      </c>
      <c r="C9" s="58">
        <v>1.403</v>
      </c>
      <c r="D9" s="57">
        <v>21.7</v>
      </c>
      <c r="E9" s="57">
        <f t="shared" si="0"/>
        <v>1.4024975000000002</v>
      </c>
      <c r="F9" s="58">
        <f t="shared" si="1"/>
        <v>1.7329316810000019</v>
      </c>
      <c r="G9" s="57" t="s">
        <v>136</v>
      </c>
    </row>
    <row r="10" spans="1:13">
      <c r="A10" s="57">
        <v>9</v>
      </c>
      <c r="B10" s="57" t="s">
        <v>61</v>
      </c>
      <c r="C10" s="58">
        <v>1.4025000000000001</v>
      </c>
      <c r="D10" s="57">
        <v>21.7</v>
      </c>
      <c r="E10" s="57">
        <f t="shared" si="0"/>
        <v>1.4019975000000002</v>
      </c>
      <c r="F10" s="58">
        <f t="shared" si="1"/>
        <v>1.7274678810000026</v>
      </c>
      <c r="G10" s="57" t="s">
        <v>137</v>
      </c>
    </row>
    <row r="11" spans="1:13">
      <c r="A11" s="57">
        <v>10</v>
      </c>
      <c r="B11" s="57" t="s">
        <v>61</v>
      </c>
      <c r="C11" s="58">
        <v>1.4018999999999999</v>
      </c>
      <c r="D11" s="57">
        <v>21.7</v>
      </c>
      <c r="E11" s="57">
        <f t="shared" si="0"/>
        <v>1.4013975000000001</v>
      </c>
      <c r="F11" s="58">
        <f t="shared" si="1"/>
        <v>1.7209113210000009</v>
      </c>
      <c r="G11" s="57" t="s">
        <v>158</v>
      </c>
    </row>
    <row r="12" spans="1:13">
      <c r="A12" s="57">
        <v>11</v>
      </c>
      <c r="B12" s="57" t="s">
        <v>61</v>
      </c>
      <c r="C12" s="58">
        <v>1.4014</v>
      </c>
      <c r="D12" s="57">
        <v>21.7</v>
      </c>
      <c r="E12" s="57">
        <f t="shared" si="0"/>
        <v>1.4008975000000001</v>
      </c>
      <c r="F12" s="58">
        <f t="shared" si="1"/>
        <v>1.7154475210000015</v>
      </c>
      <c r="G12" s="57" t="s">
        <v>159</v>
      </c>
    </row>
    <row r="13" spans="1:13">
      <c r="A13" s="57">
        <v>12</v>
      </c>
      <c r="B13" s="57" t="s">
        <v>61</v>
      </c>
      <c r="C13" s="58">
        <v>1.4008</v>
      </c>
      <c r="D13" s="57">
        <v>21.7</v>
      </c>
      <c r="E13" s="57">
        <f t="shared" si="0"/>
        <v>1.4002975000000002</v>
      </c>
      <c r="F13" s="58">
        <f t="shared" si="1"/>
        <v>1.7088909610000016</v>
      </c>
      <c r="G13" s="57" t="s">
        <v>160</v>
      </c>
    </row>
    <row r="14" spans="1:13">
      <c r="A14" s="57">
        <v>13</v>
      </c>
      <c r="B14" s="57" t="s">
        <v>61</v>
      </c>
      <c r="C14" s="58">
        <v>1.4003000000000001</v>
      </c>
      <c r="D14" s="57">
        <v>21.7</v>
      </c>
      <c r="E14" s="57">
        <f t="shared" si="0"/>
        <v>1.3997975000000002</v>
      </c>
      <c r="F14" s="58">
        <f t="shared" si="1"/>
        <v>1.7034271610000022</v>
      </c>
      <c r="G14" s="57" t="s">
        <v>161</v>
      </c>
    </row>
    <row r="15" spans="1:13">
      <c r="A15" s="57">
        <v>14</v>
      </c>
      <c r="B15" s="57" t="s">
        <v>61</v>
      </c>
      <c r="C15" s="58">
        <v>1.3997999999999999</v>
      </c>
      <c r="D15" s="57">
        <v>21.7</v>
      </c>
      <c r="E15" s="57">
        <f t="shared" si="0"/>
        <v>1.3992975000000001</v>
      </c>
      <c r="F15" s="58">
        <f t="shared" si="1"/>
        <v>1.6979633610000011</v>
      </c>
      <c r="G15" s="57" t="s">
        <v>162</v>
      </c>
    </row>
    <row r="16" spans="1:13">
      <c r="A16" s="55">
        <v>15</v>
      </c>
      <c r="B16" s="55" t="s">
        <v>61</v>
      </c>
      <c r="C16" s="56">
        <v>1.3993</v>
      </c>
      <c r="D16" s="55">
        <v>21.7</v>
      </c>
      <c r="E16" s="55">
        <f t="shared" si="0"/>
        <v>1.3987975000000001</v>
      </c>
      <c r="F16" s="56">
        <f t="shared" si="1"/>
        <v>1.6924995610000018</v>
      </c>
      <c r="G16" s="55" t="s">
        <v>178</v>
      </c>
    </row>
    <row r="17" spans="1:7">
      <c r="A17" s="55">
        <v>16</v>
      </c>
      <c r="B17" s="55" t="s">
        <v>61</v>
      </c>
      <c r="C17" s="56">
        <v>1.3988</v>
      </c>
      <c r="D17" s="55">
        <v>21.8</v>
      </c>
      <c r="E17" s="55">
        <f t="shared" si="0"/>
        <v>1.3983150000000002</v>
      </c>
      <c r="F17" s="56">
        <f t="shared" si="1"/>
        <v>1.6872269940000013</v>
      </c>
      <c r="G17" s="55" t="s">
        <v>179</v>
      </c>
    </row>
    <row r="18" spans="1:7">
      <c r="A18" s="55">
        <v>17</v>
      </c>
      <c r="B18" s="55" t="s">
        <v>61</v>
      </c>
      <c r="C18" s="56">
        <v>1.3982000000000001</v>
      </c>
      <c r="D18" s="55">
        <v>21.8</v>
      </c>
      <c r="E18" s="55">
        <f t="shared" si="0"/>
        <v>1.3977150000000003</v>
      </c>
      <c r="F18" s="56">
        <f t="shared" si="1"/>
        <v>1.6806704340000032</v>
      </c>
      <c r="G18" s="55" t="s">
        <v>180</v>
      </c>
    </row>
    <row r="19" spans="1:7">
      <c r="A19" s="55">
        <v>18</v>
      </c>
      <c r="B19" s="55" t="s">
        <v>61</v>
      </c>
      <c r="C19" s="56">
        <v>1.3976999999999999</v>
      </c>
      <c r="D19" s="55">
        <v>21.8</v>
      </c>
      <c r="E19" s="55">
        <f t="shared" si="0"/>
        <v>1.3972150000000001</v>
      </c>
      <c r="F19" s="56">
        <f t="shared" si="1"/>
        <v>1.6752066340000002</v>
      </c>
      <c r="G19" s="55" t="s">
        <v>181</v>
      </c>
    </row>
    <row r="20" spans="1:7">
      <c r="A20" s="55">
        <v>19</v>
      </c>
      <c r="B20" s="55" t="s">
        <v>61</v>
      </c>
      <c r="C20" s="56">
        <v>1.3964000000000001</v>
      </c>
      <c r="D20" s="55">
        <v>21.8</v>
      </c>
      <c r="E20" s="55">
        <f t="shared" si="0"/>
        <v>1.3959150000000002</v>
      </c>
      <c r="F20" s="56">
        <f t="shared" si="1"/>
        <v>1.6610007540000034</v>
      </c>
      <c r="G20" s="55" t="s">
        <v>182</v>
      </c>
    </row>
    <row r="21" spans="1:7">
      <c r="A21" s="55">
        <v>20</v>
      </c>
      <c r="B21" s="55" t="s">
        <v>61</v>
      </c>
      <c r="C21" s="56">
        <v>1.3909</v>
      </c>
      <c r="D21" s="55">
        <v>21.8</v>
      </c>
      <c r="E21" s="55">
        <f t="shared" si="0"/>
        <v>1.3904150000000002</v>
      </c>
      <c r="F21" s="56">
        <f t="shared" si="1"/>
        <v>1.6008989540000016</v>
      </c>
      <c r="G21" s="55" t="s">
        <v>183</v>
      </c>
    </row>
    <row r="22" spans="1:7">
      <c r="A22" s="55">
        <v>21</v>
      </c>
      <c r="B22" s="55" t="s">
        <v>61</v>
      </c>
      <c r="C22" s="56">
        <v>1.377</v>
      </c>
      <c r="D22" s="55">
        <v>21.8</v>
      </c>
      <c r="E22" s="55">
        <f t="shared" si="0"/>
        <v>1.3765150000000002</v>
      </c>
      <c r="F22" s="56">
        <f t="shared" si="1"/>
        <v>1.4490053140000025</v>
      </c>
      <c r="G22" s="55" t="s">
        <v>184</v>
      </c>
    </row>
    <row r="23" spans="1:7">
      <c r="A23" s="55">
        <v>22</v>
      </c>
      <c r="B23" s="55" t="s">
        <v>61</v>
      </c>
      <c r="C23" s="56">
        <v>1.3605</v>
      </c>
      <c r="D23" s="55">
        <v>21.8</v>
      </c>
      <c r="E23" s="55">
        <f t="shared" si="0"/>
        <v>1.3600150000000002</v>
      </c>
      <c r="F23" s="56">
        <f t="shared" si="1"/>
        <v>1.2686999140000026</v>
      </c>
      <c r="G23" s="55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178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179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180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181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182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183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184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W86"/>
  <sheetViews>
    <sheetView zoomScaleNormal="100" workbookViewId="0">
      <selection activeCell="AJ12" sqref="AJ12"/>
    </sheetView>
  </sheetViews>
  <sheetFormatPr defaultColWidth="10.87890625" defaultRowHeight="12.7"/>
  <cols>
    <col min="1" max="1" width="9.52734375" style="53" bestFit="1" customWidth="1"/>
    <col min="2" max="2" width="11.41015625" style="53" bestFit="1" customWidth="1"/>
    <col min="3" max="3" width="11.703125" style="53" bestFit="1" customWidth="1"/>
    <col min="4" max="7" width="10.87890625" style="53"/>
    <col min="8" max="8" width="10.87890625" style="53" customWidth="1"/>
    <col min="9" max="9" width="10.87890625" style="53"/>
    <col min="10" max="11" width="11" style="53" customWidth="1"/>
    <col min="12" max="16384" width="10.87890625" style="53"/>
  </cols>
  <sheetData>
    <row r="1" spans="1:49" ht="13" thickTop="1">
      <c r="A1" s="59" t="s">
        <v>186</v>
      </c>
      <c r="B1" s="112">
        <f>TubeLoading!F29</f>
        <v>2036</v>
      </c>
      <c r="C1" s="113" t="str">
        <f>_xlfn.TEXTJOIN("-",TRUE,TubeLoading!$F$29,"density")</f>
        <v>2036-density</v>
      </c>
      <c r="D1" s="114" t="str">
        <f>_xlfn.TEXTJOIN("-",TRUE,TubeLoading!$F$29,"conc")</f>
        <v>2036-conc</v>
      </c>
      <c r="E1" s="112">
        <f>TubeLoading!F30</f>
        <v>3966</v>
      </c>
      <c r="F1" s="113" t="str">
        <f>_xlfn.TEXTJOIN("-",TRUE,TubeLoading!$F$30,"density")</f>
        <v>3966-density</v>
      </c>
      <c r="G1" s="114" t="str">
        <f>_xlfn.TEXTJOIN("-",TRUE,TubeLoading!$F$30,"conc")</f>
        <v>3966-conc</v>
      </c>
      <c r="H1" s="112">
        <f>TubeLoading!F31</f>
        <v>3203</v>
      </c>
      <c r="I1" s="113" t="str">
        <f>_xlfn.TEXTJOIN("-",TRUE,TubeLoading!$F$31,"density")</f>
        <v>3203-density</v>
      </c>
      <c r="J1" s="114" t="str">
        <f>_xlfn.TEXTJOIN("-",TRUE,TubeLoading!$F$31,"conc")</f>
        <v>3203-conc</v>
      </c>
      <c r="K1" s="112">
        <f>TubeLoading!F32</f>
        <v>4012</v>
      </c>
      <c r="L1" s="113" t="str">
        <f>_xlfn.TEXTJOIN("-",TRUE,TubeLoading!$F$32,"density")</f>
        <v>4012-density</v>
      </c>
      <c r="M1" s="114" t="str">
        <f>_xlfn.TEXTJOIN("-",TRUE,TubeLoading!$F$32,"conc")</f>
        <v>4012-conc</v>
      </c>
      <c r="N1" s="109">
        <f>TubeLoading!F33</f>
        <v>4011</v>
      </c>
      <c r="O1" s="113" t="str">
        <f>_xlfn.TEXTJOIN("-",TRUE,TubeLoading!$F$33,"density")</f>
        <v>4011-density</v>
      </c>
      <c r="P1" s="114" t="str">
        <f>_xlfn.TEXTJOIN("-",TRUE,TubeLoading!$F$33,"conc")</f>
        <v>4011-conc</v>
      </c>
      <c r="Q1" s="109">
        <f>TubeLoading!F34</f>
        <v>3205</v>
      </c>
      <c r="R1" s="113" t="str">
        <f>_xlfn.TEXTJOIN("-",TRUE,TubeLoading!$F$34,"density")</f>
        <v>3205-density</v>
      </c>
      <c r="S1" s="114" t="str">
        <f>_xlfn.TEXTJOIN("-",TRUE,TubeLoading!$F$34,"conc")</f>
        <v>3205-conc</v>
      </c>
      <c r="T1" s="109">
        <f>TubeLoading!F35</f>
        <v>1465</v>
      </c>
      <c r="U1" s="113" t="str">
        <f>_xlfn.TEXTJOIN("-",TRUE,TubeLoading!$F$35,"density")</f>
        <v>1465-density</v>
      </c>
      <c r="V1" s="114" t="str">
        <f>_xlfn.TEXTJOIN("-",TRUE,TubeLoading!$F$35,"conc")</f>
        <v>1465-conc</v>
      </c>
      <c r="W1" s="109">
        <f>TubeLoading!F36</f>
        <v>1423</v>
      </c>
      <c r="X1" s="113" t="str">
        <f>_xlfn.TEXTJOIN("-",TRUE,TubeLoading!$F$36,"density")</f>
        <v>1423-density</v>
      </c>
      <c r="Y1" s="114" t="str">
        <f>_xlfn.TEXTJOIN("-",TRUE,TubeLoading!$F$36,"conc")</f>
        <v>1423-conc</v>
      </c>
      <c r="Z1" s="109">
        <f>TubeLoading!F37</f>
        <v>1784</v>
      </c>
      <c r="AA1" s="113" t="str">
        <f>_xlfn.TEXTJOIN("-",TRUE,TubeLoading!$F$37,"density")</f>
        <v>1784-density</v>
      </c>
      <c r="AB1" s="114" t="str">
        <f>_xlfn.TEXTJOIN("-",TRUE,TubeLoading!$F$37,"conc")</f>
        <v>1784-conc</v>
      </c>
      <c r="AC1" s="109">
        <f>TubeLoading!F38</f>
        <v>2031</v>
      </c>
      <c r="AD1" s="113" t="str">
        <f>_xlfn.TEXTJOIN("-",TRUE,TubeLoading!$F$38,"density")</f>
        <v>2031-density</v>
      </c>
      <c r="AE1" s="114" t="str">
        <f>_xlfn.TEXTJOIN("-",TRUE,TubeLoading!$F$38,"conc")</f>
        <v>2031-conc</v>
      </c>
      <c r="AF1" s="109">
        <f>TubeLoading!F39</f>
        <v>1869</v>
      </c>
      <c r="AG1" s="113" t="str">
        <f>_xlfn.TEXTJOIN("-",TRUE,TubeLoading!$F$39,"density")</f>
        <v>1869-density</v>
      </c>
      <c r="AH1" s="114" t="str">
        <f>_xlfn.TEXTJOIN("-",TRUE,TubeLoading!$F$39,"conc")</f>
        <v>1869-conc</v>
      </c>
      <c r="AI1" s="109">
        <f>TubeLoading!F40</f>
        <v>3195</v>
      </c>
      <c r="AJ1" s="113" t="str">
        <f>_xlfn.TEXTJOIN("-",TRUE,TubeLoading!$F$40,"density")</f>
        <v>3195-density</v>
      </c>
      <c r="AK1" s="114" t="str">
        <f>_xlfn.TEXTJOIN("-",TRUE,TubeLoading!$F$40,"conc")</f>
        <v>3195-conc</v>
      </c>
      <c r="AL1" s="109">
        <f>TubeLoading!F41</f>
        <v>0</v>
      </c>
      <c r="AM1" s="113"/>
      <c r="AN1" s="114"/>
      <c r="AO1" s="109">
        <f>TubeLoading!F42</f>
        <v>0</v>
      </c>
      <c r="AP1" s="110"/>
      <c r="AQ1" s="111"/>
      <c r="AR1" s="109">
        <f>TubeLoading!F43</f>
        <v>0</v>
      </c>
      <c r="AS1" s="110"/>
      <c r="AT1" s="111"/>
      <c r="AU1" s="109">
        <f>TubeLoading!F44</f>
        <v>0</v>
      </c>
      <c r="AV1" s="110"/>
      <c r="AW1" s="111"/>
    </row>
    <row r="2" spans="1:49">
      <c r="A2" s="59" t="s">
        <v>187</v>
      </c>
      <c r="B2" s="118" t="s">
        <v>169</v>
      </c>
      <c r="C2" s="119"/>
      <c r="D2" s="120"/>
      <c r="E2" s="118" t="s">
        <v>170</v>
      </c>
      <c r="F2" s="119"/>
      <c r="G2" s="120"/>
      <c r="H2" s="118" t="s">
        <v>171</v>
      </c>
      <c r="I2" s="119"/>
      <c r="J2" s="120"/>
      <c r="K2" s="118" t="s">
        <v>172</v>
      </c>
      <c r="L2" s="119"/>
      <c r="M2" s="120"/>
      <c r="N2" s="115" t="s">
        <v>174</v>
      </c>
      <c r="O2" s="116"/>
      <c r="P2" s="117"/>
      <c r="Q2" s="115" t="s">
        <v>175</v>
      </c>
      <c r="R2" s="116"/>
      <c r="S2" s="117"/>
      <c r="T2" s="115" t="s">
        <v>176</v>
      </c>
      <c r="U2" s="116"/>
      <c r="V2" s="117"/>
      <c r="W2" s="115" t="s">
        <v>177</v>
      </c>
      <c r="X2" s="116"/>
      <c r="Y2" s="117"/>
      <c r="Z2" s="115" t="s">
        <v>203</v>
      </c>
      <c r="AA2" s="116"/>
      <c r="AB2" s="117"/>
      <c r="AC2" s="115" t="s">
        <v>204</v>
      </c>
      <c r="AD2" s="116"/>
      <c r="AE2" s="117"/>
      <c r="AF2" s="115" t="s">
        <v>205</v>
      </c>
      <c r="AG2" s="116"/>
      <c r="AH2" s="117"/>
      <c r="AI2" s="115" t="s">
        <v>8</v>
      </c>
      <c r="AJ2" s="116"/>
      <c r="AK2" s="117"/>
      <c r="AL2" s="115" t="s">
        <v>5</v>
      </c>
      <c r="AM2" s="116"/>
      <c r="AN2" s="117"/>
      <c r="AO2" s="115" t="s">
        <v>23</v>
      </c>
      <c r="AP2" s="116"/>
      <c r="AQ2" s="117"/>
      <c r="AR2" s="115" t="s">
        <v>206</v>
      </c>
      <c r="AS2" s="116"/>
      <c r="AT2" s="117"/>
      <c r="AU2" s="115" t="s">
        <v>207</v>
      </c>
      <c r="AV2" s="116"/>
      <c r="AW2" s="117"/>
    </row>
    <row r="3" spans="1:49">
      <c r="A3" s="59" t="s">
        <v>168</v>
      </c>
      <c r="B3" s="60" t="s">
        <v>188</v>
      </c>
      <c r="C3" s="61" t="s">
        <v>189</v>
      </c>
      <c r="D3" s="62" t="s">
        <v>173</v>
      </c>
      <c r="E3" s="60" t="s">
        <v>188</v>
      </c>
      <c r="F3" s="61" t="s">
        <v>189</v>
      </c>
      <c r="G3" s="62" t="s">
        <v>173</v>
      </c>
      <c r="H3" s="60" t="s">
        <v>188</v>
      </c>
      <c r="I3" s="61" t="s">
        <v>189</v>
      </c>
      <c r="J3" s="62" t="s">
        <v>173</v>
      </c>
      <c r="K3" s="60" t="s">
        <v>188</v>
      </c>
      <c r="L3" s="61" t="s">
        <v>189</v>
      </c>
      <c r="M3" s="62" t="s">
        <v>173</v>
      </c>
      <c r="N3" s="81" t="s">
        <v>188</v>
      </c>
      <c r="O3" s="82" t="s">
        <v>189</v>
      </c>
      <c r="P3" s="83" t="s">
        <v>173</v>
      </c>
      <c r="Q3" s="81" t="s">
        <v>188</v>
      </c>
      <c r="R3" s="82" t="s">
        <v>189</v>
      </c>
      <c r="S3" s="83" t="s">
        <v>173</v>
      </c>
      <c r="T3" s="81" t="s">
        <v>188</v>
      </c>
      <c r="U3" s="82" t="s">
        <v>189</v>
      </c>
      <c r="V3" s="83" t="s">
        <v>173</v>
      </c>
      <c r="W3" s="81" t="s">
        <v>188</v>
      </c>
      <c r="X3" s="82" t="s">
        <v>189</v>
      </c>
      <c r="Y3" s="83" t="s">
        <v>173</v>
      </c>
      <c r="Z3" s="81" t="s">
        <v>188</v>
      </c>
      <c r="AA3" s="82" t="s">
        <v>189</v>
      </c>
      <c r="AB3" s="83" t="s">
        <v>173</v>
      </c>
      <c r="AC3" s="81" t="s">
        <v>188</v>
      </c>
      <c r="AD3" s="82" t="s">
        <v>189</v>
      </c>
      <c r="AE3" s="83" t="s">
        <v>173</v>
      </c>
      <c r="AF3" s="81" t="s">
        <v>188</v>
      </c>
      <c r="AG3" s="82" t="s">
        <v>189</v>
      </c>
      <c r="AH3" s="83" t="s">
        <v>173</v>
      </c>
      <c r="AI3" s="81" t="s">
        <v>188</v>
      </c>
      <c r="AJ3" s="82" t="s">
        <v>189</v>
      </c>
      <c r="AK3" s="83" t="s">
        <v>173</v>
      </c>
      <c r="AL3" s="81" t="s">
        <v>188</v>
      </c>
      <c r="AM3" s="82" t="s">
        <v>189</v>
      </c>
      <c r="AN3" s="83" t="s">
        <v>173</v>
      </c>
      <c r="AO3" s="81" t="s">
        <v>188</v>
      </c>
      <c r="AP3" s="82" t="s">
        <v>189</v>
      </c>
      <c r="AQ3" s="83" t="s">
        <v>173</v>
      </c>
      <c r="AR3" s="81" t="s">
        <v>188</v>
      </c>
      <c r="AS3" s="82" t="s">
        <v>189</v>
      </c>
      <c r="AT3" s="83" t="s">
        <v>173</v>
      </c>
      <c r="AU3" s="81" t="s">
        <v>188</v>
      </c>
      <c r="AV3" s="82" t="s">
        <v>189</v>
      </c>
      <c r="AW3" s="83" t="s">
        <v>173</v>
      </c>
    </row>
    <row r="4" spans="1:49">
      <c r="A4" s="53">
        <v>1</v>
      </c>
      <c r="B4" s="66" t="str">
        <f>'Tube A'!G2</f>
        <v>A1</v>
      </c>
      <c r="C4" s="67">
        <f>'Tube A'!F2</f>
        <v>1.7722710409999998</v>
      </c>
      <c r="D4" s="68">
        <v>-5.7671269545595559E-2</v>
      </c>
      <c r="E4" s="66" t="str">
        <f>'Tube B'!G2</f>
        <v>G3</v>
      </c>
      <c r="F4" s="67">
        <f>'Tube B'!F2</f>
        <v>1.7650588250000006</v>
      </c>
      <c r="G4" s="68">
        <v>-6.6042872514662496E-2</v>
      </c>
      <c r="H4" s="66" t="str">
        <f>'Tube C'!G2</f>
        <v>D6</v>
      </c>
      <c r="I4" s="67">
        <f>'Tube C'!F2</f>
        <v>1.7567538490000008</v>
      </c>
      <c r="J4" s="68">
        <v>-5.4745307124599067E-2</v>
      </c>
      <c r="K4" s="66" t="str">
        <f>'Tube D'!G2</f>
        <v>C9</v>
      </c>
      <c r="L4" s="67">
        <f>'Tube D'!F2</f>
        <v>1.7609882940000006</v>
      </c>
      <c r="M4" s="68">
        <v>-6.0501928980327462E-2</v>
      </c>
      <c r="N4" s="66" t="str">
        <f>'Tube E'!G2</f>
        <v>A1</v>
      </c>
      <c r="O4" s="67">
        <f>'Tube E'!F2</f>
        <v>1.7710143670000011</v>
      </c>
      <c r="P4" s="68">
        <v>-2.4866098774784646E-2</v>
      </c>
      <c r="Q4" s="66" t="str">
        <f>'Tube F'!G2</f>
        <v>G3</v>
      </c>
      <c r="R4" s="67">
        <f>'Tube F'!F2</f>
        <v>1.7695937790000027</v>
      </c>
      <c r="S4" s="68">
        <v>-3.4449788637435315E-2</v>
      </c>
      <c r="T4" s="66" t="str">
        <f>'Tube G'!G2</f>
        <v>D6</v>
      </c>
      <c r="U4" s="67">
        <f>'Tube G'!F2</f>
        <v>1.7647036780000001</v>
      </c>
      <c r="V4" s="68">
        <v>-2.8162931693653886E-2</v>
      </c>
      <c r="W4" s="66" t="str">
        <f>'Tube H'!G2</f>
        <v>C9</v>
      </c>
      <c r="X4" s="67">
        <f>'Tube H'!F2</f>
        <v>1.762190330000001</v>
      </c>
      <c r="Y4" s="68">
        <v>-1.9677666334818999E-2</v>
      </c>
      <c r="Z4" s="66" t="str">
        <f>'Tube I'!G2</f>
        <v>A1</v>
      </c>
      <c r="AA4" s="67">
        <f>'Tube I'!F2</f>
        <v>1.7758771490000012</v>
      </c>
      <c r="AB4" s="68">
        <v>-3.1344077659429488E-2</v>
      </c>
      <c r="AC4" s="66" t="str">
        <f>'Tube J'!G2</f>
        <v>G3</v>
      </c>
      <c r="AD4" s="67">
        <f>'Tube I'!F2</f>
        <v>1.7758771490000012</v>
      </c>
      <c r="AE4" s="68">
        <v>-4.2493337490999671E-2</v>
      </c>
      <c r="AF4" s="66" t="str">
        <f>'Tube K'!G2</f>
        <v>D6</v>
      </c>
      <c r="AG4" s="67">
        <f>'Tube K'!F2</f>
        <v>1.7653320150000003</v>
      </c>
      <c r="AH4" s="68">
        <v>-1.4844167844437746E-2</v>
      </c>
      <c r="AI4" s="66" t="str">
        <f>'Tube L'!G2</f>
        <v>C9</v>
      </c>
      <c r="AJ4" s="67">
        <f>'Tube L'!F2</f>
        <v>1.7569724010000023</v>
      </c>
      <c r="AK4" s="68">
        <v>-3.8284160058080711E-2</v>
      </c>
      <c r="AL4" s="66" t="str">
        <f>'Tube M'!G2</f>
        <v>A1</v>
      </c>
      <c r="AM4" s="67">
        <f>'Tube M'!F2</f>
        <v>-13.63998868</v>
      </c>
      <c r="AN4" s="68"/>
      <c r="AO4" s="66" t="str">
        <f>'Tube N'!G2</f>
        <v>G3</v>
      </c>
      <c r="AP4" s="67">
        <f>'Tube N'!F2</f>
        <v>-13.63998868</v>
      </c>
      <c r="AQ4" s="68"/>
      <c r="AR4" s="66" t="str">
        <f>'Tube O'!G2</f>
        <v>D6</v>
      </c>
      <c r="AS4" s="67">
        <f>'Tube O'!F2</f>
        <v>-13.63998868</v>
      </c>
      <c r="AT4" s="68"/>
      <c r="AU4" s="66" t="str">
        <f>'Tube P'!G2</f>
        <v>C9</v>
      </c>
      <c r="AV4" s="67">
        <f>'Tube P'!F2</f>
        <v>-13.63998868</v>
      </c>
      <c r="AW4" s="68"/>
    </row>
    <row r="5" spans="1:49">
      <c r="A5" s="53">
        <v>2</v>
      </c>
      <c r="B5" s="69" t="str">
        <f>'Tube A'!G3</f>
        <v>B1</v>
      </c>
      <c r="C5" s="70">
        <f>'Tube A'!F3</f>
        <v>1.7724622740000004</v>
      </c>
      <c r="D5" s="71">
        <v>-3.794594968560825E-2</v>
      </c>
      <c r="E5" s="69" t="str">
        <f>'Tube B'!G3</f>
        <v>H3</v>
      </c>
      <c r="F5" s="70">
        <f>'Tube B'!F3</f>
        <v>1.7652500580000012</v>
      </c>
      <c r="G5" s="71">
        <v>-4.1756624372162592E-2</v>
      </c>
      <c r="H5" s="69" t="str">
        <f>'Tube C'!G3</f>
        <v>C6</v>
      </c>
      <c r="I5" s="70">
        <f>'Tube C'!F3</f>
        <v>1.7633104089999989</v>
      </c>
      <c r="J5" s="71">
        <v>-4.5310164600967734E-2</v>
      </c>
      <c r="K5" s="69" t="str">
        <f>'Tube D'!G3</f>
        <v>D9</v>
      </c>
      <c r="L5" s="70">
        <f>'Tube D'!F3</f>
        <v>1.7653593340000029</v>
      </c>
      <c r="M5" s="71">
        <v>-4.6137672032479454E-2</v>
      </c>
      <c r="N5" s="69" t="str">
        <f>'Tube E'!G3</f>
        <v>B1</v>
      </c>
      <c r="O5" s="70">
        <f>'Tube E'!F3</f>
        <v>1.7701128400000012</v>
      </c>
      <c r="P5" s="71">
        <v>-1.9391385053911442E-2</v>
      </c>
      <c r="Q5" s="69" t="str">
        <f>'Tube F'!G3</f>
        <v>H3</v>
      </c>
      <c r="R5" s="70">
        <f>'Tube F'!F3</f>
        <v>1.7685010190000021</v>
      </c>
      <c r="S5" s="71">
        <v>-2.68972044790491E-2</v>
      </c>
      <c r="T5" s="69" t="str">
        <f>'Tube G'!G3</f>
        <v>C6</v>
      </c>
      <c r="U5" s="70">
        <f>'Tube G'!F3</f>
        <v>1.7690747180000024</v>
      </c>
      <c r="V5" s="71">
        <v>-2.1176295286363861E-2</v>
      </c>
      <c r="W5" s="69" t="str">
        <f>'Tube H'!G3</f>
        <v>D9</v>
      </c>
      <c r="X5" s="70">
        <f>'Tube H'!F3</f>
        <v>1.7645670830000011</v>
      </c>
      <c r="Y5" s="71">
        <v>1.0456617169777265E-2</v>
      </c>
      <c r="Z5" s="69" t="str">
        <f>'Tube I'!G3</f>
        <v>B1</v>
      </c>
      <c r="AA5" s="70">
        <f>'Tube I'!F3</f>
        <v>1.769320589000003</v>
      </c>
      <c r="AB5" s="71">
        <v>-2.1180119975380121E-2</v>
      </c>
      <c r="AC5" s="69" t="str">
        <f>'Tube J'!G3</f>
        <v>H3</v>
      </c>
      <c r="AD5" s="70">
        <f>'Tube I'!F3</f>
        <v>1.769320589000003</v>
      </c>
      <c r="AE5" s="71">
        <v>-3.5983297994610301E-2</v>
      </c>
      <c r="AF5" s="69" t="str">
        <f>'Tube K'!G3</f>
        <v>C6</v>
      </c>
      <c r="AG5" s="70">
        <f>'Tube K'!F3</f>
        <v>1.7675175349999996</v>
      </c>
      <c r="AH5" s="71">
        <v>-2.246898666096948E-2</v>
      </c>
      <c r="AI5" s="69" t="str">
        <f>'Tube L'!G3</f>
        <v>D9</v>
      </c>
      <c r="AJ5" s="70">
        <f>'Tube L'!F3</f>
        <v>1.7635289610000005</v>
      </c>
      <c r="AK5" s="71">
        <v>-2.4196140456215227E-2</v>
      </c>
      <c r="AL5" s="69" t="str">
        <f>'Tube M'!G3</f>
        <v>B1</v>
      </c>
      <c r="AM5" s="70">
        <f>'Tube M'!F3</f>
        <v>-13.63998868</v>
      </c>
      <c r="AN5" s="71"/>
      <c r="AO5" s="69" t="str">
        <f>'Tube N'!G3</f>
        <v>H3</v>
      </c>
      <c r="AP5" s="70">
        <f>'Tube N'!F3</f>
        <v>-13.63998868</v>
      </c>
      <c r="AQ5" s="71"/>
      <c r="AR5" s="69" t="str">
        <f>'Tube O'!G3</f>
        <v>C6</v>
      </c>
      <c r="AS5" s="70">
        <f>'Tube O'!F3</f>
        <v>-13.63998868</v>
      </c>
      <c r="AT5" s="71"/>
      <c r="AU5" s="69" t="str">
        <f>'Tube P'!G3</f>
        <v>D9</v>
      </c>
      <c r="AV5" s="70">
        <f>'Tube P'!F3</f>
        <v>-13.63998868</v>
      </c>
      <c r="AW5" s="71"/>
    </row>
    <row r="6" spans="1:49">
      <c r="A6" s="53">
        <v>3</v>
      </c>
      <c r="B6" s="69" t="str">
        <f>'Tube A'!G4</f>
        <v>C1</v>
      </c>
      <c r="C6" s="70">
        <f>'Tube A'!F4</f>
        <v>1.7669984740000011</v>
      </c>
      <c r="D6" s="71">
        <v>-3.6704157432954056E-2</v>
      </c>
      <c r="E6" s="69" t="str">
        <f>'Tube B'!G4</f>
        <v>H4</v>
      </c>
      <c r="F6" s="70">
        <f>'Tube B'!F4</f>
        <v>1.7632557710000007</v>
      </c>
      <c r="G6" s="71">
        <v>-6.619720640422537E-2</v>
      </c>
      <c r="H6" s="69" t="str">
        <f>'Tube C'!G4</f>
        <v>B6</v>
      </c>
      <c r="I6" s="70">
        <f>'Tube C'!F4</f>
        <v>1.7611248889999995</v>
      </c>
      <c r="J6" s="71">
        <v>-4.3287934156296511E-2</v>
      </c>
      <c r="K6" s="69" t="str">
        <f>'Tube D'!G4</f>
        <v>E9</v>
      </c>
      <c r="L6" s="70">
        <f>'Tube D'!F4</f>
        <v>1.762272287</v>
      </c>
      <c r="M6" s="71">
        <v>-6.2739916000444707E-2</v>
      </c>
      <c r="N6" s="69" t="str">
        <f>'Tube E'!G4</f>
        <v>C1</v>
      </c>
      <c r="O6" s="70">
        <f>'Tube E'!F4</f>
        <v>1.7657418000000025</v>
      </c>
      <c r="P6" s="71">
        <v>-6.831032440563334E-3</v>
      </c>
      <c r="Q6" s="69" t="str">
        <f>'Tube F'!G4</f>
        <v>H4</v>
      </c>
      <c r="R6" s="70">
        <f>'Tube F'!F4</f>
        <v>1.7652227390000004</v>
      </c>
      <c r="S6" s="71">
        <v>-3.0314593167152664E-2</v>
      </c>
      <c r="T6" s="69" t="str">
        <f>'Tube G'!G4</f>
        <v>B6</v>
      </c>
      <c r="U6" s="70">
        <f>'Tube G'!F4</f>
        <v>1.7647036780000001</v>
      </c>
      <c r="V6" s="71">
        <v>-7.6613383343245751E-3</v>
      </c>
      <c r="W6" s="69" t="str">
        <f>'Tube H'!G4</f>
        <v>E9</v>
      </c>
      <c r="X6" s="70">
        <f>'Tube H'!F4</f>
        <v>1.7612888030000011</v>
      </c>
      <c r="Y6" s="71">
        <v>1.5007358191758351E-2</v>
      </c>
      <c r="Z6" s="69" t="str">
        <f>'Tube I'!G4</f>
        <v>C1</v>
      </c>
      <c r="AA6" s="70">
        <f>'Tube I'!F4</f>
        <v>1.7638567890000001</v>
      </c>
      <c r="AB6" s="71">
        <v>-1.5710285440238003E-2</v>
      </c>
      <c r="AC6" s="69" t="str">
        <f>'Tube J'!G4</f>
        <v>H4</v>
      </c>
      <c r="AD6" s="70">
        <f>'Tube I'!F4</f>
        <v>1.7638567890000001</v>
      </c>
      <c r="AE6" s="71">
        <v>-4.0892241478493942E-2</v>
      </c>
      <c r="AF6" s="69" t="str">
        <f>'Tube K'!G4</f>
        <v>B6</v>
      </c>
      <c r="AG6" s="70">
        <f>'Tube K'!F4</f>
        <v>1.7642392550000014</v>
      </c>
      <c r="AH6" s="71">
        <v>-1.7819984615539172E-2</v>
      </c>
      <c r="AI6" s="69" t="str">
        <f>'Tube L'!G4</f>
        <v>E9</v>
      </c>
      <c r="AJ6" s="70">
        <f>'Tube L'!F4</f>
        <v>1.7602506810000005</v>
      </c>
      <c r="AK6" s="71">
        <v>-3.8876039620580304E-2</v>
      </c>
      <c r="AL6" s="69" t="str">
        <f>'Tube M'!G4</f>
        <v>C1</v>
      </c>
      <c r="AM6" s="70">
        <f>'Tube M'!F4</f>
        <v>-13.63998868</v>
      </c>
      <c r="AN6" s="71"/>
      <c r="AO6" s="69" t="str">
        <f>'Tube N'!G4</f>
        <v>H4</v>
      </c>
      <c r="AP6" s="70">
        <f>'Tube N'!F4</f>
        <v>-13.63998868</v>
      </c>
      <c r="AQ6" s="71"/>
      <c r="AR6" s="69" t="str">
        <f>'Tube O'!G4</f>
        <v>B6</v>
      </c>
      <c r="AS6" s="70">
        <f>'Tube O'!F4</f>
        <v>-13.63998868</v>
      </c>
      <c r="AT6" s="71"/>
      <c r="AU6" s="69" t="str">
        <f>'Tube P'!G4</f>
        <v>E9</v>
      </c>
      <c r="AV6" s="70">
        <f>'Tube P'!F4</f>
        <v>-13.63998868</v>
      </c>
      <c r="AW6" s="71"/>
    </row>
    <row r="7" spans="1:49">
      <c r="A7" s="53">
        <v>4</v>
      </c>
      <c r="B7" s="69" t="str">
        <f>'Tube A'!G5</f>
        <v>D1</v>
      </c>
      <c r="C7" s="70">
        <f>'Tube A'!F5</f>
        <v>1.7615346740000017</v>
      </c>
      <c r="D7" s="71">
        <v>-3.4181425800741801E-2</v>
      </c>
      <c r="E7" s="69" t="str">
        <f>'Tube B'!G5</f>
        <v>G4</v>
      </c>
      <c r="F7" s="70">
        <f>'Tube B'!F5</f>
        <v>1.7577919709999996</v>
      </c>
      <c r="G7" s="71">
        <v>-4.1160994301053903E-2</v>
      </c>
      <c r="H7" s="69" t="str">
        <f>'Tube C'!G5</f>
        <v>A6</v>
      </c>
      <c r="I7" s="70">
        <f>'Tube C'!F5</f>
        <v>1.7567538490000008</v>
      </c>
      <c r="J7" s="71">
        <v>-3.9922366567047535E-2</v>
      </c>
      <c r="K7" s="69" t="str">
        <f>'Tube D'!G5</f>
        <v>F9</v>
      </c>
      <c r="L7" s="70">
        <f>'Tube D'!F5</f>
        <v>1.7589940070000001</v>
      </c>
      <c r="M7" s="71">
        <v>-1.1309459445599379E-2</v>
      </c>
      <c r="N7" s="69" t="str">
        <f>'Tube E'!G5</f>
        <v>D1</v>
      </c>
      <c r="O7" s="70">
        <f>'Tube E'!F5</f>
        <v>1.7602779999999996</v>
      </c>
      <c r="P7" s="71">
        <v>9.4154953964657048E-2</v>
      </c>
      <c r="Q7" s="69" t="str">
        <f>'Tube F'!G5</f>
        <v>G4</v>
      </c>
      <c r="R7" s="70">
        <f>'Tube F'!F5</f>
        <v>1.7608516989999998</v>
      </c>
      <c r="S7" s="71">
        <v>-1.0987496945235953E-2</v>
      </c>
      <c r="T7" s="69" t="str">
        <f>'Tube G'!G5</f>
        <v>A6</v>
      </c>
      <c r="U7" s="70">
        <f>'Tube G'!F5</f>
        <v>1.7614253980000001</v>
      </c>
      <c r="V7" s="71">
        <v>7.9086097717793093E-3</v>
      </c>
      <c r="W7" s="69" t="str">
        <f>'Tube H'!G5</f>
        <v>F9</v>
      </c>
      <c r="X7" s="70">
        <f>'Tube H'!F5</f>
        <v>1.7580105230000012</v>
      </c>
      <c r="Y7" s="71">
        <v>0.11973521942166189</v>
      </c>
      <c r="Z7" s="69" t="str">
        <f>'Tube I'!G5</f>
        <v>D1</v>
      </c>
      <c r="AA7" s="70">
        <f>'Tube I'!F5</f>
        <v>1.7562074690000014</v>
      </c>
      <c r="AB7" s="71">
        <v>8.8559600889290824E-2</v>
      </c>
      <c r="AC7" s="69" t="str">
        <f>'Tube J'!G5</f>
        <v>G4</v>
      </c>
      <c r="AD7" s="70">
        <f>'Tube I'!F5</f>
        <v>1.7562074690000014</v>
      </c>
      <c r="AE7" s="71">
        <v>2.8208086511399961E-2</v>
      </c>
      <c r="AF7" s="69" t="str">
        <f>'Tube K'!G5</f>
        <v>A6</v>
      </c>
      <c r="AG7" s="70">
        <f>'Tube K'!F5</f>
        <v>1.7598682150000009</v>
      </c>
      <c r="AH7" s="71">
        <v>-1.7741417909827051E-4</v>
      </c>
      <c r="AI7" s="69" t="str">
        <f>'Tube L'!G5</f>
        <v>F9</v>
      </c>
      <c r="AJ7" s="70">
        <f>'Tube L'!F5</f>
        <v>1.7558796410000017</v>
      </c>
      <c r="AK7" s="71">
        <v>7.4150454266536832E-3</v>
      </c>
      <c r="AL7" s="69" t="str">
        <f>'Tube M'!G5</f>
        <v>D1</v>
      </c>
      <c r="AM7" s="70">
        <f>'Tube M'!F5</f>
        <v>-13.63998868</v>
      </c>
      <c r="AN7" s="71"/>
      <c r="AO7" s="69" t="str">
        <f>'Tube N'!G5</f>
        <v>G4</v>
      </c>
      <c r="AP7" s="70">
        <f>'Tube N'!F5</f>
        <v>-13.63998868</v>
      </c>
      <c r="AQ7" s="71"/>
      <c r="AR7" s="69" t="str">
        <f>'Tube O'!G5</f>
        <v>A6</v>
      </c>
      <c r="AS7" s="70">
        <f>'Tube O'!F5</f>
        <v>-13.63998868</v>
      </c>
      <c r="AT7" s="71"/>
      <c r="AU7" s="69" t="str">
        <f>'Tube P'!G5</f>
        <v>F9</v>
      </c>
      <c r="AV7" s="70">
        <f>'Tube P'!F5</f>
        <v>-13.63998868</v>
      </c>
      <c r="AW7" s="71"/>
    </row>
    <row r="8" spans="1:49">
      <c r="A8" s="53">
        <v>5</v>
      </c>
      <c r="B8" s="69" t="str">
        <f>'Tube A'!G6</f>
        <v>E1</v>
      </c>
      <c r="C8" s="70">
        <f>'Tube A'!F6</f>
        <v>1.7551693469999989</v>
      </c>
      <c r="D8" s="71">
        <v>3.9476221301418236E-2</v>
      </c>
      <c r="E8" s="69" t="str">
        <f>'Tube B'!G6</f>
        <v>F4</v>
      </c>
      <c r="F8" s="70">
        <f>'Tube B'!F6</f>
        <v>1.7512354109999997</v>
      </c>
      <c r="G8" s="71">
        <v>0.27424828097020226</v>
      </c>
      <c r="H8" s="69" t="str">
        <f>'Tube C'!G6</f>
        <v>A7</v>
      </c>
      <c r="I8" s="70">
        <f>'Tube C'!F6</f>
        <v>1.7525740420000009</v>
      </c>
      <c r="J8" s="71">
        <v>7.5753784204608807E-2</v>
      </c>
      <c r="K8" s="69" t="str">
        <f>'Tube D'!G6</f>
        <v>G9</v>
      </c>
      <c r="L8" s="70">
        <f>'Tube D'!F6</f>
        <v>1.7535302070000007</v>
      </c>
      <c r="M8" s="71">
        <v>0.15082381957718297</v>
      </c>
      <c r="N8" s="69" t="str">
        <f>'Tube E'!G6</f>
        <v>E1</v>
      </c>
      <c r="O8" s="70">
        <f>'Tube E'!F6</f>
        <v>1.7526286800000008</v>
      </c>
      <c r="P8" s="71">
        <v>0.22533610430157811</v>
      </c>
      <c r="Q8" s="69" t="str">
        <f>'Tube F'!G6</f>
        <v>F4</v>
      </c>
      <c r="R8" s="70">
        <f>'Tube F'!F6</f>
        <v>1.7542951390000017</v>
      </c>
      <c r="S8" s="71">
        <v>7.0579476280577202E-2</v>
      </c>
      <c r="T8" s="69" t="str">
        <f>'Tube G'!G6</f>
        <v>A7</v>
      </c>
      <c r="U8" s="70">
        <f>'Tube G'!F6</f>
        <v>1.7561528310000014</v>
      </c>
      <c r="V8" s="71">
        <v>0.12248297458432857</v>
      </c>
      <c r="W8" s="69" t="str">
        <f>'Tube H'!G6</f>
        <v>G9</v>
      </c>
      <c r="X8" s="70">
        <f>'Tube H'!F6</f>
        <v>1.7503612030000024</v>
      </c>
      <c r="Y8" s="71">
        <v>0.6643892033558626</v>
      </c>
      <c r="Z8" s="69" t="str">
        <f>'Tube I'!G6</f>
        <v>E1</v>
      </c>
      <c r="AA8" s="70">
        <f>'Tube I'!F6</f>
        <v>1.7496509090000014</v>
      </c>
      <c r="AB8" s="71">
        <v>0.32345037378233504</v>
      </c>
      <c r="AC8" s="69" t="str">
        <f>'Tube J'!G6</f>
        <v>F4</v>
      </c>
      <c r="AD8" s="70">
        <f>'Tube I'!F6</f>
        <v>1.7496509090000014</v>
      </c>
      <c r="AE8" s="71">
        <v>0.4732448303453749</v>
      </c>
      <c r="AF8" s="69" t="str">
        <f>'Tube K'!G6</f>
        <v>A7</v>
      </c>
      <c r="AG8" s="70">
        <f>'Tube K'!F6</f>
        <v>1.7565899350000009</v>
      </c>
      <c r="AH8" s="71">
        <v>0.18212028995262197</v>
      </c>
      <c r="AI8" s="69" t="str">
        <f>'Tube L'!G6</f>
        <v>G9</v>
      </c>
      <c r="AJ8" s="70">
        <f>'Tube L'!F6</f>
        <v>1.7504158410000024</v>
      </c>
      <c r="AK8" s="71">
        <v>0.15337976047986368</v>
      </c>
      <c r="AL8" s="69" t="str">
        <f>'Tube M'!G6</f>
        <v>E1</v>
      </c>
      <c r="AM8" s="70">
        <f>'Tube M'!F6</f>
        <v>-13.63998868</v>
      </c>
      <c r="AN8" s="71"/>
      <c r="AO8" s="69" t="str">
        <f>'Tube N'!G6</f>
        <v>F4</v>
      </c>
      <c r="AP8" s="70">
        <f>'Tube N'!F6</f>
        <v>-13.63998868</v>
      </c>
      <c r="AQ8" s="71"/>
      <c r="AR8" s="69" t="str">
        <f>'Tube O'!G6</f>
        <v>A7</v>
      </c>
      <c r="AS8" s="70">
        <f>'Tube O'!F6</f>
        <v>-13.63998868</v>
      </c>
      <c r="AT8" s="71"/>
      <c r="AU8" s="69" t="str">
        <f>'Tube P'!G6</f>
        <v>G9</v>
      </c>
      <c r="AV8" s="70">
        <f>'Tube P'!F6</f>
        <v>-13.63998868</v>
      </c>
      <c r="AW8" s="71"/>
    </row>
    <row r="9" spans="1:49">
      <c r="A9" s="53">
        <v>6</v>
      </c>
      <c r="B9" s="69" t="str">
        <f>'Tube A'!G7</f>
        <v>F1</v>
      </c>
      <c r="C9" s="70">
        <f>'Tube A'!F7</f>
        <v>1.7488040199999997</v>
      </c>
      <c r="D9" s="71">
        <v>0.73924012330809319</v>
      </c>
      <c r="E9" s="69" t="str">
        <f>'Tube B'!G7</f>
        <v>E4</v>
      </c>
      <c r="F9" s="70">
        <f>'Tube B'!F7</f>
        <v>1.7448700840000004</v>
      </c>
      <c r="G9" s="71">
        <v>0.819404216972767</v>
      </c>
      <c r="H9" s="69" t="str">
        <f>'Tube C'!G7</f>
        <v>B7</v>
      </c>
      <c r="I9" s="70">
        <f>'Tube C'!F7</f>
        <v>1.746017482000001</v>
      </c>
      <c r="J9" s="71">
        <v>0.28526731541345307</v>
      </c>
      <c r="K9" s="69" t="str">
        <f>'Tube D'!G7</f>
        <v>H9</v>
      </c>
      <c r="L9" s="70">
        <f>'Tube D'!F7</f>
        <v>1.7480664070000014</v>
      </c>
      <c r="M9" s="71">
        <v>0.56853750532997949</v>
      </c>
      <c r="N9" s="69" t="str">
        <f>'Tube E'!G7</f>
        <v>F1</v>
      </c>
      <c r="O9" s="70">
        <f>'Tube E'!F7</f>
        <v>1.7460721200000027</v>
      </c>
      <c r="P9" s="71">
        <v>0.37477495000728883</v>
      </c>
      <c r="Q9" s="69" t="str">
        <f>'Tube F'!G7</f>
        <v>E4</v>
      </c>
      <c r="R9" s="70">
        <f>'Tube F'!F7</f>
        <v>1.7477385790000017</v>
      </c>
      <c r="S9" s="71">
        <v>0.32510497640241992</v>
      </c>
      <c r="T9" s="69" t="str">
        <f>'Tube G'!G7</f>
        <v>B7</v>
      </c>
      <c r="U9" s="70">
        <f>'Tube G'!F7</f>
        <v>1.7506890310000021</v>
      </c>
      <c r="V9" s="71">
        <v>0.50597050083471917</v>
      </c>
      <c r="W9" s="69" t="str">
        <f>'Tube H'!G7</f>
        <v>H9</v>
      </c>
      <c r="X9" s="70">
        <f>'Tube H'!F7</f>
        <v>1.7448974029999995</v>
      </c>
      <c r="Y9" s="72">
        <v>1.2977978421571879</v>
      </c>
      <c r="Z9" s="69" t="str">
        <f>'Tube I'!G7</f>
        <v>F1</v>
      </c>
      <c r="AA9" s="70">
        <f>'Tube I'!F7</f>
        <v>1.7441871090000003</v>
      </c>
      <c r="AB9" s="71">
        <v>0.72983050606837052</v>
      </c>
      <c r="AC9" s="69" t="str">
        <f>'Tube J'!G7</f>
        <v>E4</v>
      </c>
      <c r="AD9" s="70">
        <f>'Tube I'!F7</f>
        <v>1.7441871090000003</v>
      </c>
      <c r="AE9" s="71">
        <v>1.1729607410854916</v>
      </c>
      <c r="AF9" s="69" t="str">
        <f>'Tube K'!G7</f>
        <v>B7</v>
      </c>
      <c r="AG9" s="70">
        <f>'Tube K'!F7</f>
        <v>1.7500333750000028</v>
      </c>
      <c r="AH9" s="71">
        <v>0.64558878966719402</v>
      </c>
      <c r="AI9" s="69" t="str">
        <f>'Tube L'!G7</f>
        <v>H9</v>
      </c>
      <c r="AJ9" s="70">
        <f>'Tube L'!F7</f>
        <v>1.7449520410000012</v>
      </c>
      <c r="AK9" s="71">
        <v>0.4425565862580525</v>
      </c>
      <c r="AL9" s="69" t="str">
        <f>'Tube M'!G7</f>
        <v>F1</v>
      </c>
      <c r="AM9" s="70">
        <f>'Tube M'!F7</f>
        <v>-13.63998868</v>
      </c>
      <c r="AN9" s="71"/>
      <c r="AO9" s="69" t="str">
        <f>'Tube N'!G7</f>
        <v>E4</v>
      </c>
      <c r="AP9" s="70">
        <f>'Tube N'!F7</f>
        <v>-13.63998868</v>
      </c>
      <c r="AQ9" s="71"/>
      <c r="AR9" s="69" t="str">
        <f>'Tube O'!G7</f>
        <v>B7</v>
      </c>
      <c r="AS9" s="70">
        <f>'Tube O'!F7</f>
        <v>-13.63998868</v>
      </c>
      <c r="AT9" s="71"/>
      <c r="AU9" s="69" t="str">
        <f>'Tube P'!G7</f>
        <v>H9</v>
      </c>
      <c r="AV9" s="70">
        <f>'Tube P'!F7</f>
        <v>-13.63998868</v>
      </c>
      <c r="AW9" s="71"/>
    </row>
    <row r="10" spans="1:49">
      <c r="A10" s="53">
        <v>7</v>
      </c>
      <c r="B10" s="69" t="str">
        <f>'Tube A'!G8</f>
        <v>G1</v>
      </c>
      <c r="C10" s="70">
        <f>'Tube A'!F8</f>
        <v>1.7433402200000003</v>
      </c>
      <c r="D10" s="71">
        <v>1.5097447594978373</v>
      </c>
      <c r="E10" s="69" t="str">
        <f>'Tube B'!G8</f>
        <v>D4</v>
      </c>
      <c r="F10" s="70">
        <f>'Tube B'!F8</f>
        <v>1.7383135239999987</v>
      </c>
      <c r="G10" s="71">
        <v>1.483818106814532</v>
      </c>
      <c r="H10" s="69" t="str">
        <f>'Tube C'!G8</f>
        <v>C7</v>
      </c>
      <c r="I10" s="70">
        <f>'Tube C'!F8</f>
        <v>1.7394609219999992</v>
      </c>
      <c r="J10" s="71">
        <v>1.0408534947493695</v>
      </c>
      <c r="K10" s="69" t="str">
        <f>'Tube D'!G8</f>
        <v>H10</v>
      </c>
      <c r="L10" s="70">
        <f>'Tube D'!F8</f>
        <v>1.7426026070000002</v>
      </c>
      <c r="M10" s="72">
        <v>1.9105368668838925</v>
      </c>
      <c r="N10" s="69" t="str">
        <f>'Tube E'!G8</f>
        <v>G1</v>
      </c>
      <c r="O10" s="70">
        <f>'Tube E'!F8</f>
        <v>1.739515560000001</v>
      </c>
      <c r="P10" s="71">
        <v>0.75780551889748649</v>
      </c>
      <c r="Q10" s="69" t="str">
        <f>'Tube F'!G8</f>
        <v>D4</v>
      </c>
      <c r="R10" s="70">
        <f>'Tube F'!F8</f>
        <v>1.741182019</v>
      </c>
      <c r="S10" s="71">
        <v>0.73988330401084346</v>
      </c>
      <c r="T10" s="69" t="str">
        <f>'Tube G'!G8</f>
        <v>C7</v>
      </c>
      <c r="U10" s="70">
        <f>'Tube G'!F8</f>
        <v>1.7430397109999998</v>
      </c>
      <c r="V10" s="71">
        <v>1.3383382964556123</v>
      </c>
      <c r="W10" s="69" t="str">
        <f>'Tube H'!G8</f>
        <v>H10</v>
      </c>
      <c r="X10" s="70">
        <f>'Tube H'!F8</f>
        <v>1.7383408430000014</v>
      </c>
      <c r="Y10" s="72">
        <v>2.6516855898958496</v>
      </c>
      <c r="Z10" s="69" t="str">
        <f>'Tube I'!G8</f>
        <v>G1</v>
      </c>
      <c r="AA10" s="70">
        <f>'Tube I'!F8</f>
        <v>1.7376305490000004</v>
      </c>
      <c r="AB10" s="71">
        <v>2.0663028796184588</v>
      </c>
      <c r="AC10" s="69" t="str">
        <f>'Tube J'!G8</f>
        <v>D4</v>
      </c>
      <c r="AD10" s="70">
        <f>'Tube I'!F8</f>
        <v>1.7376305490000004</v>
      </c>
      <c r="AE10" s="71">
        <v>1.7882639967057676</v>
      </c>
      <c r="AF10" s="69" t="str">
        <f>'Tube K'!G8</f>
        <v>C7</v>
      </c>
      <c r="AG10" s="70">
        <f>'Tube K'!F8</f>
        <v>1.7423840550000005</v>
      </c>
      <c r="AH10" s="71">
        <v>1.8574729786736199</v>
      </c>
      <c r="AI10" s="69" t="str">
        <f>'Tube L'!G8</f>
        <v>H10</v>
      </c>
      <c r="AJ10" s="70">
        <f>'Tube L'!F8</f>
        <v>1.7383954810000013</v>
      </c>
      <c r="AK10" s="72">
        <v>0.98319024002015365</v>
      </c>
      <c r="AL10" s="69" t="str">
        <f>'Tube M'!G8</f>
        <v>G1</v>
      </c>
      <c r="AM10" s="70">
        <f>'Tube M'!F8</f>
        <v>-13.63998868</v>
      </c>
      <c r="AN10" s="71"/>
      <c r="AO10" s="69" t="str">
        <f>'Tube N'!G8</f>
        <v>D4</v>
      </c>
      <c r="AP10" s="70">
        <f>'Tube N'!F8</f>
        <v>-13.63998868</v>
      </c>
      <c r="AQ10" s="71"/>
      <c r="AR10" s="69" t="str">
        <f>'Tube O'!G8</f>
        <v>C7</v>
      </c>
      <c r="AS10" s="70">
        <f>'Tube O'!F8</f>
        <v>-13.63998868</v>
      </c>
      <c r="AT10" s="71"/>
      <c r="AU10" s="69" t="str">
        <f>'Tube P'!G8</f>
        <v>H10</v>
      </c>
      <c r="AV10" s="70">
        <f>'Tube P'!F8</f>
        <v>-13.63998868</v>
      </c>
      <c r="AW10" s="72"/>
    </row>
    <row r="11" spans="1:49">
      <c r="A11" s="53">
        <v>8</v>
      </c>
      <c r="B11" s="69" t="str">
        <f>'Tube A'!G9</f>
        <v>H1</v>
      </c>
      <c r="C11" s="70">
        <f>'Tube A'!F9</f>
        <v>1.7367836599999986</v>
      </c>
      <c r="D11" s="71">
        <v>2.5618962243234171</v>
      </c>
      <c r="E11" s="69" t="str">
        <f>'Tube B'!G9</f>
        <v>C4</v>
      </c>
      <c r="F11" s="70">
        <f>'Tube B'!F9</f>
        <v>1.7328497239999994</v>
      </c>
      <c r="G11" s="71">
        <v>3.7425271228484021</v>
      </c>
      <c r="H11" s="69" t="str">
        <f>'Tube C'!G9</f>
        <v>D7</v>
      </c>
      <c r="I11" s="70">
        <f>'Tube C'!F9</f>
        <v>1.733095595</v>
      </c>
      <c r="J11" s="71">
        <v>2.5927534476628544</v>
      </c>
      <c r="K11" s="69" t="str">
        <f>'Tube D'!G9</f>
        <v>G10</v>
      </c>
      <c r="L11" s="70">
        <f>'Tube D'!F9</f>
        <v>1.736237280000001</v>
      </c>
      <c r="M11" s="72">
        <v>6.0039683395290995</v>
      </c>
      <c r="N11" s="69" t="str">
        <f>'Tube E'!G9</f>
        <v>H1</v>
      </c>
      <c r="O11" s="70">
        <f>'Tube E'!F9</f>
        <v>1.7340517600000016</v>
      </c>
      <c r="P11" s="71">
        <v>1.7405849060160321</v>
      </c>
      <c r="Q11" s="69" t="str">
        <f>'Tube F'!G9</f>
        <v>C4</v>
      </c>
      <c r="R11" s="70">
        <f>'Tube F'!F9</f>
        <v>1.7359094520000014</v>
      </c>
      <c r="S11" s="71">
        <v>1.8801455230154585</v>
      </c>
      <c r="T11" s="69" t="str">
        <f>'Tube G'!G9</f>
        <v>D7</v>
      </c>
      <c r="U11" s="70">
        <f>'Tube G'!F9</f>
        <v>1.7364831510000016</v>
      </c>
      <c r="V11" s="71">
        <v>3.2712622249117036</v>
      </c>
      <c r="W11" s="69" t="str">
        <f>'Tube H'!G9</f>
        <v>G10</v>
      </c>
      <c r="X11" s="70">
        <f>'Tube H'!F9</f>
        <v>1.732877043000002</v>
      </c>
      <c r="Y11" s="72">
        <v>4.7748969512629804</v>
      </c>
      <c r="Z11" s="69" t="str">
        <f>'Tube I'!G9</f>
        <v>H1</v>
      </c>
      <c r="AA11" s="70">
        <f>'Tube I'!F9</f>
        <v>1.732166749000001</v>
      </c>
      <c r="AB11" s="71">
        <v>4.2161866585380947</v>
      </c>
      <c r="AC11" s="69" t="str">
        <f>'Tube J'!G9</f>
        <v>C4</v>
      </c>
      <c r="AD11" s="70">
        <f>'Tube I'!F9</f>
        <v>1.732166749000001</v>
      </c>
      <c r="AE11" s="71">
        <v>3.7032278574720014</v>
      </c>
      <c r="AF11" s="69" t="str">
        <f>'Tube K'!G9</f>
        <v>D7</v>
      </c>
      <c r="AG11" s="70">
        <f>'Tube K'!F9</f>
        <v>1.7371114880000018</v>
      </c>
      <c r="AH11" s="71">
        <v>4.278331961226578</v>
      </c>
      <c r="AI11" s="69" t="str">
        <f>'Tube L'!G9</f>
        <v>G10</v>
      </c>
      <c r="AJ11" s="70">
        <f>'Tube L'!F9</f>
        <v>1.7329316810000019</v>
      </c>
      <c r="AK11" s="72">
        <v>2.071860929373734</v>
      </c>
      <c r="AL11" s="69" t="str">
        <f>'Tube M'!G9</f>
        <v>H1</v>
      </c>
      <c r="AM11" s="70">
        <f>'Tube M'!F9</f>
        <v>-13.63998868</v>
      </c>
      <c r="AN11" s="71"/>
      <c r="AO11" s="69" t="str">
        <f>'Tube N'!G9</f>
        <v>C4</v>
      </c>
      <c r="AP11" s="70">
        <f>'Tube N'!F9</f>
        <v>-13.63998868</v>
      </c>
      <c r="AQ11" s="71"/>
      <c r="AR11" s="69" t="str">
        <f>'Tube O'!G9</f>
        <v>D7</v>
      </c>
      <c r="AS11" s="70">
        <f>'Tube O'!F9</f>
        <v>-13.63998868</v>
      </c>
      <c r="AT11" s="71"/>
      <c r="AU11" s="69" t="str">
        <f>'Tube P'!G9</f>
        <v>G10</v>
      </c>
      <c r="AV11" s="70">
        <f>'Tube P'!F9</f>
        <v>-13.63998868</v>
      </c>
      <c r="AW11" s="72"/>
    </row>
    <row r="12" spans="1:49">
      <c r="A12" s="53">
        <v>9</v>
      </c>
      <c r="B12" s="69" t="str">
        <f>'Tube A'!G10</f>
        <v>H2</v>
      </c>
      <c r="C12" s="70">
        <f>'Tube A'!F10</f>
        <v>1.7313198599999993</v>
      </c>
      <c r="D12" s="71">
        <v>5.7695382425233248</v>
      </c>
      <c r="E12" s="69" t="str">
        <f>'Tube B'!G10</f>
        <v>B4</v>
      </c>
      <c r="F12" s="70">
        <f>'Tube B'!F10</f>
        <v>1.727385924</v>
      </c>
      <c r="G12" s="71">
        <v>13.069494840729748</v>
      </c>
      <c r="H12" s="69" t="str">
        <f>'Tube C'!G10</f>
        <v>E7</v>
      </c>
      <c r="I12" s="70">
        <f>'Tube C'!F10</f>
        <v>1.7243535150000007</v>
      </c>
      <c r="J12" s="71">
        <v>10.432780363924634</v>
      </c>
      <c r="K12" s="69" t="str">
        <f>'Tube D'!G10</f>
        <v>F10</v>
      </c>
      <c r="L12" s="70">
        <f>'Tube D'!F10</f>
        <v>1.7296807200000011</v>
      </c>
      <c r="M12" s="72">
        <v>10.604478062356407</v>
      </c>
      <c r="N12" s="69" t="str">
        <f>'Tube E'!G10</f>
        <v>H2</v>
      </c>
      <c r="O12" s="70">
        <f>'Tube E'!F10</f>
        <v>1.7285879600000005</v>
      </c>
      <c r="P12" s="71">
        <v>4.9275928938810152</v>
      </c>
      <c r="Q12" s="69" t="str">
        <f>'Tube F'!G10</f>
        <v>B4</v>
      </c>
      <c r="R12" s="70">
        <f>'Tube F'!F10</f>
        <v>1.730445652000002</v>
      </c>
      <c r="S12" s="71">
        <v>5.259198175603796</v>
      </c>
      <c r="T12" s="69" t="str">
        <f>'Tube G'!G10</f>
        <v>E7</v>
      </c>
      <c r="U12" s="70">
        <f>'Tube G'!F10</f>
        <v>1.7310193510000023</v>
      </c>
      <c r="V12" s="71">
        <v>6.710167062618372</v>
      </c>
      <c r="W12" s="69" t="str">
        <f>'Tube H'!G10</f>
        <v>F10</v>
      </c>
      <c r="X12" s="70">
        <f>'Tube H'!F10</f>
        <v>1.7276044760000016</v>
      </c>
      <c r="Y12" s="72">
        <v>9.2037133822347528</v>
      </c>
      <c r="Z12" s="69" t="str">
        <f>'Tube I'!G10</f>
        <v>H2</v>
      </c>
      <c r="AA12" s="70">
        <f>'Tube I'!F10</f>
        <v>1.7277957090000022</v>
      </c>
      <c r="AB12" s="71">
        <v>9.6762543909239564</v>
      </c>
      <c r="AC12" s="69" t="str">
        <f>'Tube J'!G10</f>
        <v>B4</v>
      </c>
      <c r="AD12" s="70">
        <f>'Tube I'!F10</f>
        <v>1.7277957090000022</v>
      </c>
      <c r="AE12" s="71">
        <v>10.251813724991193</v>
      </c>
      <c r="AF12" s="69" t="str">
        <f>'Tube K'!G10</f>
        <v>E7</v>
      </c>
      <c r="AG12" s="70">
        <f>'Tube K'!F10</f>
        <v>1.7305549280000019</v>
      </c>
      <c r="AH12" s="71">
        <v>11.326101433791171</v>
      </c>
      <c r="AI12" s="69" t="str">
        <f>'Tube L'!G10</f>
        <v>F10</v>
      </c>
      <c r="AJ12" s="70">
        <f>'Tube L'!F10</f>
        <v>1.7274678810000026</v>
      </c>
      <c r="AK12" s="72">
        <v>8.3919064186559726</v>
      </c>
      <c r="AL12" s="69" t="str">
        <f>'Tube M'!G10</f>
        <v>H2</v>
      </c>
      <c r="AM12" s="70">
        <f>'Tube M'!F10</f>
        <v>-13.63998868</v>
      </c>
      <c r="AN12" s="71"/>
      <c r="AO12" s="69" t="str">
        <f>'Tube N'!G10</f>
        <v>B4</v>
      </c>
      <c r="AP12" s="70">
        <f>'Tube N'!F10</f>
        <v>-13.63998868</v>
      </c>
      <c r="AQ12" s="71"/>
      <c r="AR12" s="69" t="str">
        <f>'Tube O'!G10</f>
        <v>E7</v>
      </c>
      <c r="AS12" s="70">
        <f>'Tube O'!F10</f>
        <v>-13.63998868</v>
      </c>
      <c r="AT12" s="71"/>
      <c r="AU12" s="69" t="str">
        <f>'Tube P'!G10</f>
        <v>F10</v>
      </c>
      <c r="AV12" s="70">
        <f>'Tube P'!F10</f>
        <v>-13.63998868</v>
      </c>
      <c r="AW12" s="72"/>
    </row>
    <row r="13" spans="1:49">
      <c r="A13" s="53">
        <v>10</v>
      </c>
      <c r="B13" s="69" t="str">
        <f>'Tube A'!G11</f>
        <v>G2</v>
      </c>
      <c r="C13" s="70">
        <f>'Tube A'!F11</f>
        <v>1.7260472930000006</v>
      </c>
      <c r="D13" s="71">
        <v>16.050103966498902</v>
      </c>
      <c r="E13" s="69" t="str">
        <f>'Tube B'!G11</f>
        <v>A4</v>
      </c>
      <c r="F13" s="70">
        <f>'Tube B'!F11</f>
        <v>1.7221133570000013</v>
      </c>
      <c r="G13" s="71">
        <v>22.248594808259423</v>
      </c>
      <c r="H13" s="69" t="str">
        <f>'Tube C'!G11</f>
        <v>F7</v>
      </c>
      <c r="I13" s="70">
        <f>'Tube C'!F11</f>
        <v>1.7210752350000025</v>
      </c>
      <c r="J13" s="71">
        <v>19.046863206383851</v>
      </c>
      <c r="K13" s="69" t="str">
        <f>'Tube D'!G11</f>
        <v>E10</v>
      </c>
      <c r="L13" s="70">
        <f>'Tube D'!F11</f>
        <v>1.7242169200000017</v>
      </c>
      <c r="M13" s="71">
        <v>15.002435205239072</v>
      </c>
      <c r="N13" s="69" t="str">
        <f>'Tube E'!G11</f>
        <v>G2</v>
      </c>
      <c r="O13" s="70">
        <f>'Tube E'!F11</f>
        <v>1.7220314000000023</v>
      </c>
      <c r="P13" s="72">
        <v>7.1658953846892928</v>
      </c>
      <c r="Q13" s="69" t="str">
        <f>'Tube F'!G11</f>
        <v>A4</v>
      </c>
      <c r="R13" s="70">
        <f>'Tube F'!F11</f>
        <v>1.7238890920000021</v>
      </c>
      <c r="S13" s="71">
        <v>12.965287749378312</v>
      </c>
      <c r="T13" s="69" t="str">
        <f>'Tube G'!G11</f>
        <v>F7</v>
      </c>
      <c r="U13" s="70">
        <f>'Tube G'!F11</f>
        <v>1.7244627910000023</v>
      </c>
      <c r="V13" s="71">
        <v>11.546163297360749</v>
      </c>
      <c r="W13" s="69" t="str">
        <f>'Tube H'!G11</f>
        <v>E10</v>
      </c>
      <c r="X13" s="70">
        <f>'Tube H'!F11</f>
        <v>1.7210479159999998</v>
      </c>
      <c r="Y13" s="72">
        <v>12.01523819688679</v>
      </c>
      <c r="Z13" s="69" t="str">
        <f>'Tube I'!G11</f>
        <v>G2</v>
      </c>
      <c r="AA13" s="70">
        <f>'Tube I'!F11</f>
        <v>1.7212391490000005</v>
      </c>
      <c r="AB13" s="71">
        <v>12.44837260207561</v>
      </c>
      <c r="AC13" s="69" t="str">
        <f>'Tube J'!G11</f>
        <v>A4</v>
      </c>
      <c r="AD13" s="70">
        <f>'Tube I'!F11</f>
        <v>1.7212391490000005</v>
      </c>
      <c r="AE13" s="71">
        <v>14.704833027668696</v>
      </c>
      <c r="AF13" s="69" t="str">
        <f>'Tube K'!G11</f>
        <v>F7</v>
      </c>
      <c r="AG13" s="70">
        <f>'Tube K'!F11</f>
        <v>1.7250911280000025</v>
      </c>
      <c r="AH13" s="71">
        <v>21.566952911806322</v>
      </c>
      <c r="AI13" s="69" t="str">
        <f>'Tube L'!G11</f>
        <v>E10</v>
      </c>
      <c r="AJ13" s="70">
        <f>'Tube L'!F11</f>
        <v>1.7209113210000009</v>
      </c>
      <c r="AK13" s="71">
        <v>15.168456133371402</v>
      </c>
      <c r="AL13" s="69" t="str">
        <f>'Tube M'!G11</f>
        <v>G2</v>
      </c>
      <c r="AM13" s="70">
        <f>'Tube M'!F11</f>
        <v>-13.63998868</v>
      </c>
      <c r="AN13" s="71"/>
      <c r="AO13" s="69" t="str">
        <f>'Tube N'!G11</f>
        <v>A4</v>
      </c>
      <c r="AP13" s="70">
        <f>'Tube N'!F11</f>
        <v>-13.63998868</v>
      </c>
      <c r="AQ13" s="71"/>
      <c r="AR13" s="69" t="str">
        <f>'Tube O'!G11</f>
        <v>F7</v>
      </c>
      <c r="AS13" s="70">
        <f>'Tube O'!F11</f>
        <v>-13.63998868</v>
      </c>
      <c r="AT13" s="71"/>
      <c r="AU13" s="69" t="str">
        <f>'Tube P'!G11</f>
        <v>E10</v>
      </c>
      <c r="AV13" s="70">
        <f>'Tube P'!F11</f>
        <v>-13.63998868</v>
      </c>
      <c r="AW13" s="71"/>
    </row>
    <row r="14" spans="1:49">
      <c r="A14" s="53">
        <v>11</v>
      </c>
      <c r="B14" s="69" t="str">
        <f>'Tube A'!G12</f>
        <v>F2</v>
      </c>
      <c r="C14" s="70">
        <f>'Tube A'!F12</f>
        <v>1.7194907330000007</v>
      </c>
      <c r="D14" s="71">
        <v>15.941637509876765</v>
      </c>
      <c r="E14" s="69" t="str">
        <f>'Tube B'!G12</f>
        <v>A5</v>
      </c>
      <c r="F14" s="70">
        <f>'Tube B'!F12</f>
        <v>1.717742316999999</v>
      </c>
      <c r="G14" s="71">
        <v>16.960396453127025</v>
      </c>
      <c r="H14" s="69" t="str">
        <f>'Tube C'!G12</f>
        <v>G7</v>
      </c>
      <c r="I14" s="70">
        <f>'Tube C'!F12</f>
        <v>1.7167041950000002</v>
      </c>
      <c r="J14" s="73">
        <v>15.295007239280539</v>
      </c>
      <c r="K14" s="69" t="str">
        <f>'Tube D'!G12</f>
        <v>D10</v>
      </c>
      <c r="L14" s="74">
        <f>'Tube D'!F12</f>
        <v>1.7187531200000006</v>
      </c>
      <c r="M14" s="73">
        <v>10.129916645156106</v>
      </c>
      <c r="N14" s="69" t="str">
        <f>'Tube E'!G12</f>
        <v>F2</v>
      </c>
      <c r="O14" s="70">
        <f>'Tube E'!F12</f>
        <v>1.7154748400000006</v>
      </c>
      <c r="P14" s="72">
        <v>5.5973919674452288</v>
      </c>
      <c r="Q14" s="69" t="str">
        <f>'Tube F'!G12</f>
        <v>A5</v>
      </c>
      <c r="R14" s="70">
        <f>'Tube F'!F12</f>
        <v>1.7184252920000009</v>
      </c>
      <c r="S14" s="71">
        <v>14.166349007196551</v>
      </c>
      <c r="T14" s="69" t="str">
        <f>'Tube G'!G12</f>
        <v>G7</v>
      </c>
      <c r="U14" s="70">
        <f>'Tube G'!F12</f>
        <v>1.7189989910000012</v>
      </c>
      <c r="V14" s="71">
        <v>10.294676926812519</v>
      </c>
      <c r="W14" s="69" t="str">
        <f>'Tube H'!G12</f>
        <v>D10</v>
      </c>
      <c r="X14" s="70">
        <f>'Tube H'!F12</f>
        <v>1.7144913560000017</v>
      </c>
      <c r="Y14" s="72">
        <v>9.5606880477201148</v>
      </c>
      <c r="Z14" s="69" t="str">
        <f>'Tube I'!G12</f>
        <v>F2</v>
      </c>
      <c r="AA14" s="70">
        <f>'Tube I'!F12</f>
        <v>1.7146825890000006</v>
      </c>
      <c r="AB14" s="71">
        <v>8.7730455669668395</v>
      </c>
      <c r="AC14" s="69" t="str">
        <f>'Tube J'!G12</f>
        <v>A5</v>
      </c>
      <c r="AD14" s="70">
        <f>'Tube I'!F12</f>
        <v>1.7146825890000006</v>
      </c>
      <c r="AE14" s="71">
        <v>10.1057952020653</v>
      </c>
      <c r="AF14" s="69" t="str">
        <f>'Tube K'!G12</f>
        <v>G7</v>
      </c>
      <c r="AG14" s="70">
        <f>'Tube K'!F12</f>
        <v>1.7196273280000014</v>
      </c>
      <c r="AH14" s="71">
        <v>17.707285369551531</v>
      </c>
      <c r="AI14" s="69" t="str">
        <f>'Tube L'!G12</f>
        <v>D10</v>
      </c>
      <c r="AJ14" s="70">
        <f>'Tube L'!F12</f>
        <v>1.7154475210000015</v>
      </c>
      <c r="AK14" s="73">
        <v>13.571247209689352</v>
      </c>
      <c r="AL14" s="69" t="str">
        <f>'Tube M'!G12</f>
        <v>F2</v>
      </c>
      <c r="AM14" s="70">
        <f>'Tube M'!F12</f>
        <v>-13.63998868</v>
      </c>
      <c r="AN14" s="71"/>
      <c r="AO14" s="69" t="str">
        <f>'Tube N'!G12</f>
        <v>A5</v>
      </c>
      <c r="AP14" s="70">
        <f>'Tube N'!F12</f>
        <v>-13.63998868</v>
      </c>
      <c r="AQ14" s="71"/>
      <c r="AR14" s="69" t="str">
        <f>'Tube O'!G12</f>
        <v>G7</v>
      </c>
      <c r="AS14" s="70">
        <f>'Tube O'!F12</f>
        <v>-13.63998868</v>
      </c>
      <c r="AT14" s="71"/>
      <c r="AU14" s="69" t="str">
        <f>'Tube P'!G12</f>
        <v>D10</v>
      </c>
      <c r="AV14" s="70">
        <f>'Tube P'!F12</f>
        <v>-13.63998868</v>
      </c>
      <c r="AW14" s="73"/>
    </row>
    <row r="15" spans="1:49">
      <c r="A15" s="53">
        <v>12</v>
      </c>
      <c r="B15" s="69" t="str">
        <f>'Tube A'!G13</f>
        <v>E2</v>
      </c>
      <c r="C15" s="70">
        <f>'Tube A'!F13</f>
        <v>1.7129341729999989</v>
      </c>
      <c r="D15" s="71">
        <v>11.63322442663855</v>
      </c>
      <c r="E15" s="69" t="str">
        <f>'Tube B'!G13</f>
        <v>B5</v>
      </c>
      <c r="F15" s="70">
        <f>'Tube B'!F13</f>
        <v>1.7100929970000003</v>
      </c>
      <c r="G15" s="71">
        <v>9.6223203798011188</v>
      </c>
      <c r="H15" s="69" t="str">
        <f>'Tube C'!G13</f>
        <v>H7</v>
      </c>
      <c r="I15" s="70">
        <f>'Tube C'!F13</f>
        <v>1.7103388680000009</v>
      </c>
      <c r="J15" s="73">
        <v>8.7993740793892741</v>
      </c>
      <c r="K15" s="69" t="str">
        <f>'Tube D'!G13</f>
        <v>C10</v>
      </c>
      <c r="L15" s="74">
        <f>'Tube D'!F13</f>
        <v>1.7121965600000006</v>
      </c>
      <c r="M15" s="73">
        <v>5.2234259183528238</v>
      </c>
      <c r="N15" s="69" t="str">
        <f>'Tube E'!G13</f>
        <v>E2</v>
      </c>
      <c r="O15" s="70">
        <f>'Tube E'!F13</f>
        <v>1.7100110400000013</v>
      </c>
      <c r="P15" s="72">
        <v>3.3054180584630726</v>
      </c>
      <c r="Q15" s="69" t="str">
        <f>'Tube F'!G13</f>
        <v>B5</v>
      </c>
      <c r="R15" s="70">
        <f>'Tube F'!F13</f>
        <v>1.7107759720000004</v>
      </c>
      <c r="S15" s="71">
        <v>11.795425267770995</v>
      </c>
      <c r="T15" s="69" t="str">
        <f>'Tube G'!G13</f>
        <v>H7</v>
      </c>
      <c r="U15" s="70">
        <f>'Tube G'!F13</f>
        <v>1.7137264240000007</v>
      </c>
      <c r="V15" s="71">
        <v>9.0066358938315521</v>
      </c>
      <c r="W15" s="69" t="str">
        <f>'Tube H'!G13</f>
        <v>C10</v>
      </c>
      <c r="X15" s="70">
        <f>'Tube H'!F13</f>
        <v>1.7090275560000023</v>
      </c>
      <c r="Y15" s="71">
        <v>4.9652393584353005</v>
      </c>
      <c r="Z15" s="69" t="str">
        <f>'Tube I'!G13</f>
        <v>E2</v>
      </c>
      <c r="AA15" s="70">
        <f>'Tube I'!F13</f>
        <v>1.7081260290000024</v>
      </c>
      <c r="AB15" s="71">
        <v>4.7628510853947654</v>
      </c>
      <c r="AC15" s="69" t="str">
        <f>'Tube J'!G13</f>
        <v>B5</v>
      </c>
      <c r="AD15" s="70">
        <f>'Tube I'!F13</f>
        <v>1.7081260290000024</v>
      </c>
      <c r="AE15" s="71">
        <v>5.656225891687245</v>
      </c>
      <c r="AF15" s="69" t="str">
        <f>'Tube K'!G13</f>
        <v>H7</v>
      </c>
      <c r="AG15" s="70">
        <f>'Tube K'!F13</f>
        <v>1.7130707680000015</v>
      </c>
      <c r="AH15" s="71">
        <v>10.928493036010599</v>
      </c>
      <c r="AI15" s="69" t="str">
        <f>'Tube L'!G13</f>
        <v>C10</v>
      </c>
      <c r="AJ15" s="70">
        <f>'Tube L'!F13</f>
        <v>1.7088909610000016</v>
      </c>
      <c r="AK15" s="73">
        <v>8.1865181985616928</v>
      </c>
      <c r="AL15" s="69" t="str">
        <f>'Tube M'!G13</f>
        <v>E2</v>
      </c>
      <c r="AM15" s="70">
        <f>'Tube M'!F13</f>
        <v>-13.63998868</v>
      </c>
      <c r="AN15" s="71"/>
      <c r="AO15" s="69" t="str">
        <f>'Tube N'!G13</f>
        <v>B5</v>
      </c>
      <c r="AP15" s="70">
        <f>'Tube N'!F13</f>
        <v>-13.63998868</v>
      </c>
      <c r="AQ15" s="71"/>
      <c r="AR15" s="69" t="str">
        <f>'Tube O'!G13</f>
        <v>H7</v>
      </c>
      <c r="AS15" s="70">
        <f>'Tube O'!F13</f>
        <v>-13.63998868</v>
      </c>
      <c r="AT15" s="71"/>
      <c r="AU15" s="69" t="str">
        <f>'Tube P'!G13</f>
        <v>C10</v>
      </c>
      <c r="AV15" s="70">
        <f>'Tube P'!F13</f>
        <v>-13.63998868</v>
      </c>
      <c r="AW15" s="73"/>
    </row>
    <row r="16" spans="1:49">
      <c r="A16" s="53">
        <v>13</v>
      </c>
      <c r="B16" s="69" t="str">
        <f>'Tube A'!G14</f>
        <v>D2</v>
      </c>
      <c r="C16" s="70">
        <f>'Tube A'!F14</f>
        <v>1.7076616060000003</v>
      </c>
      <c r="D16" s="71">
        <v>6.1106037118644885</v>
      </c>
      <c r="E16" s="69" t="str">
        <f>'Tube B'!G14</f>
        <v>C5</v>
      </c>
      <c r="F16" s="70">
        <f>'Tube B'!F14</f>
        <v>1.7048204300000016</v>
      </c>
      <c r="G16" s="71">
        <v>3.383641845093226</v>
      </c>
      <c r="H16" s="69" t="str">
        <f>'Tube C'!G14</f>
        <v>H8</v>
      </c>
      <c r="I16" s="70">
        <f>'Tube C'!F14</f>
        <v>1.7059678280000004</v>
      </c>
      <c r="J16" s="73">
        <v>2.6065535364246384</v>
      </c>
      <c r="K16" s="69" t="str">
        <f>'Tube D'!G14</f>
        <v>B10</v>
      </c>
      <c r="L16" s="74">
        <f>'Tube D'!F14</f>
        <v>1.7058312330000014</v>
      </c>
      <c r="M16" s="73">
        <v>2.4168416912849877</v>
      </c>
      <c r="N16" s="69" t="str">
        <f>'Tube E'!G14</f>
        <v>D2</v>
      </c>
      <c r="O16" s="70">
        <f>'Tube E'!F14</f>
        <v>1.7058312330000014</v>
      </c>
      <c r="P16" s="72">
        <v>1.2385948039325978</v>
      </c>
      <c r="Q16" s="69" t="str">
        <f>'Tube F'!G14</f>
        <v>C5</v>
      </c>
      <c r="R16" s="70">
        <f>'Tube F'!F14</f>
        <v>1.7064049320000017</v>
      </c>
      <c r="S16" s="71">
        <v>5.9410296893898211</v>
      </c>
      <c r="T16" s="69" t="str">
        <f>'Tube G'!G14</f>
        <v>H8</v>
      </c>
      <c r="U16" s="70">
        <f>'Tube G'!F14</f>
        <v>1.7082626240000014</v>
      </c>
      <c r="V16" s="71">
        <v>4.924382154551405</v>
      </c>
      <c r="W16" s="69" t="str">
        <f>'Tube H'!G14</f>
        <v>B10</v>
      </c>
      <c r="X16" s="70">
        <f>'Tube H'!F14</f>
        <v>1.7024709960000024</v>
      </c>
      <c r="Y16" s="71">
        <v>2.2158330753027897</v>
      </c>
      <c r="Z16" s="69" t="str">
        <f>'Tube I'!G14</f>
        <v>D2</v>
      </c>
      <c r="AA16" s="70">
        <f>'Tube I'!F14</f>
        <v>1.7026622290000031</v>
      </c>
      <c r="AB16" s="71">
        <v>1.4271757532337432</v>
      </c>
      <c r="AC16" s="69" t="str">
        <f>'Tube J'!G14</f>
        <v>C5</v>
      </c>
      <c r="AD16" s="70">
        <f>'Tube I'!F14</f>
        <v>1.7026622290000031</v>
      </c>
      <c r="AE16" s="71">
        <v>2.0496890859749821</v>
      </c>
      <c r="AF16" s="69" t="str">
        <f>'Tube K'!G14</f>
        <v>H8</v>
      </c>
      <c r="AG16" s="70">
        <f>'Tube K'!F14</f>
        <v>1.7076069680000021</v>
      </c>
      <c r="AH16" s="71">
        <v>4.26288189128993</v>
      </c>
      <c r="AI16" s="69" t="str">
        <f>'Tube L'!G14</f>
        <v>B10</v>
      </c>
      <c r="AJ16" s="70">
        <f>'Tube L'!F14</f>
        <v>1.7034271610000022</v>
      </c>
      <c r="AK16" s="73">
        <v>3.1706941464795051</v>
      </c>
      <c r="AL16" s="69" t="str">
        <f>'Tube M'!G14</f>
        <v>D2</v>
      </c>
      <c r="AM16" s="70">
        <f>'Tube M'!F14</f>
        <v>-13.63998868</v>
      </c>
      <c r="AN16" s="71"/>
      <c r="AO16" s="69" t="str">
        <f>'Tube N'!G14</f>
        <v>C5</v>
      </c>
      <c r="AP16" s="70">
        <f>'Tube N'!F14</f>
        <v>-13.63998868</v>
      </c>
      <c r="AQ16" s="71"/>
      <c r="AR16" s="69" t="str">
        <f>'Tube O'!G14</f>
        <v>H8</v>
      </c>
      <c r="AS16" s="70">
        <f>'Tube O'!F14</f>
        <v>-13.63998868</v>
      </c>
      <c r="AT16" s="71"/>
      <c r="AU16" s="69" t="str">
        <f>'Tube P'!G14</f>
        <v>B10</v>
      </c>
      <c r="AV16" s="70">
        <f>'Tube P'!F14</f>
        <v>-13.63998868</v>
      </c>
      <c r="AW16" s="73"/>
    </row>
    <row r="17" spans="1:49">
      <c r="A17" s="53">
        <v>14</v>
      </c>
      <c r="B17" s="69" t="str">
        <f>'Tube A'!G15</f>
        <v>C2</v>
      </c>
      <c r="C17" s="70">
        <f>'Tube A'!F15</f>
        <v>1.7021978060000009</v>
      </c>
      <c r="D17" s="71">
        <v>2.1098394989669096</v>
      </c>
      <c r="E17" s="69" t="str">
        <f>'Tube B'!G15</f>
        <v>D5</v>
      </c>
      <c r="F17" s="70">
        <f>'Tube B'!F15</f>
        <v>1.6993566300000023</v>
      </c>
      <c r="G17" s="71">
        <v>1.5354668032175487</v>
      </c>
      <c r="H17" s="69" t="str">
        <f>'Tube C'!G15</f>
        <v>G8</v>
      </c>
      <c r="I17" s="70">
        <f>'Tube C'!F15</f>
        <v>1.6983185079999998</v>
      </c>
      <c r="J17" s="71">
        <v>1.425961859403835</v>
      </c>
      <c r="K17" s="69" t="str">
        <f>'Tube D'!G15</f>
        <v>A10</v>
      </c>
      <c r="L17" s="70">
        <f>'Tube D'!F15</f>
        <v>1.700367433000002</v>
      </c>
      <c r="M17" s="71">
        <v>1.3167341994171025</v>
      </c>
      <c r="N17" s="69" t="str">
        <f>'Tube E'!G15</f>
        <v>C2</v>
      </c>
      <c r="O17" s="70">
        <f>'Tube E'!F15</f>
        <v>1.6992746729999997</v>
      </c>
      <c r="P17" s="72">
        <v>0.57865861680473907</v>
      </c>
      <c r="Q17" s="69" t="str">
        <f>'Tube F'!G15</f>
        <v>D5</v>
      </c>
      <c r="R17" s="70">
        <f>'Tube F'!F15</f>
        <v>1.7009411320000023</v>
      </c>
      <c r="S17" s="71">
        <v>2.1589919032261071</v>
      </c>
      <c r="T17" s="69" t="str">
        <f>'Tube G'!G15</f>
        <v>G8</v>
      </c>
      <c r="U17" s="70">
        <f>'Tube G'!F15</f>
        <v>1.7018972970000021</v>
      </c>
      <c r="V17" s="71">
        <v>1.8008615251629807</v>
      </c>
      <c r="W17" s="69" t="str">
        <f>'Tube H'!G15</f>
        <v>A10</v>
      </c>
      <c r="X17" s="70">
        <f>'Tube H'!F15</f>
        <v>1.6970071960000013</v>
      </c>
      <c r="Y17" s="71">
        <v>1.198877471397406</v>
      </c>
      <c r="Z17" s="69" t="str">
        <f>'Tube I'!G15</f>
        <v>C2</v>
      </c>
      <c r="AA17" s="70">
        <f>'Tube I'!F15</f>
        <v>1.6971984290000002</v>
      </c>
      <c r="AB17" s="71">
        <v>0.78793324473984494</v>
      </c>
      <c r="AC17" s="69" t="str">
        <f>'Tube J'!G15</f>
        <v>D5</v>
      </c>
      <c r="AD17" s="70">
        <f>'Tube I'!F15</f>
        <v>1.6971984290000002</v>
      </c>
      <c r="AE17" s="71">
        <v>1.1232862207564553</v>
      </c>
      <c r="AF17" s="69" t="str">
        <f>'Tube K'!G15</f>
        <v>G8</v>
      </c>
      <c r="AG17" s="70">
        <f>'Tube K'!F15</f>
        <v>1.7010504080000004</v>
      </c>
      <c r="AH17" s="71">
        <v>1.9029912771927979</v>
      </c>
      <c r="AI17" s="69" t="str">
        <f>'Tube L'!G15</f>
        <v>A10</v>
      </c>
      <c r="AJ17" s="70">
        <f>'Tube L'!F15</f>
        <v>1.6979633610000011</v>
      </c>
      <c r="AK17" s="71">
        <v>1.2979424599700591</v>
      </c>
      <c r="AL17" s="69" t="str">
        <f>'Tube M'!G15</f>
        <v>C2</v>
      </c>
      <c r="AM17" s="70">
        <f>'Tube M'!F15</f>
        <v>-13.63998868</v>
      </c>
      <c r="AN17" s="71"/>
      <c r="AO17" s="69" t="str">
        <f>'Tube N'!G15</f>
        <v>D5</v>
      </c>
      <c r="AP17" s="70">
        <f>'Tube N'!F15</f>
        <v>-13.63998868</v>
      </c>
      <c r="AQ17" s="71"/>
      <c r="AR17" s="69" t="str">
        <f>'Tube O'!G15</f>
        <v>G8</v>
      </c>
      <c r="AS17" s="70">
        <f>'Tube O'!F15</f>
        <v>-13.63998868</v>
      </c>
      <c r="AT17" s="71"/>
      <c r="AU17" s="69" t="str">
        <f>'Tube P'!G15</f>
        <v>A10</v>
      </c>
      <c r="AV17" s="70">
        <f>'Tube P'!F15</f>
        <v>-13.63998868</v>
      </c>
      <c r="AW17" s="71"/>
    </row>
    <row r="18" spans="1:49">
      <c r="A18" s="53">
        <v>15</v>
      </c>
      <c r="B18" s="69" t="str">
        <f>'Tube A'!G16</f>
        <v>B2</v>
      </c>
      <c r="C18" s="70">
        <f>'Tube A'!F16</f>
        <v>1.6956412459999992</v>
      </c>
      <c r="D18" s="71">
        <v>1.2245505738081712</v>
      </c>
      <c r="E18" s="69" t="str">
        <f>'Tube B'!G16</f>
        <v>E5</v>
      </c>
      <c r="F18" s="70">
        <f>'Tube B'!F16</f>
        <v>1.69170731</v>
      </c>
      <c r="G18" s="71">
        <v>0.90395982677226128</v>
      </c>
      <c r="H18" s="69" t="str">
        <f>'Tube C'!G16</f>
        <v>F8</v>
      </c>
      <c r="I18" s="70">
        <f>'Tube C'!F16</f>
        <v>1.6928547080000005</v>
      </c>
      <c r="J18" s="71">
        <v>0.75229250531756087</v>
      </c>
      <c r="K18" s="69" t="str">
        <f>'Tube D'!G16</f>
        <v>A11</v>
      </c>
      <c r="L18" s="70">
        <f>'Tube D'!F16</f>
        <v>1.6959963929999997</v>
      </c>
      <c r="M18" s="71">
        <v>0.70581804836896067</v>
      </c>
      <c r="N18" s="69" t="str">
        <f>'Tube E'!G16</f>
        <v>B2</v>
      </c>
      <c r="O18" s="70">
        <f>'Tube E'!F16</f>
        <v>1.6938108730000003</v>
      </c>
      <c r="P18" s="72">
        <v>0.36568484317493616</v>
      </c>
      <c r="Q18" s="69" t="str">
        <f>'Tube F'!G16</f>
        <v>E5</v>
      </c>
      <c r="R18" s="70">
        <f>'Tube F'!F16</f>
        <v>1.6954773320000012</v>
      </c>
      <c r="S18" s="71">
        <v>0.98772844062298315</v>
      </c>
      <c r="T18" s="69" t="str">
        <f>'Tube G'!G16</f>
        <v>F8</v>
      </c>
      <c r="U18" s="70">
        <f>'Tube G'!F16</f>
        <v>1.696433497000001</v>
      </c>
      <c r="V18" s="71">
        <v>0.89617090770793162</v>
      </c>
      <c r="W18" s="69" t="str">
        <f>'Tube H'!G16</f>
        <v>A11</v>
      </c>
      <c r="X18" s="70">
        <f>'Tube H'!F16</f>
        <v>1.6915433960000019</v>
      </c>
      <c r="Y18" s="71">
        <v>0.66615051266167125</v>
      </c>
      <c r="Z18" s="69" t="str">
        <f>'Tube I'!G16</f>
        <v>B2</v>
      </c>
      <c r="AA18" s="70">
        <f>'Tube I'!F16</f>
        <v>1.690641869000002</v>
      </c>
      <c r="AB18" s="71">
        <v>0.52366194345331041</v>
      </c>
      <c r="AC18" s="69" t="str">
        <f>'Tube J'!G16</f>
        <v>E5</v>
      </c>
      <c r="AD18" s="70">
        <f>'Tube I'!F16</f>
        <v>1.690641869000002</v>
      </c>
      <c r="AE18" s="71">
        <v>0.52795174790941357</v>
      </c>
      <c r="AF18" s="69" t="str">
        <f>'Tube K'!G16</f>
        <v>F8</v>
      </c>
      <c r="AG18" s="70">
        <f>'Tube K'!F16</f>
        <v>1.695586608000001</v>
      </c>
      <c r="AH18" s="71">
        <v>1.098349846698272</v>
      </c>
      <c r="AI18" s="69" t="str">
        <f>'Tube L'!G16</f>
        <v>A11</v>
      </c>
      <c r="AJ18" s="70">
        <f>'Tube L'!F16</f>
        <v>1.6924995610000018</v>
      </c>
      <c r="AK18" s="71">
        <v>0.66015842537069169</v>
      </c>
      <c r="AL18" s="69" t="str">
        <f>'Tube M'!G16</f>
        <v>B2</v>
      </c>
      <c r="AM18" s="70">
        <f>'Tube M'!F16</f>
        <v>-13.63998868</v>
      </c>
      <c r="AN18" s="71"/>
      <c r="AO18" s="69" t="str">
        <f>'Tube N'!G16</f>
        <v>E5</v>
      </c>
      <c r="AP18" s="70">
        <f>'Tube N'!F16</f>
        <v>-13.63998868</v>
      </c>
      <c r="AQ18" s="71"/>
      <c r="AR18" s="69" t="str">
        <f>'Tube O'!G16</f>
        <v>F8</v>
      </c>
      <c r="AS18" s="70">
        <f>'Tube O'!F16</f>
        <v>-13.63998868</v>
      </c>
      <c r="AT18" s="71"/>
      <c r="AU18" s="69" t="str">
        <f>'Tube P'!G16</f>
        <v>A11</v>
      </c>
      <c r="AV18" s="70">
        <f>'Tube P'!F16</f>
        <v>-13.63998868</v>
      </c>
      <c r="AW18" s="71"/>
    </row>
    <row r="19" spans="1:49">
      <c r="A19" s="53">
        <v>16</v>
      </c>
      <c r="B19" s="69" t="str">
        <f>'Tube A'!G17</f>
        <v>A2</v>
      </c>
      <c r="C19" s="70">
        <f>'Tube A'!F17</f>
        <v>1.6901774459999999</v>
      </c>
      <c r="D19" s="71">
        <v>0.62117700994341962</v>
      </c>
      <c r="E19" s="69" t="str">
        <f>'Tube B'!G17</f>
        <v>F5</v>
      </c>
      <c r="F19" s="70">
        <f>'Tube B'!F17</f>
        <v>1.68842903</v>
      </c>
      <c r="G19" s="71">
        <v>0.40110917182211736</v>
      </c>
      <c r="H19" s="69" t="str">
        <f>'Tube C'!G17</f>
        <v>E8</v>
      </c>
      <c r="I19" s="70">
        <f>'Tube C'!F17</f>
        <v>1.6862981480000006</v>
      </c>
      <c r="J19" s="71">
        <v>0.48467614332733039</v>
      </c>
      <c r="K19" s="69" t="str">
        <f>'Tube D'!G17</f>
        <v>B11</v>
      </c>
      <c r="L19" s="70">
        <f>'Tube D'!F17</f>
        <v>1.6905325930000004</v>
      </c>
      <c r="M19" s="71">
        <v>0.40786089154630129</v>
      </c>
      <c r="N19" s="69" t="str">
        <f>'Tube E'!G17</f>
        <v>A2</v>
      </c>
      <c r="O19" s="70">
        <f>'Tube E'!F17</f>
        <v>1.6872543130000004</v>
      </c>
      <c r="P19" s="72">
        <v>0.16153769103544138</v>
      </c>
      <c r="Q19" s="69" t="str">
        <f>'Tube F'!G17</f>
        <v>F5</v>
      </c>
      <c r="R19" s="70">
        <f>'Tube F'!F17</f>
        <v>1.6891120050000019</v>
      </c>
      <c r="S19" s="71">
        <v>0.53239488638498156</v>
      </c>
      <c r="T19" s="69" t="str">
        <f>'Tube G'!G17</f>
        <v>E8</v>
      </c>
      <c r="U19" s="70">
        <f>'Tube G'!F17</f>
        <v>1.6909696970000017</v>
      </c>
      <c r="V19" s="71">
        <v>0.55319007824798128</v>
      </c>
      <c r="W19" s="69" t="str">
        <f>'Tube H'!G17</f>
        <v>B11</v>
      </c>
      <c r="X19" s="70">
        <f>'Tube H'!F17</f>
        <v>1.6860795960000026</v>
      </c>
      <c r="Y19" s="71">
        <v>0.36436301941166827</v>
      </c>
      <c r="Z19" s="69" t="str">
        <f>'Tube I'!G17</f>
        <v>A2</v>
      </c>
      <c r="AA19" s="70">
        <f>'Tube I'!F17</f>
        <v>1.6851780690000027</v>
      </c>
      <c r="AB19" s="71">
        <v>0.28675323246879325</v>
      </c>
      <c r="AC19" s="69" t="str">
        <f>'Tube J'!G17</f>
        <v>F5</v>
      </c>
      <c r="AD19" s="70">
        <f>'Tube I'!F17</f>
        <v>1.6851780690000027</v>
      </c>
      <c r="AE19" s="71">
        <v>0.30259405640194909</v>
      </c>
      <c r="AF19" s="69" t="str">
        <f>'Tube K'!G17</f>
        <v>E8</v>
      </c>
      <c r="AG19" s="70">
        <f>'Tube K'!F17</f>
        <v>1.6901228080000017</v>
      </c>
      <c r="AH19" s="71">
        <v>0.64878690601504152</v>
      </c>
      <c r="AI19" s="69" t="str">
        <f>'Tube L'!G17</f>
        <v>B11</v>
      </c>
      <c r="AJ19" s="70">
        <f>'Tube L'!F17</f>
        <v>1.6872269940000013</v>
      </c>
      <c r="AK19" s="71">
        <v>0.38435844667864227</v>
      </c>
      <c r="AL19" s="69" t="str">
        <f>'Tube M'!G17</f>
        <v>A2</v>
      </c>
      <c r="AM19" s="70">
        <f>'Tube M'!F17</f>
        <v>-13.63998868</v>
      </c>
      <c r="AN19" s="71"/>
      <c r="AO19" s="69" t="str">
        <f>'Tube N'!G17</f>
        <v>F5</v>
      </c>
      <c r="AP19" s="70">
        <f>'Tube N'!F17</f>
        <v>-13.63998868</v>
      </c>
      <c r="AQ19" s="71"/>
      <c r="AR19" s="69" t="str">
        <f>'Tube O'!G17</f>
        <v>E8</v>
      </c>
      <c r="AS19" s="70">
        <f>'Tube O'!F17</f>
        <v>-13.63998868</v>
      </c>
      <c r="AT19" s="71"/>
      <c r="AU19" s="69" t="str">
        <f>'Tube P'!G17</f>
        <v>B11</v>
      </c>
      <c r="AV19" s="70">
        <f>'Tube P'!F17</f>
        <v>-13.63998868</v>
      </c>
      <c r="AW19" s="71"/>
    </row>
    <row r="20" spans="1:49">
      <c r="A20" s="53">
        <v>17</v>
      </c>
      <c r="B20" s="69" t="str">
        <f>'Tube A'!G18</f>
        <v>A3</v>
      </c>
      <c r="C20" s="70">
        <f>'Tube A'!F18</f>
        <v>1.685997639</v>
      </c>
      <c r="D20" s="71">
        <v>0.27942421595699246</v>
      </c>
      <c r="E20" s="69" t="str">
        <f>'Tube B'!G18</f>
        <v>G5</v>
      </c>
      <c r="F20" s="70">
        <f>'Tube B'!F18</f>
        <v>1.6831564630000013</v>
      </c>
      <c r="G20" s="71">
        <v>0.19034687292621155</v>
      </c>
      <c r="H20" s="69" t="str">
        <f>'Tube C'!G18</f>
        <v>D8</v>
      </c>
      <c r="I20" s="70">
        <f>'Tube C'!F18</f>
        <v>1.6810255810000019</v>
      </c>
      <c r="J20" s="71">
        <v>0.24123988577098854</v>
      </c>
      <c r="K20" s="69" t="str">
        <f>'Tube D'!G18</f>
        <v>C11</v>
      </c>
      <c r="L20" s="70">
        <f>'Tube D'!F18</f>
        <v>1.6841672660000011</v>
      </c>
      <c r="M20" s="71">
        <v>0.22606663831767451</v>
      </c>
      <c r="N20" s="69" t="str">
        <f>'Tube E'!G18</f>
        <v>A3</v>
      </c>
      <c r="O20" s="70">
        <f>'Tube E'!F18</f>
        <v>1.6808889860000011</v>
      </c>
      <c r="P20" s="71">
        <v>6.5667991046156379E-2</v>
      </c>
      <c r="Q20" s="69" t="str">
        <f>'Tube F'!G18</f>
        <v>G5</v>
      </c>
      <c r="R20" s="70">
        <f>'Tube F'!F18</f>
        <v>1.6836482050000026</v>
      </c>
      <c r="S20" s="71">
        <v>0.30026153794081889</v>
      </c>
      <c r="T20" s="69" t="str">
        <f>'Tube G'!G18</f>
        <v>D8</v>
      </c>
      <c r="U20" s="70">
        <f>'Tube G'!F18</f>
        <v>1.6846043700000024</v>
      </c>
      <c r="V20" s="71">
        <v>0.31817739174990489</v>
      </c>
      <c r="W20" s="69" t="str">
        <f>'Tube H'!G18</f>
        <v>C11</v>
      </c>
      <c r="X20" s="70">
        <f>'Tube H'!F18</f>
        <v>1.6808070290000021</v>
      </c>
      <c r="Y20" s="71">
        <v>0.21414560207071132</v>
      </c>
      <c r="Z20" s="69" t="str">
        <f>'Tube I'!G18</f>
        <v>A3</v>
      </c>
      <c r="AA20" s="70">
        <f>'Tube I'!F18</f>
        <v>1.6808070290000021</v>
      </c>
      <c r="AB20" s="71">
        <v>0.15225518026981838</v>
      </c>
      <c r="AC20" s="69" t="str">
        <f>'Tube J'!G18</f>
        <v>G5</v>
      </c>
      <c r="AD20" s="70">
        <f>'Tube I'!F18</f>
        <v>1.6808070290000021</v>
      </c>
      <c r="AE20" s="71">
        <v>0.16503817136000565</v>
      </c>
      <c r="AF20" s="69" t="str">
        <f>'Tube K'!G18</f>
        <v>D8</v>
      </c>
      <c r="AG20" s="70">
        <f>'Tube K'!F18</f>
        <v>1.6846590080000023</v>
      </c>
      <c r="AH20" s="71">
        <v>0.31708633909551315</v>
      </c>
      <c r="AI20" s="69" t="str">
        <f>'Tube L'!G18</f>
        <v>C11</v>
      </c>
      <c r="AJ20" s="70">
        <f>'Tube L'!F18</f>
        <v>1.6806704340000032</v>
      </c>
      <c r="AK20" s="71">
        <v>0.22408677903630159</v>
      </c>
      <c r="AL20" s="69" t="str">
        <f>'Tube M'!G18</f>
        <v>A3</v>
      </c>
      <c r="AM20" s="70">
        <f>'Tube M'!F18</f>
        <v>-13.63998868</v>
      </c>
      <c r="AN20" s="71"/>
      <c r="AO20" s="69" t="str">
        <f>'Tube N'!G18</f>
        <v>G5</v>
      </c>
      <c r="AP20" s="70">
        <f>'Tube N'!F18</f>
        <v>-13.63998868</v>
      </c>
      <c r="AQ20" s="71"/>
      <c r="AR20" s="69" t="str">
        <f>'Tube O'!G18</f>
        <v>D8</v>
      </c>
      <c r="AS20" s="70">
        <f>'Tube O'!F18</f>
        <v>-13.63998868</v>
      </c>
      <c r="AT20" s="71"/>
      <c r="AU20" s="69" t="str">
        <f>'Tube P'!G18</f>
        <v>C11</v>
      </c>
      <c r="AV20" s="70">
        <f>'Tube P'!F18</f>
        <v>-13.63998868</v>
      </c>
      <c r="AW20" s="71"/>
    </row>
    <row r="21" spans="1:49">
      <c r="A21" s="53">
        <v>18</v>
      </c>
      <c r="B21" s="69" t="str">
        <f>'Tube A'!G19</f>
        <v>B3</v>
      </c>
      <c r="C21" s="70">
        <f>'Tube A'!F19</f>
        <v>1.6772555590000007</v>
      </c>
      <c r="D21" s="71">
        <v>0.15677375270518495</v>
      </c>
      <c r="E21" s="69" t="str">
        <f>'Tube B'!G19</f>
        <v>H5</v>
      </c>
      <c r="F21" s="70">
        <f>'Tube B'!F19</f>
        <v>1.677692663000002</v>
      </c>
      <c r="G21" s="71">
        <v>9.4005830581254876E-2</v>
      </c>
      <c r="H21" s="69" t="str">
        <f>'Tube C'!G19</f>
        <v>C8</v>
      </c>
      <c r="I21" s="70">
        <f>'Tube C'!F19</f>
        <v>1.6744690210000002</v>
      </c>
      <c r="J21" s="71">
        <v>0.11258165123553261</v>
      </c>
      <c r="K21" s="69" t="str">
        <f>'Tube D'!G19</f>
        <v>D11</v>
      </c>
      <c r="L21" s="70">
        <f>'Tube D'!F19</f>
        <v>1.6776107060000029</v>
      </c>
      <c r="M21" s="71">
        <v>0.18346560654512253</v>
      </c>
      <c r="N21" s="69" t="str">
        <f>'Tube E'!G19</f>
        <v>B3</v>
      </c>
      <c r="O21" s="70">
        <f>'Tube E'!F19</f>
        <v>1.6743324259999994</v>
      </c>
      <c r="P21" s="71">
        <v>2.0787336657415514E-2</v>
      </c>
      <c r="Q21" s="69" t="str">
        <f>'Tube F'!G19</f>
        <v>H5</v>
      </c>
      <c r="R21" s="70">
        <f>'Tube F'!F19</f>
        <v>1.6770916450000009</v>
      </c>
      <c r="S21" s="71">
        <v>0.15923935676644294</v>
      </c>
      <c r="T21" s="69" t="str">
        <f>'Tube G'!G19</f>
        <v>C8</v>
      </c>
      <c r="U21" s="70">
        <f>'Tube G'!F19</f>
        <v>1.677856577</v>
      </c>
      <c r="V21" s="71">
        <v>0.16810283842886667</v>
      </c>
      <c r="W21" s="69" t="str">
        <f>'Tube H'!G19</f>
        <v>D11</v>
      </c>
      <c r="X21" s="70">
        <f>'Tube H'!F19</f>
        <v>1.6742504690000004</v>
      </c>
      <c r="Y21" s="71">
        <v>0.18675649091030808</v>
      </c>
      <c r="Z21" s="69" t="str">
        <f>'Tube I'!G19</f>
        <v>B3</v>
      </c>
      <c r="AA21" s="70">
        <f>'Tube I'!F19</f>
        <v>1.6731577090000016</v>
      </c>
      <c r="AB21" s="71">
        <v>9.8169469049883551E-2</v>
      </c>
      <c r="AC21" s="69" t="str">
        <f>'Tube J'!G19</f>
        <v>H5</v>
      </c>
      <c r="AD21" s="70">
        <f>'Tube I'!F19</f>
        <v>1.6731577090000016</v>
      </c>
      <c r="AE21" s="71">
        <v>9.584436467870483E-2</v>
      </c>
      <c r="AF21" s="69" t="str">
        <f>'Tube K'!G19</f>
        <v>C8</v>
      </c>
      <c r="AG21" s="70">
        <f>'Tube K'!F19</f>
        <v>1.6781024480000006</v>
      </c>
      <c r="AH21" s="71">
        <v>0.17096964051869612</v>
      </c>
      <c r="AI21" s="69" t="str">
        <f>'Tube L'!G19</f>
        <v>D11</v>
      </c>
      <c r="AJ21" s="70">
        <f>'Tube L'!F19</f>
        <v>1.6752066340000002</v>
      </c>
      <c r="AK21" s="71">
        <v>0.18547494168379908</v>
      </c>
      <c r="AL21" s="69" t="str">
        <f>'Tube M'!G19</f>
        <v>B3</v>
      </c>
      <c r="AM21" s="70">
        <f>'Tube M'!F19</f>
        <v>-13.63998868</v>
      </c>
      <c r="AN21" s="71"/>
      <c r="AO21" s="69" t="str">
        <f>'Tube N'!G19</f>
        <v>H5</v>
      </c>
      <c r="AP21" s="70">
        <f>'Tube N'!F19</f>
        <v>-13.63998868</v>
      </c>
      <c r="AQ21" s="71"/>
      <c r="AR21" s="69" t="str">
        <f>'Tube O'!G19</f>
        <v>C8</v>
      </c>
      <c r="AS21" s="70">
        <f>'Tube O'!F19</f>
        <v>-13.63998868</v>
      </c>
      <c r="AT21" s="71"/>
      <c r="AU21" s="69" t="str">
        <f>'Tube P'!G19</f>
        <v>D11</v>
      </c>
      <c r="AV21" s="70">
        <f>'Tube P'!F19</f>
        <v>-13.63998868</v>
      </c>
      <c r="AW21" s="71"/>
    </row>
    <row r="22" spans="1:49">
      <c r="A22" s="53">
        <v>19</v>
      </c>
      <c r="B22" s="69" t="str">
        <f>'Tube A'!G20</f>
        <v>C3</v>
      </c>
      <c r="C22" s="70">
        <f>'Tube A'!F20</f>
        <v>1.6630496790000002</v>
      </c>
      <c r="D22" s="71">
        <v>0.14322599708081257</v>
      </c>
      <c r="E22" s="69" t="str">
        <f>'Tube B'!G20</f>
        <v>H6</v>
      </c>
      <c r="F22" s="70">
        <f>'Tube B'!F20</f>
        <v>1.6625852560000016</v>
      </c>
      <c r="G22" s="71">
        <v>0.11793631330418126</v>
      </c>
      <c r="H22" s="69" t="str">
        <f>'Tube C'!G20</f>
        <v>B8</v>
      </c>
      <c r="I22" s="70">
        <f>'Tube C'!F20</f>
        <v>1.6624486610000009</v>
      </c>
      <c r="J22" s="71">
        <v>0.12234322105371409</v>
      </c>
      <c r="K22" s="69" t="str">
        <f>'Tube D'!G20</f>
        <v>E11</v>
      </c>
      <c r="L22" s="70">
        <f>'Tube D'!F20</f>
        <v>1.6601265460000025</v>
      </c>
      <c r="M22" s="71">
        <v>0.18763491733668416</v>
      </c>
      <c r="N22" s="69" t="str">
        <f>'Tube E'!G20</f>
        <v>C3</v>
      </c>
      <c r="O22" s="70">
        <f>'Tube E'!F20</f>
        <v>1.6612193060000013</v>
      </c>
      <c r="P22" s="71">
        <v>1.5747037817537213E-2</v>
      </c>
      <c r="Q22" s="69" t="str">
        <f>'Tube F'!G20</f>
        <v>H6</v>
      </c>
      <c r="R22" s="70">
        <f>'Tube F'!F20</f>
        <v>1.6628857650000022</v>
      </c>
      <c r="S22" s="71">
        <v>0.18015894622420073</v>
      </c>
      <c r="T22" s="69" t="str">
        <f>'Tube G'!G20</f>
        <v>B8</v>
      </c>
      <c r="U22" s="70">
        <f>'Tube G'!F20</f>
        <v>1.6647434570000019</v>
      </c>
      <c r="V22" s="71">
        <v>0.1727652232800064</v>
      </c>
      <c r="W22" s="69" t="str">
        <f>'Tube H'!G20</f>
        <v>E11</v>
      </c>
      <c r="X22" s="70">
        <f>'Tube H'!F20</f>
        <v>1.6589518290000029</v>
      </c>
      <c r="Y22" s="71">
        <v>0.18717319775868591</v>
      </c>
      <c r="Z22" s="69" t="str">
        <f>'Tube I'!G20</f>
        <v>C3</v>
      </c>
      <c r="AA22" s="70">
        <f>'Tube I'!F20</f>
        <v>1.653488029</v>
      </c>
      <c r="AB22" s="71">
        <v>0.1148302684845689</v>
      </c>
      <c r="AC22" s="69" t="str">
        <f>'Tube J'!G20</f>
        <v>H6</v>
      </c>
      <c r="AD22" s="70">
        <f>'Tube I'!F20</f>
        <v>1.653488029</v>
      </c>
      <c r="AE22" s="71">
        <v>0.11851319764267197</v>
      </c>
      <c r="AF22" s="69" t="str">
        <f>'Tube K'!G20</f>
        <v>B8</v>
      </c>
      <c r="AG22" s="70">
        <f>'Tube K'!F20</f>
        <v>1.6660820880000013</v>
      </c>
      <c r="AH22" s="71">
        <v>0.21014917072709535</v>
      </c>
      <c r="AI22" s="69" t="str">
        <f>'Tube L'!G20</f>
        <v>E11</v>
      </c>
      <c r="AJ22" s="70">
        <f>'Tube L'!F20</f>
        <v>1.6610007540000034</v>
      </c>
      <c r="AK22" s="71">
        <v>0.20109573405743228</v>
      </c>
      <c r="AL22" s="69" t="str">
        <f>'Tube M'!G20</f>
        <v>C3</v>
      </c>
      <c r="AM22" s="70">
        <f>'Tube M'!F20</f>
        <v>-13.63998868</v>
      </c>
      <c r="AN22" s="71"/>
      <c r="AO22" s="69" t="str">
        <f>'Tube N'!G20</f>
        <v>H6</v>
      </c>
      <c r="AP22" s="70">
        <f>'Tube N'!F20</f>
        <v>-13.63998868</v>
      </c>
      <c r="AQ22" s="71"/>
      <c r="AR22" s="69" t="str">
        <f>'Tube O'!G20</f>
        <v>B8</v>
      </c>
      <c r="AS22" s="70">
        <f>'Tube O'!F20</f>
        <v>-13.63998868</v>
      </c>
      <c r="AT22" s="71"/>
      <c r="AU22" s="69" t="str">
        <f>'Tube P'!G20</f>
        <v>E11</v>
      </c>
      <c r="AV22" s="70">
        <f>'Tube P'!F20</f>
        <v>-13.63998868</v>
      </c>
      <c r="AW22" s="71"/>
    </row>
    <row r="23" spans="1:49">
      <c r="A23" s="53">
        <v>20</v>
      </c>
      <c r="B23" s="69" t="str">
        <f>'Tube A'!G21</f>
        <v>D3</v>
      </c>
      <c r="C23" s="70">
        <f>'Tube A'!F21</f>
        <v>1.6009535919999998</v>
      </c>
      <c r="D23" s="71">
        <v>0.11550732418181885</v>
      </c>
      <c r="E23" s="69" t="str">
        <f>'Tube B'!G21</f>
        <v>G6</v>
      </c>
      <c r="F23" s="70">
        <f>'Tube B'!F21</f>
        <v>1.5992051759999999</v>
      </c>
      <c r="G23" s="71">
        <v>0.122174457553064</v>
      </c>
      <c r="H23" s="69" t="str">
        <f>'Tube C'!G21</f>
        <v>A8</v>
      </c>
      <c r="I23" s="70">
        <f>'Tube C'!F21</f>
        <v>1.6056251410000009</v>
      </c>
      <c r="J23" s="71">
        <v>0.13972447327416024</v>
      </c>
      <c r="K23" s="69" t="str">
        <f>'Tube D'!G21</f>
        <v>F11</v>
      </c>
      <c r="L23" s="70">
        <f>'Tube D'!F21</f>
        <v>1.5890971460000003</v>
      </c>
      <c r="M23" s="71">
        <v>0.16412004916728837</v>
      </c>
      <c r="N23" s="69" t="str">
        <f>'Tube E'!G21</f>
        <v>D3</v>
      </c>
      <c r="O23" s="70">
        <f>'Tube E'!F21</f>
        <v>1.6076740659999995</v>
      </c>
      <c r="P23" s="71">
        <v>1.605869867627217E-2</v>
      </c>
      <c r="Q23" s="69" t="str">
        <f>'Tube F'!G21</f>
        <v>G6</v>
      </c>
      <c r="R23" s="70">
        <f>'Tube F'!F21</f>
        <v>1.588578085</v>
      </c>
      <c r="S23" s="71">
        <v>0.14975394548583362</v>
      </c>
      <c r="T23" s="69" t="str">
        <f>'Tube G'!G21</f>
        <v>A8</v>
      </c>
      <c r="U23" s="70">
        <f>'Tube G'!F21</f>
        <v>1.6068271770000013</v>
      </c>
      <c r="V23" s="71">
        <v>0.1634973571006221</v>
      </c>
      <c r="W23" s="69" t="str">
        <f>'Tube H'!G21</f>
        <v>F11</v>
      </c>
      <c r="X23" s="70">
        <f>'Tube H'!F21</f>
        <v>1.5999427890000018</v>
      </c>
      <c r="Y23" s="71">
        <v>0.15255100269897306</v>
      </c>
      <c r="Z23" s="69" t="str">
        <f>'Tube I'!G21</f>
        <v>D3</v>
      </c>
      <c r="AA23" s="70">
        <f>'Tube I'!F21</f>
        <v>1.5835513890000019</v>
      </c>
      <c r="AB23" s="71">
        <v>7.8036355840388941E-2</v>
      </c>
      <c r="AC23" s="69" t="str">
        <f>'Tube J'!G21</f>
        <v>G6</v>
      </c>
      <c r="AD23" s="70">
        <f>'Tube I'!F21</f>
        <v>1.5835513890000019</v>
      </c>
      <c r="AE23" s="71">
        <v>0.12274208387272083</v>
      </c>
      <c r="AF23" s="69" t="str">
        <f>'Tube K'!G21</f>
        <v>A8</v>
      </c>
      <c r="AG23" s="70">
        <f>'Tube K'!F21</f>
        <v>1.6081658080000008</v>
      </c>
      <c r="AH23" s="71">
        <v>0.24488978418305307</v>
      </c>
      <c r="AI23" s="69" t="str">
        <f>'Tube L'!G21</f>
        <v>F11</v>
      </c>
      <c r="AJ23" s="70">
        <f>'Tube L'!F21</f>
        <v>1.6008989540000016</v>
      </c>
      <c r="AK23" s="71">
        <v>0.17273067295526878</v>
      </c>
      <c r="AL23" s="69" t="str">
        <f>'Tube M'!G21</f>
        <v>D3</v>
      </c>
      <c r="AM23" s="70">
        <f>'Tube M'!F21</f>
        <v>-13.63998868</v>
      </c>
      <c r="AN23" s="71"/>
      <c r="AO23" s="69" t="str">
        <f>'Tube N'!G21</f>
        <v>G6</v>
      </c>
      <c r="AP23" s="70">
        <f>'Tube N'!F21</f>
        <v>-13.63998868</v>
      </c>
      <c r="AQ23" s="71"/>
      <c r="AR23" s="69" t="str">
        <f>'Tube O'!G21</f>
        <v>A8</v>
      </c>
      <c r="AS23" s="70">
        <f>'Tube O'!F21</f>
        <v>-13.63998868</v>
      </c>
      <c r="AT23" s="71"/>
      <c r="AU23" s="69" t="str">
        <f>'Tube P'!G21</f>
        <v>F11</v>
      </c>
      <c r="AV23" s="70">
        <f>'Tube P'!F21</f>
        <v>-13.63998868</v>
      </c>
      <c r="AW23" s="71"/>
    </row>
    <row r="24" spans="1:49">
      <c r="A24" s="53">
        <v>21</v>
      </c>
      <c r="B24" s="66" t="str">
        <f>'Tube A'!G22</f>
        <v>E3</v>
      </c>
      <c r="C24" s="67">
        <f>'Tube A'!F22</f>
        <v>1.4479671920000001</v>
      </c>
      <c r="D24" s="68">
        <v>8.7615151820174528E-2</v>
      </c>
      <c r="E24" s="66" t="str">
        <f>'Tube B'!G22</f>
        <v>F6</v>
      </c>
      <c r="F24" s="67">
        <f>'Tube B'!F22</f>
        <v>1.4440332560000009</v>
      </c>
      <c r="G24" s="68">
        <v>9.2924202829241256E-2</v>
      </c>
      <c r="H24" s="66" t="str">
        <f>'Tube C'!G22</f>
        <v>A9</v>
      </c>
      <c r="I24" s="67">
        <f>'Tube C'!F22</f>
        <v>1.4473661740000008</v>
      </c>
      <c r="J24" s="68">
        <v>8.2590425411613946E-2</v>
      </c>
      <c r="K24" s="66" t="str">
        <f>'Tube D'!G22</f>
        <v>G11</v>
      </c>
      <c r="L24" s="67">
        <f>'Tube D'!F22</f>
        <v>1.4251831460000002</v>
      </c>
      <c r="M24" s="68">
        <v>8.8975634842521842E-2</v>
      </c>
      <c r="N24" s="66" t="str">
        <f>'Tube E'!G22</f>
        <v>E3</v>
      </c>
      <c r="O24" s="67">
        <f>'Tube E'!F22</f>
        <v>1.4525021460000005</v>
      </c>
      <c r="P24" s="68">
        <v>9.9967701563640609E-3</v>
      </c>
      <c r="Q24" s="66" t="str">
        <f>'Tube F'!G22</f>
        <v>F6</v>
      </c>
      <c r="R24" s="67">
        <f>'Tube F'!F22</f>
        <v>1.4432410050000009</v>
      </c>
      <c r="S24" s="68">
        <v>9.0802427127763499E-2</v>
      </c>
      <c r="T24" s="66" t="str">
        <f>'Tube G'!G22</f>
        <v>A9</v>
      </c>
      <c r="U24" s="67">
        <f>'Tube G'!F22</f>
        <v>1.4452899300000013</v>
      </c>
      <c r="V24" s="68">
        <v>8.2425025352552625E-2</v>
      </c>
      <c r="W24" s="66" t="str">
        <f>'Tube H'!G22</f>
        <v>G11</v>
      </c>
      <c r="X24" s="67">
        <f>'Tube H'!F22</f>
        <v>1.4338432690000005</v>
      </c>
      <c r="Y24" s="68">
        <v>8.9147421724660045E-2</v>
      </c>
      <c r="Z24" s="66" t="str">
        <f>'Tube I'!G22</f>
        <v>E3</v>
      </c>
      <c r="AA24" s="67">
        <f>'Tube I'!F22</f>
        <v>1.4218229090000012</v>
      </c>
      <c r="AB24" s="68">
        <v>4.3806465110277949E-2</v>
      </c>
      <c r="AC24" s="66" t="str">
        <f>'Tube J'!G22</f>
        <v>F6</v>
      </c>
      <c r="AD24" s="67">
        <f>'Tube I'!F22</f>
        <v>1.4218229090000012</v>
      </c>
      <c r="AE24" s="68">
        <v>8.5553563096441534E-2</v>
      </c>
      <c r="AF24" s="66" t="str">
        <f>'Tube K'!G22</f>
        <v>A9</v>
      </c>
      <c r="AG24" s="67">
        <f>'Tube K'!F22</f>
        <v>1.4519011280000012</v>
      </c>
      <c r="AH24" s="68">
        <v>0.12015109632417403</v>
      </c>
      <c r="AI24" s="66" t="str">
        <f>'Tube L'!G22</f>
        <v>G11</v>
      </c>
      <c r="AJ24" s="67">
        <f>'Tube L'!F22</f>
        <v>1.4490053140000025</v>
      </c>
      <c r="AK24" s="68">
        <v>7.2336361404271035E-2</v>
      </c>
      <c r="AL24" s="66" t="str">
        <f>'Tube M'!G22</f>
        <v>E3</v>
      </c>
      <c r="AM24" s="67">
        <f>'Tube M'!F22</f>
        <v>-13.63998868</v>
      </c>
      <c r="AN24" s="68"/>
      <c r="AO24" s="66" t="str">
        <f>'Tube N'!G22</f>
        <v>F6</v>
      </c>
      <c r="AP24" s="67">
        <f>'Tube N'!F22</f>
        <v>-13.63998868</v>
      </c>
      <c r="AQ24" s="68"/>
      <c r="AR24" s="66" t="str">
        <f>'Tube O'!G22</f>
        <v>A9</v>
      </c>
      <c r="AS24" s="67">
        <f>'Tube O'!F22</f>
        <v>-13.63998868</v>
      </c>
      <c r="AT24" s="68"/>
      <c r="AU24" s="66" t="str">
        <f>'Tube P'!G22</f>
        <v>G11</v>
      </c>
      <c r="AV24" s="67">
        <f>'Tube P'!F22</f>
        <v>-13.63998868</v>
      </c>
      <c r="AW24" s="68"/>
    </row>
    <row r="25" spans="1:49" ht="13" thickBot="1">
      <c r="A25" s="53">
        <v>22</v>
      </c>
      <c r="B25" s="75" t="str">
        <f>'Tube A'!G23</f>
        <v>F3</v>
      </c>
      <c r="C25" s="76">
        <f>'Tube A'!F23</f>
        <v>1.2296064250000001</v>
      </c>
      <c r="D25" s="77">
        <v>2.9116620751959168E-2</v>
      </c>
      <c r="E25" s="75" t="str">
        <f>'Tube B'!G23</f>
        <v>E6</v>
      </c>
      <c r="F25" s="76">
        <f>'Tube B'!F23</f>
        <v>1.218924696000002</v>
      </c>
      <c r="G25" s="77">
        <v>2.6054305983843295E-2</v>
      </c>
      <c r="H25" s="75" t="str">
        <f>'Tube C'!G23</f>
        <v>B9</v>
      </c>
      <c r="I25" s="76">
        <f>'Tube C'!F23</f>
        <v>1.2222576140000019</v>
      </c>
      <c r="J25" s="77">
        <v>3.449382397242453E-2</v>
      </c>
      <c r="K25" s="75" t="str">
        <f>'Tube D'!G23</f>
        <v>H11</v>
      </c>
      <c r="L25" s="76">
        <f>'Tube D'!F23</f>
        <v>1.1980802990000026</v>
      </c>
      <c r="M25" s="77">
        <v>3.7039730078053834E-2</v>
      </c>
      <c r="N25" s="75" t="str">
        <f>'Tube E'!G23</f>
        <v>F3</v>
      </c>
      <c r="O25" s="76">
        <f>'Tube E'!F23</f>
        <v>1.2219297860000022</v>
      </c>
      <c r="P25" s="77">
        <v>-6.7615395812915024E-3</v>
      </c>
      <c r="Q25" s="75" t="str">
        <f>'Tube F'!G23</f>
        <v>E6</v>
      </c>
      <c r="R25" s="76">
        <f>'Tube F'!F23</f>
        <v>1.2257817650000007</v>
      </c>
      <c r="S25" s="77">
        <v>2.8783013681855579E-2</v>
      </c>
      <c r="T25" s="66" t="str">
        <f>'Tube G'!G23</f>
        <v>B9</v>
      </c>
      <c r="U25" s="76">
        <f>'Tube G'!F23</f>
        <v>1.2103465300000007</v>
      </c>
      <c r="V25" s="77">
        <v>2.6147941291145043E-2</v>
      </c>
      <c r="W25" s="75" t="str">
        <f>'Tube H'!G23</f>
        <v>H11</v>
      </c>
      <c r="X25" s="76">
        <f>'Tube H'!F23</f>
        <v>1.204363669000001</v>
      </c>
      <c r="Y25" s="77">
        <v>5.5120515639831259E-2</v>
      </c>
      <c r="Z25" s="66" t="str">
        <f>'Tube I'!G23</f>
        <v>F3</v>
      </c>
      <c r="AA25" s="67">
        <f>'Tube I'!F23</f>
        <v>1.2141985090000009</v>
      </c>
      <c r="AB25" s="85">
        <v>-5.4011460372198729E-3</v>
      </c>
      <c r="AC25" s="86" t="str">
        <f>'Tube J'!G23</f>
        <v>E6</v>
      </c>
      <c r="AD25" s="67">
        <f>'Tube I'!F23</f>
        <v>1.2141985090000009</v>
      </c>
      <c r="AE25" s="68">
        <v>-9.1127643156254708E-3</v>
      </c>
      <c r="AF25" s="86" t="str">
        <f>'Tube K'!G23</f>
        <v>B9</v>
      </c>
      <c r="AG25" s="87">
        <f>'Tube K'!F23</f>
        <v>1.2420912080000033</v>
      </c>
      <c r="AH25" s="68">
        <v>3.6427674743680687E-2</v>
      </c>
      <c r="AI25" s="66" t="str">
        <f>'Tube L'!G23</f>
        <v>H11</v>
      </c>
      <c r="AJ25" s="87">
        <f>'Tube L'!F23</f>
        <v>1.2686999140000026</v>
      </c>
      <c r="AK25" s="68">
        <v>2.4605725697834511E-2</v>
      </c>
      <c r="AL25" s="66" t="str">
        <f>'Tube M'!G23</f>
        <v>F3</v>
      </c>
      <c r="AM25" s="67">
        <f>'Tube M'!F23</f>
        <v>-13.63998868</v>
      </c>
      <c r="AN25" s="68"/>
      <c r="AO25" s="86" t="str">
        <f>'Tube N'!G23</f>
        <v>E6</v>
      </c>
      <c r="AP25" s="67">
        <f>'Tube N'!F23</f>
        <v>-13.63998868</v>
      </c>
      <c r="AQ25" s="85"/>
      <c r="AR25" s="66" t="str">
        <f>'Tube O'!G23</f>
        <v>B9</v>
      </c>
      <c r="AS25" s="67">
        <f>'Tube O'!F23</f>
        <v>-13.63998868</v>
      </c>
      <c r="AT25" s="85"/>
      <c r="AU25" s="66" t="str">
        <f>'Tube P'!G23</f>
        <v>H11</v>
      </c>
      <c r="AV25" s="67">
        <f>'Tube P'!F23</f>
        <v>-13.63998868</v>
      </c>
      <c r="AW25" s="77"/>
    </row>
    <row r="26" spans="1:49" ht="13" thickTop="1">
      <c r="B26" s="70"/>
      <c r="C26" s="78" t="s">
        <v>190</v>
      </c>
      <c r="D26" s="79">
        <f>SUM(D5:D25)*40/TubeLoading!J29*100</f>
        <v>65.013863798128952</v>
      </c>
      <c r="E26" s="70"/>
      <c r="F26" s="78" t="s">
        <v>190</v>
      </c>
      <c r="G26" s="79">
        <f>SUM(G5:G25)*40/TubeLoading!J30*100</f>
        <v>74.939309014528703</v>
      </c>
      <c r="H26" s="70"/>
      <c r="I26" s="78" t="s">
        <v>190</v>
      </c>
      <c r="J26" s="79">
        <f>SUM(J5:J25)*40/TubeLoading!J31*100</f>
        <v>63.442589990876066</v>
      </c>
      <c r="K26" s="80"/>
      <c r="L26" s="78" t="s">
        <v>190</v>
      </c>
      <c r="M26" s="79">
        <f>SUM(M5:M25)*40/TubeLoading!J32*100</f>
        <v>55.208492721850732</v>
      </c>
      <c r="N26" s="70"/>
      <c r="O26" s="78" t="s">
        <v>190</v>
      </c>
      <c r="P26" s="79">
        <f>SUM(P5:P25)*40/TubeLoading!J33*100</f>
        <v>26.628704569891344</v>
      </c>
      <c r="Q26" s="70"/>
      <c r="R26" s="78" t="s">
        <v>190</v>
      </c>
      <c r="S26" s="79">
        <f>SUM(S5:S25)*40/TubeLoading!J34*100</f>
        <v>57.662918331918334</v>
      </c>
      <c r="T26" s="84"/>
      <c r="U26" s="78" t="s">
        <v>190</v>
      </c>
      <c r="V26" s="79">
        <f>SUM(V5:V25)*40/TubeLoading!J35*100</f>
        <v>51.880488596434027</v>
      </c>
      <c r="W26" s="70"/>
      <c r="X26" s="78" t="s">
        <v>190</v>
      </c>
      <c r="Y26" s="79">
        <f>SUM(Y5:Y25)*40/TubeLoading!J36*100</f>
        <v>50.608966076308725</v>
      </c>
      <c r="Z26" s="88"/>
      <c r="AA26" s="89" t="s">
        <v>190</v>
      </c>
      <c r="AB26" s="79">
        <f>SUM(AB5:AB25)*40/TubeLoading!J37*100</f>
        <v>46.555184025455496</v>
      </c>
      <c r="AC26" s="70"/>
      <c r="AD26" s="89" t="s">
        <v>190</v>
      </c>
      <c r="AE26" s="90">
        <f>SUM(AE5:AE25)*40/TubeLoading!J38*100</f>
        <v>52.38979754643708</v>
      </c>
      <c r="AF26" s="70"/>
      <c r="AG26" s="78" t="s">
        <v>190</v>
      </c>
      <c r="AH26" s="90">
        <f>SUM(AH5:AH25)*40/TubeLoading!J39*100</f>
        <v>77.464564012012275</v>
      </c>
      <c r="AI26" s="91"/>
      <c r="AJ26" s="78" t="s">
        <v>190</v>
      </c>
      <c r="AK26" s="90">
        <f>SUM(AK5:AK25)*40/TubeLoading!J40*100</f>
        <v>55.306942035093876</v>
      </c>
      <c r="AL26" s="88"/>
      <c r="AM26" s="89" t="s">
        <v>190</v>
      </c>
      <c r="AN26" s="90" t="e">
        <f>SUM(AN5:AN25)*40/TubeLoading!J41*100</f>
        <v>#DIV/0!</v>
      </c>
      <c r="AO26" s="70"/>
      <c r="AP26" s="89" t="s">
        <v>190</v>
      </c>
      <c r="AQ26" s="79" t="e">
        <f>SUM(AQ5:AQ25)*40/TubeLoading!J42*100</f>
        <v>#DIV/0!</v>
      </c>
      <c r="AR26" s="88"/>
      <c r="AS26" s="89" t="s">
        <v>190</v>
      </c>
      <c r="AT26" s="79" t="e">
        <f>SUM(AT5:AT25)*40/TubeLoading!J43*100</f>
        <v>#DIV/0!</v>
      </c>
      <c r="AU26" s="80"/>
      <c r="AV26" s="78" t="s">
        <v>190</v>
      </c>
      <c r="AW26" s="79" t="e">
        <f>SUM(AW5:AW25)*40/TubeLoading!J44*100</f>
        <v>#DIV/0!</v>
      </c>
    </row>
    <row r="27" spans="1:49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</row>
    <row r="28" spans="1:49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49">
      <c r="A29" s="59"/>
    </row>
    <row r="30" spans="1:49">
      <c r="A30" s="59"/>
    </row>
    <row r="31" spans="1:49">
      <c r="A31" s="59"/>
    </row>
    <row r="55" spans="1:13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>
      <c r="A56" s="59"/>
    </row>
    <row r="57" spans="1:13">
      <c r="A57" s="59"/>
    </row>
    <row r="58" spans="1:13">
      <c r="A58" s="59"/>
    </row>
    <row r="82" spans="1:13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spans="1:13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spans="1:13">
      <c r="A84" s="59"/>
    </row>
    <row r="85" spans="1:13">
      <c r="A85" s="59"/>
    </row>
    <row r="86" spans="1:13">
      <c r="A86" s="59"/>
    </row>
  </sheetData>
  <mergeCells count="16">
    <mergeCell ref="AO2:AQ2"/>
    <mergeCell ref="AR2:AT2"/>
    <mergeCell ref="AU2:AW2"/>
    <mergeCell ref="Z2:AB2"/>
    <mergeCell ref="AC2:AE2"/>
    <mergeCell ref="AF2:AH2"/>
    <mergeCell ref="AI2:AK2"/>
    <mergeCell ref="AL2:AN2"/>
    <mergeCell ref="N2:P2"/>
    <mergeCell ref="Q2:S2"/>
    <mergeCell ref="T2:V2"/>
    <mergeCell ref="W2:Y2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7890625" defaultRowHeight="12.7"/>
  <cols>
    <col min="1" max="1" width="17.87890625" customWidth="1"/>
    <col min="2" max="2" width="8.87890625" customWidth="1"/>
    <col min="3" max="3" width="87.1171875" customWidth="1"/>
  </cols>
  <sheetData>
    <row r="1" spans="1:6">
      <c r="A1" s="1" t="s">
        <v>41</v>
      </c>
    </row>
    <row r="2" spans="1:6" ht="50.7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3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3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3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3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3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3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35">
      <c r="A17" s="3"/>
      <c r="C17" s="4"/>
    </row>
    <row r="18" spans="1:4" ht="15.35">
      <c r="C18" s="11" t="s">
        <v>38</v>
      </c>
      <c r="D18" s="12">
        <f>B11*(B3-B4)^2</f>
        <v>19.166399999999982</v>
      </c>
    </row>
    <row r="19" spans="1:4" ht="15.35">
      <c r="C19" s="11" t="s">
        <v>2</v>
      </c>
      <c r="D19" s="12">
        <f>B11*((B3-B4)/3)^2</f>
        <v>2.1295999999999977</v>
      </c>
    </row>
    <row r="20" spans="1:4" ht="15.35">
      <c r="C20" s="11" t="s">
        <v>3</v>
      </c>
      <c r="D20" s="14">
        <f>(113000000000000*B5*(B13-1))/(B6^4*B14^2*B10)</f>
        <v>108.31629022640612</v>
      </c>
    </row>
    <row r="22" spans="1:4" ht="15.35">
      <c r="C22" s="11"/>
      <c r="D22" s="12"/>
    </row>
    <row r="23" spans="1:4" ht="15.35">
      <c r="C23" s="11"/>
      <c r="D23" s="12"/>
    </row>
    <row r="27" spans="1:4">
      <c r="A27" s="1"/>
    </row>
    <row r="28" spans="1:4" ht="15.35">
      <c r="C28" s="4"/>
    </row>
    <row r="29" spans="1:4" ht="15.35">
      <c r="A29" s="3"/>
      <c r="C29" s="4"/>
    </row>
    <row r="30" spans="1:4" ht="15.35">
      <c r="A30" s="3"/>
      <c r="C30" s="4"/>
    </row>
    <row r="31" spans="1:4" ht="15.35">
      <c r="A31" s="3"/>
      <c r="B31" s="7"/>
      <c r="C31" s="4"/>
    </row>
    <row r="32" spans="1:4" ht="15.35">
      <c r="A32" s="3"/>
      <c r="C32" s="4"/>
    </row>
    <row r="33" spans="1:12" ht="15.35">
      <c r="A33" s="3"/>
      <c r="C33" s="4"/>
    </row>
    <row r="34" spans="1:12" ht="15.35">
      <c r="A34" s="3"/>
      <c r="C34" s="4"/>
    </row>
    <row r="35" spans="1:12" ht="15.35">
      <c r="A35" s="3"/>
      <c r="C35" s="4"/>
    </row>
    <row r="36" spans="1:12" ht="15.35">
      <c r="A36" s="3"/>
      <c r="C36" s="4"/>
    </row>
    <row r="37" spans="1:12" ht="15.35">
      <c r="A37" s="3"/>
      <c r="B37" s="10"/>
      <c r="C37" s="4"/>
    </row>
    <row r="38" spans="1:12" ht="15.35">
      <c r="A38" s="3"/>
      <c r="C38" s="4"/>
    </row>
    <row r="39" spans="1:12" ht="15.35">
      <c r="A39" s="3"/>
      <c r="C39" s="4"/>
    </row>
    <row r="40" spans="1:12" s="18" customFormat="1" ht="15.35">
      <c r="A40" s="17"/>
      <c r="C40" s="19"/>
    </row>
    <row r="41" spans="1:12" ht="15.35">
      <c r="A41" s="3"/>
      <c r="C41" s="4"/>
    </row>
    <row r="42" spans="1:12" ht="15.35">
      <c r="A42" s="3"/>
      <c r="C42" s="4"/>
    </row>
    <row r="43" spans="1:12" ht="15.35">
      <c r="A43" s="3"/>
      <c r="C43" s="4"/>
    </row>
    <row r="44" spans="1:12" ht="15.35">
      <c r="A44" s="3"/>
      <c r="C44" s="4"/>
    </row>
    <row r="45" spans="1:12" ht="15.35">
      <c r="A45" s="3"/>
      <c r="C45" s="4"/>
    </row>
    <row r="46" spans="1:12" ht="15.35">
      <c r="A46" s="3"/>
      <c r="C46" s="11"/>
    </row>
    <row r="47" spans="1:12" ht="15.35">
      <c r="C47" s="11"/>
      <c r="K47" s="20"/>
      <c r="L47" s="20"/>
    </row>
    <row r="48" spans="1:12" ht="15.35">
      <c r="C48" s="11"/>
    </row>
    <row r="49" spans="3:12" s="20" customFormat="1" ht="15.35">
      <c r="C49" s="21"/>
      <c r="K49"/>
      <c r="L49"/>
    </row>
    <row r="50" spans="3:12" ht="15.35">
      <c r="C50" s="11"/>
    </row>
    <row r="51" spans="3:12">
      <c r="D51" s="13"/>
    </row>
    <row r="52" spans="3:12" ht="15.35">
      <c r="C52" s="11"/>
      <c r="D52" s="14"/>
    </row>
    <row r="53" spans="3:12" ht="15.35">
      <c r="C53" s="11"/>
      <c r="D53" s="14"/>
    </row>
    <row r="54" spans="3:12" ht="15.35">
      <c r="C54" s="11"/>
      <c r="D54" s="14"/>
    </row>
    <row r="55" spans="3:12" ht="15.3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abSelected="1" topLeftCell="A16" zoomScaleNormal="100" workbookViewId="0">
      <selection activeCell="B37" sqref="B37"/>
    </sheetView>
  </sheetViews>
  <sheetFormatPr defaultColWidth="11.41015625" defaultRowHeight="12.7"/>
  <cols>
    <col min="1" max="1" width="11.41015625" customWidth="1"/>
    <col min="2" max="2" width="16" customWidth="1"/>
    <col min="3" max="12" width="11.41015625" customWidth="1"/>
    <col min="13" max="13" width="12.2929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0.92356530303998785</v>
      </c>
      <c r="C13" s="31">
        <f t="shared" ref="C13:C26" si="1">B13+A13</f>
        <v>4.9235653030399877</v>
      </c>
    </row>
    <row r="14" spans="1:10">
      <c r="A14" s="31">
        <v>4.05</v>
      </c>
      <c r="B14" s="31">
        <f t="shared" si="0"/>
        <v>0.93510986932798756</v>
      </c>
      <c r="C14" s="31">
        <f t="shared" si="1"/>
        <v>4.9851098693279869</v>
      </c>
    </row>
    <row r="15" spans="1:10">
      <c r="A15" s="31">
        <v>4.0999999999999996</v>
      </c>
      <c r="B15" s="31">
        <f t="shared" si="0"/>
        <v>0.94665443561598739</v>
      </c>
      <c r="C15" s="31">
        <f t="shared" si="1"/>
        <v>5.046654435615987</v>
      </c>
    </row>
    <row r="16" spans="1:10">
      <c r="A16" s="31">
        <v>4.1500000000000004</v>
      </c>
      <c r="B16" s="31">
        <f t="shared" si="0"/>
        <v>0.95819900190398755</v>
      </c>
      <c r="C16" s="15">
        <f t="shared" si="1"/>
        <v>5.108199001903988</v>
      </c>
    </row>
    <row r="17" spans="1:11">
      <c r="A17" s="31">
        <v>4.2</v>
      </c>
      <c r="B17" s="31">
        <f t="shared" si="0"/>
        <v>0.96974356819198726</v>
      </c>
      <c r="C17" s="31">
        <f t="shared" si="1"/>
        <v>5.1697435681919872</v>
      </c>
    </row>
    <row r="18" spans="1:11">
      <c r="A18" s="31">
        <v>4.25</v>
      </c>
      <c r="B18" s="31">
        <f t="shared" si="0"/>
        <v>0.98128813447998708</v>
      </c>
      <c r="C18" s="31">
        <f t="shared" si="1"/>
        <v>5.2312881344799873</v>
      </c>
    </row>
    <row r="19" spans="1:11">
      <c r="A19" s="31">
        <v>4.3</v>
      </c>
      <c r="B19" s="31">
        <f t="shared" si="0"/>
        <v>0.9928327007679868</v>
      </c>
      <c r="C19" s="31">
        <f t="shared" si="1"/>
        <v>5.2928327007679865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1">
      <c r="A20" s="31">
        <v>4.3499999999999996</v>
      </c>
      <c r="B20" s="31">
        <f t="shared" si="0"/>
        <v>1.0043772670559865</v>
      </c>
      <c r="C20" s="31">
        <f t="shared" si="1"/>
        <v>5.3543772670559857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0.85437726705598649</v>
      </c>
      <c r="H20">
        <v>5.0000000000000001E-3</v>
      </c>
    </row>
    <row r="21" spans="1:11">
      <c r="A21" s="31">
        <v>4.4000000000000004</v>
      </c>
      <c r="B21" s="31">
        <f t="shared" si="0"/>
        <v>1.0159218333439868</v>
      </c>
      <c r="C21" s="31">
        <f t="shared" si="1"/>
        <v>5.4159218333439867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0.86592183334398676</v>
      </c>
      <c r="H21">
        <v>5.0000000000000001E-3</v>
      </c>
      <c r="I21" s="16"/>
      <c r="J21" s="16"/>
      <c r="K21" s="16"/>
    </row>
    <row r="22" spans="1:11">
      <c r="A22" s="31">
        <v>4.45</v>
      </c>
      <c r="B22" s="31">
        <f t="shared" si="0"/>
        <v>1.0274663996319866</v>
      </c>
      <c r="C22" s="31">
        <f t="shared" si="1"/>
        <v>5.4774663996319868</v>
      </c>
      <c r="E22">
        <f t="shared" si="2"/>
        <v>4.45</v>
      </c>
      <c r="F22">
        <f t="shared" si="4"/>
        <v>0.15</v>
      </c>
      <c r="G22" s="28">
        <f t="shared" si="3"/>
        <v>0.87746639963198658</v>
      </c>
      <c r="H22">
        <v>5.0000000000000001E-3</v>
      </c>
      <c r="I22" s="16"/>
      <c r="J22" s="16"/>
    </row>
    <row r="23" spans="1:11">
      <c r="A23">
        <v>4.5</v>
      </c>
      <c r="B23" s="31">
        <f t="shared" si="0"/>
        <v>1.0390109659199862</v>
      </c>
      <c r="C23">
        <f t="shared" si="1"/>
        <v>5.539010965919986</v>
      </c>
      <c r="E23">
        <f t="shared" si="2"/>
        <v>4.5</v>
      </c>
      <c r="F23">
        <f t="shared" si="4"/>
        <v>0.15</v>
      </c>
      <c r="G23" s="28">
        <f t="shared" si="3"/>
        <v>0.88901096591998618</v>
      </c>
      <c r="H23">
        <v>5.0000000000000001E-3</v>
      </c>
      <c r="I23" s="16"/>
      <c r="J23" s="16"/>
    </row>
    <row r="24" spans="1:11">
      <c r="A24" s="107">
        <v>4.55</v>
      </c>
      <c r="B24" s="107">
        <f t="shared" si="0"/>
        <v>1.050555532207986</v>
      </c>
      <c r="C24" s="107">
        <f t="shared" si="1"/>
        <v>5.6005555322079861</v>
      </c>
      <c r="D24" s="107"/>
      <c r="E24" s="107">
        <f>A24</f>
        <v>4.55</v>
      </c>
      <c r="F24" s="107">
        <f t="shared" si="4"/>
        <v>0.15</v>
      </c>
      <c r="G24" s="108">
        <f>B24-F24</f>
        <v>0.90055553220798601</v>
      </c>
      <c r="H24" s="52">
        <v>5.0000000000000001E-3</v>
      </c>
      <c r="I24" s="16"/>
      <c r="J24" s="16"/>
    </row>
    <row r="25" spans="1:11">
      <c r="A25">
        <v>4.57</v>
      </c>
      <c r="B25" s="31">
        <f t="shared" si="0"/>
        <v>1.0551733587231862</v>
      </c>
      <c r="C25">
        <f t="shared" si="1"/>
        <v>5.6251733587231865</v>
      </c>
      <c r="E25">
        <f t="shared" si="2"/>
        <v>4.57</v>
      </c>
      <c r="F25">
        <f t="shared" si="4"/>
        <v>0.15</v>
      </c>
      <c r="G25" s="28">
        <f t="shared" si="3"/>
        <v>0.90517335872318616</v>
      </c>
      <c r="H25">
        <v>5.0000000000000001E-3</v>
      </c>
      <c r="I25" s="16"/>
      <c r="J25" s="16"/>
      <c r="K25" s="15"/>
    </row>
    <row r="26" spans="1:11">
      <c r="A26" s="30">
        <v>4.5999999999999996</v>
      </c>
      <c r="B26" s="31">
        <f t="shared" si="0"/>
        <v>1.0621000984959859</v>
      </c>
      <c r="C26" s="30">
        <f t="shared" si="1"/>
        <v>5.6621000984959853</v>
      </c>
      <c r="E26">
        <f t="shared" si="2"/>
        <v>4.5999999999999996</v>
      </c>
      <c r="F26">
        <f t="shared" si="4"/>
        <v>0.15</v>
      </c>
      <c r="G26" s="28">
        <f t="shared" si="3"/>
        <v>0.91210009849598583</v>
      </c>
      <c r="H26">
        <v>5.0000000000000001E-3</v>
      </c>
      <c r="I26" s="16"/>
      <c r="J26" s="16"/>
      <c r="K26" s="16"/>
    </row>
    <row r="27" spans="1:11">
      <c r="A27" s="30"/>
      <c r="B27" s="16"/>
      <c r="C27" s="30"/>
    </row>
    <row r="28" spans="1:11" ht="38.35" thickBot="1">
      <c r="A28" s="97" t="s">
        <v>43</v>
      </c>
      <c r="B28" s="98" t="s">
        <v>39</v>
      </c>
      <c r="C28" s="98" t="s">
        <v>40</v>
      </c>
      <c r="D28" s="98" t="s">
        <v>42</v>
      </c>
      <c r="E28" s="98" t="s">
        <v>0</v>
      </c>
      <c r="F28" s="98" t="s">
        <v>153</v>
      </c>
      <c r="G28" s="99" t="s">
        <v>146</v>
      </c>
      <c r="H28" s="99" t="s">
        <v>147</v>
      </c>
      <c r="I28" s="99" t="s">
        <v>148</v>
      </c>
      <c r="J28" s="97" t="s">
        <v>198</v>
      </c>
      <c r="K28" s="98" t="s">
        <v>46</v>
      </c>
    </row>
    <row r="29" spans="1:11" ht="13.7">
      <c r="A29" s="38" t="s">
        <v>138</v>
      </c>
      <c r="B29" s="93">
        <v>1.4018999999999999</v>
      </c>
      <c r="C29" s="93">
        <v>20.3</v>
      </c>
      <c r="D29" s="94">
        <f t="shared" ref="D29:D40" si="5">(20-C29)*-0.000175+B29</f>
        <v>1.4019524999999999</v>
      </c>
      <c r="E29" s="94">
        <f t="shared" ref="E29:E40" si="6">D29*10.9276-13.593</f>
        <v>1.7269761389999996</v>
      </c>
      <c r="F29" s="102">
        <v>2036</v>
      </c>
      <c r="G29" s="38">
        <v>96.153846153846104</v>
      </c>
      <c r="H29" s="95">
        <f>4000/G29</f>
        <v>41.600000000000023</v>
      </c>
      <c r="I29" s="95">
        <f t="shared" ref="I29:I40" si="7">150-H29</f>
        <v>108.39999999999998</v>
      </c>
      <c r="J29" s="38">
        <f>G29*H29</f>
        <v>4000</v>
      </c>
      <c r="K29" s="96">
        <f>G$24+0.025</f>
        <v>0.92555553220798603</v>
      </c>
    </row>
    <row r="30" spans="1:11">
      <c r="A30" t="s">
        <v>139</v>
      </c>
      <c r="B30" s="54">
        <v>1.4017999999999999</v>
      </c>
      <c r="C30" s="54">
        <v>20.8</v>
      </c>
      <c r="D30" s="42">
        <f t="shared" si="5"/>
        <v>1.40194</v>
      </c>
      <c r="E30" s="42">
        <f t="shared" si="6"/>
        <v>1.7268395439999988</v>
      </c>
      <c r="F30" s="27">
        <v>3966</v>
      </c>
      <c r="G30">
        <v>29.112081513828237</v>
      </c>
      <c r="H30" s="50">
        <f>4000/G30</f>
        <v>137.4</v>
      </c>
      <c r="I30" s="50">
        <f t="shared" si="7"/>
        <v>12.599999999999994</v>
      </c>
      <c r="J30">
        <f>G30*H30</f>
        <v>4000</v>
      </c>
      <c r="K30" s="96">
        <f t="shared" ref="K30:K44" si="8">G$24+0.025</f>
        <v>0.92555553220798603</v>
      </c>
    </row>
    <row r="31" spans="1:11" ht="13.7">
      <c r="A31" s="38" t="s">
        <v>140</v>
      </c>
      <c r="B31" s="93">
        <v>1.4017999999999999</v>
      </c>
      <c r="C31" s="93">
        <v>20.8</v>
      </c>
      <c r="D31" s="94">
        <f t="shared" si="5"/>
        <v>1.40194</v>
      </c>
      <c r="E31" s="94">
        <f t="shared" si="6"/>
        <v>1.7268395439999988</v>
      </c>
      <c r="F31" s="102">
        <v>3203</v>
      </c>
      <c r="G31" s="38">
        <v>130.29315960912055</v>
      </c>
      <c r="H31" s="95">
        <f>4000/G31</f>
        <v>30.699999999999992</v>
      </c>
      <c r="I31" s="95">
        <f t="shared" si="7"/>
        <v>119.30000000000001</v>
      </c>
      <c r="J31" s="38">
        <f>G31*H31</f>
        <v>4000</v>
      </c>
      <c r="K31" s="96">
        <f t="shared" si="8"/>
        <v>0.92555553220798603</v>
      </c>
    </row>
    <row r="32" spans="1:11" ht="13.7">
      <c r="A32" t="s">
        <v>141</v>
      </c>
      <c r="B32" s="54">
        <v>1.4020999999999999</v>
      </c>
      <c r="C32" s="54">
        <v>20.399999999999999</v>
      </c>
      <c r="D32" s="42">
        <f t="shared" si="5"/>
        <v>1.4021699999999999</v>
      </c>
      <c r="E32" s="42">
        <f t="shared" si="6"/>
        <v>1.7293528919999996</v>
      </c>
      <c r="F32" s="103">
        <v>4012</v>
      </c>
      <c r="G32">
        <v>177.77777777777777</v>
      </c>
      <c r="H32" s="50">
        <f t="shared" ref="H32:H44" si="9">4000/G32</f>
        <v>22.5</v>
      </c>
      <c r="I32" s="50">
        <f t="shared" si="7"/>
        <v>127.5</v>
      </c>
      <c r="J32">
        <f t="shared" ref="J32:J40" si="10">G32*H32</f>
        <v>4000</v>
      </c>
      <c r="K32" s="96">
        <f t="shared" si="8"/>
        <v>0.92555553220798603</v>
      </c>
    </row>
    <row r="33" spans="1:11" ht="13.7">
      <c r="A33" s="38" t="s">
        <v>142</v>
      </c>
      <c r="B33" s="93">
        <v>1.4017999999999999</v>
      </c>
      <c r="C33" s="93">
        <v>20.8</v>
      </c>
      <c r="D33" s="94">
        <f t="shared" si="5"/>
        <v>1.40194</v>
      </c>
      <c r="E33" s="94">
        <f t="shared" si="6"/>
        <v>1.7268395439999988</v>
      </c>
      <c r="F33" s="102">
        <v>4011</v>
      </c>
      <c r="G33" s="38">
        <v>132.45033112582783</v>
      </c>
      <c r="H33" s="95">
        <f t="shared" si="9"/>
        <v>30.199999999999996</v>
      </c>
      <c r="I33" s="95">
        <f t="shared" si="7"/>
        <v>119.80000000000001</v>
      </c>
      <c r="J33" s="38">
        <f t="shared" si="10"/>
        <v>4000</v>
      </c>
      <c r="K33" s="96">
        <f t="shared" si="8"/>
        <v>0.92555553220798603</v>
      </c>
    </row>
    <row r="34" spans="1:11">
      <c r="A34" t="s">
        <v>143</v>
      </c>
      <c r="B34" s="54">
        <v>1.4018999999999999</v>
      </c>
      <c r="C34" s="54">
        <v>20.399999999999999</v>
      </c>
      <c r="D34" s="42">
        <f t="shared" si="5"/>
        <v>1.4019699999999999</v>
      </c>
      <c r="E34" s="42">
        <f t="shared" si="6"/>
        <v>1.7271673719999985</v>
      </c>
      <c r="F34" s="104">
        <v>3205</v>
      </c>
      <c r="G34">
        <v>169.4915254237288</v>
      </c>
      <c r="H34" s="50">
        <f t="shared" si="9"/>
        <v>23.6</v>
      </c>
      <c r="I34" s="50">
        <f t="shared" si="7"/>
        <v>126.4</v>
      </c>
      <c r="J34">
        <f t="shared" si="10"/>
        <v>4000</v>
      </c>
      <c r="K34" s="96">
        <f t="shared" si="8"/>
        <v>0.92555553220798603</v>
      </c>
    </row>
    <row r="35" spans="1:11" ht="13.7">
      <c r="A35" s="38" t="s">
        <v>144</v>
      </c>
      <c r="B35" s="93">
        <v>1.4018999999999999</v>
      </c>
      <c r="C35" s="93">
        <v>20.399999999999999</v>
      </c>
      <c r="D35" s="94">
        <f t="shared" si="5"/>
        <v>1.4019699999999999</v>
      </c>
      <c r="E35" s="94">
        <f t="shared" si="6"/>
        <v>1.7271673719999985</v>
      </c>
      <c r="F35" s="102">
        <v>1465</v>
      </c>
      <c r="G35" s="38">
        <v>106.95187165775401</v>
      </c>
      <c r="H35" s="95">
        <f t="shared" si="9"/>
        <v>37.4</v>
      </c>
      <c r="I35" s="95">
        <f t="shared" si="7"/>
        <v>112.6</v>
      </c>
      <c r="J35" s="38">
        <f t="shared" si="10"/>
        <v>4000</v>
      </c>
      <c r="K35" s="96">
        <f t="shared" si="8"/>
        <v>0.92555553220798603</v>
      </c>
    </row>
    <row r="36" spans="1:11" ht="13.7">
      <c r="A36" t="s">
        <v>145</v>
      </c>
      <c r="B36" s="54">
        <v>1.4017999999999999</v>
      </c>
      <c r="C36" s="54">
        <v>21</v>
      </c>
      <c r="D36" s="42">
        <f t="shared" si="5"/>
        <v>1.401975</v>
      </c>
      <c r="E36" s="42">
        <f t="shared" si="6"/>
        <v>1.7272220100000002</v>
      </c>
      <c r="F36" s="103">
        <v>1423</v>
      </c>
      <c r="G36">
        <v>115.27377521613833</v>
      </c>
      <c r="H36" s="50">
        <f t="shared" si="9"/>
        <v>34.699999999999996</v>
      </c>
      <c r="I36" s="50">
        <f t="shared" si="7"/>
        <v>115.30000000000001</v>
      </c>
      <c r="J36">
        <f t="shared" si="10"/>
        <v>3999.9999999999995</v>
      </c>
      <c r="K36" s="96">
        <f t="shared" si="8"/>
        <v>0.92555553220798603</v>
      </c>
    </row>
    <row r="37" spans="1:11" ht="13.7">
      <c r="A37" s="38" t="s">
        <v>149</v>
      </c>
      <c r="B37" s="94">
        <v>1.4016999999999999</v>
      </c>
      <c r="C37" s="100">
        <v>21</v>
      </c>
      <c r="D37" s="94">
        <f t="shared" si="5"/>
        <v>1.401875</v>
      </c>
      <c r="E37" s="94">
        <f t="shared" si="6"/>
        <v>1.7261292499999996</v>
      </c>
      <c r="F37" s="102">
        <v>1784</v>
      </c>
      <c r="G37" s="38">
        <v>164.60905349794237</v>
      </c>
      <c r="H37" s="95">
        <f t="shared" si="9"/>
        <v>24.300000000000004</v>
      </c>
      <c r="I37" s="95">
        <f t="shared" si="7"/>
        <v>125.69999999999999</v>
      </c>
      <c r="J37" s="38">
        <f t="shared" si="10"/>
        <v>4000.0000000000005</v>
      </c>
      <c r="K37" s="96">
        <f t="shared" si="8"/>
        <v>0.92555553220798603</v>
      </c>
    </row>
    <row r="38" spans="1:11" ht="13.7">
      <c r="A38" t="s">
        <v>150</v>
      </c>
      <c r="B38" s="42">
        <v>1.4017999999999999</v>
      </c>
      <c r="C38" s="41">
        <v>21</v>
      </c>
      <c r="D38" s="42">
        <f t="shared" si="5"/>
        <v>1.401975</v>
      </c>
      <c r="E38" s="42">
        <f t="shared" si="6"/>
        <v>1.7272220100000002</v>
      </c>
      <c r="F38" s="103">
        <v>2031</v>
      </c>
      <c r="G38">
        <v>117.30205278592375</v>
      </c>
      <c r="H38" s="50">
        <f t="shared" si="9"/>
        <v>34.1</v>
      </c>
      <c r="I38" s="50">
        <f t="shared" si="7"/>
        <v>115.9</v>
      </c>
      <c r="J38">
        <f t="shared" si="10"/>
        <v>4000</v>
      </c>
      <c r="K38" s="96">
        <f t="shared" si="8"/>
        <v>0.92555553220798603</v>
      </c>
    </row>
    <row r="39" spans="1:11" ht="14.35">
      <c r="A39" s="38" t="s">
        <v>151</v>
      </c>
      <c r="B39" s="94">
        <v>1.4018999999999999</v>
      </c>
      <c r="C39" s="100">
        <v>20.6</v>
      </c>
      <c r="D39" s="94">
        <f t="shared" si="5"/>
        <v>1.4020049999999999</v>
      </c>
      <c r="E39" s="94">
        <f t="shared" si="6"/>
        <v>1.7275498379999998</v>
      </c>
      <c r="F39" s="102">
        <v>1869</v>
      </c>
      <c r="G39" s="105">
        <v>108.10810810810811</v>
      </c>
      <c r="H39" s="95">
        <f t="shared" si="9"/>
        <v>37</v>
      </c>
      <c r="I39" s="95">
        <f t="shared" si="7"/>
        <v>113</v>
      </c>
      <c r="J39" s="38">
        <f t="shared" si="10"/>
        <v>4000</v>
      </c>
      <c r="K39" s="96">
        <f t="shared" si="8"/>
        <v>0.92555553220798603</v>
      </c>
    </row>
    <row r="40" spans="1:11" ht="13.7">
      <c r="A40" t="s">
        <v>152</v>
      </c>
      <c r="B40" s="42">
        <v>1.4016</v>
      </c>
      <c r="C40" s="41">
        <v>21</v>
      </c>
      <c r="D40" s="42">
        <f t="shared" si="5"/>
        <v>1.401775</v>
      </c>
      <c r="E40" s="42">
        <f t="shared" si="6"/>
        <v>1.7250364900000008</v>
      </c>
      <c r="F40" s="106">
        <v>3195</v>
      </c>
      <c r="G40">
        <v>163.26530612244898</v>
      </c>
      <c r="H40" s="50">
        <f t="shared" si="9"/>
        <v>24.5</v>
      </c>
      <c r="I40" s="50">
        <f t="shared" si="7"/>
        <v>125.5</v>
      </c>
      <c r="J40">
        <f t="shared" si="10"/>
        <v>4000</v>
      </c>
      <c r="K40" s="96">
        <f t="shared" si="8"/>
        <v>0.92555553220798603</v>
      </c>
    </row>
    <row r="41" spans="1:11" ht="13.7">
      <c r="A41" s="38" t="s">
        <v>163</v>
      </c>
      <c r="B41" s="94"/>
      <c r="C41" s="100"/>
      <c r="D41" s="94">
        <f t="shared" ref="D41:D44" si="11">(20-C41)*-0.000175+B41</f>
        <v>-3.5000000000000001E-3</v>
      </c>
      <c r="E41" s="94">
        <f t="shared" ref="E41:E44" si="12">D41*10.9276-13.593</f>
        <v>-13.631246600000001</v>
      </c>
      <c r="F41" s="101"/>
      <c r="G41" s="38"/>
      <c r="H41" s="95" t="e">
        <f t="shared" si="9"/>
        <v>#DIV/0!</v>
      </c>
      <c r="I41" s="95" t="e">
        <f t="shared" ref="I41:I42" si="13">150-H41</f>
        <v>#DIV/0!</v>
      </c>
      <c r="J41" s="38" t="e">
        <f t="shared" ref="J41:J44" si="14">G41*H41</f>
        <v>#DIV/0!</v>
      </c>
      <c r="K41" s="96">
        <f t="shared" si="8"/>
        <v>0.92555553220798603</v>
      </c>
    </row>
    <row r="42" spans="1:11" ht="13.7">
      <c r="A42" t="s">
        <v>164</v>
      </c>
      <c r="B42" s="42"/>
      <c r="C42" s="41"/>
      <c r="D42" s="42">
        <f t="shared" si="11"/>
        <v>-3.5000000000000001E-3</v>
      </c>
      <c r="E42" s="42">
        <f t="shared" si="12"/>
        <v>-13.631246600000001</v>
      </c>
      <c r="F42" s="92"/>
      <c r="H42" s="50" t="e">
        <f t="shared" si="9"/>
        <v>#DIV/0!</v>
      </c>
      <c r="I42" s="50" t="e">
        <f t="shared" si="13"/>
        <v>#DIV/0!</v>
      </c>
      <c r="J42" t="e">
        <f t="shared" si="14"/>
        <v>#DIV/0!</v>
      </c>
      <c r="K42" s="96">
        <f t="shared" si="8"/>
        <v>0.92555553220798603</v>
      </c>
    </row>
    <row r="43" spans="1:11" ht="13.7">
      <c r="A43" s="38" t="s">
        <v>165</v>
      </c>
      <c r="B43" s="94"/>
      <c r="C43" s="100"/>
      <c r="D43" s="94">
        <f t="shared" si="11"/>
        <v>-3.5000000000000001E-3</v>
      </c>
      <c r="E43" s="94">
        <f t="shared" si="12"/>
        <v>-13.631246600000001</v>
      </c>
      <c r="F43" s="101"/>
      <c r="G43" s="38"/>
      <c r="H43" s="50" t="e">
        <f t="shared" si="9"/>
        <v>#DIV/0!</v>
      </c>
      <c r="I43" s="95" t="e">
        <f t="shared" ref="I43:I44" si="15">150-H43</f>
        <v>#DIV/0!</v>
      </c>
      <c r="J43" s="38" t="e">
        <f t="shared" si="14"/>
        <v>#DIV/0!</v>
      </c>
      <c r="K43" s="96">
        <f t="shared" si="8"/>
        <v>0.92555553220798603</v>
      </c>
    </row>
    <row r="44" spans="1:11" ht="13.7">
      <c r="A44" t="s">
        <v>166</v>
      </c>
      <c r="B44" s="42"/>
      <c r="C44" s="41"/>
      <c r="D44" s="42">
        <f t="shared" si="11"/>
        <v>-3.5000000000000001E-3</v>
      </c>
      <c r="E44" s="42">
        <f t="shared" si="12"/>
        <v>-13.631246600000001</v>
      </c>
      <c r="F44" s="92"/>
      <c r="H44" s="50" t="e">
        <f t="shared" si="9"/>
        <v>#DIV/0!</v>
      </c>
      <c r="I44" s="50" t="e">
        <f t="shared" si="15"/>
        <v>#DIV/0!</v>
      </c>
      <c r="J44" t="e">
        <f t="shared" si="14"/>
        <v>#DIV/0!</v>
      </c>
      <c r="K44" s="96">
        <f t="shared" si="8"/>
        <v>0.92555553220798603</v>
      </c>
    </row>
    <row r="45" spans="1:11" ht="13.7">
      <c r="A45" s="45" t="s">
        <v>33</v>
      </c>
      <c r="B45" s="46">
        <v>1.4161999999999999</v>
      </c>
      <c r="C45" s="47">
        <v>19.600000000000001</v>
      </c>
      <c r="D45" s="48">
        <f>(20-C45)*-0.000175+B45</f>
        <v>1.4161299999999999</v>
      </c>
      <c r="E45" s="49">
        <f>D45*10.9276-13.593</f>
        <v>1.881902187999998</v>
      </c>
      <c r="F45" s="92"/>
      <c r="H45" s="50"/>
      <c r="I45" s="50"/>
    </row>
    <row r="46" spans="1:11">
      <c r="B46" s="26"/>
      <c r="C46" s="23"/>
    </row>
    <row r="47" spans="1:11">
      <c r="D47" s="22"/>
      <c r="E47" s="28"/>
    </row>
    <row r="48" spans="1:11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1.4073</v>
      </c>
      <c r="D2" s="55">
        <v>17.7</v>
      </c>
      <c r="E2" s="55">
        <f t="shared" ref="E2:E23" si="0">((20-D2)*-0.000175+C2)-0.0008</f>
        <v>1.4060975</v>
      </c>
      <c r="F2" s="56">
        <f t="shared" ref="F2:F23" si="1">E2*10.9276-13.593</f>
        <v>1.7722710409999998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1.4073</v>
      </c>
      <c r="D3" s="55">
        <v>17.8</v>
      </c>
      <c r="E3" s="55">
        <f t="shared" si="0"/>
        <v>1.406115</v>
      </c>
      <c r="F3" s="56">
        <f t="shared" si="1"/>
        <v>1.7724622740000004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1.4068000000000001</v>
      </c>
      <c r="D4" s="55">
        <v>17.8</v>
      </c>
      <c r="E4" s="55">
        <f t="shared" si="0"/>
        <v>1.4056150000000001</v>
      </c>
      <c r="F4" s="56">
        <f t="shared" si="1"/>
        <v>1.7669984740000011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1.4063000000000001</v>
      </c>
      <c r="D5" s="55">
        <v>17.8</v>
      </c>
      <c r="E5" s="55">
        <f t="shared" si="0"/>
        <v>1.4051150000000001</v>
      </c>
      <c r="F5" s="56">
        <f t="shared" si="1"/>
        <v>1.7615346740000017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1.4056999999999999</v>
      </c>
      <c r="D6" s="55">
        <v>17.899999999999999</v>
      </c>
      <c r="E6" s="55">
        <f t="shared" si="0"/>
        <v>1.4045325</v>
      </c>
      <c r="F6" s="56">
        <f t="shared" si="1"/>
        <v>1.7551693469999989</v>
      </c>
      <c r="G6" s="55" t="s">
        <v>67</v>
      </c>
    </row>
    <row r="7" spans="1:13">
      <c r="A7" s="55">
        <v>6</v>
      </c>
      <c r="B7" s="55" t="s">
        <v>61</v>
      </c>
      <c r="C7" s="56">
        <v>1.4051</v>
      </c>
      <c r="D7" s="55">
        <v>18</v>
      </c>
      <c r="E7" s="55">
        <f t="shared" si="0"/>
        <v>1.40395</v>
      </c>
      <c r="F7" s="56">
        <f t="shared" si="1"/>
        <v>1.7488040199999997</v>
      </c>
      <c r="G7" s="55" t="s">
        <v>68</v>
      </c>
    </row>
    <row r="8" spans="1:13">
      <c r="A8" s="55">
        <v>7</v>
      </c>
      <c r="B8" s="55" t="s">
        <v>61</v>
      </c>
      <c r="C8" s="56">
        <v>1.4046000000000001</v>
      </c>
      <c r="D8" s="55">
        <v>18</v>
      </c>
      <c r="E8" s="55">
        <f t="shared" si="0"/>
        <v>1.4034500000000001</v>
      </c>
      <c r="F8" s="56">
        <f t="shared" si="1"/>
        <v>1.7433402200000003</v>
      </c>
      <c r="G8" s="55" t="s">
        <v>69</v>
      </c>
    </row>
    <row r="9" spans="1:13">
      <c r="A9" s="55">
        <v>8</v>
      </c>
      <c r="B9" s="55" t="s">
        <v>61</v>
      </c>
      <c r="C9" s="56">
        <v>1.4039999999999999</v>
      </c>
      <c r="D9" s="55">
        <v>18</v>
      </c>
      <c r="E9" s="55">
        <f t="shared" si="0"/>
        <v>1.4028499999999999</v>
      </c>
      <c r="F9" s="56">
        <f t="shared" si="1"/>
        <v>1.7367836599999986</v>
      </c>
      <c r="G9" s="55" t="s">
        <v>70</v>
      </c>
    </row>
    <row r="10" spans="1:13">
      <c r="A10" s="43">
        <v>9</v>
      </c>
      <c r="B10" s="43" t="s">
        <v>61</v>
      </c>
      <c r="C10" s="44">
        <v>1.4035</v>
      </c>
      <c r="D10" s="43">
        <v>18</v>
      </c>
      <c r="E10" s="43">
        <f t="shared" si="0"/>
        <v>1.40235</v>
      </c>
      <c r="F10" s="44">
        <f t="shared" si="1"/>
        <v>1.7313198599999993</v>
      </c>
      <c r="G10" s="43" t="s">
        <v>71</v>
      </c>
    </row>
    <row r="11" spans="1:13">
      <c r="A11" s="43">
        <v>10</v>
      </c>
      <c r="B11" s="43" t="s">
        <v>61</v>
      </c>
      <c r="C11" s="44">
        <v>1.403</v>
      </c>
      <c r="D11" s="43">
        <v>18.100000000000001</v>
      </c>
      <c r="E11" s="43">
        <f t="shared" si="0"/>
        <v>1.4018675</v>
      </c>
      <c r="F11" s="44">
        <f t="shared" si="1"/>
        <v>1.7260472930000006</v>
      </c>
      <c r="G11" s="43" t="s">
        <v>72</v>
      </c>
    </row>
    <row r="12" spans="1:13">
      <c r="A12" s="43">
        <v>11</v>
      </c>
      <c r="B12" s="43" t="s">
        <v>61</v>
      </c>
      <c r="C12" s="44">
        <v>1.4024000000000001</v>
      </c>
      <c r="D12" s="43">
        <v>18.100000000000001</v>
      </c>
      <c r="E12" s="43">
        <f t="shared" si="0"/>
        <v>1.4012675000000001</v>
      </c>
      <c r="F12" s="44">
        <f t="shared" si="1"/>
        <v>1.7194907330000007</v>
      </c>
      <c r="G12" s="43" t="s">
        <v>73</v>
      </c>
    </row>
    <row r="13" spans="1:13">
      <c r="A13" s="43">
        <v>12</v>
      </c>
      <c r="B13" s="43" t="s">
        <v>61</v>
      </c>
      <c r="C13" s="44">
        <v>1.4017999999999999</v>
      </c>
      <c r="D13" s="43">
        <v>18.100000000000001</v>
      </c>
      <c r="E13" s="43">
        <f t="shared" si="0"/>
        <v>1.4006675</v>
      </c>
      <c r="F13" s="44">
        <f t="shared" si="1"/>
        <v>1.7129341729999989</v>
      </c>
      <c r="G13" s="43" t="s">
        <v>74</v>
      </c>
    </row>
    <row r="14" spans="1:13">
      <c r="A14" s="43">
        <v>13</v>
      </c>
      <c r="B14" s="43" t="s">
        <v>61</v>
      </c>
      <c r="C14" s="44">
        <v>1.4013</v>
      </c>
      <c r="D14" s="43">
        <v>18.2</v>
      </c>
      <c r="E14" s="43">
        <f t="shared" si="0"/>
        <v>1.400185</v>
      </c>
      <c r="F14" s="44">
        <f t="shared" si="1"/>
        <v>1.7076616060000003</v>
      </c>
      <c r="G14" s="43" t="s">
        <v>75</v>
      </c>
    </row>
    <row r="15" spans="1:13">
      <c r="A15" s="43">
        <v>14</v>
      </c>
      <c r="B15" s="43" t="s">
        <v>61</v>
      </c>
      <c r="C15" s="44">
        <v>1.4008</v>
      </c>
      <c r="D15" s="43">
        <v>18.2</v>
      </c>
      <c r="E15" s="43">
        <f t="shared" si="0"/>
        <v>1.3996850000000001</v>
      </c>
      <c r="F15" s="44">
        <f t="shared" si="1"/>
        <v>1.7021978060000009</v>
      </c>
      <c r="G15" s="43" t="s">
        <v>76</v>
      </c>
    </row>
    <row r="16" spans="1:13">
      <c r="A16" s="43">
        <v>15</v>
      </c>
      <c r="B16" s="43" t="s">
        <v>61</v>
      </c>
      <c r="C16" s="44">
        <v>1.4001999999999999</v>
      </c>
      <c r="D16" s="43">
        <v>18.2</v>
      </c>
      <c r="E16" s="43">
        <f t="shared" si="0"/>
        <v>1.3990849999999999</v>
      </c>
      <c r="F16" s="44">
        <f t="shared" si="1"/>
        <v>1.6956412459999992</v>
      </c>
      <c r="G16" s="43" t="s">
        <v>77</v>
      </c>
    </row>
    <row r="17" spans="1:7">
      <c r="A17" s="43">
        <v>16</v>
      </c>
      <c r="B17" s="43" t="s">
        <v>61</v>
      </c>
      <c r="C17" s="44">
        <v>1.3996999999999999</v>
      </c>
      <c r="D17" s="43">
        <v>18.2</v>
      </c>
      <c r="E17" s="43">
        <f t="shared" si="0"/>
        <v>1.398585</v>
      </c>
      <c r="F17" s="44">
        <f t="shared" si="1"/>
        <v>1.6901774459999999</v>
      </c>
      <c r="G17" s="43" t="s">
        <v>78</v>
      </c>
    </row>
    <row r="18" spans="1:7">
      <c r="A18" s="55">
        <v>17</v>
      </c>
      <c r="B18" s="55" t="s">
        <v>61</v>
      </c>
      <c r="C18" s="56">
        <v>1.3993</v>
      </c>
      <c r="D18" s="55">
        <v>18.3</v>
      </c>
      <c r="E18" s="55">
        <f t="shared" si="0"/>
        <v>1.3982025</v>
      </c>
      <c r="F18" s="56">
        <f t="shared" si="1"/>
        <v>1.685997639</v>
      </c>
      <c r="G18" s="55" t="s">
        <v>79</v>
      </c>
    </row>
    <row r="19" spans="1:7">
      <c r="A19" s="55">
        <v>18</v>
      </c>
      <c r="B19" s="55" t="s">
        <v>61</v>
      </c>
      <c r="C19" s="56">
        <v>1.3985000000000001</v>
      </c>
      <c r="D19" s="55">
        <v>18.3</v>
      </c>
      <c r="E19" s="55">
        <f t="shared" si="0"/>
        <v>1.3974025000000001</v>
      </c>
      <c r="F19" s="56">
        <f t="shared" si="1"/>
        <v>1.6772555590000007</v>
      </c>
      <c r="G19" s="55" t="s">
        <v>80</v>
      </c>
    </row>
    <row r="20" spans="1:7">
      <c r="A20" s="55">
        <v>19</v>
      </c>
      <c r="B20" s="55" t="s">
        <v>61</v>
      </c>
      <c r="C20" s="56">
        <v>1.3972</v>
      </c>
      <c r="D20" s="55">
        <v>18.3</v>
      </c>
      <c r="E20" s="55">
        <f t="shared" si="0"/>
        <v>1.3961025</v>
      </c>
      <c r="F20" s="56">
        <f t="shared" si="1"/>
        <v>1.6630496790000002</v>
      </c>
      <c r="G20" s="55" t="s">
        <v>81</v>
      </c>
    </row>
    <row r="21" spans="1:7">
      <c r="A21" s="55">
        <v>20</v>
      </c>
      <c r="B21" s="55" t="s">
        <v>61</v>
      </c>
      <c r="C21" s="56">
        <v>1.3915</v>
      </c>
      <c r="D21" s="55">
        <v>18.399999999999999</v>
      </c>
      <c r="E21" s="55">
        <f t="shared" si="0"/>
        <v>1.39042</v>
      </c>
      <c r="F21" s="56">
        <f t="shared" si="1"/>
        <v>1.6009535919999998</v>
      </c>
      <c r="G21" s="55" t="s">
        <v>82</v>
      </c>
    </row>
    <row r="22" spans="1:7">
      <c r="A22" s="55">
        <v>21</v>
      </c>
      <c r="B22" s="55" t="s">
        <v>61</v>
      </c>
      <c r="C22" s="56">
        <v>1.3774999999999999</v>
      </c>
      <c r="D22" s="55">
        <v>18.399999999999999</v>
      </c>
      <c r="E22" s="55">
        <f t="shared" si="0"/>
        <v>1.37642</v>
      </c>
      <c r="F22" s="56">
        <f t="shared" si="1"/>
        <v>1.4479671920000001</v>
      </c>
      <c r="G22" s="55" t="s">
        <v>83</v>
      </c>
    </row>
    <row r="23" spans="1:7">
      <c r="A23" s="55">
        <v>22</v>
      </c>
      <c r="B23" s="55" t="s">
        <v>61</v>
      </c>
      <c r="C23" s="56">
        <v>1.3574999999999999</v>
      </c>
      <c r="D23" s="55">
        <v>18.5</v>
      </c>
      <c r="E23" s="55">
        <f t="shared" si="0"/>
        <v>1.3564375</v>
      </c>
      <c r="F23" s="56">
        <f t="shared" si="1"/>
        <v>1.2296064250000001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1.4065000000000001</v>
      </c>
      <c r="D2" s="55">
        <v>18.5</v>
      </c>
      <c r="E2" s="55">
        <f t="shared" ref="E2:E23" si="0">((20-D2)*-0.000175+C2)-0.0008</f>
        <v>1.4054375000000001</v>
      </c>
      <c r="F2" s="56">
        <f t="shared" ref="F2:F23" si="1">E2*10.9276-13.593</f>
        <v>1.7650588250000006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18.600000000000001</v>
      </c>
      <c r="E3" s="55">
        <f t="shared" si="0"/>
        <v>1.4054550000000001</v>
      </c>
      <c r="F3" s="56">
        <f t="shared" si="1"/>
        <v>1.7652500580000012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1.4063000000000001</v>
      </c>
      <c r="D4" s="57">
        <v>18.7</v>
      </c>
      <c r="E4" s="57">
        <f t="shared" si="0"/>
        <v>1.4052725000000001</v>
      </c>
      <c r="F4" s="58">
        <f t="shared" si="1"/>
        <v>1.7632557710000007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18.7</v>
      </c>
      <c r="E5" s="57">
        <f t="shared" si="0"/>
        <v>1.4047725</v>
      </c>
      <c r="F5" s="58">
        <f t="shared" si="1"/>
        <v>1.7577919709999996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1.4052</v>
      </c>
      <c r="D6" s="57">
        <v>18.7</v>
      </c>
      <c r="E6" s="57">
        <f t="shared" si="0"/>
        <v>1.4041725</v>
      </c>
      <c r="F6" s="58">
        <f t="shared" si="1"/>
        <v>1.7512354109999997</v>
      </c>
      <c r="G6" s="57" t="s">
        <v>89</v>
      </c>
    </row>
    <row r="7" spans="1:13">
      <c r="A7" s="57">
        <v>6</v>
      </c>
      <c r="B7" s="57" t="s">
        <v>61</v>
      </c>
      <c r="C7" s="58">
        <v>1.4046000000000001</v>
      </c>
      <c r="D7" s="57">
        <v>18.8</v>
      </c>
      <c r="E7" s="57">
        <f t="shared" si="0"/>
        <v>1.4035900000000001</v>
      </c>
      <c r="F7" s="58">
        <f t="shared" si="1"/>
        <v>1.7448700840000004</v>
      </c>
      <c r="G7" s="57" t="s">
        <v>90</v>
      </c>
    </row>
    <row r="8" spans="1:13">
      <c r="A8" s="57">
        <v>7</v>
      </c>
      <c r="B8" s="57" t="s">
        <v>61</v>
      </c>
      <c r="C8" s="58">
        <v>1.4039999999999999</v>
      </c>
      <c r="D8" s="57">
        <v>18.8</v>
      </c>
      <c r="E8" s="57">
        <f t="shared" si="0"/>
        <v>1.40299</v>
      </c>
      <c r="F8" s="58">
        <f t="shared" si="1"/>
        <v>1.7383135239999987</v>
      </c>
      <c r="G8" s="57" t="s">
        <v>91</v>
      </c>
    </row>
    <row r="9" spans="1:13">
      <c r="A9" s="57">
        <v>8</v>
      </c>
      <c r="B9" s="57" t="s">
        <v>61</v>
      </c>
      <c r="C9" s="58">
        <v>1.4035</v>
      </c>
      <c r="D9" s="57">
        <v>18.8</v>
      </c>
      <c r="E9" s="57">
        <f t="shared" si="0"/>
        <v>1.40249</v>
      </c>
      <c r="F9" s="58">
        <f t="shared" si="1"/>
        <v>1.7328497239999994</v>
      </c>
      <c r="G9" s="57" t="s">
        <v>92</v>
      </c>
    </row>
    <row r="10" spans="1:13">
      <c r="A10" s="57">
        <v>9</v>
      </c>
      <c r="B10" s="57" t="s">
        <v>61</v>
      </c>
      <c r="C10" s="58">
        <v>1.403</v>
      </c>
      <c r="D10" s="57">
        <v>18.8</v>
      </c>
      <c r="E10" s="57">
        <f t="shared" si="0"/>
        <v>1.4019900000000001</v>
      </c>
      <c r="F10" s="58">
        <f t="shared" si="1"/>
        <v>1.727385924</v>
      </c>
      <c r="G10" s="57" t="s">
        <v>93</v>
      </c>
    </row>
    <row r="11" spans="1:13">
      <c r="A11" s="57">
        <v>10</v>
      </c>
      <c r="B11" s="57" t="s">
        <v>61</v>
      </c>
      <c r="C11" s="58">
        <v>1.4025000000000001</v>
      </c>
      <c r="D11" s="57">
        <v>18.899999999999999</v>
      </c>
      <c r="E11" s="57">
        <f t="shared" si="0"/>
        <v>1.4015075000000001</v>
      </c>
      <c r="F11" s="58">
        <f t="shared" si="1"/>
        <v>1.7221133570000013</v>
      </c>
      <c r="G11" s="57" t="s">
        <v>94</v>
      </c>
    </row>
    <row r="12" spans="1:13">
      <c r="A12" s="55">
        <v>11</v>
      </c>
      <c r="B12" s="55" t="s">
        <v>61</v>
      </c>
      <c r="C12" s="56">
        <v>1.4020999999999999</v>
      </c>
      <c r="D12" s="55">
        <v>18.899999999999999</v>
      </c>
      <c r="E12" s="55">
        <f t="shared" si="0"/>
        <v>1.4011075</v>
      </c>
      <c r="F12" s="56">
        <f t="shared" si="1"/>
        <v>1.717742316999999</v>
      </c>
      <c r="G12" s="55" t="s">
        <v>95</v>
      </c>
    </row>
    <row r="13" spans="1:13">
      <c r="A13" s="55">
        <v>12</v>
      </c>
      <c r="B13" s="55" t="s">
        <v>61</v>
      </c>
      <c r="C13" s="56">
        <v>1.4014</v>
      </c>
      <c r="D13" s="55">
        <v>18.899999999999999</v>
      </c>
      <c r="E13" s="55">
        <f t="shared" si="0"/>
        <v>1.4004075</v>
      </c>
      <c r="F13" s="56">
        <f t="shared" si="1"/>
        <v>1.7100929970000003</v>
      </c>
      <c r="G13" s="55" t="s">
        <v>96</v>
      </c>
    </row>
    <row r="14" spans="1:13">
      <c r="A14" s="55">
        <v>13</v>
      </c>
      <c r="B14" s="55" t="s">
        <v>61</v>
      </c>
      <c r="C14" s="56">
        <v>1.4009</v>
      </c>
      <c r="D14" s="55">
        <v>19</v>
      </c>
      <c r="E14" s="55">
        <f t="shared" si="0"/>
        <v>1.3999250000000001</v>
      </c>
      <c r="F14" s="56">
        <f t="shared" si="1"/>
        <v>1.7048204300000016</v>
      </c>
      <c r="G14" s="55" t="s">
        <v>97</v>
      </c>
    </row>
    <row r="15" spans="1:13">
      <c r="A15" s="55">
        <v>14</v>
      </c>
      <c r="B15" s="55" t="s">
        <v>61</v>
      </c>
      <c r="C15" s="56">
        <v>1.4004000000000001</v>
      </c>
      <c r="D15" s="55">
        <v>19</v>
      </c>
      <c r="E15" s="55">
        <f t="shared" si="0"/>
        <v>1.3994250000000001</v>
      </c>
      <c r="F15" s="56">
        <f t="shared" si="1"/>
        <v>1.6993566300000023</v>
      </c>
      <c r="G15" s="55" t="s">
        <v>98</v>
      </c>
    </row>
    <row r="16" spans="1:13">
      <c r="A16" s="55">
        <v>15</v>
      </c>
      <c r="B16" s="55" t="s">
        <v>61</v>
      </c>
      <c r="C16" s="56">
        <v>1.3996999999999999</v>
      </c>
      <c r="D16" s="55">
        <v>19</v>
      </c>
      <c r="E16" s="55">
        <f t="shared" si="0"/>
        <v>1.398725</v>
      </c>
      <c r="F16" s="56">
        <f t="shared" si="1"/>
        <v>1.69170731</v>
      </c>
      <c r="G16" s="55" t="s">
        <v>99</v>
      </c>
    </row>
    <row r="17" spans="1:7">
      <c r="A17" s="55">
        <v>16</v>
      </c>
      <c r="B17" s="55" t="s">
        <v>61</v>
      </c>
      <c r="C17" s="56">
        <v>1.3994</v>
      </c>
      <c r="D17" s="55">
        <v>19</v>
      </c>
      <c r="E17" s="55">
        <f t="shared" si="0"/>
        <v>1.398425</v>
      </c>
      <c r="F17" s="56">
        <f t="shared" si="1"/>
        <v>1.68842903</v>
      </c>
      <c r="G17" s="55" t="s">
        <v>100</v>
      </c>
    </row>
    <row r="18" spans="1:7">
      <c r="A18" s="55">
        <v>17</v>
      </c>
      <c r="B18" s="55" t="s">
        <v>61</v>
      </c>
      <c r="C18" s="56">
        <v>1.3989</v>
      </c>
      <c r="D18" s="55">
        <v>19.100000000000001</v>
      </c>
      <c r="E18" s="55">
        <f t="shared" si="0"/>
        <v>1.3979425000000001</v>
      </c>
      <c r="F18" s="56">
        <f t="shared" si="1"/>
        <v>1.6831564630000013</v>
      </c>
      <c r="G18" s="55" t="s">
        <v>101</v>
      </c>
    </row>
    <row r="19" spans="1:7">
      <c r="A19" s="55">
        <v>18</v>
      </c>
      <c r="B19" s="55" t="s">
        <v>61</v>
      </c>
      <c r="C19" s="56">
        <v>1.3984000000000001</v>
      </c>
      <c r="D19" s="55">
        <v>19.100000000000001</v>
      </c>
      <c r="E19" s="55">
        <f t="shared" si="0"/>
        <v>1.3974425000000001</v>
      </c>
      <c r="F19" s="56">
        <f t="shared" si="1"/>
        <v>1.677692663000002</v>
      </c>
      <c r="G19" s="55" t="s">
        <v>102</v>
      </c>
    </row>
    <row r="20" spans="1:7">
      <c r="A20" s="57">
        <v>19</v>
      </c>
      <c r="B20" s="57" t="s">
        <v>61</v>
      </c>
      <c r="C20" s="58">
        <v>1.397</v>
      </c>
      <c r="D20" s="57">
        <v>19.2</v>
      </c>
      <c r="E20" s="57">
        <f t="shared" si="0"/>
        <v>1.3960600000000001</v>
      </c>
      <c r="F20" s="58">
        <f t="shared" si="1"/>
        <v>1.6625852560000016</v>
      </c>
      <c r="G20" s="57" t="s">
        <v>103</v>
      </c>
    </row>
    <row r="21" spans="1:7">
      <c r="A21" s="57">
        <v>20</v>
      </c>
      <c r="B21" s="57" t="s">
        <v>61</v>
      </c>
      <c r="C21" s="58">
        <v>1.3912</v>
      </c>
      <c r="D21" s="57">
        <v>19.2</v>
      </c>
      <c r="E21" s="57">
        <f t="shared" si="0"/>
        <v>1.3902600000000001</v>
      </c>
      <c r="F21" s="58">
        <f t="shared" si="1"/>
        <v>1.5992051759999999</v>
      </c>
      <c r="G21" s="57" t="s">
        <v>104</v>
      </c>
    </row>
    <row r="22" spans="1:7">
      <c r="A22" s="57">
        <v>21</v>
      </c>
      <c r="B22" s="57" t="s">
        <v>61</v>
      </c>
      <c r="C22" s="58">
        <v>1.377</v>
      </c>
      <c r="D22" s="57">
        <v>19.2</v>
      </c>
      <c r="E22" s="57">
        <f t="shared" si="0"/>
        <v>1.3760600000000001</v>
      </c>
      <c r="F22" s="58">
        <f t="shared" si="1"/>
        <v>1.4440332560000009</v>
      </c>
      <c r="G22" s="57" t="s">
        <v>105</v>
      </c>
    </row>
    <row r="23" spans="1:7">
      <c r="A23" s="57">
        <v>22</v>
      </c>
      <c r="B23" s="57" t="s">
        <v>61</v>
      </c>
      <c r="C23" s="58">
        <v>1.3564000000000001</v>
      </c>
      <c r="D23" s="57">
        <v>19.2</v>
      </c>
      <c r="E23" s="57">
        <f t="shared" si="0"/>
        <v>1.3554600000000001</v>
      </c>
      <c r="F23" s="58">
        <f t="shared" si="1"/>
        <v>1.218924696000002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1.4056</v>
      </c>
      <c r="D2" s="57">
        <v>19.3</v>
      </c>
      <c r="E2" s="57">
        <f t="shared" ref="E2:E23" si="0">((20-D2)*-0.000175+C2)-0.0008</f>
        <v>1.4046775</v>
      </c>
      <c r="F2" s="58">
        <f t="shared" ref="F2:F23" si="1">E2*10.9276-13.593</f>
        <v>1.7567538490000008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19.3</v>
      </c>
      <c r="E3" s="57">
        <f t="shared" si="0"/>
        <v>1.4052775</v>
      </c>
      <c r="F3" s="58">
        <f t="shared" si="1"/>
        <v>1.7633104089999989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1.4059999999999999</v>
      </c>
      <c r="D4" s="57">
        <v>19.3</v>
      </c>
      <c r="E4" s="57">
        <f t="shared" si="0"/>
        <v>1.4050775</v>
      </c>
      <c r="F4" s="58">
        <f t="shared" si="1"/>
        <v>1.7611248889999995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19.3</v>
      </c>
      <c r="E5" s="57">
        <f t="shared" si="0"/>
        <v>1.4046775</v>
      </c>
      <c r="F5" s="58">
        <f t="shared" si="1"/>
        <v>1.7567538490000008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19.399999999999999</v>
      </c>
      <c r="E6" s="55">
        <f t="shared" si="0"/>
        <v>1.4042950000000001</v>
      </c>
      <c r="F6" s="56">
        <f t="shared" si="1"/>
        <v>1.7525740420000009</v>
      </c>
      <c r="G6" s="55" t="s">
        <v>111</v>
      </c>
    </row>
    <row r="7" spans="1:13">
      <c r="A7" s="55">
        <v>6</v>
      </c>
      <c r="B7" s="55" t="s">
        <v>61</v>
      </c>
      <c r="C7" s="56">
        <v>1.4046000000000001</v>
      </c>
      <c r="D7" s="55">
        <v>19.399999999999999</v>
      </c>
      <c r="E7" s="55">
        <f t="shared" si="0"/>
        <v>1.4036950000000001</v>
      </c>
      <c r="F7" s="56">
        <f t="shared" si="1"/>
        <v>1.746017482000001</v>
      </c>
      <c r="G7" s="55" t="s">
        <v>112</v>
      </c>
    </row>
    <row r="8" spans="1:13">
      <c r="A8" s="55">
        <v>7</v>
      </c>
      <c r="B8" s="55" t="s">
        <v>61</v>
      </c>
      <c r="C8" s="56">
        <v>1.4039999999999999</v>
      </c>
      <c r="D8" s="55">
        <v>19.399999999999999</v>
      </c>
      <c r="E8" s="55">
        <f t="shared" si="0"/>
        <v>1.403095</v>
      </c>
      <c r="F8" s="56">
        <f t="shared" si="1"/>
        <v>1.7394609219999992</v>
      </c>
      <c r="G8" s="55" t="s">
        <v>113</v>
      </c>
    </row>
    <row r="9" spans="1:13">
      <c r="A9" s="55">
        <v>8</v>
      </c>
      <c r="B9" s="55" t="s">
        <v>61</v>
      </c>
      <c r="C9" s="56">
        <v>1.4034</v>
      </c>
      <c r="D9" s="55">
        <v>19.5</v>
      </c>
      <c r="E9" s="55">
        <f t="shared" si="0"/>
        <v>1.4025125000000001</v>
      </c>
      <c r="F9" s="56">
        <f t="shared" si="1"/>
        <v>1.733095595</v>
      </c>
      <c r="G9" s="55" t="s">
        <v>114</v>
      </c>
    </row>
    <row r="10" spans="1:13">
      <c r="A10" s="55">
        <v>9</v>
      </c>
      <c r="B10" s="55" t="s">
        <v>61</v>
      </c>
      <c r="C10" s="56">
        <v>1.4026000000000001</v>
      </c>
      <c r="D10" s="55">
        <v>19.5</v>
      </c>
      <c r="E10" s="55">
        <f t="shared" si="0"/>
        <v>1.4017125000000001</v>
      </c>
      <c r="F10" s="56">
        <f t="shared" si="1"/>
        <v>1.7243535150000007</v>
      </c>
      <c r="G10" s="55" t="s">
        <v>115</v>
      </c>
    </row>
    <row r="11" spans="1:13">
      <c r="A11" s="55">
        <v>10</v>
      </c>
      <c r="B11" s="55" t="s">
        <v>61</v>
      </c>
      <c r="C11" s="56">
        <v>1.4023000000000001</v>
      </c>
      <c r="D11" s="55">
        <v>19.5</v>
      </c>
      <c r="E11" s="55">
        <f t="shared" si="0"/>
        <v>1.4014125000000002</v>
      </c>
      <c r="F11" s="56">
        <f t="shared" si="1"/>
        <v>1.7210752350000025</v>
      </c>
      <c r="G11" s="55" t="s">
        <v>116</v>
      </c>
    </row>
    <row r="12" spans="1:13">
      <c r="A12" s="55">
        <v>11</v>
      </c>
      <c r="B12" s="55" t="s">
        <v>61</v>
      </c>
      <c r="C12" s="56">
        <v>1.4018999999999999</v>
      </c>
      <c r="D12" s="55">
        <v>19.5</v>
      </c>
      <c r="E12" s="55">
        <f t="shared" si="0"/>
        <v>1.4010125</v>
      </c>
      <c r="F12" s="56">
        <f t="shared" si="1"/>
        <v>1.7167041950000002</v>
      </c>
      <c r="G12" s="55" t="s">
        <v>117</v>
      </c>
    </row>
    <row r="13" spans="1:13">
      <c r="A13" s="55">
        <v>12</v>
      </c>
      <c r="B13" s="55" t="s">
        <v>61</v>
      </c>
      <c r="C13" s="56">
        <v>1.4013</v>
      </c>
      <c r="D13" s="55">
        <v>19.600000000000001</v>
      </c>
      <c r="E13" s="55">
        <f t="shared" si="0"/>
        <v>1.4004300000000001</v>
      </c>
      <c r="F13" s="56">
        <f t="shared" si="1"/>
        <v>1.7103388680000009</v>
      </c>
      <c r="G13" s="55" t="s">
        <v>118</v>
      </c>
    </row>
    <row r="14" spans="1:13">
      <c r="A14" s="57">
        <v>13</v>
      </c>
      <c r="B14" s="57" t="s">
        <v>61</v>
      </c>
      <c r="C14" s="58">
        <v>1.4009</v>
      </c>
      <c r="D14" s="57">
        <v>19.600000000000001</v>
      </c>
      <c r="E14" s="57">
        <f t="shared" si="0"/>
        <v>1.4000300000000001</v>
      </c>
      <c r="F14" s="58">
        <f t="shared" si="1"/>
        <v>1.7059678280000004</v>
      </c>
      <c r="G14" s="57" t="s">
        <v>119</v>
      </c>
    </row>
    <row r="15" spans="1:13">
      <c r="A15" s="57">
        <v>14</v>
      </c>
      <c r="B15" s="57" t="s">
        <v>61</v>
      </c>
      <c r="C15" s="58">
        <v>1.4001999999999999</v>
      </c>
      <c r="D15" s="57">
        <v>19.600000000000001</v>
      </c>
      <c r="E15" s="57">
        <f t="shared" si="0"/>
        <v>1.39933</v>
      </c>
      <c r="F15" s="58">
        <f t="shared" si="1"/>
        <v>1.6983185079999998</v>
      </c>
      <c r="G15" s="57" t="s">
        <v>120</v>
      </c>
    </row>
    <row r="16" spans="1:13">
      <c r="A16" s="57">
        <v>15</v>
      </c>
      <c r="B16" s="57" t="s">
        <v>61</v>
      </c>
      <c r="C16" s="58">
        <v>1.3996999999999999</v>
      </c>
      <c r="D16" s="57">
        <v>19.600000000000001</v>
      </c>
      <c r="E16" s="57">
        <f t="shared" si="0"/>
        <v>1.39883</v>
      </c>
      <c r="F16" s="58">
        <f t="shared" si="1"/>
        <v>1.6928547080000005</v>
      </c>
      <c r="G16" s="57" t="s">
        <v>121</v>
      </c>
    </row>
    <row r="17" spans="1:7">
      <c r="A17" s="57">
        <v>16</v>
      </c>
      <c r="B17" s="57" t="s">
        <v>61</v>
      </c>
      <c r="C17" s="58">
        <v>1.3991</v>
      </c>
      <c r="D17" s="57">
        <v>19.600000000000001</v>
      </c>
      <c r="E17" s="57">
        <f t="shared" si="0"/>
        <v>1.3982300000000001</v>
      </c>
      <c r="F17" s="58">
        <f t="shared" si="1"/>
        <v>1.6862981480000006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19.7</v>
      </c>
      <c r="E18" s="57">
        <f t="shared" si="0"/>
        <v>1.3977475000000001</v>
      </c>
      <c r="F18" s="58">
        <f t="shared" si="1"/>
        <v>1.6810255810000019</v>
      </c>
      <c r="G18" s="57" t="s">
        <v>123</v>
      </c>
    </row>
    <row r="19" spans="1:7">
      <c r="A19" s="57">
        <v>18</v>
      </c>
      <c r="B19" s="57" t="s">
        <v>61</v>
      </c>
      <c r="C19" s="58">
        <v>1.3979999999999999</v>
      </c>
      <c r="D19" s="57">
        <v>19.7</v>
      </c>
      <c r="E19" s="57">
        <f t="shared" si="0"/>
        <v>1.3971475</v>
      </c>
      <c r="F19" s="58">
        <f t="shared" si="1"/>
        <v>1.6744690210000002</v>
      </c>
      <c r="G19" s="57" t="s">
        <v>124</v>
      </c>
    </row>
    <row r="20" spans="1:7">
      <c r="A20" s="57">
        <v>19</v>
      </c>
      <c r="B20" s="57" t="s">
        <v>61</v>
      </c>
      <c r="C20" s="58">
        <v>1.3969</v>
      </c>
      <c r="D20" s="57">
        <v>19.7</v>
      </c>
      <c r="E20" s="57">
        <f t="shared" si="0"/>
        <v>1.3960475000000001</v>
      </c>
      <c r="F20" s="58">
        <f t="shared" si="1"/>
        <v>1.6624486610000009</v>
      </c>
      <c r="G20" s="57" t="s">
        <v>125</v>
      </c>
    </row>
    <row r="21" spans="1:7">
      <c r="A21" s="57">
        <v>20</v>
      </c>
      <c r="B21" s="57" t="s">
        <v>61</v>
      </c>
      <c r="C21" s="58">
        <v>1.3916999999999999</v>
      </c>
      <c r="D21" s="57">
        <v>19.7</v>
      </c>
      <c r="E21" s="57">
        <f t="shared" si="0"/>
        <v>1.3908475</v>
      </c>
      <c r="F21" s="58">
        <f t="shared" si="1"/>
        <v>1.6056251410000009</v>
      </c>
      <c r="G21" s="57" t="s">
        <v>126</v>
      </c>
    </row>
    <row r="22" spans="1:7">
      <c r="A22" s="55">
        <v>21</v>
      </c>
      <c r="B22" s="55" t="s">
        <v>61</v>
      </c>
      <c r="C22" s="56">
        <v>1.3772</v>
      </c>
      <c r="D22" s="55">
        <v>19.8</v>
      </c>
      <c r="E22" s="55">
        <f t="shared" si="0"/>
        <v>1.3763650000000001</v>
      </c>
      <c r="F22" s="56">
        <f t="shared" si="1"/>
        <v>1.4473661740000008</v>
      </c>
      <c r="G22" s="55" t="s">
        <v>127</v>
      </c>
    </row>
    <row r="23" spans="1:7">
      <c r="A23" s="55">
        <v>22</v>
      </c>
      <c r="B23" s="55" t="s">
        <v>61</v>
      </c>
      <c r="C23" s="56">
        <v>1.3566</v>
      </c>
      <c r="D23" s="55">
        <v>19.8</v>
      </c>
      <c r="E23" s="55">
        <f t="shared" si="0"/>
        <v>1.3557650000000001</v>
      </c>
      <c r="F23" s="56">
        <f t="shared" si="1"/>
        <v>1.2222576140000019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H9" sqref="H9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1.4058999999999999</v>
      </c>
      <c r="D2" s="55">
        <v>19.8</v>
      </c>
      <c r="E2" s="55">
        <f t="shared" ref="E2:E23" si="0">((20-D2)*-0.000175+C2)-0.0008</f>
        <v>1.405065</v>
      </c>
      <c r="F2" s="56">
        <f t="shared" ref="F2:F23" si="1">E2*10.9276-13.593</f>
        <v>1.7609882940000006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19.8</v>
      </c>
      <c r="E3" s="55">
        <f t="shared" si="0"/>
        <v>1.4054650000000002</v>
      </c>
      <c r="F3" s="56">
        <f t="shared" si="1"/>
        <v>1.7653593340000029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1.4059999999999999</v>
      </c>
      <c r="D4" s="55">
        <v>19.899999999999999</v>
      </c>
      <c r="E4" s="55">
        <f t="shared" si="0"/>
        <v>1.4051825</v>
      </c>
      <c r="F4" s="56">
        <f t="shared" si="1"/>
        <v>1.762272287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1.4056999999999999</v>
      </c>
      <c r="D5" s="55">
        <v>19.899999999999999</v>
      </c>
      <c r="E5" s="55">
        <f t="shared" si="0"/>
        <v>1.4048825</v>
      </c>
      <c r="F5" s="56">
        <f t="shared" si="1"/>
        <v>1.7589940070000001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19.899999999999999</v>
      </c>
      <c r="E6" s="55">
        <f t="shared" si="0"/>
        <v>1.4043825000000001</v>
      </c>
      <c r="F6" s="56">
        <f t="shared" si="1"/>
        <v>1.7535302070000007</v>
      </c>
      <c r="G6" s="55" t="s">
        <v>133</v>
      </c>
    </row>
    <row r="7" spans="1:13">
      <c r="A7" s="55">
        <v>6</v>
      </c>
      <c r="B7" s="55" t="s">
        <v>61</v>
      </c>
      <c r="C7" s="56">
        <v>1.4047000000000001</v>
      </c>
      <c r="D7" s="55">
        <v>19.899999999999999</v>
      </c>
      <c r="E7" s="55">
        <f t="shared" si="0"/>
        <v>1.4038825000000001</v>
      </c>
      <c r="F7" s="56">
        <f t="shared" si="1"/>
        <v>1.7480664070000014</v>
      </c>
      <c r="G7" s="55" t="s">
        <v>134</v>
      </c>
    </row>
    <row r="8" spans="1:13">
      <c r="A8" s="57">
        <v>7</v>
      </c>
      <c r="B8" s="57" t="s">
        <v>61</v>
      </c>
      <c r="C8" s="58">
        <v>1.4041999999999999</v>
      </c>
      <c r="D8" s="57">
        <v>19.899999999999999</v>
      </c>
      <c r="E8" s="57">
        <f t="shared" si="0"/>
        <v>1.4033825</v>
      </c>
      <c r="F8" s="58">
        <f t="shared" si="1"/>
        <v>1.7426026070000002</v>
      </c>
      <c r="G8" s="57" t="s">
        <v>135</v>
      </c>
    </row>
    <row r="9" spans="1:13">
      <c r="A9" s="57">
        <v>8</v>
      </c>
      <c r="B9" s="57" t="s">
        <v>61</v>
      </c>
      <c r="C9" s="58">
        <v>1.4036</v>
      </c>
      <c r="D9" s="57">
        <v>20</v>
      </c>
      <c r="E9" s="57">
        <f t="shared" si="0"/>
        <v>1.4028</v>
      </c>
      <c r="F9" s="58">
        <f t="shared" si="1"/>
        <v>1.736237280000001</v>
      </c>
      <c r="G9" s="57" t="s">
        <v>136</v>
      </c>
    </row>
    <row r="10" spans="1:13">
      <c r="A10" s="57">
        <v>9</v>
      </c>
      <c r="B10" s="57" t="s">
        <v>61</v>
      </c>
      <c r="C10" s="58">
        <v>1.403</v>
      </c>
      <c r="D10" s="57">
        <v>20</v>
      </c>
      <c r="E10" s="57">
        <f t="shared" si="0"/>
        <v>1.4022000000000001</v>
      </c>
      <c r="F10" s="58">
        <f t="shared" si="1"/>
        <v>1.7296807200000011</v>
      </c>
      <c r="G10" s="57" t="s">
        <v>137</v>
      </c>
    </row>
    <row r="11" spans="1:13">
      <c r="A11" s="57">
        <v>10</v>
      </c>
      <c r="B11" s="57" t="s">
        <v>61</v>
      </c>
      <c r="C11" s="58">
        <v>1.4025000000000001</v>
      </c>
      <c r="D11" s="57">
        <v>20</v>
      </c>
      <c r="E11" s="57">
        <f t="shared" si="0"/>
        <v>1.4017000000000002</v>
      </c>
      <c r="F11" s="58">
        <f t="shared" si="1"/>
        <v>1.7242169200000017</v>
      </c>
      <c r="G11" s="57" t="s">
        <v>158</v>
      </c>
    </row>
    <row r="12" spans="1:13">
      <c r="A12" s="57">
        <v>11</v>
      </c>
      <c r="B12" s="57" t="s">
        <v>61</v>
      </c>
      <c r="C12" s="58">
        <v>1.4019999999999999</v>
      </c>
      <c r="D12" s="57">
        <v>20</v>
      </c>
      <c r="E12" s="57">
        <f t="shared" si="0"/>
        <v>1.4012</v>
      </c>
      <c r="F12" s="58">
        <f t="shared" si="1"/>
        <v>1.7187531200000006</v>
      </c>
      <c r="G12" s="57" t="s">
        <v>159</v>
      </c>
    </row>
    <row r="13" spans="1:13">
      <c r="A13" s="57">
        <v>12</v>
      </c>
      <c r="B13" s="57" t="s">
        <v>61</v>
      </c>
      <c r="C13" s="58">
        <v>1.4014</v>
      </c>
      <c r="D13" s="57">
        <v>20</v>
      </c>
      <c r="E13" s="57">
        <f t="shared" si="0"/>
        <v>1.4006000000000001</v>
      </c>
      <c r="F13" s="58">
        <f t="shared" si="1"/>
        <v>1.7121965600000006</v>
      </c>
      <c r="G13" s="57" t="s">
        <v>160</v>
      </c>
    </row>
    <row r="14" spans="1:13">
      <c r="A14" s="57">
        <v>13</v>
      </c>
      <c r="B14" s="57" t="s">
        <v>61</v>
      </c>
      <c r="C14" s="58">
        <v>1.4008</v>
      </c>
      <c r="D14" s="57">
        <v>20.100000000000001</v>
      </c>
      <c r="E14" s="57">
        <f t="shared" si="0"/>
        <v>1.4000175000000001</v>
      </c>
      <c r="F14" s="58">
        <f t="shared" si="1"/>
        <v>1.7058312330000014</v>
      </c>
      <c r="G14" s="57" t="s">
        <v>161</v>
      </c>
    </row>
    <row r="15" spans="1:13">
      <c r="A15" s="57">
        <v>14</v>
      </c>
      <c r="B15" s="57" t="s">
        <v>61</v>
      </c>
      <c r="C15" s="58">
        <v>1.4003000000000001</v>
      </c>
      <c r="D15" s="57">
        <v>20.100000000000001</v>
      </c>
      <c r="E15" s="57">
        <f t="shared" si="0"/>
        <v>1.3995175000000002</v>
      </c>
      <c r="F15" s="58">
        <f t="shared" si="1"/>
        <v>1.700367433000002</v>
      </c>
      <c r="G15" s="57" t="s">
        <v>162</v>
      </c>
    </row>
    <row r="16" spans="1:13">
      <c r="A16" s="55">
        <v>15</v>
      </c>
      <c r="B16" s="55" t="s">
        <v>61</v>
      </c>
      <c r="C16" s="56">
        <v>1.3998999999999999</v>
      </c>
      <c r="D16" s="55">
        <v>20.100000000000001</v>
      </c>
      <c r="E16" s="55">
        <f t="shared" si="0"/>
        <v>1.3991175</v>
      </c>
      <c r="F16" s="56">
        <f t="shared" si="1"/>
        <v>1.6959963929999997</v>
      </c>
      <c r="G16" s="55" t="s">
        <v>178</v>
      </c>
    </row>
    <row r="17" spans="1:7">
      <c r="A17" s="55">
        <v>16</v>
      </c>
      <c r="B17" s="55" t="s">
        <v>61</v>
      </c>
      <c r="C17" s="56">
        <v>1.3994</v>
      </c>
      <c r="D17" s="55">
        <v>20.100000000000001</v>
      </c>
      <c r="E17" s="55">
        <f t="shared" si="0"/>
        <v>1.3986175000000001</v>
      </c>
      <c r="F17" s="56">
        <f t="shared" si="1"/>
        <v>1.6905325930000004</v>
      </c>
      <c r="G17" s="55" t="s">
        <v>179</v>
      </c>
    </row>
    <row r="18" spans="1:7">
      <c r="A18" s="55">
        <v>17</v>
      </c>
      <c r="B18" s="55" t="s">
        <v>61</v>
      </c>
      <c r="C18" s="56">
        <v>1.3988</v>
      </c>
      <c r="D18" s="55">
        <v>20.2</v>
      </c>
      <c r="E18" s="55">
        <f t="shared" si="0"/>
        <v>1.3980350000000001</v>
      </c>
      <c r="F18" s="56">
        <f t="shared" si="1"/>
        <v>1.6841672660000011</v>
      </c>
      <c r="G18" s="55" t="s">
        <v>180</v>
      </c>
    </row>
    <row r="19" spans="1:7">
      <c r="A19" s="55">
        <v>18</v>
      </c>
      <c r="B19" s="55" t="s">
        <v>61</v>
      </c>
      <c r="C19" s="56">
        <v>1.3982000000000001</v>
      </c>
      <c r="D19" s="55">
        <v>20.2</v>
      </c>
      <c r="E19" s="55">
        <f t="shared" si="0"/>
        <v>1.3974350000000002</v>
      </c>
      <c r="F19" s="56">
        <f t="shared" si="1"/>
        <v>1.6776107060000029</v>
      </c>
      <c r="G19" s="55" t="s">
        <v>181</v>
      </c>
    </row>
    <row r="20" spans="1:7">
      <c r="A20" s="55">
        <v>19</v>
      </c>
      <c r="B20" s="55" t="s">
        <v>61</v>
      </c>
      <c r="C20" s="56">
        <v>1.3966000000000001</v>
      </c>
      <c r="D20" s="55">
        <v>20.2</v>
      </c>
      <c r="E20" s="55">
        <f t="shared" si="0"/>
        <v>1.3958350000000002</v>
      </c>
      <c r="F20" s="56">
        <f t="shared" si="1"/>
        <v>1.6601265460000025</v>
      </c>
      <c r="G20" s="55" t="s">
        <v>182</v>
      </c>
    </row>
    <row r="21" spans="1:7">
      <c r="A21" s="55">
        <v>20</v>
      </c>
      <c r="B21" s="55" t="s">
        <v>61</v>
      </c>
      <c r="C21" s="56">
        <v>1.3900999999999999</v>
      </c>
      <c r="D21" s="55">
        <v>20.2</v>
      </c>
      <c r="E21" s="55">
        <f t="shared" si="0"/>
        <v>1.389335</v>
      </c>
      <c r="F21" s="56">
        <f t="shared" si="1"/>
        <v>1.5890971460000003</v>
      </c>
      <c r="G21" s="55" t="s">
        <v>183</v>
      </c>
    </row>
    <row r="22" spans="1:7">
      <c r="A22" s="55">
        <v>21</v>
      </c>
      <c r="B22" s="55" t="s">
        <v>61</v>
      </c>
      <c r="C22" s="56">
        <v>1.3751</v>
      </c>
      <c r="D22" s="55">
        <v>20.2</v>
      </c>
      <c r="E22" s="55">
        <f t="shared" si="0"/>
        <v>1.3743350000000001</v>
      </c>
      <c r="F22" s="56">
        <f t="shared" si="1"/>
        <v>1.4251831460000002</v>
      </c>
      <c r="G22" s="55" t="s">
        <v>184</v>
      </c>
    </row>
    <row r="23" spans="1:7">
      <c r="A23" s="55">
        <v>22</v>
      </c>
      <c r="B23" s="55" t="s">
        <v>61</v>
      </c>
      <c r="C23" s="56">
        <v>1.3543000000000001</v>
      </c>
      <c r="D23" s="55">
        <v>20.3</v>
      </c>
      <c r="E23" s="55">
        <f t="shared" si="0"/>
        <v>1.3535525000000002</v>
      </c>
      <c r="F23" s="56">
        <f t="shared" si="1"/>
        <v>1.1980802990000026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1.4068000000000001</v>
      </c>
      <c r="D2" s="55">
        <v>19.899999999999999</v>
      </c>
      <c r="E2" s="55">
        <f t="shared" ref="E2:E23" si="0">((20-D2)*-0.000175+C2)-0.0008</f>
        <v>1.4059825000000001</v>
      </c>
      <c r="F2" s="56">
        <f t="shared" ref="F2:F23" si="1">E2*10.9276-13.593</f>
        <v>1.7710143670000011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1.4067000000000001</v>
      </c>
      <c r="D3" s="55">
        <v>20</v>
      </c>
      <c r="E3" s="55">
        <f t="shared" si="0"/>
        <v>1.4059000000000001</v>
      </c>
      <c r="F3" s="56">
        <f t="shared" si="1"/>
        <v>1.7701128400000012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1.4063000000000001</v>
      </c>
      <c r="D4" s="55">
        <v>20</v>
      </c>
      <c r="E4" s="55">
        <f t="shared" si="0"/>
        <v>1.4055000000000002</v>
      </c>
      <c r="F4" s="56">
        <f t="shared" si="1"/>
        <v>1.7657418000000025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1.4057999999999999</v>
      </c>
      <c r="D5" s="55">
        <v>20</v>
      </c>
      <c r="E5" s="55">
        <f t="shared" si="0"/>
        <v>1.405</v>
      </c>
      <c r="F5" s="56">
        <f t="shared" si="1"/>
        <v>1.7602779999999996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1.4051</v>
      </c>
      <c r="D6" s="55">
        <v>20</v>
      </c>
      <c r="E6" s="55">
        <f t="shared" si="0"/>
        <v>1.4043000000000001</v>
      </c>
      <c r="F6" s="56">
        <f t="shared" si="1"/>
        <v>1.7526286800000008</v>
      </c>
      <c r="G6" s="55" t="s">
        <v>67</v>
      </c>
    </row>
    <row r="7" spans="1:13">
      <c r="A7" s="55">
        <v>6</v>
      </c>
      <c r="B7" s="55" t="s">
        <v>61</v>
      </c>
      <c r="C7" s="56">
        <v>1.4045000000000001</v>
      </c>
      <c r="D7" s="55">
        <v>20</v>
      </c>
      <c r="E7" s="55">
        <f t="shared" si="0"/>
        <v>1.4037000000000002</v>
      </c>
      <c r="F7" s="56">
        <f t="shared" si="1"/>
        <v>1.7460721200000027</v>
      </c>
      <c r="G7" s="55" t="s">
        <v>68</v>
      </c>
    </row>
    <row r="8" spans="1:13">
      <c r="A8" s="55">
        <v>7</v>
      </c>
      <c r="B8" s="55" t="s">
        <v>61</v>
      </c>
      <c r="C8" s="56">
        <v>1.4038999999999999</v>
      </c>
      <c r="D8" s="55">
        <v>20</v>
      </c>
      <c r="E8" s="55">
        <f t="shared" si="0"/>
        <v>1.4031</v>
      </c>
      <c r="F8" s="56">
        <f t="shared" si="1"/>
        <v>1.739515560000001</v>
      </c>
      <c r="G8" s="55" t="s">
        <v>69</v>
      </c>
    </row>
    <row r="9" spans="1:13">
      <c r="A9" s="55">
        <v>8</v>
      </c>
      <c r="B9" s="55" t="s">
        <v>61</v>
      </c>
      <c r="C9" s="56">
        <v>1.4034</v>
      </c>
      <c r="D9" s="55">
        <v>20</v>
      </c>
      <c r="E9" s="55">
        <f t="shared" si="0"/>
        <v>1.4026000000000001</v>
      </c>
      <c r="F9" s="56">
        <f t="shared" si="1"/>
        <v>1.7340517600000016</v>
      </c>
      <c r="G9" s="55" t="s">
        <v>70</v>
      </c>
    </row>
    <row r="10" spans="1:13">
      <c r="A10" s="43">
        <v>9</v>
      </c>
      <c r="B10" s="43" t="s">
        <v>61</v>
      </c>
      <c r="C10" s="44">
        <v>1.4029</v>
      </c>
      <c r="D10" s="43">
        <v>20</v>
      </c>
      <c r="E10" s="43">
        <f t="shared" si="0"/>
        <v>1.4021000000000001</v>
      </c>
      <c r="F10" s="44">
        <f t="shared" si="1"/>
        <v>1.7285879600000005</v>
      </c>
      <c r="G10" s="43" t="s">
        <v>71</v>
      </c>
    </row>
    <row r="11" spans="1:13">
      <c r="A11" s="43">
        <v>10</v>
      </c>
      <c r="B11" s="43" t="s">
        <v>61</v>
      </c>
      <c r="C11" s="44">
        <v>1.4023000000000001</v>
      </c>
      <c r="D11" s="43">
        <v>20</v>
      </c>
      <c r="E11" s="43">
        <f t="shared" si="0"/>
        <v>1.4015000000000002</v>
      </c>
      <c r="F11" s="44">
        <f t="shared" si="1"/>
        <v>1.7220314000000023</v>
      </c>
      <c r="G11" s="43" t="s">
        <v>72</v>
      </c>
    </row>
    <row r="12" spans="1:13">
      <c r="A12" s="43">
        <v>11</v>
      </c>
      <c r="B12" s="43" t="s">
        <v>61</v>
      </c>
      <c r="C12" s="44">
        <v>1.4016999999999999</v>
      </c>
      <c r="D12" s="43">
        <v>20</v>
      </c>
      <c r="E12" s="43">
        <f t="shared" si="0"/>
        <v>1.4009</v>
      </c>
      <c r="F12" s="44">
        <f t="shared" si="1"/>
        <v>1.7154748400000006</v>
      </c>
      <c r="G12" s="43" t="s">
        <v>73</v>
      </c>
    </row>
    <row r="13" spans="1:13">
      <c r="A13" s="43">
        <v>12</v>
      </c>
      <c r="B13" s="43" t="s">
        <v>61</v>
      </c>
      <c r="C13" s="44">
        <v>1.4012</v>
      </c>
      <c r="D13" s="43">
        <v>20</v>
      </c>
      <c r="E13" s="43">
        <f t="shared" si="0"/>
        <v>1.4004000000000001</v>
      </c>
      <c r="F13" s="44">
        <f t="shared" si="1"/>
        <v>1.7100110400000013</v>
      </c>
      <c r="G13" s="43" t="s">
        <v>74</v>
      </c>
    </row>
    <row r="14" spans="1:13">
      <c r="A14" s="43">
        <v>13</v>
      </c>
      <c r="B14" s="43" t="s">
        <v>61</v>
      </c>
      <c r="C14" s="44">
        <v>1.4008</v>
      </c>
      <c r="D14" s="43">
        <v>20.100000000000001</v>
      </c>
      <c r="E14" s="43">
        <f t="shared" si="0"/>
        <v>1.4000175000000001</v>
      </c>
      <c r="F14" s="44">
        <f t="shared" si="1"/>
        <v>1.7058312330000014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20.100000000000001</v>
      </c>
      <c r="E15" s="43">
        <f t="shared" si="0"/>
        <v>1.3994175</v>
      </c>
      <c r="F15" s="44">
        <f t="shared" si="1"/>
        <v>1.6992746729999997</v>
      </c>
      <c r="G15" s="43" t="s">
        <v>76</v>
      </c>
    </row>
    <row r="16" spans="1:13">
      <c r="A16" s="43">
        <v>15</v>
      </c>
      <c r="B16" s="43" t="s">
        <v>61</v>
      </c>
      <c r="C16" s="44">
        <v>1.3996999999999999</v>
      </c>
      <c r="D16" s="43">
        <v>20.100000000000001</v>
      </c>
      <c r="E16" s="43">
        <f t="shared" si="0"/>
        <v>1.3989175</v>
      </c>
      <c r="F16" s="44">
        <f t="shared" si="1"/>
        <v>1.6938108730000003</v>
      </c>
      <c r="G16" s="43" t="s">
        <v>77</v>
      </c>
    </row>
    <row r="17" spans="1:7">
      <c r="A17" s="43">
        <v>16</v>
      </c>
      <c r="B17" s="43" t="s">
        <v>61</v>
      </c>
      <c r="C17" s="44">
        <v>1.3991</v>
      </c>
      <c r="D17" s="43">
        <v>20.100000000000001</v>
      </c>
      <c r="E17" s="43">
        <f t="shared" si="0"/>
        <v>1.3983175000000001</v>
      </c>
      <c r="F17" s="44">
        <f t="shared" si="1"/>
        <v>1.6872543130000004</v>
      </c>
      <c r="G17" s="43" t="s">
        <v>78</v>
      </c>
    </row>
    <row r="18" spans="1:7">
      <c r="A18" s="55">
        <v>17</v>
      </c>
      <c r="B18" s="55" t="s">
        <v>61</v>
      </c>
      <c r="C18" s="56">
        <v>1.3985000000000001</v>
      </c>
      <c r="D18" s="55">
        <v>20.2</v>
      </c>
      <c r="E18" s="55">
        <f t="shared" si="0"/>
        <v>1.3977350000000002</v>
      </c>
      <c r="F18" s="56">
        <f t="shared" si="1"/>
        <v>1.6808889860000011</v>
      </c>
      <c r="G18" s="55" t="s">
        <v>79</v>
      </c>
    </row>
    <row r="19" spans="1:7">
      <c r="A19" s="55">
        <v>18</v>
      </c>
      <c r="B19" s="55" t="s">
        <v>61</v>
      </c>
      <c r="C19" s="56">
        <v>1.3978999999999999</v>
      </c>
      <c r="D19" s="55">
        <v>20.2</v>
      </c>
      <c r="E19" s="55">
        <f t="shared" si="0"/>
        <v>1.397135</v>
      </c>
      <c r="F19" s="56">
        <f t="shared" si="1"/>
        <v>1.6743324259999994</v>
      </c>
      <c r="G19" s="55" t="s">
        <v>80</v>
      </c>
    </row>
    <row r="20" spans="1:7">
      <c r="A20" s="55">
        <v>19</v>
      </c>
      <c r="B20" s="55" t="s">
        <v>61</v>
      </c>
      <c r="C20" s="56">
        <v>1.3967000000000001</v>
      </c>
      <c r="D20" s="55">
        <v>20.2</v>
      </c>
      <c r="E20" s="55">
        <f t="shared" si="0"/>
        <v>1.3959350000000001</v>
      </c>
      <c r="F20" s="56">
        <f t="shared" si="1"/>
        <v>1.6612193060000013</v>
      </c>
      <c r="G20" s="55" t="s">
        <v>81</v>
      </c>
    </row>
    <row r="21" spans="1:7">
      <c r="A21" s="55">
        <v>20</v>
      </c>
      <c r="B21" s="55" t="s">
        <v>61</v>
      </c>
      <c r="C21" s="56">
        <v>1.3917999999999999</v>
      </c>
      <c r="D21" s="55">
        <v>20.2</v>
      </c>
      <c r="E21" s="55">
        <f t="shared" si="0"/>
        <v>1.391035</v>
      </c>
      <c r="F21" s="56">
        <f t="shared" si="1"/>
        <v>1.6076740659999995</v>
      </c>
      <c r="G21" s="55" t="s">
        <v>82</v>
      </c>
    </row>
    <row r="22" spans="1:7">
      <c r="A22" s="55">
        <v>21</v>
      </c>
      <c r="B22" s="55" t="s">
        <v>61</v>
      </c>
      <c r="C22" s="56">
        <v>1.3775999999999999</v>
      </c>
      <c r="D22" s="55">
        <v>20.2</v>
      </c>
      <c r="E22" s="55">
        <f t="shared" si="0"/>
        <v>1.376835</v>
      </c>
      <c r="F22" s="56">
        <f t="shared" si="1"/>
        <v>1.4525021460000005</v>
      </c>
      <c r="G22" s="55" t="s">
        <v>83</v>
      </c>
    </row>
    <row r="23" spans="1:7">
      <c r="A23" s="55">
        <v>22</v>
      </c>
      <c r="B23" s="55" t="s">
        <v>61</v>
      </c>
      <c r="C23" s="56">
        <v>1.3565</v>
      </c>
      <c r="D23" s="55">
        <v>20.2</v>
      </c>
      <c r="E23" s="55">
        <f t="shared" si="0"/>
        <v>1.3557350000000001</v>
      </c>
      <c r="F23" s="56">
        <f t="shared" si="1"/>
        <v>1.2219297860000022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1.4066000000000001</v>
      </c>
      <c r="D2" s="55">
        <v>20.3</v>
      </c>
      <c r="E2" s="55">
        <f t="shared" ref="E2:E23" si="0">((20-D2)*-0.000175+C2)-0.0008</f>
        <v>1.4058525000000002</v>
      </c>
      <c r="F2" s="56">
        <f t="shared" ref="F2:F23" si="1">E2*10.9276-13.593</f>
        <v>1.7695937790000027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20.3</v>
      </c>
      <c r="E3" s="55">
        <f t="shared" si="0"/>
        <v>1.4057525000000002</v>
      </c>
      <c r="F3" s="56">
        <f t="shared" si="1"/>
        <v>1.7685010190000021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20.3</v>
      </c>
      <c r="E4" s="57">
        <f t="shared" si="0"/>
        <v>1.4054525</v>
      </c>
      <c r="F4" s="58">
        <f t="shared" si="1"/>
        <v>1.7652227390000004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20.3</v>
      </c>
      <c r="E5" s="57">
        <f t="shared" si="0"/>
        <v>1.4050525</v>
      </c>
      <c r="F5" s="58">
        <f t="shared" si="1"/>
        <v>1.7608516989999998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1.4052</v>
      </c>
      <c r="D6" s="57">
        <v>20.3</v>
      </c>
      <c r="E6" s="57">
        <f t="shared" si="0"/>
        <v>1.4044525000000001</v>
      </c>
      <c r="F6" s="58">
        <f t="shared" si="1"/>
        <v>1.7542951390000017</v>
      </c>
      <c r="G6" s="57" t="s">
        <v>89</v>
      </c>
    </row>
    <row r="7" spans="1:13">
      <c r="A7" s="57">
        <v>6</v>
      </c>
      <c r="B7" s="57" t="s">
        <v>61</v>
      </c>
      <c r="C7" s="58">
        <v>1.4046000000000001</v>
      </c>
      <c r="D7" s="57">
        <v>20.3</v>
      </c>
      <c r="E7" s="57">
        <f t="shared" si="0"/>
        <v>1.4038525000000002</v>
      </c>
      <c r="F7" s="58">
        <f t="shared" si="1"/>
        <v>1.7477385790000017</v>
      </c>
      <c r="G7" s="57" t="s">
        <v>90</v>
      </c>
    </row>
    <row r="8" spans="1:13">
      <c r="A8" s="57">
        <v>7</v>
      </c>
      <c r="B8" s="57" t="s">
        <v>61</v>
      </c>
      <c r="C8" s="58">
        <v>1.4039999999999999</v>
      </c>
      <c r="D8" s="57">
        <v>20.3</v>
      </c>
      <c r="E8" s="57">
        <f t="shared" si="0"/>
        <v>1.4032525</v>
      </c>
      <c r="F8" s="58">
        <f t="shared" si="1"/>
        <v>1.741182019</v>
      </c>
      <c r="G8" s="57" t="s">
        <v>91</v>
      </c>
    </row>
    <row r="9" spans="1:13">
      <c r="A9" s="57">
        <v>8</v>
      </c>
      <c r="B9" s="57" t="s">
        <v>61</v>
      </c>
      <c r="C9" s="58">
        <v>1.4035</v>
      </c>
      <c r="D9" s="57">
        <v>20.399999999999999</v>
      </c>
      <c r="E9" s="57">
        <f t="shared" si="0"/>
        <v>1.4027700000000001</v>
      </c>
      <c r="F9" s="58">
        <f t="shared" si="1"/>
        <v>1.7359094520000014</v>
      </c>
      <c r="G9" s="57" t="s">
        <v>92</v>
      </c>
    </row>
    <row r="10" spans="1:13">
      <c r="A10" s="57">
        <v>9</v>
      </c>
      <c r="B10" s="57" t="s">
        <v>61</v>
      </c>
      <c r="C10" s="58">
        <v>1.403</v>
      </c>
      <c r="D10" s="57">
        <v>20.399999999999999</v>
      </c>
      <c r="E10" s="57">
        <f t="shared" si="0"/>
        <v>1.4022700000000001</v>
      </c>
      <c r="F10" s="58">
        <f t="shared" si="1"/>
        <v>1.730445652000002</v>
      </c>
      <c r="G10" s="57" t="s">
        <v>93</v>
      </c>
    </row>
    <row r="11" spans="1:13">
      <c r="A11" s="57">
        <v>10</v>
      </c>
      <c r="B11" s="57" t="s">
        <v>61</v>
      </c>
      <c r="C11" s="58">
        <v>1.4024000000000001</v>
      </c>
      <c r="D11" s="57">
        <v>20.399999999999999</v>
      </c>
      <c r="E11" s="57">
        <f t="shared" si="0"/>
        <v>1.4016700000000002</v>
      </c>
      <c r="F11" s="58">
        <f t="shared" si="1"/>
        <v>1.7238890920000021</v>
      </c>
      <c r="G11" s="57" t="s">
        <v>94</v>
      </c>
    </row>
    <row r="12" spans="1:13">
      <c r="A12" s="55">
        <v>11</v>
      </c>
      <c r="B12" s="55" t="s">
        <v>61</v>
      </c>
      <c r="C12" s="56">
        <v>1.4018999999999999</v>
      </c>
      <c r="D12" s="55">
        <v>20.399999999999999</v>
      </c>
      <c r="E12" s="55">
        <f t="shared" si="0"/>
        <v>1.40117</v>
      </c>
      <c r="F12" s="56">
        <f t="shared" si="1"/>
        <v>1.7184252920000009</v>
      </c>
      <c r="G12" s="55" t="s">
        <v>95</v>
      </c>
    </row>
    <row r="13" spans="1:13">
      <c r="A13" s="55">
        <v>12</v>
      </c>
      <c r="B13" s="55" t="s">
        <v>61</v>
      </c>
      <c r="C13" s="56">
        <v>1.4012</v>
      </c>
      <c r="D13" s="55">
        <v>20.399999999999999</v>
      </c>
      <c r="E13" s="55">
        <f t="shared" si="0"/>
        <v>1.4004700000000001</v>
      </c>
      <c r="F13" s="56">
        <f t="shared" si="1"/>
        <v>1.7107759720000004</v>
      </c>
      <c r="G13" s="55" t="s">
        <v>96</v>
      </c>
    </row>
    <row r="14" spans="1:13">
      <c r="A14" s="55">
        <v>13</v>
      </c>
      <c r="B14" s="55" t="s">
        <v>61</v>
      </c>
      <c r="C14" s="56">
        <v>1.4008</v>
      </c>
      <c r="D14" s="55">
        <v>20.399999999999999</v>
      </c>
      <c r="E14" s="55">
        <f t="shared" si="0"/>
        <v>1.4000700000000001</v>
      </c>
      <c r="F14" s="56">
        <f t="shared" si="1"/>
        <v>1.7064049320000017</v>
      </c>
      <c r="G14" s="55" t="s">
        <v>97</v>
      </c>
    </row>
    <row r="15" spans="1:13">
      <c r="A15" s="55">
        <v>14</v>
      </c>
      <c r="B15" s="55" t="s">
        <v>61</v>
      </c>
      <c r="C15" s="56">
        <v>1.4003000000000001</v>
      </c>
      <c r="D15" s="55">
        <v>20.399999999999999</v>
      </c>
      <c r="E15" s="55">
        <f t="shared" si="0"/>
        <v>1.3995700000000002</v>
      </c>
      <c r="F15" s="56">
        <f t="shared" si="1"/>
        <v>1.7009411320000023</v>
      </c>
      <c r="G15" s="55" t="s">
        <v>98</v>
      </c>
    </row>
    <row r="16" spans="1:13">
      <c r="A16" s="55">
        <v>15</v>
      </c>
      <c r="B16" s="55" t="s">
        <v>61</v>
      </c>
      <c r="C16" s="56">
        <v>1.3997999999999999</v>
      </c>
      <c r="D16" s="55">
        <v>20.399999999999999</v>
      </c>
      <c r="E16" s="55">
        <f t="shared" si="0"/>
        <v>1.39907</v>
      </c>
      <c r="F16" s="56">
        <f t="shared" si="1"/>
        <v>1.6954773320000012</v>
      </c>
      <c r="G16" s="55" t="s">
        <v>99</v>
      </c>
    </row>
    <row r="17" spans="1:7">
      <c r="A17" s="55">
        <v>16</v>
      </c>
      <c r="B17" s="55" t="s">
        <v>61</v>
      </c>
      <c r="C17" s="56">
        <v>1.3992</v>
      </c>
      <c r="D17" s="55">
        <v>20.5</v>
      </c>
      <c r="E17" s="55">
        <f t="shared" si="0"/>
        <v>1.3984875000000001</v>
      </c>
      <c r="F17" s="56">
        <f t="shared" si="1"/>
        <v>1.6891120050000019</v>
      </c>
      <c r="G17" s="55" t="s">
        <v>100</v>
      </c>
    </row>
    <row r="18" spans="1:7">
      <c r="A18" s="55">
        <v>17</v>
      </c>
      <c r="B18" s="55" t="s">
        <v>61</v>
      </c>
      <c r="C18" s="56">
        <v>1.3987000000000001</v>
      </c>
      <c r="D18" s="55">
        <v>20.5</v>
      </c>
      <c r="E18" s="55">
        <f t="shared" si="0"/>
        <v>1.3979875000000002</v>
      </c>
      <c r="F18" s="56">
        <f t="shared" si="1"/>
        <v>1.6836482050000026</v>
      </c>
      <c r="G18" s="55" t="s">
        <v>101</v>
      </c>
    </row>
    <row r="19" spans="1:7">
      <c r="A19" s="55">
        <v>18</v>
      </c>
      <c r="B19" s="55" t="s">
        <v>61</v>
      </c>
      <c r="C19" s="56">
        <v>1.3980999999999999</v>
      </c>
      <c r="D19" s="55">
        <v>20.5</v>
      </c>
      <c r="E19" s="55">
        <f t="shared" si="0"/>
        <v>1.3973875</v>
      </c>
      <c r="F19" s="56">
        <f t="shared" si="1"/>
        <v>1.6770916450000009</v>
      </c>
      <c r="G19" s="55" t="s">
        <v>102</v>
      </c>
    </row>
    <row r="20" spans="1:7">
      <c r="A20" s="57">
        <v>19</v>
      </c>
      <c r="B20" s="57" t="s">
        <v>61</v>
      </c>
      <c r="C20" s="58">
        <v>1.3968</v>
      </c>
      <c r="D20" s="57">
        <v>20.5</v>
      </c>
      <c r="E20" s="57">
        <f t="shared" si="0"/>
        <v>1.3960875000000001</v>
      </c>
      <c r="F20" s="58">
        <f t="shared" si="1"/>
        <v>1.6628857650000022</v>
      </c>
      <c r="G20" s="57" t="s">
        <v>103</v>
      </c>
    </row>
    <row r="21" spans="1:7">
      <c r="A21" s="57">
        <v>20</v>
      </c>
      <c r="B21" s="57" t="s">
        <v>61</v>
      </c>
      <c r="C21" s="58">
        <v>1.39</v>
      </c>
      <c r="D21" s="57">
        <v>20.5</v>
      </c>
      <c r="E21" s="57">
        <f t="shared" si="0"/>
        <v>1.3892875</v>
      </c>
      <c r="F21" s="58">
        <f t="shared" si="1"/>
        <v>1.588578085</v>
      </c>
      <c r="G21" s="57" t="s">
        <v>104</v>
      </c>
    </row>
    <row r="22" spans="1:7">
      <c r="A22" s="57">
        <v>21</v>
      </c>
      <c r="B22" s="57" t="s">
        <v>61</v>
      </c>
      <c r="C22" s="58">
        <v>1.3767</v>
      </c>
      <c r="D22" s="57">
        <v>20.5</v>
      </c>
      <c r="E22" s="57">
        <f t="shared" si="0"/>
        <v>1.3759875000000001</v>
      </c>
      <c r="F22" s="58">
        <f t="shared" si="1"/>
        <v>1.4432410050000009</v>
      </c>
      <c r="G22" s="57" t="s">
        <v>105</v>
      </c>
    </row>
    <row r="23" spans="1:7">
      <c r="A23" s="57">
        <v>22</v>
      </c>
      <c r="B23" s="57" t="s">
        <v>61</v>
      </c>
      <c r="C23" s="58">
        <v>1.3568</v>
      </c>
      <c r="D23" s="57">
        <v>20.5</v>
      </c>
      <c r="E23" s="57">
        <f t="shared" si="0"/>
        <v>1.3560875000000001</v>
      </c>
      <c r="F23" s="58">
        <f t="shared" si="1"/>
        <v>1.2257817650000007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Allen, George Michael</cp:lastModifiedBy>
  <cp:lastPrinted>2021-07-08T20:26:59Z</cp:lastPrinted>
  <dcterms:created xsi:type="dcterms:W3CDTF">2008-04-25T16:16:04Z</dcterms:created>
  <dcterms:modified xsi:type="dcterms:W3CDTF">2023-01-17T17:15:47Z</dcterms:modified>
</cp:coreProperties>
</file>