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T:\SIP Pipeline\Mike\230320 Batch 140 Water yr\"/>
    </mc:Choice>
  </mc:AlternateContent>
  <xr:revisionPtr revIDLastSave="0" documentId="14_{037D5786-8779-43EE-B261-F645FCFC87E3}" xr6:coauthVersionLast="47" xr6:coauthVersionMax="47" xr10:uidLastSave="{00000000-0000-0000-0000-000000000000}"/>
  <bookViews>
    <workbookView xWindow="-93" yWindow="-93" windowWidth="25786" windowHeight="13986" tabRatio="622" xr2:uid="{00000000-000D-0000-FFFF-FFFF00000000}"/>
  </bookViews>
  <sheets>
    <sheet name="Table of Contents" sheetId="22" r:id="rId1"/>
    <sheet name="Summary" sheetId="21" r:id="rId2"/>
    <sheet name="TubeLoading" sheetId="3" r:id="rId3"/>
    <sheet name="Tube A" sheetId="6" r:id="rId4"/>
    <sheet name="Tube B" sheetId="5" r:id="rId5"/>
    <sheet name="Tube C" sheetId="9" r:id="rId6"/>
    <sheet name="Tube D" sheetId="7" r:id="rId7"/>
    <sheet name="Tube E" sheetId="8" r:id="rId8"/>
    <sheet name="Tube F" sheetId="11" r:id="rId9"/>
    <sheet name="Tube G" sheetId="10" r:id="rId10"/>
    <sheet name="Tube H" sheetId="13"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0" i="3" l="1"/>
  <c r="K31" i="3"/>
  <c r="K32" i="3"/>
  <c r="K33" i="3"/>
  <c r="K34" i="3"/>
  <c r="K35" i="3"/>
  <c r="K36" i="3"/>
  <c r="K37" i="3"/>
  <c r="K38" i="3"/>
  <c r="K39" i="3"/>
  <c r="K40" i="3"/>
  <c r="K41" i="3"/>
  <c r="K42" i="3"/>
  <c r="K43" i="3"/>
  <c r="K44" i="3"/>
  <c r="K29" i="3"/>
  <c r="L30" i="3" l="1"/>
  <c r="L31" i="3"/>
  <c r="L32" i="3"/>
  <c r="L33" i="3"/>
  <c r="L34" i="3"/>
  <c r="L35" i="3"/>
  <c r="L36" i="3"/>
  <c r="L37" i="3"/>
  <c r="L38" i="3"/>
  <c r="L39" i="3"/>
  <c r="L40" i="3"/>
  <c r="L41" i="3"/>
  <c r="L42" i="3"/>
  <c r="L43" i="3"/>
  <c r="L44" i="3"/>
  <c r="L29" i="3"/>
  <c r="H30" i="3"/>
  <c r="I30" i="3" s="1"/>
  <c r="H31" i="3"/>
  <c r="J31" i="3" s="1"/>
  <c r="H32" i="3"/>
  <c r="J32" i="3" s="1"/>
  <c r="H33" i="3"/>
  <c r="J33" i="3" s="1"/>
  <c r="H34" i="3"/>
  <c r="J34" i="3" s="1"/>
  <c r="H35" i="3"/>
  <c r="J35" i="3" s="1"/>
  <c r="H36" i="3"/>
  <c r="H37" i="3"/>
  <c r="H38" i="3"/>
  <c r="H39" i="3"/>
  <c r="H40" i="3"/>
  <c r="H41" i="3"/>
  <c r="H42" i="3"/>
  <c r="H43" i="3"/>
  <c r="H44" i="3"/>
  <c r="H29" i="3"/>
  <c r="C1" i="21"/>
  <c r="AK1" i="21"/>
  <c r="AJ1" i="21"/>
  <c r="AH1" i="21"/>
  <c r="AG1" i="21"/>
  <c r="AE1" i="21"/>
  <c r="AD1" i="21"/>
  <c r="AB1" i="21"/>
  <c r="AA1" i="21"/>
  <c r="Y1" i="21"/>
  <c r="X1" i="21"/>
  <c r="V1" i="21"/>
  <c r="U1" i="21"/>
  <c r="S1" i="21"/>
  <c r="R1" i="21"/>
  <c r="P1" i="21"/>
  <c r="O1" i="21"/>
  <c r="M1" i="21"/>
  <c r="L1" i="21"/>
  <c r="K1" i="21"/>
  <c r="J1" i="21"/>
  <c r="I1" i="21"/>
  <c r="H1" i="21"/>
  <c r="E1" i="21"/>
  <c r="G1" i="21"/>
  <c r="F1" i="21"/>
  <c r="D1" i="21"/>
  <c r="AI1" i="21"/>
  <c r="AF1" i="21"/>
  <c r="AC1" i="21"/>
  <c r="Z1" i="21"/>
  <c r="W1" i="21"/>
  <c r="T1" i="21"/>
  <c r="Q1" i="21"/>
  <c r="N1" i="21"/>
  <c r="I31" i="3"/>
  <c r="B1" i="21"/>
  <c r="E23" i="19"/>
  <c r="F23" i="19" s="1"/>
  <c r="F22" i="19"/>
  <c r="E22" i="19"/>
  <c r="E21" i="19"/>
  <c r="F21" i="19" s="1"/>
  <c r="E20" i="19"/>
  <c r="F20" i="19" s="1"/>
  <c r="E19" i="19"/>
  <c r="F19" i="19" s="1"/>
  <c r="F18" i="19"/>
  <c r="E18" i="19"/>
  <c r="E17" i="19"/>
  <c r="F17" i="19" s="1"/>
  <c r="E16" i="19"/>
  <c r="F16" i="19" s="1"/>
  <c r="E15" i="19"/>
  <c r="F15" i="19" s="1"/>
  <c r="F14" i="19"/>
  <c r="E14" i="19"/>
  <c r="E13" i="19"/>
  <c r="F13" i="19" s="1"/>
  <c r="E12" i="19"/>
  <c r="F12" i="19" s="1"/>
  <c r="E11" i="19"/>
  <c r="F11" i="19" s="1"/>
  <c r="F10" i="19"/>
  <c r="E10" i="19"/>
  <c r="E9" i="19"/>
  <c r="F9" i="19" s="1"/>
  <c r="E8" i="19"/>
  <c r="F8" i="19" s="1"/>
  <c r="E7" i="19"/>
  <c r="F7" i="19" s="1"/>
  <c r="F6" i="19"/>
  <c r="E6" i="19"/>
  <c r="E5" i="19"/>
  <c r="F5" i="19" s="1"/>
  <c r="E4" i="19"/>
  <c r="F4" i="19" s="1"/>
  <c r="E3" i="19"/>
  <c r="F3" i="19" s="1"/>
  <c r="F2" i="19"/>
  <c r="E2" i="19"/>
  <c r="E23" i="12"/>
  <c r="F23" i="12" s="1"/>
  <c r="E22" i="12"/>
  <c r="F22" i="12" s="1"/>
  <c r="E21" i="12"/>
  <c r="F21" i="12" s="1"/>
  <c r="E20" i="12"/>
  <c r="F20" i="12" s="1"/>
  <c r="E19" i="12"/>
  <c r="F19" i="12" s="1"/>
  <c r="E18" i="12"/>
  <c r="F18" i="12" s="1"/>
  <c r="E17" i="12"/>
  <c r="F17" i="12" s="1"/>
  <c r="E16" i="12"/>
  <c r="F16" i="12" s="1"/>
  <c r="E15" i="12"/>
  <c r="F15" i="12" s="1"/>
  <c r="E14" i="12"/>
  <c r="F14" i="12" s="1"/>
  <c r="E13" i="12"/>
  <c r="F13" i="12" s="1"/>
  <c r="E12" i="12"/>
  <c r="F12" i="12" s="1"/>
  <c r="E11" i="12"/>
  <c r="F11" i="12" s="1"/>
  <c r="E10" i="12"/>
  <c r="F10" i="12" s="1"/>
  <c r="E9" i="12"/>
  <c r="F9" i="12" s="1"/>
  <c r="E8" i="12"/>
  <c r="F8" i="12" s="1"/>
  <c r="E7" i="12"/>
  <c r="F7" i="12" s="1"/>
  <c r="E6" i="12"/>
  <c r="F6" i="12" s="1"/>
  <c r="E5" i="12"/>
  <c r="F5" i="12" s="1"/>
  <c r="E4" i="12"/>
  <c r="F4" i="12" s="1"/>
  <c r="E3" i="12"/>
  <c r="F3" i="12" s="1"/>
  <c r="E2" i="12"/>
  <c r="F2" i="12" s="1"/>
  <c r="E23" i="4"/>
  <c r="F23" i="4" s="1"/>
  <c r="F22" i="4"/>
  <c r="E22" i="4"/>
  <c r="E21" i="4"/>
  <c r="F21" i="4" s="1"/>
  <c r="E20" i="4"/>
  <c r="F20" i="4" s="1"/>
  <c r="E19" i="4"/>
  <c r="F19" i="4" s="1"/>
  <c r="F18" i="4"/>
  <c r="E18" i="4"/>
  <c r="E17" i="4"/>
  <c r="F17" i="4" s="1"/>
  <c r="E16" i="4"/>
  <c r="F16" i="4" s="1"/>
  <c r="E15" i="4"/>
  <c r="F15" i="4" s="1"/>
  <c r="F14" i="4"/>
  <c r="E14" i="4"/>
  <c r="E13" i="4"/>
  <c r="F13" i="4" s="1"/>
  <c r="E12" i="4"/>
  <c r="F12" i="4" s="1"/>
  <c r="E11" i="4"/>
  <c r="F11" i="4" s="1"/>
  <c r="F10" i="4"/>
  <c r="E10" i="4"/>
  <c r="E9" i="4"/>
  <c r="F9" i="4" s="1"/>
  <c r="E8" i="4"/>
  <c r="F8" i="4" s="1"/>
  <c r="E7" i="4"/>
  <c r="F7" i="4" s="1"/>
  <c r="F6" i="4"/>
  <c r="E6" i="4"/>
  <c r="E5" i="4"/>
  <c r="F5" i="4" s="1"/>
  <c r="E4" i="4"/>
  <c r="F4" i="4" s="1"/>
  <c r="E3" i="4"/>
  <c r="F3" i="4" s="1"/>
  <c r="F2" i="4"/>
  <c r="E2" i="4"/>
  <c r="AF5" i="21"/>
  <c r="AI5" i="21"/>
  <c r="AF6" i="21"/>
  <c r="AI6" i="21"/>
  <c r="AF7" i="21"/>
  <c r="AI7" i="21"/>
  <c r="AF8" i="21"/>
  <c r="AI8" i="21"/>
  <c r="AF9" i="21"/>
  <c r="AI9" i="21"/>
  <c r="AF10" i="21"/>
  <c r="AI10" i="21"/>
  <c r="AF11" i="21"/>
  <c r="AI11" i="21"/>
  <c r="AF12" i="21"/>
  <c r="AI12" i="21"/>
  <c r="AF13" i="21"/>
  <c r="AI13" i="21"/>
  <c r="AF14" i="21"/>
  <c r="AI14" i="21"/>
  <c r="AF15" i="21"/>
  <c r="AI15" i="21"/>
  <c r="AF16" i="21"/>
  <c r="AI16" i="21"/>
  <c r="AF17" i="21"/>
  <c r="AI17" i="21"/>
  <c r="AF18" i="21"/>
  <c r="AI18" i="21"/>
  <c r="AF19" i="21"/>
  <c r="AI19" i="21"/>
  <c r="AF20" i="21"/>
  <c r="AI20" i="21"/>
  <c r="AF21" i="21"/>
  <c r="AI21" i="21"/>
  <c r="AF22" i="21"/>
  <c r="AI22" i="21"/>
  <c r="AF23" i="21"/>
  <c r="AI23" i="21"/>
  <c r="AF24" i="21"/>
  <c r="AI24" i="21"/>
  <c r="AF25" i="21"/>
  <c r="AI25" i="21"/>
  <c r="AC5" i="21"/>
  <c r="AC6" i="21"/>
  <c r="AC7" i="21"/>
  <c r="AC8" i="21"/>
  <c r="AC9" i="21"/>
  <c r="AC10" i="21"/>
  <c r="AC11" i="21"/>
  <c r="AC12" i="21"/>
  <c r="AC13" i="21"/>
  <c r="AC14" i="21"/>
  <c r="AC15" i="21"/>
  <c r="AC16" i="21"/>
  <c r="AC17" i="21"/>
  <c r="AC18" i="21"/>
  <c r="AC19" i="21"/>
  <c r="AC20" i="21"/>
  <c r="AC21" i="21"/>
  <c r="AC22" i="21"/>
  <c r="AC23" i="21"/>
  <c r="AC24" i="21"/>
  <c r="AC25" i="21"/>
  <c r="AI4" i="21"/>
  <c r="AF4" i="21"/>
  <c r="AC4" i="21"/>
  <c r="Z5" i="21"/>
  <c r="Z6" i="21"/>
  <c r="Z7" i="21"/>
  <c r="Z8" i="21"/>
  <c r="Z9" i="21"/>
  <c r="Z10" i="21"/>
  <c r="Z11" i="21"/>
  <c r="Z12" i="21"/>
  <c r="Z13" i="21"/>
  <c r="Z14" i="21"/>
  <c r="Z15" i="21"/>
  <c r="Z16" i="21"/>
  <c r="Z17" i="21"/>
  <c r="Z18" i="21"/>
  <c r="Z19" i="21"/>
  <c r="Z20" i="21"/>
  <c r="Z21" i="21"/>
  <c r="Z22" i="21"/>
  <c r="Z23" i="21"/>
  <c r="Z24" i="21"/>
  <c r="Z25" i="21"/>
  <c r="Z4" i="21"/>
  <c r="J30" i="3" l="1"/>
  <c r="B6" i="22"/>
  <c r="B7" i="22"/>
  <c r="B8" i="22"/>
  <c r="B9" i="22"/>
  <c r="B10" i="22"/>
  <c r="B11" i="22"/>
  <c r="B12" i="22"/>
  <c r="B13" i="22"/>
  <c r="B14" i="22"/>
  <c r="B15" i="22"/>
  <c r="B16" i="22"/>
  <c r="B5" i="22"/>
  <c r="A6" i="22"/>
  <c r="A7" i="22"/>
  <c r="A8" i="22"/>
  <c r="A9" i="22"/>
  <c r="A10" i="22"/>
  <c r="A11" i="22"/>
  <c r="A12" i="22"/>
  <c r="A13" i="22"/>
  <c r="A14" i="22"/>
  <c r="A15" i="22"/>
  <c r="A16" i="22"/>
  <c r="A5" i="22"/>
  <c r="E23" i="17"/>
  <c r="F23" i="17" s="1"/>
  <c r="AJ25" i="21" s="1"/>
  <c r="E22" i="17"/>
  <c r="F22" i="17" s="1"/>
  <c r="AJ24" i="21" s="1"/>
  <c r="E21" i="17"/>
  <c r="F21" i="17" s="1"/>
  <c r="AJ23" i="21" s="1"/>
  <c r="E20" i="17"/>
  <c r="F20" i="17" s="1"/>
  <c r="AJ22" i="21" s="1"/>
  <c r="E19" i="17"/>
  <c r="F19" i="17" s="1"/>
  <c r="AJ21" i="21" s="1"/>
  <c r="E18" i="17"/>
  <c r="F18" i="17" s="1"/>
  <c r="AJ20" i="21" s="1"/>
  <c r="E17" i="17"/>
  <c r="F17" i="17" s="1"/>
  <c r="AJ19" i="21" s="1"/>
  <c r="E16" i="17"/>
  <c r="F16" i="17" s="1"/>
  <c r="AJ18" i="21" s="1"/>
  <c r="E15" i="17"/>
  <c r="F15" i="17" s="1"/>
  <c r="AJ17" i="21" s="1"/>
  <c r="E14" i="17"/>
  <c r="F14" i="17" s="1"/>
  <c r="AJ16" i="21" s="1"/>
  <c r="E13" i="17"/>
  <c r="F13" i="17" s="1"/>
  <c r="AJ15" i="21" s="1"/>
  <c r="E12" i="17"/>
  <c r="F12" i="17" s="1"/>
  <c r="AJ14" i="21" s="1"/>
  <c r="E11" i="17"/>
  <c r="F11" i="17" s="1"/>
  <c r="AJ13" i="21" s="1"/>
  <c r="E10" i="17"/>
  <c r="F10" i="17" s="1"/>
  <c r="AJ12" i="21" s="1"/>
  <c r="E9" i="17"/>
  <c r="F9" i="17" s="1"/>
  <c r="AJ11" i="21" s="1"/>
  <c r="E8" i="17"/>
  <c r="F8" i="17" s="1"/>
  <c r="AJ10" i="21" s="1"/>
  <c r="E7" i="17"/>
  <c r="F7" i="17" s="1"/>
  <c r="AJ9" i="21" s="1"/>
  <c r="E6" i="17"/>
  <c r="F6" i="17" s="1"/>
  <c r="AJ8" i="21" s="1"/>
  <c r="E5" i="17"/>
  <c r="F5" i="17" s="1"/>
  <c r="AJ7" i="21" s="1"/>
  <c r="E4" i="17"/>
  <c r="F4" i="17" s="1"/>
  <c r="AJ6" i="21" s="1"/>
  <c r="E3" i="17"/>
  <c r="F3" i="17" s="1"/>
  <c r="AJ5" i="21" s="1"/>
  <c r="E2" i="17"/>
  <c r="F2" i="17" s="1"/>
  <c r="AJ4" i="21" s="1"/>
  <c r="E23" i="16"/>
  <c r="F23" i="16" s="1"/>
  <c r="AG25" i="21" s="1"/>
  <c r="E22" i="16"/>
  <c r="F22" i="16" s="1"/>
  <c r="AG24" i="21" s="1"/>
  <c r="E21" i="16"/>
  <c r="F21" i="16" s="1"/>
  <c r="AG23" i="21" s="1"/>
  <c r="E20" i="16"/>
  <c r="F20" i="16" s="1"/>
  <c r="AG22" i="21" s="1"/>
  <c r="E19" i="16"/>
  <c r="F19" i="16" s="1"/>
  <c r="AG21" i="21" s="1"/>
  <c r="E18" i="16"/>
  <c r="F18" i="16" s="1"/>
  <c r="AG20" i="21" s="1"/>
  <c r="E17" i="16"/>
  <c r="F17" i="16" s="1"/>
  <c r="AG19" i="21" s="1"/>
  <c r="E16" i="16"/>
  <c r="F16" i="16" s="1"/>
  <c r="AG18" i="21" s="1"/>
  <c r="E15" i="16"/>
  <c r="F15" i="16" s="1"/>
  <c r="AG17" i="21" s="1"/>
  <c r="E14" i="16"/>
  <c r="F14" i="16" s="1"/>
  <c r="AG16" i="21" s="1"/>
  <c r="E13" i="16"/>
  <c r="F13" i="16" s="1"/>
  <c r="AG15" i="21" s="1"/>
  <c r="E12" i="16"/>
  <c r="F12" i="16" s="1"/>
  <c r="AG14" i="21" s="1"/>
  <c r="E11" i="16"/>
  <c r="F11" i="16" s="1"/>
  <c r="AG13" i="21" s="1"/>
  <c r="E10" i="16"/>
  <c r="F10" i="16" s="1"/>
  <c r="AG12" i="21" s="1"/>
  <c r="E9" i="16"/>
  <c r="F9" i="16" s="1"/>
  <c r="AG11" i="21" s="1"/>
  <c r="E8" i="16"/>
  <c r="F8" i="16" s="1"/>
  <c r="AG10" i="21" s="1"/>
  <c r="E7" i="16"/>
  <c r="F7" i="16" s="1"/>
  <c r="AG9" i="21" s="1"/>
  <c r="E6" i="16"/>
  <c r="F6" i="16" s="1"/>
  <c r="AG8" i="21" s="1"/>
  <c r="E5" i="16"/>
  <c r="F5" i="16" s="1"/>
  <c r="AG7" i="21" s="1"/>
  <c r="E4" i="16"/>
  <c r="F4" i="16" s="1"/>
  <c r="AG6" i="21" s="1"/>
  <c r="E3" i="16"/>
  <c r="F3" i="16" s="1"/>
  <c r="AG5" i="21" s="1"/>
  <c r="E2" i="16"/>
  <c r="F2" i="16" s="1"/>
  <c r="AG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AD25" i="21" l="1"/>
  <c r="AA25" i="21"/>
  <c r="AD24" i="21"/>
  <c r="AA24" i="21"/>
  <c r="AA23" i="21"/>
  <c r="AD23" i="21"/>
  <c r="AA22" i="21"/>
  <c r="AD22" i="21"/>
  <c r="AA21" i="21"/>
  <c r="AD21" i="21"/>
  <c r="AA20" i="21"/>
  <c r="AD20" i="21"/>
  <c r="AA19" i="21"/>
  <c r="AD19" i="21"/>
  <c r="AD18" i="21"/>
  <c r="AA18" i="21"/>
  <c r="AD17" i="21"/>
  <c r="AA17" i="21"/>
  <c r="AA16" i="21"/>
  <c r="AD16" i="21"/>
  <c r="AA15" i="21"/>
  <c r="AD15" i="21"/>
  <c r="AA14" i="21"/>
  <c r="AD14" i="21"/>
  <c r="AA13" i="21"/>
  <c r="AD13" i="21"/>
  <c r="AD12" i="21"/>
  <c r="AA12" i="21"/>
  <c r="AA11" i="21"/>
  <c r="AD11" i="21"/>
  <c r="AD10" i="21"/>
  <c r="AA10" i="21"/>
  <c r="AD9" i="21"/>
  <c r="AA9" i="21"/>
  <c r="AA8" i="21"/>
  <c r="AD8" i="21"/>
  <c r="AA7" i="21"/>
  <c r="AD7" i="21"/>
  <c r="AA6" i="21"/>
  <c r="AD6" i="21"/>
  <c r="AD5" i="21"/>
  <c r="AA5" i="21"/>
  <c r="AA4" i="21"/>
  <c r="AD4" i="21"/>
  <c r="W5" i="21"/>
  <c r="W6" i="21"/>
  <c r="W7" i="21"/>
  <c r="W8" i="21"/>
  <c r="W9" i="21"/>
  <c r="W10" i="21"/>
  <c r="W11" i="21"/>
  <c r="W12" i="21"/>
  <c r="W13" i="21"/>
  <c r="W14" i="21"/>
  <c r="W15" i="21"/>
  <c r="W16" i="21"/>
  <c r="W17" i="21"/>
  <c r="W18" i="21"/>
  <c r="W19" i="21"/>
  <c r="W20" i="21"/>
  <c r="W21" i="21"/>
  <c r="W22" i="21"/>
  <c r="W23" i="21"/>
  <c r="W24" i="21"/>
  <c r="W25" i="21"/>
  <c r="T5" i="21"/>
  <c r="T6" i="21"/>
  <c r="T7" i="21"/>
  <c r="T8" i="21"/>
  <c r="T9" i="21"/>
  <c r="T10" i="21"/>
  <c r="T11" i="21"/>
  <c r="T12" i="21"/>
  <c r="T13" i="21"/>
  <c r="T14" i="21"/>
  <c r="T15" i="21"/>
  <c r="T16" i="21"/>
  <c r="T17" i="21"/>
  <c r="T18" i="21"/>
  <c r="T19" i="21"/>
  <c r="T20" i="21"/>
  <c r="T21" i="21"/>
  <c r="T22" i="21"/>
  <c r="T23" i="21"/>
  <c r="T24" i="21"/>
  <c r="T25" i="21"/>
  <c r="Q5" i="21"/>
  <c r="Q6" i="21"/>
  <c r="Q7" i="21"/>
  <c r="Q8" i="21"/>
  <c r="Q9" i="21"/>
  <c r="Q10" i="21"/>
  <c r="Q11" i="21"/>
  <c r="Q12" i="21"/>
  <c r="Q13" i="21"/>
  <c r="Q14" i="21"/>
  <c r="Q15" i="21"/>
  <c r="Q16" i="21"/>
  <c r="Q17" i="21"/>
  <c r="Q18" i="21"/>
  <c r="Q19" i="21"/>
  <c r="Q20" i="21"/>
  <c r="Q21" i="21"/>
  <c r="Q22" i="21"/>
  <c r="Q23" i="21"/>
  <c r="Q24" i="21"/>
  <c r="Q25" i="21"/>
  <c r="N5" i="21"/>
  <c r="N6" i="21"/>
  <c r="N7" i="21"/>
  <c r="N8" i="21"/>
  <c r="N9" i="21"/>
  <c r="N10" i="21"/>
  <c r="N11" i="21"/>
  <c r="N12" i="21"/>
  <c r="N13" i="21"/>
  <c r="N14" i="21"/>
  <c r="N15" i="21"/>
  <c r="N16" i="21"/>
  <c r="N17" i="21"/>
  <c r="N18" i="21"/>
  <c r="N19" i="21"/>
  <c r="N20" i="21"/>
  <c r="N21" i="21"/>
  <c r="N22" i="21"/>
  <c r="N23" i="21"/>
  <c r="N24" i="21"/>
  <c r="N25" i="21"/>
  <c r="W4" i="21"/>
  <c r="T4" i="21"/>
  <c r="Q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X5" i="21" s="1"/>
  <c r="J37" i="3"/>
  <c r="E23" i="13"/>
  <c r="F23" i="13" s="1"/>
  <c r="X25" i="21" s="1"/>
  <c r="E22" i="13"/>
  <c r="F22" i="13" s="1"/>
  <c r="X24" i="21" s="1"/>
  <c r="E21" i="13"/>
  <c r="F21" i="13" s="1"/>
  <c r="X23" i="21" s="1"/>
  <c r="E20" i="13"/>
  <c r="F20" i="13" s="1"/>
  <c r="X22" i="21" s="1"/>
  <c r="E19" i="13"/>
  <c r="F19" i="13" s="1"/>
  <c r="X21" i="21" s="1"/>
  <c r="E18" i="13"/>
  <c r="F18" i="13" s="1"/>
  <c r="X20" i="21" s="1"/>
  <c r="E17" i="13"/>
  <c r="F17" i="13" s="1"/>
  <c r="X19" i="21" s="1"/>
  <c r="E16" i="13"/>
  <c r="F16" i="13" s="1"/>
  <c r="X18" i="21" s="1"/>
  <c r="E15" i="13"/>
  <c r="F15" i="13" s="1"/>
  <c r="X17" i="21" s="1"/>
  <c r="E14" i="13"/>
  <c r="F14" i="13" s="1"/>
  <c r="X16" i="21" s="1"/>
  <c r="E13" i="13"/>
  <c r="F13" i="13" s="1"/>
  <c r="X15" i="21" s="1"/>
  <c r="E12" i="13"/>
  <c r="F12" i="13" s="1"/>
  <c r="X14" i="21" s="1"/>
  <c r="E11" i="13"/>
  <c r="F11" i="13" s="1"/>
  <c r="X13" i="21" s="1"/>
  <c r="E10" i="13"/>
  <c r="F10" i="13" s="1"/>
  <c r="X12" i="21" s="1"/>
  <c r="E9" i="13"/>
  <c r="F9" i="13" s="1"/>
  <c r="X11" i="21" s="1"/>
  <c r="E8" i="13"/>
  <c r="F8" i="13" s="1"/>
  <c r="X10" i="21" s="1"/>
  <c r="E7" i="13"/>
  <c r="F7" i="13" s="1"/>
  <c r="X9" i="21" s="1"/>
  <c r="E6" i="13"/>
  <c r="F6" i="13" s="1"/>
  <c r="X8" i="21" s="1"/>
  <c r="E5" i="13"/>
  <c r="F5" i="13" s="1"/>
  <c r="X7" i="21" s="1"/>
  <c r="E4" i="13"/>
  <c r="F4" i="13" s="1"/>
  <c r="X6" i="21" s="1"/>
  <c r="E2" i="13"/>
  <c r="F2" i="13" s="1"/>
  <c r="X4" i="21" s="1"/>
  <c r="E23" i="10"/>
  <c r="F23" i="10" s="1"/>
  <c r="U25" i="21" s="1"/>
  <c r="E22" i="10"/>
  <c r="F22" i="10" s="1"/>
  <c r="U24" i="21" s="1"/>
  <c r="E21" i="10"/>
  <c r="F21" i="10" s="1"/>
  <c r="U23" i="21" s="1"/>
  <c r="E20" i="10"/>
  <c r="F20" i="10" s="1"/>
  <c r="U22" i="21" s="1"/>
  <c r="E19" i="10"/>
  <c r="F19" i="10" s="1"/>
  <c r="U21" i="21" s="1"/>
  <c r="E18" i="10"/>
  <c r="F18" i="10" s="1"/>
  <c r="U20" i="21" s="1"/>
  <c r="E17" i="10"/>
  <c r="F17" i="10" s="1"/>
  <c r="U19" i="21" s="1"/>
  <c r="E16" i="10"/>
  <c r="F16" i="10" s="1"/>
  <c r="U18" i="21" s="1"/>
  <c r="E15" i="10"/>
  <c r="F15" i="10" s="1"/>
  <c r="U17" i="21" s="1"/>
  <c r="E14" i="10"/>
  <c r="F14" i="10" s="1"/>
  <c r="U16" i="21" s="1"/>
  <c r="E13" i="10"/>
  <c r="F13" i="10" s="1"/>
  <c r="U15" i="21" s="1"/>
  <c r="E12" i="10"/>
  <c r="F12" i="10" s="1"/>
  <c r="U14" i="21" s="1"/>
  <c r="E11" i="10"/>
  <c r="F11" i="10" s="1"/>
  <c r="U13" i="21" s="1"/>
  <c r="E10" i="10"/>
  <c r="F10" i="10" s="1"/>
  <c r="U12" i="21" s="1"/>
  <c r="E9" i="10"/>
  <c r="F9" i="10" s="1"/>
  <c r="U11" i="21" s="1"/>
  <c r="E8" i="10"/>
  <c r="F8" i="10" s="1"/>
  <c r="U10" i="21" s="1"/>
  <c r="E7" i="10"/>
  <c r="F7" i="10" s="1"/>
  <c r="U9" i="21" s="1"/>
  <c r="E6" i="10"/>
  <c r="F6" i="10" s="1"/>
  <c r="U8" i="21" s="1"/>
  <c r="E5" i="10"/>
  <c r="F5" i="10" s="1"/>
  <c r="U7" i="21" s="1"/>
  <c r="E4" i="10"/>
  <c r="F4" i="10" s="1"/>
  <c r="U6" i="21" s="1"/>
  <c r="E3" i="10"/>
  <c r="F3" i="10" s="1"/>
  <c r="U5" i="21" s="1"/>
  <c r="E2" i="10"/>
  <c r="F2" i="10" s="1"/>
  <c r="U4" i="21" s="1"/>
  <c r="E23" i="11"/>
  <c r="F23" i="11" s="1"/>
  <c r="R25" i="21" s="1"/>
  <c r="E22" i="11"/>
  <c r="F22" i="11" s="1"/>
  <c r="R24" i="21" s="1"/>
  <c r="E21" i="11"/>
  <c r="F21" i="11" s="1"/>
  <c r="R23" i="21" s="1"/>
  <c r="E20" i="11"/>
  <c r="F20" i="11" s="1"/>
  <c r="R22" i="21" s="1"/>
  <c r="E19" i="11"/>
  <c r="F19" i="11" s="1"/>
  <c r="R21" i="21" s="1"/>
  <c r="E18" i="11"/>
  <c r="F18" i="11" s="1"/>
  <c r="R20" i="21" s="1"/>
  <c r="E17" i="11"/>
  <c r="F17" i="11" s="1"/>
  <c r="R19" i="21" s="1"/>
  <c r="E16" i="11"/>
  <c r="F16" i="11" s="1"/>
  <c r="R18" i="21" s="1"/>
  <c r="E15" i="11"/>
  <c r="F15" i="11" s="1"/>
  <c r="R17" i="21" s="1"/>
  <c r="E14" i="11"/>
  <c r="F14" i="11" s="1"/>
  <c r="R16" i="21" s="1"/>
  <c r="E13" i="11"/>
  <c r="F13" i="11" s="1"/>
  <c r="R15" i="21" s="1"/>
  <c r="E12" i="11"/>
  <c r="F12" i="11" s="1"/>
  <c r="R14" i="21" s="1"/>
  <c r="E11" i="11"/>
  <c r="F11" i="11" s="1"/>
  <c r="R13" i="21" s="1"/>
  <c r="E10" i="11"/>
  <c r="F10" i="11" s="1"/>
  <c r="R12" i="21" s="1"/>
  <c r="E9" i="11"/>
  <c r="F9" i="11" s="1"/>
  <c r="R11" i="21" s="1"/>
  <c r="E8" i="11"/>
  <c r="F8" i="11" s="1"/>
  <c r="R10" i="21" s="1"/>
  <c r="E7" i="11"/>
  <c r="F7" i="11" s="1"/>
  <c r="R9" i="21" s="1"/>
  <c r="E6" i="11"/>
  <c r="F6" i="11" s="1"/>
  <c r="R8" i="21" s="1"/>
  <c r="E5" i="11"/>
  <c r="F5" i="11" s="1"/>
  <c r="R7" i="21" s="1"/>
  <c r="E4" i="11"/>
  <c r="F4" i="11" s="1"/>
  <c r="R6" i="21" s="1"/>
  <c r="E3" i="11"/>
  <c r="F3" i="11" s="1"/>
  <c r="R5" i="21" s="1"/>
  <c r="E2" i="11"/>
  <c r="F2" i="11" s="1"/>
  <c r="R4" i="21" s="1"/>
  <c r="E23" i="8"/>
  <c r="F23" i="8" s="1"/>
  <c r="O25" i="21" s="1"/>
  <c r="E22" i="8"/>
  <c r="F22" i="8" s="1"/>
  <c r="O24" i="21" s="1"/>
  <c r="E21" i="8"/>
  <c r="F21" i="8" s="1"/>
  <c r="O23" i="21" s="1"/>
  <c r="E20" i="8"/>
  <c r="F20" i="8" s="1"/>
  <c r="O22" i="21" s="1"/>
  <c r="E19" i="8"/>
  <c r="F19" i="8" s="1"/>
  <c r="O21" i="21" s="1"/>
  <c r="E18" i="8"/>
  <c r="F18" i="8" s="1"/>
  <c r="O20" i="21" s="1"/>
  <c r="E17" i="8"/>
  <c r="F17" i="8" s="1"/>
  <c r="O19" i="21" s="1"/>
  <c r="E16" i="8"/>
  <c r="F16" i="8" s="1"/>
  <c r="O18" i="21" s="1"/>
  <c r="E15" i="8"/>
  <c r="F15" i="8" s="1"/>
  <c r="O17" i="21" s="1"/>
  <c r="E14" i="8"/>
  <c r="F14" i="8" s="1"/>
  <c r="O16" i="21" s="1"/>
  <c r="E13" i="8"/>
  <c r="F13" i="8" s="1"/>
  <c r="O15" i="21" s="1"/>
  <c r="E12" i="8"/>
  <c r="F12" i="8" s="1"/>
  <c r="O14" i="21" s="1"/>
  <c r="E11" i="8"/>
  <c r="F11" i="8" s="1"/>
  <c r="O13" i="21" s="1"/>
  <c r="E10" i="8"/>
  <c r="F10" i="8" s="1"/>
  <c r="O12" i="21" s="1"/>
  <c r="E9" i="8"/>
  <c r="F9" i="8" s="1"/>
  <c r="O11" i="21" s="1"/>
  <c r="E8" i="8"/>
  <c r="F8" i="8" s="1"/>
  <c r="O10" i="21" s="1"/>
  <c r="E7" i="8"/>
  <c r="F7" i="8" s="1"/>
  <c r="O9" i="21" s="1"/>
  <c r="E6" i="8"/>
  <c r="F6" i="8" s="1"/>
  <c r="O8" i="21" s="1"/>
  <c r="E5" i="8"/>
  <c r="F5" i="8" s="1"/>
  <c r="O7" i="21" s="1"/>
  <c r="E4" i="8"/>
  <c r="F4" i="8" s="1"/>
  <c r="O6" i="21" s="1"/>
  <c r="E3" i="8"/>
  <c r="F3" i="8" s="1"/>
  <c r="O5" i="21" s="1"/>
  <c r="E2" i="8"/>
  <c r="F2" i="8" s="1"/>
  <c r="O4" i="21" s="1"/>
  <c r="G13" i="22" l="1"/>
  <c r="AB26" i="21"/>
  <c r="H13" i="22" s="1"/>
  <c r="I29" i="3"/>
  <c r="J29" i="3"/>
  <c r="J44" i="3"/>
  <c r="D44" i="3"/>
  <c r="E44" i="3" s="1"/>
  <c r="D43" i="3"/>
  <c r="E43" i="3" s="1"/>
  <c r="D42" i="3"/>
  <c r="E42" i="3" s="1"/>
  <c r="D41" i="3"/>
  <c r="E41" i="3" s="1"/>
  <c r="I37" i="3"/>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E22" i="18"/>
  <c r="F22" i="18" s="1"/>
  <c r="E21" i="18"/>
  <c r="F21" i="18" s="1"/>
  <c r="E20" i="18"/>
  <c r="F20" i="18" s="1"/>
  <c r="E19" i="18"/>
  <c r="F19" i="18" s="1"/>
  <c r="E18" i="18"/>
  <c r="F18" i="18" s="1"/>
  <c r="E17" i="18"/>
  <c r="F17" i="18" s="1"/>
  <c r="E16" i="18"/>
  <c r="F16" i="18"/>
  <c r="E15" i="18"/>
  <c r="F15" i="18" s="1"/>
  <c r="E14" i="18"/>
  <c r="F14" i="18" s="1"/>
  <c r="E13" i="18"/>
  <c r="F13" i="18" s="1"/>
  <c r="E12" i="18"/>
  <c r="F12" i="18" s="1"/>
  <c r="E11" i="18"/>
  <c r="F11" i="18" s="1"/>
  <c r="E10" i="18"/>
  <c r="F10" i="18"/>
  <c r="E9" i="18"/>
  <c r="F9" i="18" s="1"/>
  <c r="E8" i="18"/>
  <c r="F8" i="18" s="1"/>
  <c r="E7" i="18"/>
  <c r="F7" i="18" s="1"/>
  <c r="E6" i="18"/>
  <c r="F6" i="18" s="1"/>
  <c r="E5" i="18"/>
  <c r="F5" i="18" s="1"/>
  <c r="E4" i="18"/>
  <c r="F4" i="18" s="1"/>
  <c r="E3" i="18"/>
  <c r="F3" i="18" s="1"/>
  <c r="E2" i="18"/>
  <c r="F2" i="18"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5" i="22" l="1"/>
  <c r="D26" i="21"/>
  <c r="H5" i="22" s="1"/>
  <c r="I44" i="3"/>
  <c r="I42" i="3"/>
  <c r="J42" i="3"/>
  <c r="I40" i="3"/>
  <c r="J40" i="3"/>
  <c r="I39" i="3"/>
  <c r="J39" i="3"/>
  <c r="I38" i="3"/>
  <c r="J38" i="3"/>
  <c r="I43" i="3"/>
  <c r="J43" i="3"/>
  <c r="I41" i="3"/>
  <c r="J41" i="3"/>
  <c r="I33" i="3"/>
  <c r="I34" i="3"/>
  <c r="I32" i="3"/>
  <c r="I36" i="3"/>
  <c r="J36" i="3"/>
  <c r="I35" i="3"/>
  <c r="L25" i="21"/>
  <c r="L24" i="21"/>
  <c r="L23" i="21"/>
  <c r="L22" i="21"/>
  <c r="L21" i="21"/>
  <c r="L20" i="21"/>
  <c r="L19" i="21"/>
  <c r="L18" i="21"/>
  <c r="L17" i="21"/>
  <c r="L16" i="21"/>
  <c r="L15" i="21"/>
  <c r="L14" i="21"/>
  <c r="L13" i="21"/>
  <c r="L12" i="21"/>
  <c r="L11"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5" i="22" l="1"/>
  <c r="AH26" i="21"/>
  <c r="H15" i="22" s="1"/>
  <c r="G12" i="22"/>
  <c r="Y26" i="21"/>
  <c r="H12" i="22" s="1"/>
  <c r="G14" i="22"/>
  <c r="AE26" i="21"/>
  <c r="H14" i="22" s="1"/>
  <c r="G16" i="22"/>
  <c r="AK26" i="21"/>
  <c r="H16" i="22" s="1"/>
  <c r="G9" i="22"/>
  <c r="P26" i="21"/>
  <c r="H9" i="22" s="1"/>
  <c r="G7" i="22"/>
  <c r="J26" i="21"/>
  <c r="H7" i="22" s="1"/>
  <c r="G8" i="22"/>
  <c r="M26" i="21"/>
  <c r="H8" i="22" s="1"/>
  <c r="G11" i="22"/>
  <c r="V26" i="21"/>
  <c r="H11" i="22" s="1"/>
  <c r="G10" i="22"/>
  <c r="S26" i="21"/>
  <c r="H10" i="22" s="1"/>
  <c r="G6" i="22"/>
  <c r="G26" i="21"/>
  <c r="H6" i="22" s="1"/>
  <c r="G25" i="3"/>
  <c r="C21" i="3"/>
  <c r="G21" i="3"/>
  <c r="G24" i="3"/>
  <c r="C20" i="3"/>
  <c r="G20" i="3"/>
  <c r="C23" i="3"/>
  <c r="G23" i="3"/>
  <c r="G22" i="3"/>
  <c r="C22" i="3"/>
  <c r="G26" i="3"/>
  <c r="C26" i="3"/>
</calcChain>
</file>

<file path=xl/sharedStrings.xml><?xml version="1.0" encoding="utf-8"?>
<sst xmlns="http://schemas.openxmlformats.org/spreadsheetml/2006/main" count="1304" uniqueCount="223">
  <si>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</si>
  <si>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</si>
  <si>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</si>
  <si>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</si>
  <si>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</si>
  <si>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</si>
  <si>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</si>
  <si>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</si>
  <si>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</si>
  <si>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</si>
  <si>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</si>
  <si>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</si>
  <si>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</si>
  <si>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</si>
  <si>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</si>
  <si>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</si>
  <si>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</si>
  <si>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</si>
  <si>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</si>
  <si>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</si>
  <si>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</si>
  <si>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</si>
  <si>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</si>
  <si>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</si>
  <si>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</si>
  <si>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</si>
  <si>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</si>
  <si>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</si>
  <si>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</si>
  <si>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</si>
  <si>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</si>
  <si>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</si>
  <si>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</si>
  <si>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</si>
  <si>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</si>
  <si>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</si>
  <si>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</si>
  <si>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</si>
  <si>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</si>
  <si>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</si>
  <si>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</si>
  <si>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</si>
  <si>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</si>
  <si>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</si>
  <si>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</si>
  <si>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</si>
  <si>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</si>
  <si>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</si>
  <si>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</si>
  <si>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3) Calculate how much GB to use ([Total Volume] - [CsCl stock volume] - [DNA volume])</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</si>
  <si>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</si>
  <si>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</si>
  <si>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</si>
  <si>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</si>
  <si>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</si>
  <si>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</si>
  <si>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</si>
  <si>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</si>
  <si>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</si>
  <si>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</si>
  <si>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</si>
  <si>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</si>
  <si>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</si>
  <si>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</si>
  <si>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</si>
  <si>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</si>
  <si>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</si>
  <si>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</si>
  <si>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</si>
  <si>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</si>
  <si>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</si>
  <si>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</si>
  <si>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</si>
  <si>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</si>
  <si>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</si>
  <si>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</si>
  <si>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</si>
  <si>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</si>
  <si>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</si>
  <si>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</si>
  <si>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</si>
  <si>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</si>
  <si>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</si>
  <si>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</si>
  <si>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</si>
  <si>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</si>
  <si>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</si>
  <si>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</si>
  <si>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</si>
  <si>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</si>
  <si>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</si>
  <si>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</si>
  <si>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</si>
  <si>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</si>
  <si>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</si>
  <si>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</si>
  <si>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</si>
  <si>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</si>
  <si>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</si>
  <si>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</si>
  <si>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</si>
  <si>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</si>
  <si>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</si>
  <si>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</si>
  <si>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</si>
  <si>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</si>
  <si>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</si>
  <si>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</si>
  <si>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</si>
  <si>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</si>
  <si>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</si>
  <si>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</si>
  <si>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</si>
  <si>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</si>
  <si>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</si>
  <si>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</si>
  <si>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</si>
  <si>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</si>
  <si>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</si>
  <si>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</si>
  <si>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</si>
  <si>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</si>
  <si>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</si>
  <si>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</si>
  <si>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</si>
  <si>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</si>
  <si>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</si>
  <si>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</si>
  <si>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</si>
  <si>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</si>
  <si>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</si>
  <si>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</si>
  <si>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</si>
  <si>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</si>
  <si>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</si>
  <si>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</si>
  <si>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</si>
  <si>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</si>
  <si>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</si>
  <si>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</si>
  <si>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</si>
  <si>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</si>
  <si>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</si>
  <si>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</si>
  <si>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</si>
  <si>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</si>
  <si>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</si>
  <si>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 xml:space="preserve">DNA </t>
  </si>
  <si>
    <t>TE</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</si>
  <si>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</si>
  <si>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</si>
  <si>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</si>
  <si>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</si>
  <si>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</si>
  <si>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</si>
  <si>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</si>
  <si>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</si>
  <si>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</si>
  <si>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</si>
  <si>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</si>
  <si>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</si>
  <si>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</si>
  <si>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</si>
  <si>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</si>
  <si>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</si>
  <si>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</si>
  <si>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</si>
  <si>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</si>
  <si>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</si>
  <si>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</si>
  <si>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</si>
  <si>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</si>
  <si>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</si>
  <si>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</si>
  <si>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E</t>
  </si>
  <si>
    <t>F</t>
  </si>
  <si>
    <t>G</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</si>
  <si>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</si>
  <si>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</si>
  <si>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</si>
  <si>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</si>
  <si>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</si>
  <si>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</si>
  <si>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</si>
  <si>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</si>
  <si>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</si>
  <si>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</si>
  <si>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</si>
  <si>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</si>
  <si>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</si>
  <si>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</si>
  <si>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</si>
  <si>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</si>
  <si>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</si>
  <si>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</si>
  <si>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</si>
  <si>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</si>
  <si>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</si>
  <si>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Total DNA</t>
  </si>
  <si>
    <t>EFGH</t>
  </si>
  <si>
    <t>Total Hours Centrifuged</t>
  </si>
  <si>
    <t>Percent DNA Recovered</t>
  </si>
  <si>
    <t>IJKL</t>
  </si>
  <si>
    <t>I</t>
  </si>
  <si>
    <t>J</t>
  </si>
  <si>
    <t>K</t>
  </si>
  <si>
    <t>Isotope</t>
  </si>
  <si>
    <t>DNA Loaded (ng)</t>
  </si>
  <si>
    <t>Notes:</t>
  </si>
  <si>
    <t>GB+Tween</t>
  </si>
  <si>
    <t>GB*</t>
  </si>
  <si>
    <t>*Add ~20 ul extra GB to bring into 1.725-1.73 g/ml density range</t>
  </si>
  <si>
    <t>Final Volume per Fraction (ul)</t>
  </si>
  <si>
    <t>Aaron is processing</t>
  </si>
  <si>
    <t>Double checked end values twice</t>
  </si>
  <si>
    <t>Double checked volumes and doesn't appear to be any double fractions</t>
  </si>
  <si>
    <t>ABCD contaminated</t>
  </si>
  <si>
    <t>DNA/Density graph looks bad; recommend repeating</t>
  </si>
  <si>
    <t>During the PEG precipication step 500 ul of TE was added to the sample instead of PEG. Then 500 ul of PEG to the mix. Normally the the PEG ration between sample is 2:1 (PEG:sample) but for this run it was closer to 1:1</t>
  </si>
  <si>
    <t xml:space="preserve">After the overnight incubation, samples were spun for 5 hours. Using the Hamilton robot 750 ul of volume was removed from the samples. Samples were spun for an additional hour just in case pellets were disrupted. </t>
  </si>
  <si>
    <t>Then the regular protocol was used to finish the process.</t>
  </si>
  <si>
    <t>3/14 the rotor was dropped disrupting the gradient. The samples were spun an additional 48 hours to reestablish the gradient.</t>
  </si>
  <si>
    <t>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</si>
</sst>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s>
  <cellStyleXfs count="2">
    <xf numFmtId="0" fontId="0" fillId="0" borderId="0"/>
    <xf numFmtId="0" fontId="16" fillId="0" borderId="0"/>
  </cellStyleXfs>
  <cellXfs count="120">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0" fontId="4" fillId="0" borderId="0" xfId="0" applyFont="1" applyAlignment="1">
      <alignment horizontal="center"/>
    </xf>
    <xf numFmtId="0" fontId="0" fillId="5" borderId="0" xfId="0"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7" xfId="1" applyBorder="1" applyAlignment="1">
      <alignment horizontal="center"/>
    </xf>
    <xf numFmtId="0" fontId="16" fillId="0" borderId="0" xfId="1" applyAlignment="1">
      <alignment horizontal="center"/>
    </xf>
    <xf numFmtId="0" fontId="13" fillId="0" borderId="8"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7" xfId="1" applyNumberFormat="1" applyFill="1" applyBorder="1" applyAlignment="1">
      <alignment horizontal="right"/>
    </xf>
    <xf numFmtId="165" fontId="16" fillId="2" borderId="0" xfId="1" applyNumberFormat="1" applyFill="1"/>
    <xf numFmtId="165" fontId="16" fillId="2" borderId="8" xfId="1" applyNumberFormat="1" applyFill="1" applyBorder="1"/>
    <xf numFmtId="165" fontId="16" fillId="0" borderId="7" xfId="1" applyNumberFormat="1" applyBorder="1" applyAlignment="1">
      <alignment horizontal="right"/>
    </xf>
    <xf numFmtId="165" fontId="16" fillId="0" borderId="0" xfId="1" applyNumberFormat="1"/>
    <xf numFmtId="165" fontId="16" fillId="0" borderId="8" xfId="1" applyNumberFormat="1" applyBorder="1"/>
    <xf numFmtId="165" fontId="13" fillId="0" borderId="8" xfId="1" applyNumberFormat="1" applyFont="1" applyBorder="1"/>
    <xf numFmtId="165" fontId="14" fillId="0" borderId="8" xfId="1" applyNumberFormat="1" applyFont="1" applyBorder="1"/>
    <xf numFmtId="165" fontId="14" fillId="0" borderId="0" xfId="1" applyNumberFormat="1" applyFont="1"/>
    <xf numFmtId="165" fontId="16" fillId="2" borderId="9" xfId="1" applyNumberFormat="1" applyFill="1" applyBorder="1" applyAlignment="1">
      <alignment horizontal="right"/>
    </xf>
    <xf numFmtId="165" fontId="16" fillId="2" borderId="4" xfId="1" applyNumberFormat="1" applyFill="1" applyBorder="1"/>
    <xf numFmtId="165" fontId="16" fillId="2" borderId="10"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7" xfId="1" applyNumberFormat="1" applyBorder="1" applyAlignment="1">
      <alignment horizontal="center"/>
    </xf>
    <xf numFmtId="165" fontId="16" fillId="0" borderId="0" xfId="1" applyNumberFormat="1" applyAlignment="1">
      <alignment horizontal="center"/>
    </xf>
    <xf numFmtId="165" fontId="13" fillId="0" borderId="8" xfId="1" applyNumberFormat="1" applyFont="1" applyBorder="1" applyAlignment="1">
      <alignment horizontal="center"/>
    </xf>
    <xf numFmtId="165" fontId="16" fillId="0" borderId="6" xfId="1" applyNumberFormat="1" applyBorder="1"/>
    <xf numFmtId="165" fontId="16" fillId="2" borderId="13" xfId="1" applyNumberFormat="1" applyFill="1" applyBorder="1"/>
    <xf numFmtId="165" fontId="16" fillId="2" borderId="12" xfId="1" applyNumberFormat="1" applyFill="1" applyBorder="1" applyAlignment="1">
      <alignment horizontal="right"/>
    </xf>
    <xf numFmtId="165" fontId="16" fillId="2" borderId="14" xfId="1" applyNumberFormat="1" applyFill="1" applyBorder="1"/>
    <xf numFmtId="165" fontId="16" fillId="0" borderId="11" xfId="1" applyNumberFormat="1" applyBorder="1"/>
    <xf numFmtId="165" fontId="13" fillId="0" borderId="11" xfId="1" applyNumberFormat="1" applyFont="1" applyBorder="1" applyAlignment="1">
      <alignment horizontal="right"/>
    </xf>
    <xf numFmtId="165" fontId="13" fillId="0" borderId="11" xfId="1" applyNumberFormat="1" applyFont="1" applyBorder="1"/>
    <xf numFmtId="165" fontId="16" fillId="0" borderId="11"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164" fontId="0" fillId="2" borderId="0" xfId="0" applyNumberFormat="1" applyFill="1"/>
    <xf numFmtId="167" fontId="0" fillId="2" borderId="0" xfId="0" applyNumberFormat="1" applyFill="1"/>
    <xf numFmtId="0" fontId="13" fillId="2" borderId="0" xfId="0" applyFont="1" applyFill="1" applyAlignment="1">
      <alignment horizontal="right"/>
    </xf>
    <xf numFmtId="0" fontId="13" fillId="0" borderId="5" xfId="1" applyFont="1" applyBorder="1"/>
    <xf numFmtId="1" fontId="13" fillId="0" borderId="5" xfId="1" applyNumberFormat="1" applyFont="1" applyBorder="1"/>
    <xf numFmtId="0" fontId="13" fillId="0" borderId="6" xfId="1" applyFont="1" applyBorder="1"/>
    <xf numFmtId="0" fontId="18" fillId="2" borderId="0" xfId="0" applyFont="1" applyFill="1" applyAlignment="1">
      <alignment horizontal="center" wrapText="1"/>
    </xf>
    <xf numFmtId="0" fontId="18" fillId="0" borderId="0" xfId="0" applyFont="1" applyAlignment="1">
      <alignment horizontal="center" wrapText="1"/>
    </xf>
    <xf numFmtId="0" fontId="0" fillId="0" borderId="0" xfId="0" applyAlignment="1">
      <alignment horizontal="center" wrapText="1"/>
    </xf>
    <xf numFmtId="0" fontId="18" fillId="0" borderId="0" xfId="0" applyFont="1" applyAlignment="1">
      <alignment horizontal="center"/>
    </xf>
    <xf numFmtId="0" fontId="18" fillId="2" borderId="0" xfId="0" applyFont="1" applyFill="1" applyAlignment="1">
      <alignment horizontal="center"/>
    </xf>
    <xf numFmtId="0" fontId="19" fillId="2" borderId="0" xfId="0" applyFont="1" applyFill="1"/>
    <xf numFmtId="0" fontId="4" fillId="0" borderId="1" xfId="0" applyFont="1" applyBorder="1"/>
    <xf numFmtId="0" fontId="4" fillId="0" borderId="1" xfId="0" applyFont="1" applyBorder="1" applyAlignment="1">
      <alignment wrapText="1"/>
    </xf>
    <xf numFmtId="0" fontId="15" fillId="0" borderId="1" xfId="0" applyFont="1" applyBorder="1" applyAlignment="1">
      <alignment wrapText="1"/>
    </xf>
    <xf numFmtId="0" fontId="18" fillId="5" borderId="0" xfId="0" applyFont="1" applyFill="1" applyAlignment="1">
      <alignment horizontal="center" wrapText="1"/>
    </xf>
    <xf numFmtId="0" fontId="18" fillId="5" borderId="0" xfId="0" applyFont="1" applyFill="1" applyAlignment="1">
      <alignment horizontal="center"/>
    </xf>
    <xf numFmtId="0" fontId="14" fillId="5" borderId="0" xfId="0" applyFont="1" applyFill="1"/>
    <xf numFmtId="167" fontId="14" fillId="5" borderId="0" xfId="0" applyNumberFormat="1" applyFont="1" applyFill="1"/>
    <xf numFmtId="165" fontId="13" fillId="0" borderId="7" xfId="1" applyNumberFormat="1" applyFont="1" applyBorder="1" applyAlignment="1">
      <alignment horizontal="center"/>
    </xf>
    <xf numFmtId="165" fontId="13" fillId="0" borderId="0" xfId="1" applyNumberFormat="1" applyFont="1" applyAlignment="1">
      <alignment horizontal="center"/>
    </xf>
    <xf numFmtId="165" fontId="13" fillId="0" borderId="8" xfId="1" applyNumberFormat="1" applyFont="1" applyBorder="1" applyAlignment="1">
      <alignment horizontal="center"/>
    </xf>
    <xf numFmtId="0" fontId="13" fillId="0" borderId="7" xfId="1" applyFont="1" applyBorder="1" applyAlignment="1">
      <alignment horizontal="center"/>
    </xf>
    <xf numFmtId="0" fontId="13" fillId="0" borderId="0" xfId="1" applyFont="1" applyAlignment="1">
      <alignment horizontal="center"/>
    </xf>
    <xf numFmtId="0" fontId="13" fillId="0" borderId="8" xfId="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1.774401923000001</c:v>
                </c:pt>
                <c:pt idx="1">
                  <c:v>1.7689381230000016</c:v>
                </c:pt>
                <c:pt idx="2">
                  <c:v>1.7645670830000011</c:v>
                </c:pt>
                <c:pt idx="3">
                  <c:v>1.7580105230000012</c:v>
                </c:pt>
                <c:pt idx="4">
                  <c:v>1.7516451960000019</c:v>
                </c:pt>
                <c:pt idx="5">
                  <c:v>1.7461813960000026</c:v>
                </c:pt>
                <c:pt idx="6">
                  <c:v>1.7396248360000008</c:v>
                </c:pt>
                <c:pt idx="7">
                  <c:v>1.7341610360000015</c:v>
                </c:pt>
                <c:pt idx="8">
                  <c:v>1.7286972360000021</c:v>
                </c:pt>
                <c:pt idx="9">
                  <c:v>1.7221406760000004</c:v>
                </c:pt>
                <c:pt idx="10">
                  <c:v>1.7166768760000011</c:v>
                </c:pt>
                <c:pt idx="11">
                  <c:v>1.7114043090000024</c:v>
                </c:pt>
                <c:pt idx="12">
                  <c:v>1.705940509000003</c:v>
                </c:pt>
                <c:pt idx="13">
                  <c:v>1.6993839490000013</c:v>
                </c:pt>
                <c:pt idx="14">
                  <c:v>1.693920149000002</c:v>
                </c:pt>
                <c:pt idx="15">
                  <c:v>1.6884563490000009</c:v>
                </c:pt>
                <c:pt idx="16">
                  <c:v>1.6818997890000027</c:v>
                </c:pt>
                <c:pt idx="17">
                  <c:v>1.6709721890000004</c:v>
                </c:pt>
                <c:pt idx="18">
                  <c:v>1.627453022000001</c:v>
                </c:pt>
              </c:numCache>
            </c:numRef>
          </c:xVal>
          <c:yVal>
            <c:numRef>
              <c:f>Summary!$D$5:$D$23</c:f>
              <c:numCache>
                <c:formatCode>0.0000</c:formatCode>
                <c:ptCount val="19"/>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1.7673263020000007</c:v>
                </c:pt>
                <c:pt idx="1">
                  <c:v>1.7640480220000008</c:v>
                </c:pt>
                <c:pt idx="2">
                  <c:v>1.759676982000002</c:v>
                </c:pt>
                <c:pt idx="3">
                  <c:v>1.7554971750000021</c:v>
                </c:pt>
                <c:pt idx="4">
                  <c:v>1.7500333750000028</c:v>
                </c:pt>
                <c:pt idx="5">
                  <c:v>1.7445695749999999</c:v>
                </c:pt>
                <c:pt idx="6">
                  <c:v>1.7382042480000006</c:v>
                </c:pt>
                <c:pt idx="7">
                  <c:v>1.7327404480000013</c:v>
                </c:pt>
                <c:pt idx="8">
                  <c:v>1.7272766480000019</c:v>
                </c:pt>
                <c:pt idx="9">
                  <c:v>1.7218128480000008</c:v>
                </c:pt>
                <c:pt idx="10">
                  <c:v>1.7152562880000009</c:v>
                </c:pt>
                <c:pt idx="11">
                  <c:v>1.7097924880000015</c:v>
                </c:pt>
                <c:pt idx="12">
                  <c:v>1.7032359280000033</c:v>
                </c:pt>
                <c:pt idx="13">
                  <c:v>1.6977721280000004</c:v>
                </c:pt>
                <c:pt idx="14">
                  <c:v>1.6924995610000018</c:v>
                </c:pt>
                <c:pt idx="15">
                  <c:v>1.6859430010000018</c:v>
                </c:pt>
                <c:pt idx="16">
                  <c:v>1.6804792010000025</c:v>
                </c:pt>
                <c:pt idx="17">
                  <c:v>1.669551601000002</c:v>
                </c:pt>
                <c:pt idx="18">
                  <c:v>1.6129193140000009</c:v>
                </c:pt>
              </c:numCache>
              <c:extLst xmlns:c15="http://schemas.microsoft.com/office/drawing/2012/chart"/>
            </c:numRef>
          </c:xVal>
          <c:yVal>
            <c:numRef>
              <c:f>Summary!$G$5:$G$23</c:f>
              <c:numCache>
                <c:formatCode>0.0000</c:formatCode>
                <c:ptCount val="19"/>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1.7680912339999999</c:v>
                </c:pt>
                <c:pt idx="1">
                  <c:v>1.7648129540000017</c:v>
                </c:pt>
                <c:pt idx="2">
                  <c:v>1.7593491540000024</c:v>
                </c:pt>
                <c:pt idx="3">
                  <c:v>1.7549781140000018</c:v>
                </c:pt>
                <c:pt idx="4">
                  <c:v>1.7473287940000031</c:v>
                </c:pt>
                <c:pt idx="5">
                  <c:v>1.7418649940000002</c:v>
                </c:pt>
                <c:pt idx="6">
                  <c:v>1.7354996670000009</c:v>
                </c:pt>
                <c:pt idx="7">
                  <c:v>1.7289431070000028</c:v>
                </c:pt>
                <c:pt idx="8">
                  <c:v>1.722386547000001</c:v>
                </c:pt>
                <c:pt idx="9">
                  <c:v>1.7169227470000017</c:v>
                </c:pt>
                <c:pt idx="10">
                  <c:v>1.7103661870000018</c:v>
                </c:pt>
                <c:pt idx="11">
                  <c:v>1.7049023870000024</c:v>
                </c:pt>
                <c:pt idx="12">
                  <c:v>1.6994385870000013</c:v>
                </c:pt>
                <c:pt idx="13">
                  <c:v>1.6928820270000013</c:v>
                </c:pt>
                <c:pt idx="14">
                  <c:v>1.687418227000002</c:v>
                </c:pt>
                <c:pt idx="15">
                  <c:v>1.6819544270000026</c:v>
                </c:pt>
                <c:pt idx="16">
                  <c:v>1.6677485470000022</c:v>
                </c:pt>
                <c:pt idx="17">
                  <c:v>1.6034669400000023</c:v>
                </c:pt>
                <c:pt idx="18">
                  <c:v>1.4264398200000024</c:v>
                </c:pt>
              </c:numCache>
              <c:extLst xmlns:c15="http://schemas.microsoft.com/office/drawing/2012/chart"/>
            </c:numRef>
          </c:xVal>
          <c:yVal>
            <c:numRef>
              <c:f>Summary!$J$5:$J$23</c:f>
              <c:numCache>
                <c:formatCode>0.0000</c:formatCode>
                <c:ptCount val="19"/>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1.7684737000000013</c:v>
                </c:pt>
                <c:pt idx="1">
                  <c:v>1.7651954200000013</c:v>
                </c:pt>
                <c:pt idx="2">
                  <c:v>1.7608243800000007</c:v>
                </c:pt>
                <c:pt idx="3">
                  <c:v>1.7553605800000014</c:v>
                </c:pt>
                <c:pt idx="4">
                  <c:v>1.749896780000002</c:v>
                </c:pt>
                <c:pt idx="5">
                  <c:v>1.7446242130000016</c:v>
                </c:pt>
                <c:pt idx="6">
                  <c:v>1.7380676530000017</c:v>
                </c:pt>
                <c:pt idx="7">
                  <c:v>1.7326038530000023</c:v>
                </c:pt>
                <c:pt idx="8">
                  <c:v>1.7260472930000024</c:v>
                </c:pt>
                <c:pt idx="9">
                  <c:v>1.7194907330000007</c:v>
                </c:pt>
                <c:pt idx="10">
                  <c:v>1.7140269330000013</c:v>
                </c:pt>
                <c:pt idx="11">
                  <c:v>1.708563133000002</c:v>
                </c:pt>
                <c:pt idx="12">
                  <c:v>1.7020065730000002</c:v>
                </c:pt>
                <c:pt idx="13">
                  <c:v>1.6976355330000015</c:v>
                </c:pt>
                <c:pt idx="14">
                  <c:v>1.6921717330000021</c:v>
                </c:pt>
                <c:pt idx="15">
                  <c:v>1.6856151730000022</c:v>
                </c:pt>
                <c:pt idx="16">
                  <c:v>1.6801513730000011</c:v>
                </c:pt>
                <c:pt idx="17">
                  <c:v>1.663759973000003</c:v>
                </c:pt>
                <c:pt idx="18">
                  <c:v>1.5905450530000014</c:v>
                </c:pt>
              </c:numCache>
              <c:extLst xmlns:c15="http://schemas.microsoft.com/office/drawing/2012/chart"/>
            </c:numRef>
          </c:xVal>
          <c:yVal>
            <c:numRef>
              <c:f>Summary!$M$5:$M$23</c:f>
              <c:numCache>
                <c:formatCode>0.0000</c:formatCode>
                <c:ptCount val="19"/>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Summary!$O$5:$O$23</c:f>
              <c:numCache>
                <c:formatCode>0.0000</c:formatCode>
                <c:ptCount val="19"/>
                <c:pt idx="0">
                  <c:v>1.7692932700000004</c:v>
                </c:pt>
                <c:pt idx="1">
                  <c:v>1.7640207030000017</c:v>
                </c:pt>
                <c:pt idx="2">
                  <c:v>1.7596496629999994</c:v>
                </c:pt>
                <c:pt idx="3">
                  <c:v>1.7521915760000013</c:v>
                </c:pt>
                <c:pt idx="4">
                  <c:v>1.746727776000002</c:v>
                </c:pt>
                <c:pt idx="5">
                  <c:v>1.7414552089999997</c:v>
                </c:pt>
                <c:pt idx="6">
                  <c:v>1.7350898820000005</c:v>
                </c:pt>
                <c:pt idx="7">
                  <c:v>1.7298173150000018</c:v>
                </c:pt>
                <c:pt idx="8">
                  <c:v>1.7234519880000025</c:v>
                </c:pt>
                <c:pt idx="9">
                  <c:v>1.7179881879999996</c:v>
                </c:pt>
                <c:pt idx="10">
                  <c:v>1.7194634139999998</c:v>
                </c:pt>
                <c:pt idx="11">
                  <c:v>1.7096285740000017</c:v>
                </c:pt>
                <c:pt idx="12">
                  <c:v>1.7021704870000018</c:v>
                </c:pt>
                <c:pt idx="13">
                  <c:v>1.6958051600000008</c:v>
                </c:pt>
                <c:pt idx="14">
                  <c:v>1.6938108730000003</c:v>
                </c:pt>
                <c:pt idx="15">
                  <c:v>1.6874455460000011</c:v>
                </c:pt>
                <c:pt idx="16">
                  <c:v>1.6799874590000012</c:v>
                </c:pt>
                <c:pt idx="17">
                  <c:v>1.6670655720000003</c:v>
                </c:pt>
                <c:pt idx="18">
                  <c:v>1.6146130920000026</c:v>
                </c:pt>
              </c:numCache>
            </c:numRef>
          </c:xVal>
          <c:yVal>
            <c:numRef>
              <c:f>Summary!$P$5:$P$23</c:f>
              <c:numCache>
                <c:formatCode>0.0000</c:formatCode>
                <c:ptCount val="19"/>
                <c:pt idx="0">
                  <c:v>1.2415688379447037E-2</c:v>
                </c:pt>
                <c:pt idx="1">
                  <c:v>2.5131076500741572E-2</c:v>
                </c:pt>
                <c:pt idx="2">
                  <c:v>8.3456435012648364E-2</c:v>
                </c:pt>
                <c:pt idx="3">
                  <c:v>0.18768623764605605</c:v>
                </c:pt>
                <c:pt idx="4">
                  <c:v>0.55085277682783118</c:v>
                </c:pt>
                <c:pt idx="5">
                  <c:v>1.1031238100334468</c:v>
                </c:pt>
                <c:pt idx="6">
                  <c:v>2.4703239247841804</c:v>
                </c:pt>
                <c:pt idx="7">
                  <c:v>5.3522151078598528</c:v>
                </c:pt>
                <c:pt idx="8">
                  <c:v>11.101531648194092</c:v>
                </c:pt>
                <c:pt idx="9">
                  <c:v>9.8818123416178931</c:v>
                </c:pt>
                <c:pt idx="10">
                  <c:v>6.7788916924003582</c:v>
                </c:pt>
                <c:pt idx="11">
                  <c:v>3.5750340097382565</c:v>
                </c:pt>
                <c:pt idx="12">
                  <c:v>1.6205650526913591</c:v>
                </c:pt>
                <c:pt idx="13">
                  <c:v>0.9628570010849602</c:v>
                </c:pt>
                <c:pt idx="14">
                  <c:v>0.53806541124194995</c:v>
                </c:pt>
                <c:pt idx="15">
                  <c:v>0.25085908041912258</c:v>
                </c:pt>
                <c:pt idx="16">
                  <c:v>0.15768287924892835</c:v>
                </c:pt>
                <c:pt idx="17">
                  <c:v>0.18950775628067806</c:v>
                </c:pt>
                <c:pt idx="18">
                  <c:v>9.468947243500303E-2</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Summary!$R$5:$R$23</c:f>
              <c:numCache>
                <c:formatCode>0.0000</c:formatCode>
                <c:ptCount val="19"/>
                <c:pt idx="0">
                  <c:v>1.7670804310000019</c:v>
                </c:pt>
                <c:pt idx="1">
                  <c:v>1.7618078640000014</c:v>
                </c:pt>
                <c:pt idx="2">
                  <c:v>1.756535297000001</c:v>
                </c:pt>
                <c:pt idx="3">
                  <c:v>1.7512627300000023</c:v>
                </c:pt>
                <c:pt idx="4">
                  <c:v>1.7447061700000006</c:v>
                </c:pt>
                <c:pt idx="5">
                  <c:v>1.7394336030000002</c:v>
                </c:pt>
                <c:pt idx="6">
                  <c:v>1.7341610360000015</c:v>
                </c:pt>
                <c:pt idx="7">
                  <c:v>1.7276044760000016</c:v>
                </c:pt>
                <c:pt idx="8">
                  <c:v>1.7223319090000011</c:v>
                </c:pt>
                <c:pt idx="9">
                  <c:v>1.7179608690000006</c:v>
                </c:pt>
                <c:pt idx="10">
                  <c:v>1.7115955420000013</c:v>
                </c:pt>
                <c:pt idx="11">
                  <c:v>1.7072245020000025</c:v>
                </c:pt>
                <c:pt idx="12">
                  <c:v>1.7008591749999997</c:v>
                </c:pt>
                <c:pt idx="13">
                  <c:v>1.695586608000001</c:v>
                </c:pt>
                <c:pt idx="14">
                  <c:v>1.6901228080000017</c:v>
                </c:pt>
                <c:pt idx="15">
                  <c:v>1.684850241000003</c:v>
                </c:pt>
                <c:pt idx="16">
                  <c:v>1.6772009210000007</c:v>
                </c:pt>
                <c:pt idx="17">
                  <c:v>1.6577224739999998</c:v>
                </c:pt>
                <c:pt idx="18">
                  <c:v>1.5823220340000024</c:v>
                </c:pt>
              </c:numCache>
            </c:numRef>
          </c:xVal>
          <c:yVal>
            <c:numRef>
              <c:f>Summary!$S$5:$S$23</c:f>
              <c:numCache>
                <c:formatCode>0.0000</c:formatCode>
                <c:ptCount val="19"/>
                <c:pt idx="0">
                  <c:v>-2.2045045485243931E-2</c:v>
                </c:pt>
                <c:pt idx="1">
                  <c:v>-1.5284882975998983E-2</c:v>
                </c:pt>
                <c:pt idx="2">
                  <c:v>6.6610023905114016E-2</c:v>
                </c:pt>
                <c:pt idx="3">
                  <c:v>8.3984629760935348E-2</c:v>
                </c:pt>
                <c:pt idx="4">
                  <c:v>0.23269541048883327</c:v>
                </c:pt>
                <c:pt idx="5">
                  <c:v>0.49952377090089728</c:v>
                </c:pt>
                <c:pt idx="6">
                  <c:v>1.4567924111583626</c:v>
                </c:pt>
                <c:pt idx="7">
                  <c:v>7.9610542800319308</c:v>
                </c:pt>
                <c:pt idx="8">
                  <c:v>21.328553499678563</c:v>
                </c:pt>
                <c:pt idx="9">
                  <c:v>17.319592740851139</c:v>
                </c:pt>
                <c:pt idx="10">
                  <c:v>13.054628163556396</c:v>
                </c:pt>
                <c:pt idx="11">
                  <c:v>6.572412042765932</c:v>
                </c:pt>
                <c:pt idx="12">
                  <c:v>3.2530017802242597</c:v>
                </c:pt>
                <c:pt idx="13">
                  <c:v>1.9251949928538448</c:v>
                </c:pt>
                <c:pt idx="14">
                  <c:v>1.1808543474243758</c:v>
                </c:pt>
                <c:pt idx="15">
                  <c:v>0.54773397745222141</c:v>
                </c:pt>
                <c:pt idx="16">
                  <c:v>0.32602213559394316</c:v>
                </c:pt>
                <c:pt idx="17">
                  <c:v>0.35397594343329558</c:v>
                </c:pt>
                <c:pt idx="18">
                  <c:v>0.27920047699526024</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Summary!$U$5:$U$23</c:f>
              <c:numCache>
                <c:formatCode>0.0000</c:formatCode>
                <c:ptCount val="19"/>
                <c:pt idx="0">
                  <c:v>1.7662881800000001</c:v>
                </c:pt>
                <c:pt idx="1">
                  <c:v>1.7619171400000013</c:v>
                </c:pt>
                <c:pt idx="2">
                  <c:v>1.756453340000002</c:v>
                </c:pt>
                <c:pt idx="3">
                  <c:v>1.7479024930000033</c:v>
                </c:pt>
                <c:pt idx="4">
                  <c:v>1.7426299260000011</c:v>
                </c:pt>
                <c:pt idx="5">
                  <c:v>1.7371661260000018</c:v>
                </c:pt>
                <c:pt idx="6">
                  <c:v>1.7308007990000025</c:v>
                </c:pt>
                <c:pt idx="7">
                  <c:v>1.7253369990000014</c:v>
                </c:pt>
                <c:pt idx="8">
                  <c:v>1.7187804390000014</c:v>
                </c:pt>
                <c:pt idx="9">
                  <c:v>1.7155021590000015</c:v>
                </c:pt>
                <c:pt idx="10">
                  <c:v>1.7091368320000022</c:v>
                </c:pt>
                <c:pt idx="11">
                  <c:v>1.7025802720000005</c:v>
                </c:pt>
                <c:pt idx="12">
                  <c:v>1.6982092320000017</c:v>
                </c:pt>
                <c:pt idx="13">
                  <c:v>1.6940294250000019</c:v>
                </c:pt>
                <c:pt idx="14">
                  <c:v>1.6885656250000025</c:v>
                </c:pt>
                <c:pt idx="15">
                  <c:v>1.6831018250000032</c:v>
                </c:pt>
                <c:pt idx="16">
                  <c:v>1.6767364980000021</c:v>
                </c:pt>
                <c:pt idx="17">
                  <c:v>1.6592523380000017</c:v>
                </c:pt>
                <c:pt idx="18">
                  <c:v>1.5893156980000018</c:v>
                </c:pt>
              </c:numCache>
            </c:numRef>
          </c:xVal>
          <c:yVal>
            <c:numRef>
              <c:f>Summary!$V$5:$V$23</c:f>
              <c:numCache>
                <c:formatCode>0.0000</c:formatCode>
                <c:ptCount val="19"/>
                <c:pt idx="0">
                  <c:v>-2.9157335870391072E-3</c:v>
                </c:pt>
                <c:pt idx="1">
                  <c:v>7.0631879650519223E-3</c:v>
                </c:pt>
                <c:pt idx="2">
                  <c:v>2.1795746697075253E-2</c:v>
                </c:pt>
                <c:pt idx="3">
                  <c:v>5.617592145284106E-2</c:v>
                </c:pt>
                <c:pt idx="4">
                  <c:v>0.14905616690155535</c:v>
                </c:pt>
                <c:pt idx="5">
                  <c:v>0.40552653172473901</c:v>
                </c:pt>
                <c:pt idx="6">
                  <c:v>1.1702864517302187</c:v>
                </c:pt>
                <c:pt idx="7">
                  <c:v>5.1538694223961583</c:v>
                </c:pt>
                <c:pt idx="8">
                  <c:v>15.475980233407027</c:v>
                </c:pt>
                <c:pt idx="9">
                  <c:v>19.13342197862352</c:v>
                </c:pt>
                <c:pt idx="10">
                  <c:v>14.699406399066575</c:v>
                </c:pt>
                <c:pt idx="11">
                  <c:v>7.3027493448124829</c:v>
                </c:pt>
                <c:pt idx="12">
                  <c:v>4.7076196986352175</c:v>
                </c:pt>
                <c:pt idx="13">
                  <c:v>1.8358965762136823</c:v>
                </c:pt>
                <c:pt idx="14">
                  <c:v>1.0463630875518986</c:v>
                </c:pt>
                <c:pt idx="15">
                  <c:v>0.57392885726200094</c:v>
                </c:pt>
                <c:pt idx="16">
                  <c:v>0.38110199126549693</c:v>
                </c:pt>
                <c:pt idx="17">
                  <c:v>0.41984130288480515</c:v>
                </c:pt>
                <c:pt idx="18">
                  <c:v>0.31750814799005977</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Summary!$X$5:$X$23</c:f>
              <c:numCache>
                <c:formatCode>0.0000</c:formatCode>
                <c:ptCount val="19"/>
                <c:pt idx="0">
                  <c:v>1.761261484000002</c:v>
                </c:pt>
                <c:pt idx="1">
                  <c:v>1.7579832040000021</c:v>
                </c:pt>
                <c:pt idx="2">
                  <c:v>1.7548961570000028</c:v>
                </c:pt>
                <c:pt idx="3">
                  <c:v>1.7494323570000034</c:v>
                </c:pt>
                <c:pt idx="4">
                  <c:v>1.7494323570000034</c:v>
                </c:pt>
                <c:pt idx="5">
                  <c:v>1.7376032300000031</c:v>
                </c:pt>
                <c:pt idx="6">
                  <c:v>1.7332321900000025</c:v>
                </c:pt>
                <c:pt idx="7">
                  <c:v>1.7279596230000003</c:v>
                </c:pt>
                <c:pt idx="8">
                  <c:v>1.7214030629999986</c:v>
                </c:pt>
                <c:pt idx="9">
                  <c:v>1.7159392629999992</c:v>
                </c:pt>
                <c:pt idx="10">
                  <c:v>1.7104754629999999</c:v>
                </c:pt>
                <c:pt idx="11">
                  <c:v>1.7050116629999987</c:v>
                </c:pt>
                <c:pt idx="12">
                  <c:v>1.7017333829999988</c:v>
                </c:pt>
                <c:pt idx="13">
                  <c:v>1.6984551029999988</c:v>
                </c:pt>
                <c:pt idx="14">
                  <c:v>1.6888114959999996</c:v>
                </c:pt>
                <c:pt idx="15">
                  <c:v>1.6844404560000008</c:v>
                </c:pt>
                <c:pt idx="16">
                  <c:v>1.6778838959999991</c:v>
                </c:pt>
                <c:pt idx="17">
                  <c:v>1.6593069759999981</c:v>
                </c:pt>
                <c:pt idx="18">
                  <c:v>1.5839065360000006</c:v>
                </c:pt>
              </c:numCache>
            </c:numRef>
          </c:xVal>
          <c:yVal>
            <c:numRef>
              <c:f>Summary!$Y$5:$Y$23</c:f>
              <c:numCache>
                <c:formatCode>0.0000</c:formatCode>
                <c:ptCount val="19"/>
                <c:pt idx="0">
                  <c:v>7.3639705239197384E-3</c:v>
                </c:pt>
                <c:pt idx="1">
                  <c:v>-1.0147650912778578E-2</c:v>
                </c:pt>
                <c:pt idx="2">
                  <c:v>3.2939902455526422E-2</c:v>
                </c:pt>
                <c:pt idx="3">
                  <c:v>8.3383764206432398E-2</c:v>
                </c:pt>
                <c:pt idx="4">
                  <c:v>0.21288515917795103</c:v>
                </c:pt>
                <c:pt idx="5">
                  <c:v>0.41755450826529872</c:v>
                </c:pt>
                <c:pt idx="6">
                  <c:v>1.3237228925946773</c:v>
                </c:pt>
                <c:pt idx="7">
                  <c:v>6.3380292778212128</c:v>
                </c:pt>
                <c:pt idx="8">
                  <c:v>16.323533494856196</c:v>
                </c:pt>
                <c:pt idx="9">
                  <c:v>18.487698606302548</c:v>
                </c:pt>
                <c:pt idx="10">
                  <c:v>12.733156947060877</c:v>
                </c:pt>
                <c:pt idx="11">
                  <c:v>6.4063488178161831</c:v>
                </c:pt>
                <c:pt idx="12">
                  <c:v>2.770599278822965</c:v>
                </c:pt>
                <c:pt idx="13">
                  <c:v>3.0279935133462488E-2</c:v>
                </c:pt>
                <c:pt idx="14">
                  <c:v>1.0067913827634214</c:v>
                </c:pt>
                <c:pt idx="15">
                  <c:v>0.53549896084438042</c:v>
                </c:pt>
                <c:pt idx="16">
                  <c:v>0.43388368683578332</c:v>
                </c:pt>
                <c:pt idx="17">
                  <c:v>0.56198045947833608</c:v>
                </c:pt>
                <c:pt idx="18">
                  <c:v>0.36941714768309947</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1.7712875570000008</c:v>
                </c:pt>
                <c:pt idx="1">
                  <c:v>1.7692932700000004</c:v>
                </c:pt>
                <c:pt idx="2">
                  <c:v>1.7640207030000017</c:v>
                </c:pt>
                <c:pt idx="3">
                  <c:v>1.7596496629999994</c:v>
                </c:pt>
                <c:pt idx="4">
                  <c:v>1.7521915760000013</c:v>
                </c:pt>
                <c:pt idx="5">
                  <c:v>1.746727776000002</c:v>
                </c:pt>
                <c:pt idx="6">
                  <c:v>1.7414552089999997</c:v>
                </c:pt>
                <c:pt idx="7">
                  <c:v>1.7350898820000005</c:v>
                </c:pt>
                <c:pt idx="8">
                  <c:v>1.7298173150000018</c:v>
                </c:pt>
                <c:pt idx="9">
                  <c:v>1.7234519880000025</c:v>
                </c:pt>
                <c:pt idx="10">
                  <c:v>1.7179881879999996</c:v>
                </c:pt>
                <c:pt idx="11">
                  <c:v>1.7194634139999998</c:v>
                </c:pt>
                <c:pt idx="12">
                  <c:v>1.7096285740000017</c:v>
                </c:pt>
                <c:pt idx="13">
                  <c:v>1.7021704870000018</c:v>
                </c:pt>
                <c:pt idx="14">
                  <c:v>1.6958051600000008</c:v>
                </c:pt>
                <c:pt idx="15">
                  <c:v>1.6938108730000003</c:v>
                </c:pt>
                <c:pt idx="16">
                  <c:v>1.6874455460000011</c:v>
                </c:pt>
                <c:pt idx="17">
                  <c:v>1.6799874590000012</c:v>
                </c:pt>
                <c:pt idx="18">
                  <c:v>1.6670655720000003</c:v>
                </c:pt>
                <c:pt idx="19">
                  <c:v>1.6146130920000026</c:v>
                </c:pt>
                <c:pt idx="20">
                  <c:v>1.4530758450000008</c:v>
                </c:pt>
                <c:pt idx="21">
                  <c:v>1.2421731650000023</c:v>
                </c:pt>
              </c:numCache>
            </c:numRef>
          </c:yVal>
          <c:smooth val="1"/>
          <c:extLst>
            <c:ext xmlns:c16="http://schemas.microsoft.com/office/drawing/2014/chart" uri="{C3380CC4-5D6E-409C-BE32-E72D297353CC}">
              <c16:uniqueId val="{00000004-60DC-43B1-9B31-8154691C62A7}"/>
            </c:ext>
          </c:extLst>
        </c:ser>
        <c:dLbls>
          <c:showLegendKey val="0"/>
          <c:showVal val="0"/>
          <c:showCatName val="0"/>
          <c:showSerName val="0"/>
          <c:showPercent val="0"/>
          <c:showBubbleSize val="0"/>
        </c:dLbls>
        <c:axId val="511216624"/>
        <c:axId val="511217040"/>
        <c:extLst>
          <c:ext xmlns:c15="http://schemas.microsoft.com/office/drawing/2012/chart" uri="{02D57815-91ED-43cb-92C2-25804820EDAC}">
            <c15:filteredScatterSeries>
              <c15: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uri="{02D57815-91ED-43cb-92C2-25804820EDAC}">
                        <c15:formulaRef>
                          <c15:sqref>Summary!$C$4:$C$25</c15:sqref>
                        </c15:formulaRef>
                      </c:ext>
                    </c:extLst>
                    <c:numCache>
                      <c:formatCode>0.0000</c:formatCode>
                      <c:ptCount val="22"/>
                      <c:pt idx="0">
                        <c:v>1.7754946830000016</c:v>
                      </c:pt>
                      <c:pt idx="1">
                        <c:v>1.774401923000001</c:v>
                      </c:pt>
                      <c:pt idx="2">
                        <c:v>1.7689381230000016</c:v>
                      </c:pt>
                      <c:pt idx="3">
                        <c:v>1.7645670830000011</c:v>
                      </c:pt>
                      <c:pt idx="4">
                        <c:v>1.7580105230000012</c:v>
                      </c:pt>
                      <c:pt idx="5">
                        <c:v>1.7516451960000019</c:v>
                      </c:pt>
                      <c:pt idx="6">
                        <c:v>1.7461813960000026</c:v>
                      </c:pt>
                      <c:pt idx="7">
                        <c:v>1.7396248360000008</c:v>
                      </c:pt>
                      <c:pt idx="8">
                        <c:v>1.7341610360000015</c:v>
                      </c:pt>
                      <c:pt idx="9">
                        <c:v>1.7286972360000021</c:v>
                      </c:pt>
                      <c:pt idx="10">
                        <c:v>1.7221406760000004</c:v>
                      </c:pt>
                      <c:pt idx="11">
                        <c:v>1.7166768760000011</c:v>
                      </c:pt>
                      <c:pt idx="12">
                        <c:v>1.7114043090000024</c:v>
                      </c:pt>
                      <c:pt idx="13">
                        <c:v>1.705940509000003</c:v>
                      </c:pt>
                      <c:pt idx="14">
                        <c:v>1.6993839490000013</c:v>
                      </c:pt>
                      <c:pt idx="15">
                        <c:v>1.693920149000002</c:v>
                      </c:pt>
                      <c:pt idx="16">
                        <c:v>1.6884563490000009</c:v>
                      </c:pt>
                      <c:pt idx="17">
                        <c:v>1.6818997890000027</c:v>
                      </c:pt>
                      <c:pt idx="18">
                        <c:v>1.6709721890000004</c:v>
                      </c:pt>
                      <c:pt idx="19">
                        <c:v>1.627453022000001</c:v>
                      </c:pt>
                      <c:pt idx="20">
                        <c:v>1.4985073420000017</c:v>
                      </c:pt>
                      <c:pt idx="21">
                        <c:v>1.2865119020000026</c:v>
                      </c:pt>
                    </c:numCache>
                  </c:numRef>
                </c:yVal>
                <c:smooth val="1"/>
                <c:extLst>
                  <c:ext xmlns:c16="http://schemas.microsoft.com/office/drawing/2014/chart" uri="{C3380CC4-5D6E-409C-BE32-E72D297353CC}">
                    <c16:uniqueId val="{00000000-60DC-43B1-9B31-8154691C62A7}"/>
                  </c:ext>
                </c:extLst>
              </c15:ser>
            </c15:filteredScatterSeries>
            <c15:filteredScatterSeries>
              <c15: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Summary!$F$4:$F$25</c15:sqref>
                        </c15:formulaRef>
                      </c:ext>
                    </c:extLst>
                    <c:numCache>
                      <c:formatCode>0.0000</c:formatCode>
                      <c:ptCount val="22"/>
                      <c:pt idx="0">
                        <c:v>1.7640480220000008</c:v>
                      </c:pt>
                      <c:pt idx="1">
                        <c:v>1.7673263020000007</c:v>
                      </c:pt>
                      <c:pt idx="2">
                        <c:v>1.7640480220000008</c:v>
                      </c:pt>
                      <c:pt idx="3">
                        <c:v>1.759676982000002</c:v>
                      </c:pt>
                      <c:pt idx="4">
                        <c:v>1.7554971750000021</c:v>
                      </c:pt>
                      <c:pt idx="5">
                        <c:v>1.7500333750000028</c:v>
                      </c:pt>
                      <c:pt idx="6">
                        <c:v>1.7445695749999999</c:v>
                      </c:pt>
                      <c:pt idx="7">
                        <c:v>1.7382042480000006</c:v>
                      </c:pt>
                      <c:pt idx="8">
                        <c:v>1.7327404480000013</c:v>
                      </c:pt>
                      <c:pt idx="9">
                        <c:v>1.7272766480000019</c:v>
                      </c:pt>
                      <c:pt idx="10">
                        <c:v>1.7218128480000008</c:v>
                      </c:pt>
                      <c:pt idx="11">
                        <c:v>1.7152562880000009</c:v>
                      </c:pt>
                      <c:pt idx="12">
                        <c:v>1.7097924880000015</c:v>
                      </c:pt>
                      <c:pt idx="13">
                        <c:v>1.7032359280000033</c:v>
                      </c:pt>
                      <c:pt idx="14">
                        <c:v>1.6977721280000004</c:v>
                      </c:pt>
                      <c:pt idx="15">
                        <c:v>1.6924995610000018</c:v>
                      </c:pt>
                      <c:pt idx="16">
                        <c:v>1.6859430010000018</c:v>
                      </c:pt>
                      <c:pt idx="17">
                        <c:v>1.6804792010000025</c:v>
                      </c:pt>
                      <c:pt idx="18">
                        <c:v>1.669551601000002</c:v>
                      </c:pt>
                      <c:pt idx="19">
                        <c:v>1.6129193140000009</c:v>
                      </c:pt>
                      <c:pt idx="20">
                        <c:v>1.4457270340000026</c:v>
                      </c:pt>
                      <c:pt idx="21">
                        <c:v>1.2064125940000014</c:v>
                      </c:pt>
                    </c:numCache>
                  </c:numRef>
                </c:yVal>
                <c:smooth val="1"/>
                <c:extLst>
                  <c:ext xmlns:c16="http://schemas.microsoft.com/office/drawing/2014/chart" uri="{C3380CC4-5D6E-409C-BE32-E72D297353CC}">
                    <c16:uniqueId val="{00000001-60DC-43B1-9B31-8154691C62A7}"/>
                  </c:ext>
                </c:extLst>
              </c15:ser>
            </c15:filteredScatterSeries>
            <c15:filteredScatterSeries>
              <c15: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Summary!$I$4:$I$25</c15:sqref>
                        </c15:formulaRef>
                      </c:ext>
                    </c:extLst>
                    <c:numCache>
                      <c:formatCode>0.0000</c:formatCode>
                      <c:ptCount val="22"/>
                      <c:pt idx="0">
                        <c:v>1.7626274340000005</c:v>
                      </c:pt>
                      <c:pt idx="1">
                        <c:v>1.7680912339999999</c:v>
                      </c:pt>
                      <c:pt idx="2">
                        <c:v>1.7648129540000017</c:v>
                      </c:pt>
                      <c:pt idx="3">
                        <c:v>1.7593491540000024</c:v>
                      </c:pt>
                      <c:pt idx="4">
                        <c:v>1.7549781140000018</c:v>
                      </c:pt>
                      <c:pt idx="5">
                        <c:v>1.7473287940000031</c:v>
                      </c:pt>
                      <c:pt idx="6">
                        <c:v>1.7418649940000002</c:v>
                      </c:pt>
                      <c:pt idx="7">
                        <c:v>1.7354996670000009</c:v>
                      </c:pt>
                      <c:pt idx="8">
                        <c:v>1.7289431070000028</c:v>
                      </c:pt>
                      <c:pt idx="9">
                        <c:v>1.722386547000001</c:v>
                      </c:pt>
                      <c:pt idx="10">
                        <c:v>1.7169227470000017</c:v>
                      </c:pt>
                      <c:pt idx="11">
                        <c:v>1.7103661870000018</c:v>
                      </c:pt>
                      <c:pt idx="12">
                        <c:v>1.7049023870000024</c:v>
                      </c:pt>
                      <c:pt idx="13">
                        <c:v>1.6994385870000013</c:v>
                      </c:pt>
                      <c:pt idx="14">
                        <c:v>1.6928820270000013</c:v>
                      </c:pt>
                      <c:pt idx="15">
                        <c:v>1.687418227000002</c:v>
                      </c:pt>
                      <c:pt idx="16">
                        <c:v>1.6819544270000026</c:v>
                      </c:pt>
                      <c:pt idx="17">
                        <c:v>1.6677485470000022</c:v>
                      </c:pt>
                      <c:pt idx="18">
                        <c:v>1.6034669400000023</c:v>
                      </c:pt>
                      <c:pt idx="19">
                        <c:v>1.4264398200000024</c:v>
                      </c:pt>
                      <c:pt idx="20">
                        <c:v>1.1805688200000031</c:v>
                      </c:pt>
                      <c:pt idx="21">
                        <c:v>1.0417883000000003</c:v>
                      </c:pt>
                    </c:numCache>
                  </c:numRef>
                </c:yVal>
                <c:smooth val="1"/>
                <c:extLst>
                  <c:ext xmlns:c16="http://schemas.microsoft.com/office/drawing/2014/chart" uri="{C3380CC4-5D6E-409C-BE32-E72D297353CC}">
                    <c16:uniqueId val="{00000002-60DC-43B1-9B31-8154691C62A7}"/>
                  </c:ext>
                </c:extLst>
              </c15:ser>
            </c15:filteredScatterSeries>
            <c15:filteredScatterSeries>
              <c15: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Summary!$L$4:$L$25</c15:sqref>
                        </c15:formulaRef>
                      </c:ext>
                    </c:extLst>
                    <c:numCache>
                      <c:formatCode>0.0000</c:formatCode>
                      <c:ptCount val="22"/>
                      <c:pt idx="0">
                        <c:v>1.7630099000000019</c:v>
                      </c:pt>
                      <c:pt idx="1">
                        <c:v>1.7684737000000013</c:v>
                      </c:pt>
                      <c:pt idx="2">
                        <c:v>1.7651954200000013</c:v>
                      </c:pt>
                      <c:pt idx="3">
                        <c:v>1.7608243800000007</c:v>
                      </c:pt>
                      <c:pt idx="4">
                        <c:v>1.7553605800000014</c:v>
                      </c:pt>
                      <c:pt idx="5">
                        <c:v>1.749896780000002</c:v>
                      </c:pt>
                      <c:pt idx="6">
                        <c:v>1.7446242130000016</c:v>
                      </c:pt>
                      <c:pt idx="7">
                        <c:v>1.7380676530000017</c:v>
                      </c:pt>
                      <c:pt idx="8">
                        <c:v>1.7326038530000023</c:v>
                      </c:pt>
                      <c:pt idx="9">
                        <c:v>1.7260472930000024</c:v>
                      </c:pt>
                      <c:pt idx="10">
                        <c:v>1.7194907330000007</c:v>
                      </c:pt>
                      <c:pt idx="11">
                        <c:v>1.7140269330000013</c:v>
                      </c:pt>
                      <c:pt idx="12">
                        <c:v>1.708563133000002</c:v>
                      </c:pt>
                      <c:pt idx="13">
                        <c:v>1.7020065730000002</c:v>
                      </c:pt>
                      <c:pt idx="14">
                        <c:v>1.6976355330000015</c:v>
                      </c:pt>
                      <c:pt idx="15">
                        <c:v>1.6921717330000021</c:v>
                      </c:pt>
                      <c:pt idx="16">
                        <c:v>1.6856151730000022</c:v>
                      </c:pt>
                      <c:pt idx="17">
                        <c:v>1.6801513730000011</c:v>
                      </c:pt>
                      <c:pt idx="18">
                        <c:v>1.663759973000003</c:v>
                      </c:pt>
                      <c:pt idx="19">
                        <c:v>1.5905450530000014</c:v>
                      </c:pt>
                      <c:pt idx="20">
                        <c:v>1.4157034530000008</c:v>
                      </c:pt>
                      <c:pt idx="21">
                        <c:v>1.1818528130000026</c:v>
                      </c:pt>
                    </c:numCache>
                  </c:numRef>
                </c:yVal>
                <c:smooth val="1"/>
                <c:extLst>
                  <c:ext xmlns:c16="http://schemas.microsoft.com/office/drawing/2014/chart" uri="{C3380CC4-5D6E-409C-BE32-E72D297353CC}">
                    <c16:uniqueId val="{00000003-60DC-43B1-9B31-8154691C62A7}"/>
                  </c:ext>
                </c:extLst>
              </c15:ser>
            </c15:filteredScatterSeries>
            <c15:filteredScatterSeries>
              <c15: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Summary!$R$4:$R$25</c15:sqref>
                        </c15:formulaRef>
                      </c:ext>
                    </c:extLst>
                    <c:numCache>
                      <c:formatCode>0.0000</c:formatCode>
                      <c:ptCount val="22"/>
                      <c:pt idx="0">
                        <c:v>1.7679819580000018</c:v>
                      </c:pt>
                      <c:pt idx="1">
                        <c:v>1.7670804310000019</c:v>
                      </c:pt>
                      <c:pt idx="2">
                        <c:v>1.7618078640000014</c:v>
                      </c:pt>
                      <c:pt idx="3">
                        <c:v>1.756535297000001</c:v>
                      </c:pt>
                      <c:pt idx="4">
                        <c:v>1.7512627300000023</c:v>
                      </c:pt>
                      <c:pt idx="5">
                        <c:v>1.7447061700000006</c:v>
                      </c:pt>
                      <c:pt idx="6">
                        <c:v>1.7394336030000002</c:v>
                      </c:pt>
                      <c:pt idx="7">
                        <c:v>1.7341610360000015</c:v>
                      </c:pt>
                      <c:pt idx="8">
                        <c:v>1.7276044760000016</c:v>
                      </c:pt>
                      <c:pt idx="9">
                        <c:v>1.7223319090000011</c:v>
                      </c:pt>
                      <c:pt idx="10">
                        <c:v>1.7179608690000006</c:v>
                      </c:pt>
                      <c:pt idx="11">
                        <c:v>1.7115955420000013</c:v>
                      </c:pt>
                      <c:pt idx="12">
                        <c:v>1.7072245020000025</c:v>
                      </c:pt>
                      <c:pt idx="13">
                        <c:v>1.7008591749999997</c:v>
                      </c:pt>
                      <c:pt idx="14">
                        <c:v>1.695586608000001</c:v>
                      </c:pt>
                      <c:pt idx="15">
                        <c:v>1.6901228080000017</c:v>
                      </c:pt>
                      <c:pt idx="16">
                        <c:v>1.684850241000003</c:v>
                      </c:pt>
                      <c:pt idx="17">
                        <c:v>1.6772009210000007</c:v>
                      </c:pt>
                      <c:pt idx="18">
                        <c:v>1.6577224739999998</c:v>
                      </c:pt>
                      <c:pt idx="19">
                        <c:v>1.5823220340000024</c:v>
                      </c:pt>
                      <c:pt idx="20">
                        <c:v>1.4162225140000029</c:v>
                      </c:pt>
                      <c:pt idx="21">
                        <c:v>1.2022327870000016</c:v>
                      </c:pt>
                    </c:numCache>
                  </c:numRef>
                </c:yVal>
                <c:smooth val="1"/>
                <c:extLst>
                  <c:ext xmlns:c16="http://schemas.microsoft.com/office/drawing/2014/chart" uri="{C3380CC4-5D6E-409C-BE32-E72D297353CC}">
                    <c16:uniqueId val="{00000005-60DC-43B1-9B31-8154691C62A7}"/>
                  </c:ext>
                </c:extLst>
              </c15:ser>
            </c15:filteredScatterSeries>
            <c15:filteredScatterSeries>
              <c15: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Summary!$U$4:$U$25</c15:sqref>
                        </c15:formulaRef>
                      </c:ext>
                    </c:extLst>
                    <c:numCache>
                      <c:formatCode>0.0000</c:formatCode>
                      <c:ptCount val="22"/>
                      <c:pt idx="0">
                        <c:v>1.7650041870000006</c:v>
                      </c:pt>
                      <c:pt idx="1">
                        <c:v>1.7662881800000001</c:v>
                      </c:pt>
                      <c:pt idx="2">
                        <c:v>1.7619171400000013</c:v>
                      </c:pt>
                      <c:pt idx="3">
                        <c:v>1.756453340000002</c:v>
                      </c:pt>
                      <c:pt idx="4">
                        <c:v>1.7479024930000033</c:v>
                      </c:pt>
                      <c:pt idx="5">
                        <c:v>1.7426299260000011</c:v>
                      </c:pt>
                      <c:pt idx="6">
                        <c:v>1.7371661260000018</c:v>
                      </c:pt>
                      <c:pt idx="7">
                        <c:v>1.7308007990000025</c:v>
                      </c:pt>
                      <c:pt idx="8">
                        <c:v>1.7253369990000014</c:v>
                      </c:pt>
                      <c:pt idx="9">
                        <c:v>1.7187804390000014</c:v>
                      </c:pt>
                      <c:pt idx="10">
                        <c:v>1.7155021590000015</c:v>
                      </c:pt>
                      <c:pt idx="11">
                        <c:v>1.7091368320000022</c:v>
                      </c:pt>
                      <c:pt idx="12">
                        <c:v>1.7025802720000005</c:v>
                      </c:pt>
                      <c:pt idx="13">
                        <c:v>1.6982092320000017</c:v>
                      </c:pt>
                      <c:pt idx="14">
                        <c:v>1.6940294250000019</c:v>
                      </c:pt>
                      <c:pt idx="15">
                        <c:v>1.6885656250000025</c:v>
                      </c:pt>
                      <c:pt idx="16">
                        <c:v>1.6831018250000032</c:v>
                      </c:pt>
                      <c:pt idx="17">
                        <c:v>1.6767364980000021</c:v>
                      </c:pt>
                      <c:pt idx="18">
                        <c:v>1.6592523380000017</c:v>
                      </c:pt>
                      <c:pt idx="19">
                        <c:v>1.5893156980000018</c:v>
                      </c:pt>
                      <c:pt idx="20">
                        <c:v>1.423407411000003</c:v>
                      </c:pt>
                      <c:pt idx="21">
                        <c:v>1.1786291710000025</c:v>
                      </c:pt>
                    </c:numCache>
                  </c:numRef>
                </c:yVal>
                <c:smooth val="1"/>
                <c:extLst>
                  <c:ext xmlns:c16="http://schemas.microsoft.com/office/drawing/2014/chart" uri="{C3380CC4-5D6E-409C-BE32-E72D297353CC}">
                    <c16:uniqueId val="{00000006-60DC-43B1-9B31-8154691C62A7}"/>
                  </c:ext>
                </c:extLst>
              </c15:ser>
            </c15:filteredScatterSeries>
            <c15:filteredScatterSeries>
              <c15: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Summary!$X$4:$X$25</c15:sqref>
                        </c15:formulaRef>
                      </c:ext>
                    </c:extLst>
                    <c:numCache>
                      <c:formatCode>0.0000</c:formatCode>
                      <c:ptCount val="22"/>
                      <c:pt idx="0">
                        <c:v>1.7577919710000014</c:v>
                      </c:pt>
                      <c:pt idx="1">
                        <c:v>1.761261484000002</c:v>
                      </c:pt>
                      <c:pt idx="2">
                        <c:v>1.7579832040000021</c:v>
                      </c:pt>
                      <c:pt idx="3">
                        <c:v>1.7548961570000028</c:v>
                      </c:pt>
                      <c:pt idx="4">
                        <c:v>1.7494323570000034</c:v>
                      </c:pt>
                      <c:pt idx="5">
                        <c:v>1.7494323570000034</c:v>
                      </c:pt>
                      <c:pt idx="6">
                        <c:v>1.7376032300000031</c:v>
                      </c:pt>
                      <c:pt idx="7">
                        <c:v>1.7332321900000025</c:v>
                      </c:pt>
                      <c:pt idx="8">
                        <c:v>1.7279596230000003</c:v>
                      </c:pt>
                      <c:pt idx="9">
                        <c:v>1.7214030629999986</c:v>
                      </c:pt>
                      <c:pt idx="10">
                        <c:v>1.7159392629999992</c:v>
                      </c:pt>
                      <c:pt idx="11">
                        <c:v>1.7104754629999999</c:v>
                      </c:pt>
                      <c:pt idx="12">
                        <c:v>1.7050116629999987</c:v>
                      </c:pt>
                      <c:pt idx="13">
                        <c:v>1.7017333829999988</c:v>
                      </c:pt>
                      <c:pt idx="14">
                        <c:v>1.6984551029999988</c:v>
                      </c:pt>
                      <c:pt idx="15">
                        <c:v>1.6888114959999996</c:v>
                      </c:pt>
                      <c:pt idx="16">
                        <c:v>1.6844404560000008</c:v>
                      </c:pt>
                      <c:pt idx="17">
                        <c:v>1.6778838959999991</c:v>
                      </c:pt>
                      <c:pt idx="18">
                        <c:v>1.6593069759999981</c:v>
                      </c:pt>
                      <c:pt idx="19">
                        <c:v>1.5839065360000006</c:v>
                      </c:pt>
                      <c:pt idx="20">
                        <c:v>1.4136272089999995</c:v>
                      </c:pt>
                      <c:pt idx="21">
                        <c:v>1.1950752089999988</c:v>
                      </c:pt>
                    </c:numCache>
                  </c:numRef>
                </c:yVal>
                <c:smooth val="1"/>
                <c:extLst>
                  <c:ext xmlns:c16="http://schemas.microsoft.com/office/drawing/2014/chart" uri="{C3380CC4-5D6E-409C-BE32-E72D297353CC}">
                    <c16:uniqueId val="{00000007-60DC-43B1-9B31-8154691C62A7}"/>
                  </c:ext>
                </c:extLst>
              </c15:ser>
            </c15:filteredScatterSeries>
            <c15:filteredScatterSeries>
              <c15: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Summary!$AA$4:$AA$25</c15:sqref>
                        </c15:formulaRef>
                      </c:ext>
                    </c:extLst>
                    <c:numCache>
                      <c:formatCode>0.0000</c:formatCode>
                      <c:ptCount val="22"/>
                      <c:pt idx="0">
                        <c:v>1.780903845000001</c:v>
                      </c:pt>
                      <c:pt idx="1">
                        <c:v>1.7778167980000017</c:v>
                      </c:pt>
                      <c:pt idx="2">
                        <c:v>1.7734457580000011</c:v>
                      </c:pt>
                      <c:pt idx="3">
                        <c:v>1.766889198000003</c:v>
                      </c:pt>
                      <c:pt idx="4">
                        <c:v>1.7603326380000013</c:v>
                      </c:pt>
                      <c:pt idx="5">
                        <c:v>1.7537760780000013</c:v>
                      </c:pt>
                      <c:pt idx="6">
                        <c:v>1.7472195180000014</c:v>
                      </c:pt>
                      <c:pt idx="7">
                        <c:v>1.7406629579999997</c:v>
                      </c:pt>
                      <c:pt idx="8">
                        <c:v>1.7362919180000009</c:v>
                      </c:pt>
                      <c:pt idx="9">
                        <c:v>1.729735358000001</c:v>
                      </c:pt>
                      <c:pt idx="10">
                        <c:v>1.7242715580000016</c:v>
                      </c:pt>
                      <c:pt idx="11">
                        <c:v>1.7177149979999999</c:v>
                      </c:pt>
                      <c:pt idx="12">
                        <c:v>1.7122511980000006</c:v>
                      </c:pt>
                      <c:pt idx="13">
                        <c:v>1.7069786310000019</c:v>
                      </c:pt>
                      <c:pt idx="14">
                        <c:v>1.7026075910000014</c:v>
                      </c:pt>
                      <c:pt idx="15">
                        <c:v>1.6949582710000008</c:v>
                      </c:pt>
                      <c:pt idx="16">
                        <c:v>1.6909696970000017</c:v>
                      </c:pt>
                      <c:pt idx="17">
                        <c:v>1.6833203770000029</c:v>
                      </c:pt>
                      <c:pt idx="18">
                        <c:v>1.6691144970000007</c:v>
                      </c:pt>
                      <c:pt idx="19">
                        <c:v>1.6068271770000013</c:v>
                      </c:pt>
                      <c:pt idx="20">
                        <c:v>1.439634897000003</c:v>
                      </c:pt>
                      <c:pt idx="21">
                        <c:v>1.2046914970000007</c:v>
                      </c:pt>
                    </c:numCache>
                  </c:numRef>
                </c:yVal>
                <c:smooth val="1"/>
                <c:extLst>
                  <c:ext xmlns:c16="http://schemas.microsoft.com/office/drawing/2014/chart" uri="{C3380CC4-5D6E-409C-BE32-E72D297353CC}">
                    <c16:uniqueId val="{00000002-840C-4090-B361-EFF163F15229}"/>
                  </c:ext>
                </c:extLst>
              </c15:ser>
            </c15:filteredScatterSeries>
            <c15:filteredScatterSeries>
              <c15: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Summary!$AD$4:$AD$25</c15:sqref>
                        </c15:formulaRef>
                      </c:ext>
                    </c:extLst>
                    <c:numCache>
                      <c:formatCode>0.0000</c:formatCode>
                      <c:ptCount val="22"/>
                      <c:pt idx="0">
                        <c:v>1.780903845000001</c:v>
                      </c:pt>
                      <c:pt idx="1">
                        <c:v>1.7778167980000017</c:v>
                      </c:pt>
                      <c:pt idx="2">
                        <c:v>1.7734457580000011</c:v>
                      </c:pt>
                      <c:pt idx="3">
                        <c:v>1.766889198000003</c:v>
                      </c:pt>
                      <c:pt idx="4">
                        <c:v>1.7603326380000013</c:v>
                      </c:pt>
                      <c:pt idx="5">
                        <c:v>1.7537760780000013</c:v>
                      </c:pt>
                      <c:pt idx="6">
                        <c:v>1.7472195180000014</c:v>
                      </c:pt>
                      <c:pt idx="7">
                        <c:v>1.7406629579999997</c:v>
                      </c:pt>
                      <c:pt idx="8">
                        <c:v>1.7362919180000009</c:v>
                      </c:pt>
                      <c:pt idx="9">
                        <c:v>1.729735358000001</c:v>
                      </c:pt>
                      <c:pt idx="10">
                        <c:v>1.7242715580000016</c:v>
                      </c:pt>
                      <c:pt idx="11">
                        <c:v>1.7177149979999999</c:v>
                      </c:pt>
                      <c:pt idx="12">
                        <c:v>1.7122511980000006</c:v>
                      </c:pt>
                      <c:pt idx="13">
                        <c:v>1.7069786310000019</c:v>
                      </c:pt>
                      <c:pt idx="14">
                        <c:v>1.7026075910000014</c:v>
                      </c:pt>
                      <c:pt idx="15">
                        <c:v>1.6949582710000008</c:v>
                      </c:pt>
                      <c:pt idx="16">
                        <c:v>1.6909696970000017</c:v>
                      </c:pt>
                      <c:pt idx="17">
                        <c:v>1.6833203770000029</c:v>
                      </c:pt>
                      <c:pt idx="18">
                        <c:v>1.6691144970000007</c:v>
                      </c:pt>
                      <c:pt idx="19">
                        <c:v>1.6068271770000013</c:v>
                      </c:pt>
                      <c:pt idx="20">
                        <c:v>1.439634897000003</c:v>
                      </c:pt>
                      <c:pt idx="21">
                        <c:v>1.2046914970000007</c:v>
                      </c:pt>
                    </c:numCache>
                  </c:numRef>
                </c:yVal>
                <c:smooth val="1"/>
                <c:extLst>
                  <c:ext xmlns:c16="http://schemas.microsoft.com/office/drawing/2014/chart" uri="{C3380CC4-5D6E-409C-BE32-E72D297353CC}">
                    <c16:uniqueId val="{00000003-840C-4090-B361-EFF163F15229}"/>
                  </c:ext>
                </c:extLst>
              </c15:ser>
            </c15:filteredScatterSeries>
            <c15:filteredScatterSeries>
              <c15: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Summary!$AG$4:$AG$25</c15:sqref>
                        </c15:formulaRef>
                      </c:ext>
                    </c:extLst>
                    <c:numCache>
                      <c:formatCode>0.0000</c:formatCode>
                      <c:ptCount val="22"/>
                      <c:pt idx="0">
                        <c:v>1.7724076360000023</c:v>
                      </c:pt>
                      <c:pt idx="1">
                        <c:v>1.7745931560000017</c:v>
                      </c:pt>
                      <c:pt idx="2">
                        <c:v>1.7702221160000029</c:v>
                      </c:pt>
                      <c:pt idx="3">
                        <c:v>1.7669438360000012</c:v>
                      </c:pt>
                      <c:pt idx="4">
                        <c:v>1.7603872760000012</c:v>
                      </c:pt>
                      <c:pt idx="5">
                        <c:v>1.7538307160000013</c:v>
                      </c:pt>
                      <c:pt idx="6">
                        <c:v>1.7472741560000031</c:v>
                      </c:pt>
                      <c:pt idx="7">
                        <c:v>1.7407175960000014</c:v>
                      </c:pt>
                      <c:pt idx="8">
                        <c:v>1.7352537960000021</c:v>
                      </c:pt>
                      <c:pt idx="9">
                        <c:v>1.7297899960000027</c:v>
                      </c:pt>
                      <c:pt idx="10">
                        <c:v>1.7243261960000034</c:v>
                      </c:pt>
                      <c:pt idx="11">
                        <c:v>1.7179608690000006</c:v>
                      </c:pt>
                      <c:pt idx="12">
                        <c:v>1.7124970690000012</c:v>
                      </c:pt>
                      <c:pt idx="13">
                        <c:v>1.7070332690000019</c:v>
                      </c:pt>
                      <c:pt idx="14">
                        <c:v>1.7004767090000001</c:v>
                      </c:pt>
                      <c:pt idx="15">
                        <c:v>1.6950129090000008</c:v>
                      </c:pt>
                      <c:pt idx="16">
                        <c:v>1.6895491090000014</c:v>
                      </c:pt>
                      <c:pt idx="17">
                        <c:v>1.6829925490000015</c:v>
                      </c:pt>
                      <c:pt idx="18">
                        <c:v>1.6687866690000011</c:v>
                      </c:pt>
                      <c:pt idx="19">
                        <c:v>1.6086848690000011</c:v>
                      </c:pt>
                      <c:pt idx="20">
                        <c:v>1.4491419090000015</c:v>
                      </c:pt>
                      <c:pt idx="21">
                        <c:v>1.229497149000002</c:v>
                      </c:pt>
                    </c:numCache>
                  </c:numRef>
                </c:yVal>
                <c:smooth val="1"/>
                <c:extLst>
                  <c:ext xmlns:c16="http://schemas.microsoft.com/office/drawing/2014/chart" uri="{C3380CC4-5D6E-409C-BE32-E72D297353CC}">
                    <c16:uniqueId val="{00000004-840C-4090-B361-EFF163F15229}"/>
                  </c:ext>
                </c:extLst>
              </c15:ser>
            </c15:filteredScatterSeries>
            <c15:filteredScatterSeries>
              <c15: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Summary!$AJ$4:$AJ$25</c15:sqref>
                        </c15:formulaRef>
                      </c:ext>
                    </c:extLst>
                    <c:numCache>
                      <c:formatCode>0.0000</c:formatCode>
                      <c:ptCount val="22"/>
                      <c:pt idx="0">
                        <c:v>1.7747843890000023</c:v>
                      </c:pt>
                      <c:pt idx="1">
                        <c:v>1.7738828620000024</c:v>
                      </c:pt>
                      <c:pt idx="2">
                        <c:v>1.7695118220000019</c:v>
                      </c:pt>
                      <c:pt idx="3">
                        <c:v>1.7651407820000014</c:v>
                      </c:pt>
                      <c:pt idx="4">
                        <c:v>1.759676982000002</c:v>
                      </c:pt>
                      <c:pt idx="5">
                        <c:v>1.7531204220000021</c:v>
                      </c:pt>
                      <c:pt idx="6">
                        <c:v>1.7487493820000033</c:v>
                      </c:pt>
                      <c:pt idx="7">
                        <c:v>1.7421928220000016</c:v>
                      </c:pt>
                      <c:pt idx="8">
                        <c:v>1.7356362620000017</c:v>
                      </c:pt>
                      <c:pt idx="9">
                        <c:v>1.7301724620000023</c:v>
                      </c:pt>
                      <c:pt idx="10">
                        <c:v>1.7236159020000006</c:v>
                      </c:pt>
                      <c:pt idx="11">
                        <c:v>1.7181521020000012</c:v>
                      </c:pt>
                      <c:pt idx="12">
                        <c:v>1.7126883020000019</c:v>
                      </c:pt>
                      <c:pt idx="13">
                        <c:v>1.7061317420000019</c:v>
                      </c:pt>
                      <c:pt idx="14">
                        <c:v>1.7019519350000003</c:v>
                      </c:pt>
                      <c:pt idx="15">
                        <c:v>1.6953953750000004</c:v>
                      </c:pt>
                      <c:pt idx="16">
                        <c:v>1.689931575000001</c:v>
                      </c:pt>
                      <c:pt idx="17">
                        <c:v>1.6846590080000023</c:v>
                      </c:pt>
                      <c:pt idx="18">
                        <c:v>1.6737314080000019</c:v>
                      </c:pt>
                      <c:pt idx="19">
                        <c:v>1.6234644480000018</c:v>
                      </c:pt>
                      <c:pt idx="20">
                        <c:v>1.4737563280000021</c:v>
                      </c:pt>
                      <c:pt idx="21">
                        <c:v>1.2672246880000024</c:v>
                      </c:pt>
                    </c:numCache>
                  </c:numRef>
                </c:yVal>
                <c:smooth val="1"/>
                <c:extLst>
                  <c:ext xmlns:c16="http://schemas.microsoft.com/office/drawing/2014/chart" uri="{C3380CC4-5D6E-409C-BE32-E72D297353CC}">
                    <c16:uniqueId val="{00000005-840C-4090-B361-EFF163F15229}"/>
                  </c:ext>
                </c:extLst>
              </c15:ser>
            </c15:filteredScatterSeries>
            <c15:filteredScatterSeries>
              <c15: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c:ext xmlns:c16="http://schemas.microsoft.com/office/drawing/2014/chart" uri="{C3380CC4-5D6E-409C-BE32-E72D297353CC}">
                    <c16:uniqueId val="{00000006-840C-4090-B361-EFF163F15229}"/>
                  </c:ext>
                </c:extLst>
              </c15:ser>
            </c15:filteredScatterSeries>
            <c15:filteredScatterSeries>
              <c15: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c:ext xmlns:c16="http://schemas.microsoft.com/office/drawing/2014/chart" uri="{C3380CC4-5D6E-409C-BE32-E72D297353CC}">
                    <c16:uniqueId val="{00000007-840C-4090-B361-EFF163F15229}"/>
                  </c:ext>
                </c:extLst>
              </c15:ser>
            </c15:filteredScatterSeries>
            <c15:filteredScatterSeries>
              <c15: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c:ext xmlns:c16="http://schemas.microsoft.com/office/drawing/2014/chart" uri="{C3380CC4-5D6E-409C-BE32-E72D297353CC}">
                    <c16:uniqueId val="{00000008-840C-4090-B361-EFF163F15229}"/>
                  </c:ext>
                </c:extLst>
              </c15:ser>
            </c15:filteredScatterSeries>
            <c15:filteredScatterSeries>
              <c15: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c:ext xmlns:c16="http://schemas.microsoft.com/office/drawing/2014/chart" uri="{C3380CC4-5D6E-409C-BE32-E72D297353CC}">
                    <c16:uniqueId val="{00000009-840C-4090-B361-EFF163F15229}"/>
                  </c:ext>
                </c:extLst>
              </c15:ser>
            </c15:filteredScatterSeries>
          </c:ext>
        </c:extLst>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ax val="1.8"/>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Summary!$AA$4:$AA$25</c:f>
              <c:numCache>
                <c:formatCode>0.0000</c:formatCode>
                <c:ptCount val="22"/>
                <c:pt idx="0">
                  <c:v>1.780903845000001</c:v>
                </c:pt>
                <c:pt idx="1">
                  <c:v>1.7778167980000017</c:v>
                </c:pt>
                <c:pt idx="2">
                  <c:v>1.7734457580000011</c:v>
                </c:pt>
                <c:pt idx="3">
                  <c:v>1.766889198000003</c:v>
                </c:pt>
                <c:pt idx="4">
                  <c:v>1.7603326380000013</c:v>
                </c:pt>
                <c:pt idx="5">
                  <c:v>1.7537760780000013</c:v>
                </c:pt>
                <c:pt idx="6">
                  <c:v>1.7472195180000014</c:v>
                </c:pt>
                <c:pt idx="7">
                  <c:v>1.7406629579999997</c:v>
                </c:pt>
                <c:pt idx="8">
                  <c:v>1.7362919180000009</c:v>
                </c:pt>
                <c:pt idx="9">
                  <c:v>1.729735358000001</c:v>
                </c:pt>
                <c:pt idx="10">
                  <c:v>1.7242715580000016</c:v>
                </c:pt>
                <c:pt idx="11">
                  <c:v>1.7177149979999999</c:v>
                </c:pt>
                <c:pt idx="12">
                  <c:v>1.7122511980000006</c:v>
                </c:pt>
                <c:pt idx="13">
                  <c:v>1.7069786310000019</c:v>
                </c:pt>
                <c:pt idx="14">
                  <c:v>1.7026075910000014</c:v>
                </c:pt>
                <c:pt idx="15">
                  <c:v>1.6949582710000008</c:v>
                </c:pt>
                <c:pt idx="16">
                  <c:v>1.6909696970000017</c:v>
                </c:pt>
                <c:pt idx="17">
                  <c:v>1.6833203770000029</c:v>
                </c:pt>
                <c:pt idx="18">
                  <c:v>1.6691144970000007</c:v>
                </c:pt>
                <c:pt idx="19">
                  <c:v>1.6068271770000013</c:v>
                </c:pt>
                <c:pt idx="20">
                  <c:v>1.439634897000003</c:v>
                </c:pt>
                <c:pt idx="21">
                  <c:v>1.2046914970000007</c:v>
                </c:pt>
              </c:numCache>
            </c:numRef>
          </c:xVal>
          <c:yVal>
            <c:numRef>
              <c:f>Summary!$AB$4:$AB$25</c:f>
              <c:numCache>
                <c:formatCode>0.0000</c:formatCode>
                <c:ptCount val="22"/>
                <c:pt idx="0">
                  <c:v>1.6287371857150572E-3</c:v>
                </c:pt>
                <c:pt idx="1">
                  <c:v>9.7042304294313961E-3</c:v>
                </c:pt>
                <c:pt idx="2">
                  <c:v>-2.5452427157816523E-2</c:v>
                </c:pt>
                <c:pt idx="3">
                  <c:v>-1.1515615452040355E-2</c:v>
                </c:pt>
                <c:pt idx="4">
                  <c:v>-3.8621175634122061E-2</c:v>
                </c:pt>
                <c:pt idx="5">
                  <c:v>-9.9804151253235305E-3</c:v>
                </c:pt>
                <c:pt idx="6">
                  <c:v>2.8397816191017809E-2</c:v>
                </c:pt>
                <c:pt idx="7">
                  <c:v>6.232895621515383E-2</c:v>
                </c:pt>
                <c:pt idx="8">
                  <c:v>1.0140324638587299</c:v>
                </c:pt>
                <c:pt idx="9">
                  <c:v>10.35266601761117</c:v>
                </c:pt>
                <c:pt idx="10">
                  <c:v>14.706171838281781</c:v>
                </c:pt>
                <c:pt idx="11">
                  <c:v>13.211132819557932</c:v>
                </c:pt>
                <c:pt idx="12">
                  <c:v>8.048414201415703</c:v>
                </c:pt>
                <c:pt idx="13">
                  <c:v>3.8129100902325956</c:v>
                </c:pt>
                <c:pt idx="14">
                  <c:v>1.4618866667152763</c:v>
                </c:pt>
                <c:pt idx="15">
                  <c:v>1.2580060087290839</c:v>
                </c:pt>
                <c:pt idx="16">
                  <c:v>0.4581580606908997</c:v>
                </c:pt>
                <c:pt idx="17">
                  <c:v>0.23526669887576865</c:v>
                </c:pt>
                <c:pt idx="18">
                  <c:v>0.23072861210385087</c:v>
                </c:pt>
                <c:pt idx="19">
                  <c:v>0.1719658223295458</c:v>
                </c:pt>
                <c:pt idx="20">
                  <c:v>0.1306864960219242</c:v>
                </c:pt>
                <c:pt idx="21">
                  <c:v>3.8218004635287406E-2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Summary!$AD$4:$AD$25</c:f>
              <c:numCache>
                <c:formatCode>0.0000</c:formatCode>
                <c:ptCount val="22"/>
                <c:pt idx="0">
                  <c:v>1.780903845000001</c:v>
                </c:pt>
                <c:pt idx="1">
                  <c:v>1.7778167980000017</c:v>
                </c:pt>
                <c:pt idx="2">
                  <c:v>1.7734457580000011</c:v>
                </c:pt>
                <c:pt idx="3">
                  <c:v>1.766889198000003</c:v>
                </c:pt>
                <c:pt idx="4">
                  <c:v>1.7603326380000013</c:v>
                </c:pt>
                <c:pt idx="5">
                  <c:v>1.7537760780000013</c:v>
                </c:pt>
                <c:pt idx="6">
                  <c:v>1.7472195180000014</c:v>
                </c:pt>
                <c:pt idx="7">
                  <c:v>1.7406629579999997</c:v>
                </c:pt>
                <c:pt idx="8">
                  <c:v>1.7362919180000009</c:v>
                </c:pt>
                <c:pt idx="9">
                  <c:v>1.729735358000001</c:v>
                </c:pt>
                <c:pt idx="10">
                  <c:v>1.7242715580000016</c:v>
                </c:pt>
                <c:pt idx="11">
                  <c:v>1.7177149979999999</c:v>
                </c:pt>
                <c:pt idx="12">
                  <c:v>1.7122511980000006</c:v>
                </c:pt>
                <c:pt idx="13">
                  <c:v>1.7069786310000019</c:v>
                </c:pt>
                <c:pt idx="14">
                  <c:v>1.7026075910000014</c:v>
                </c:pt>
                <c:pt idx="15">
                  <c:v>1.6949582710000008</c:v>
                </c:pt>
                <c:pt idx="16">
                  <c:v>1.6909696970000017</c:v>
                </c:pt>
                <c:pt idx="17">
                  <c:v>1.6833203770000029</c:v>
                </c:pt>
                <c:pt idx="18">
                  <c:v>1.6691144970000007</c:v>
                </c:pt>
                <c:pt idx="19">
                  <c:v>1.6068271770000013</c:v>
                </c:pt>
                <c:pt idx="20">
                  <c:v>1.439634897000003</c:v>
                </c:pt>
                <c:pt idx="21">
                  <c:v>1.2046914970000007</c:v>
                </c:pt>
              </c:numCache>
            </c:numRef>
          </c:xVal>
          <c:yVal>
            <c:numRef>
              <c:f>Summary!$AE$4:$AE$25</c:f>
              <c:numCache>
                <c:formatCode>0.0000</c:formatCode>
                <c:ptCount val="22"/>
                <c:pt idx="0">
                  <c:v>-2.8183685443302492E-2</c:v>
                </c:pt>
                <c:pt idx="1">
                  <c:v>-2.2960737626155362E-2</c:v>
                </c:pt>
                <c:pt idx="2">
                  <c:v>-9.0388432289810524E-3</c:v>
                </c:pt>
                <c:pt idx="3">
                  <c:v>-2.6559832949517959E-2</c:v>
                </c:pt>
                <c:pt idx="4">
                  <c:v>-2.5557275936187989E-2</c:v>
                </c:pt>
                <c:pt idx="5">
                  <c:v>-6.5149310380059585E-3</c:v>
                </c:pt>
                <c:pt idx="6">
                  <c:v>1.9951219864925509E-2</c:v>
                </c:pt>
                <c:pt idx="7">
                  <c:v>0.14566509465617758</c:v>
                </c:pt>
                <c:pt idx="8">
                  <c:v>0.73463559265477996</c:v>
                </c:pt>
                <c:pt idx="9">
                  <c:v>7.7170723181124812</c:v>
                </c:pt>
                <c:pt idx="10">
                  <c:v>18.127237725182173</c:v>
                </c:pt>
                <c:pt idx="11">
                  <c:v>16.571976617103456</c:v>
                </c:pt>
                <c:pt idx="12">
                  <c:v>11.088785386241915</c:v>
                </c:pt>
                <c:pt idx="13">
                  <c:v>5.3386928869700236</c:v>
                </c:pt>
                <c:pt idx="14">
                  <c:v>2.5585408155827412</c:v>
                </c:pt>
                <c:pt idx="15">
                  <c:v>1.4231409270675768</c:v>
                </c:pt>
                <c:pt idx="16">
                  <c:v>0.62036969540114972</c:v>
                </c:pt>
                <c:pt idx="17">
                  <c:v>0.24837913588954244</c:v>
                </c:pt>
                <c:pt idx="18">
                  <c:v>0.25181479989216998</c:v>
                </c:pt>
                <c:pt idx="19">
                  <c:v>0.26868471664938565</c:v>
                </c:pt>
                <c:pt idx="20">
                  <c:v>0.19809002448577262</c:v>
                </c:pt>
                <c:pt idx="21">
                  <c:v>7.9010288838473747E-2</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Summary!$AG$5:$AG$23</c:f>
              <c:numCache>
                <c:formatCode>0.0000</c:formatCode>
                <c:ptCount val="19"/>
                <c:pt idx="0">
                  <c:v>1.7745931560000017</c:v>
                </c:pt>
                <c:pt idx="1">
                  <c:v>1.7702221160000029</c:v>
                </c:pt>
                <c:pt idx="2">
                  <c:v>1.7669438360000012</c:v>
                </c:pt>
                <c:pt idx="3">
                  <c:v>1.7603872760000012</c:v>
                </c:pt>
                <c:pt idx="4">
                  <c:v>1.7538307160000013</c:v>
                </c:pt>
                <c:pt idx="5">
                  <c:v>1.7472741560000031</c:v>
                </c:pt>
                <c:pt idx="6">
                  <c:v>1.7407175960000014</c:v>
                </c:pt>
                <c:pt idx="7">
                  <c:v>1.7352537960000021</c:v>
                </c:pt>
                <c:pt idx="8">
                  <c:v>1.7297899960000027</c:v>
                </c:pt>
                <c:pt idx="9">
                  <c:v>1.7243261960000034</c:v>
                </c:pt>
                <c:pt idx="10">
                  <c:v>1.7179608690000006</c:v>
                </c:pt>
                <c:pt idx="11">
                  <c:v>1.7124970690000012</c:v>
                </c:pt>
                <c:pt idx="12">
                  <c:v>1.7070332690000019</c:v>
                </c:pt>
                <c:pt idx="13">
                  <c:v>1.7004767090000001</c:v>
                </c:pt>
                <c:pt idx="14">
                  <c:v>1.6950129090000008</c:v>
                </c:pt>
                <c:pt idx="15">
                  <c:v>1.6895491090000014</c:v>
                </c:pt>
                <c:pt idx="16">
                  <c:v>1.6829925490000015</c:v>
                </c:pt>
                <c:pt idx="17">
                  <c:v>1.6687866690000011</c:v>
                </c:pt>
                <c:pt idx="18">
                  <c:v>1.6086848690000011</c:v>
                </c:pt>
              </c:numCache>
            </c:numRef>
          </c:xVal>
          <c:yVal>
            <c:numRef>
              <c:f>Summary!$AH$5:$AH$23</c:f>
              <c:numCache>
                <c:formatCode>0.0000</c:formatCode>
                <c:ptCount val="19"/>
                <c:pt idx="0">
                  <c:v>-1.8499155150601004E-2</c:v>
                </c:pt>
                <c:pt idx="1">
                  <c:v>-1.85443320009607E-2</c:v>
                </c:pt>
                <c:pt idx="2">
                  <c:v>2.4552123942557041E-3</c:v>
                </c:pt>
                <c:pt idx="3">
                  <c:v>-1.8369782933190387E-2</c:v>
                </c:pt>
                <c:pt idx="4">
                  <c:v>-1.7051674836782306E-2</c:v>
                </c:pt>
                <c:pt idx="5">
                  <c:v>2.3188327305908557E-2</c:v>
                </c:pt>
                <c:pt idx="6">
                  <c:v>0.13619553921210972</c:v>
                </c:pt>
                <c:pt idx="7">
                  <c:v>0.89688175981169627</c:v>
                </c:pt>
                <c:pt idx="8">
                  <c:v>8.7673570552661975</c:v>
                </c:pt>
                <c:pt idx="9">
                  <c:v>13.277058483932301</c:v>
                </c:pt>
                <c:pt idx="10">
                  <c:v>11.286698003963787</c:v>
                </c:pt>
                <c:pt idx="11">
                  <c:v>8.1544361979823794</c:v>
                </c:pt>
                <c:pt idx="12">
                  <c:v>3.5399968121384373</c:v>
                </c:pt>
                <c:pt idx="13">
                  <c:v>1.6636303520848073</c:v>
                </c:pt>
                <c:pt idx="14">
                  <c:v>1.1784021507222147</c:v>
                </c:pt>
                <c:pt idx="15">
                  <c:v>0.50818489627009356</c:v>
                </c:pt>
                <c:pt idx="16">
                  <c:v>0.31720781120363961</c:v>
                </c:pt>
                <c:pt idx="17">
                  <c:v>0.35199993704059884</c:v>
                </c:pt>
                <c:pt idx="18">
                  <c:v>0.30985257313983627</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Summary!$AJ$5:$AJ$23</c:f>
              <c:numCache>
                <c:formatCode>0.0000</c:formatCode>
                <c:ptCount val="19"/>
                <c:pt idx="0">
                  <c:v>1.7738828620000024</c:v>
                </c:pt>
                <c:pt idx="1">
                  <c:v>1.7695118220000019</c:v>
                </c:pt>
                <c:pt idx="2">
                  <c:v>1.7651407820000014</c:v>
                </c:pt>
                <c:pt idx="3">
                  <c:v>1.759676982000002</c:v>
                </c:pt>
                <c:pt idx="4">
                  <c:v>1.7531204220000021</c:v>
                </c:pt>
                <c:pt idx="5">
                  <c:v>1.7487493820000033</c:v>
                </c:pt>
                <c:pt idx="6">
                  <c:v>1.7421928220000016</c:v>
                </c:pt>
                <c:pt idx="7">
                  <c:v>1.7356362620000017</c:v>
                </c:pt>
                <c:pt idx="8">
                  <c:v>1.7301724620000023</c:v>
                </c:pt>
                <c:pt idx="9">
                  <c:v>1.7236159020000006</c:v>
                </c:pt>
                <c:pt idx="10">
                  <c:v>1.7181521020000012</c:v>
                </c:pt>
                <c:pt idx="11">
                  <c:v>1.7126883020000019</c:v>
                </c:pt>
                <c:pt idx="12">
                  <c:v>1.7061317420000019</c:v>
                </c:pt>
                <c:pt idx="13">
                  <c:v>1.7019519350000003</c:v>
                </c:pt>
                <c:pt idx="14">
                  <c:v>1.6953953750000004</c:v>
                </c:pt>
                <c:pt idx="15">
                  <c:v>1.689931575000001</c:v>
                </c:pt>
                <c:pt idx="16">
                  <c:v>1.6846590080000023</c:v>
                </c:pt>
                <c:pt idx="17">
                  <c:v>1.6737314080000019</c:v>
                </c:pt>
                <c:pt idx="18">
                  <c:v>1.6234644480000018</c:v>
                </c:pt>
              </c:numCache>
            </c:numRef>
          </c:xVal>
          <c:yVal>
            <c:numRef>
              <c:f>Summary!$AK$5:$AK$23</c:f>
              <c:numCache>
                <c:formatCode>0.0000</c:formatCode>
                <c:ptCount val="19"/>
                <c:pt idx="0">
                  <c:v>-2.4736807851782391E-2</c:v>
                </c:pt>
                <c:pt idx="1">
                  <c:v>-2.5628257655930853E-2</c:v>
                </c:pt>
                <c:pt idx="2">
                  <c:v>-1.8981367930781829E-2</c:v>
                </c:pt>
                <c:pt idx="3">
                  <c:v>-4.2747854399381941E-3</c:v>
                </c:pt>
                <c:pt idx="4">
                  <c:v>-3.9528719346054331E-3</c:v>
                </c:pt>
                <c:pt idx="5">
                  <c:v>2.7766884949136383E-2</c:v>
                </c:pt>
                <c:pt idx="6">
                  <c:v>0.12835330590097879</c:v>
                </c:pt>
                <c:pt idx="7">
                  <c:v>1.1596887668543989</c:v>
                </c:pt>
                <c:pt idx="8">
                  <c:v>10.737116875601608</c:v>
                </c:pt>
                <c:pt idx="9">
                  <c:v>15.129131668997355</c:v>
                </c:pt>
                <c:pt idx="10">
                  <c:v>14.758272682647428</c:v>
                </c:pt>
                <c:pt idx="11">
                  <c:v>12.953466085453472</c:v>
                </c:pt>
                <c:pt idx="12">
                  <c:v>5.8339806453364274</c:v>
                </c:pt>
                <c:pt idx="13">
                  <c:v>1.9974350933287442E-2</c:v>
                </c:pt>
                <c:pt idx="14">
                  <c:v>1.4580523477758101</c:v>
                </c:pt>
                <c:pt idx="15">
                  <c:v>0.81773375044667418</c:v>
                </c:pt>
                <c:pt idx="16">
                  <c:v>0.45303209965716179</c:v>
                </c:pt>
                <c:pt idx="17">
                  <c:v>0.36312682758670684</c:v>
                </c:pt>
                <c:pt idx="18">
                  <c:v>0.3115102500904261</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551391</xdr:colOff>
      <xdr:row>28</xdr:row>
      <xdr:rowOff>61079</xdr:rowOff>
    </xdr:from>
    <xdr:to>
      <xdr:col>16</xdr:col>
      <xdr:colOff>277436</xdr:colOff>
      <xdr:row>53</xdr:row>
      <xdr:rowOff>93134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541866</xdr:colOff>
      <xdr:row>28</xdr:row>
      <xdr:rowOff>38101</xdr:rowOff>
    </xdr:from>
    <xdr:to>
      <xdr:col>24</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5"/>
  <sheetViews>
    <sheetView tabSelected="1" workbookViewId="0">
      <selection activeCell="G17" sqref="G17"/>
    </sheetView>
  </sheetViews>
  <sheetFormatPr defaultRowHeight="12.7"/>
  <cols>
    <col min="1" max="1" width="11.29296875" bestFit="1" customWidth="1"/>
    <col min="2" max="2" width="9.703125" bestFit="1" customWidth="1"/>
    <col min="3" max="3" width="9.703125" customWidth="1"/>
    <col min="4" max="4" width="17.29296875" bestFit="1" customWidth="1"/>
    <col min="5" max="5" width="18.703125" bestFit="1" customWidth="1"/>
    <col min="6" max="6" width="12.5859375" customWidth="1"/>
    <col min="7" max="7" width="18.703125" customWidth="1"/>
    <col min="8" max="8" width="20" bestFit="1" customWidth="1"/>
    <col min="9" max="9" width="23.9375" bestFit="1" customWidth="1"/>
  </cols>
  <sheetData>
    <row r="1" spans="1:10">
      <c r="A1" t="s">
        <v>191</v>
      </c>
    </row>
    <row r="2" spans="1:10">
      <c r="A2" t="s">
        <v>192</v>
      </c>
    </row>
    <row r="4" spans="1:10">
      <c r="A4" s="27" t="s">
        <v>186</v>
      </c>
      <c r="B4" s="27" t="s">
        <v>193</v>
      </c>
      <c r="C4" s="27" t="s">
        <v>195</v>
      </c>
      <c r="D4" s="27" t="s">
        <v>194</v>
      </c>
      <c r="E4" s="27" t="s">
        <v>200</v>
      </c>
      <c r="F4" s="27" t="s">
        <v>206</v>
      </c>
      <c r="G4" s="27" t="s">
        <v>207</v>
      </c>
      <c r="H4" s="27" t="s">
        <v>201</v>
      </c>
      <c r="I4" s="27" t="s">
        <v>212</v>
      </c>
      <c r="J4" s="27" t="s">
        <v>197</v>
      </c>
    </row>
    <row r="5" spans="1:10">
      <c r="A5" s="63">
        <f>TubeLoading!F29</f>
        <v>2451</v>
      </c>
      <c r="B5" s="63" t="str">
        <f>TubeLoading!A29</f>
        <v>Tube A</v>
      </c>
      <c r="C5" s="63" t="s">
        <v>196</v>
      </c>
      <c r="D5" s="64">
        <v>44994</v>
      </c>
      <c r="E5" s="63">
        <v>112</v>
      </c>
      <c r="F5" t="s">
        <v>222</v>
      </c>
      <c r="G5" s="63">
        <f>TubeLoading!J29</f>
        <v>4000</v>
      </c>
      <c r="H5" s="65">
        <f>Summary!D26</f>
        <v>0</v>
      </c>
      <c r="I5" s="65"/>
      <c r="J5" t="s">
        <v>216</v>
      </c>
    </row>
    <row r="6" spans="1:10">
      <c r="A6" s="63">
        <f>TubeLoading!F30</f>
        <v>2385</v>
      </c>
      <c r="B6" s="63" t="str">
        <f>TubeLoading!A30</f>
        <v>Tube B</v>
      </c>
      <c r="C6" s="63" t="s">
        <v>196</v>
      </c>
      <c r="D6" s="64">
        <v>44994</v>
      </c>
      <c r="E6">
        <v>112</v>
      </c>
      <c r="F6" t="s">
        <v>222</v>
      </c>
      <c r="G6" s="63">
        <f>TubeLoading!J30</f>
        <v>4000</v>
      </c>
      <c r="H6" s="50">
        <f>Summary!G26</f>
        <v>0</v>
      </c>
      <c r="I6" s="50"/>
      <c r="J6" t="s">
        <v>216</v>
      </c>
    </row>
    <row r="7" spans="1:10">
      <c r="A7" s="63">
        <f>TubeLoading!F31</f>
        <v>2387</v>
      </c>
      <c r="B7" s="63" t="str">
        <f>TubeLoading!A31</f>
        <v>Tube C</v>
      </c>
      <c r="C7" s="63" t="s">
        <v>196</v>
      </c>
      <c r="D7" s="64">
        <v>44994</v>
      </c>
      <c r="E7" s="63">
        <v>112</v>
      </c>
      <c r="F7" t="s">
        <v>222</v>
      </c>
      <c r="G7" s="63">
        <f>TubeLoading!J31</f>
        <v>4000</v>
      </c>
      <c r="H7" s="50">
        <f>Summary!J26</f>
        <v>0</v>
      </c>
      <c r="I7" s="50"/>
      <c r="J7" t="s">
        <v>216</v>
      </c>
    </row>
    <row r="8" spans="1:10">
      <c r="A8" s="63">
        <f>TubeLoading!F32</f>
        <v>2456</v>
      </c>
      <c r="B8" s="63" t="str">
        <f>TubeLoading!A32</f>
        <v>Tube D</v>
      </c>
      <c r="C8" s="63" t="s">
        <v>196</v>
      </c>
      <c r="D8" s="64">
        <v>44994</v>
      </c>
      <c r="E8">
        <v>112</v>
      </c>
      <c r="F8" t="s">
        <v>222</v>
      </c>
      <c r="G8" s="63">
        <f>TubeLoading!J32</f>
        <v>4000</v>
      </c>
      <c r="H8" s="50">
        <f>Summary!M26</f>
        <v>0</v>
      </c>
      <c r="I8" s="50"/>
      <c r="J8" t="s">
        <v>216</v>
      </c>
    </row>
    <row r="9" spans="1:10">
      <c r="A9" s="63">
        <f>TubeLoading!F33</f>
        <v>4009</v>
      </c>
      <c r="B9" s="63" t="str">
        <f>TubeLoading!A33</f>
        <v>Tube E</v>
      </c>
      <c r="C9" s="63" t="s">
        <v>199</v>
      </c>
      <c r="D9" s="64">
        <v>44994</v>
      </c>
      <c r="E9">
        <v>161</v>
      </c>
      <c r="F9" t="s">
        <v>222</v>
      </c>
      <c r="G9" s="63">
        <f>TubeLoading!J33</f>
        <v>3999.9999999999995</v>
      </c>
      <c r="H9" s="50">
        <f>Summary!P26</f>
        <v>45.038256646511016</v>
      </c>
      <c r="I9" s="50">
        <v>37</v>
      </c>
      <c r="J9" t="s">
        <v>217</v>
      </c>
    </row>
    <row r="10" spans="1:10">
      <c r="A10" s="63">
        <f>TubeLoading!F34</f>
        <v>3991</v>
      </c>
      <c r="B10" s="63" t="str">
        <f>TubeLoading!A34</f>
        <v>Tube F</v>
      </c>
      <c r="C10" s="63" t="s">
        <v>199</v>
      </c>
      <c r="D10" s="64">
        <v>44994</v>
      </c>
      <c r="E10">
        <v>161</v>
      </c>
      <c r="F10" t="s">
        <v>222</v>
      </c>
      <c r="G10" s="63">
        <f>TubeLoading!J34</f>
        <v>4000</v>
      </c>
      <c r="H10" s="50">
        <f>Summary!S26</f>
        <v>76.710287020868321</v>
      </c>
      <c r="I10" s="50">
        <v>37</v>
      </c>
    </row>
    <row r="11" spans="1:10">
      <c r="A11" s="63">
        <f>TubeLoading!F35</f>
        <v>3182</v>
      </c>
      <c r="B11" s="63" t="str">
        <f>TubeLoading!A35</f>
        <v>Tube G</v>
      </c>
      <c r="C11" s="63" t="s">
        <v>199</v>
      </c>
      <c r="D11" s="64">
        <v>44994</v>
      </c>
      <c r="E11">
        <v>161</v>
      </c>
      <c r="F11" t="s">
        <v>222</v>
      </c>
      <c r="G11" s="63">
        <f>TubeLoading!J35</f>
        <v>4000</v>
      </c>
      <c r="H11" s="50">
        <f>Summary!V26</f>
        <v>73.114747244597993</v>
      </c>
      <c r="I11" s="50">
        <v>37</v>
      </c>
    </row>
    <row r="12" spans="1:10">
      <c r="A12" s="63">
        <f>TubeLoading!F36</f>
        <v>3996</v>
      </c>
      <c r="B12" s="63" t="str">
        <f>TubeLoading!A36</f>
        <v>Tube H</v>
      </c>
      <c r="C12" s="63" t="s">
        <v>199</v>
      </c>
      <c r="D12" s="64">
        <v>44994</v>
      </c>
      <c r="E12">
        <v>161</v>
      </c>
      <c r="F12" t="s">
        <v>222</v>
      </c>
      <c r="G12" s="63">
        <f>TubeLoading!J36</f>
        <v>4000.0000000000005</v>
      </c>
      <c r="H12" s="50">
        <f>Summary!Y26</f>
        <v>68.343115927075459</v>
      </c>
      <c r="I12" s="50">
        <v>37</v>
      </c>
    </row>
    <row r="13" spans="1:10">
      <c r="A13" s="63">
        <f>TubeLoading!F37</f>
        <v>2438</v>
      </c>
      <c r="B13" s="63" t="str">
        <f>TubeLoading!A37</f>
        <v>Tube I</v>
      </c>
      <c r="C13" s="63" t="s">
        <v>202</v>
      </c>
      <c r="D13" s="64">
        <v>44994</v>
      </c>
      <c r="E13">
        <v>159</v>
      </c>
      <c r="F13" t="s">
        <v>222</v>
      </c>
      <c r="G13" s="63">
        <f>TubeLoading!J37</f>
        <v>4000</v>
      </c>
      <c r="H13" s="50">
        <f>Summary!AB26</f>
        <v>55.145105170525852</v>
      </c>
      <c r="I13" s="50">
        <v>37</v>
      </c>
    </row>
    <row r="14" spans="1:10">
      <c r="A14" s="63">
        <f>TubeLoading!F38</f>
        <v>1528</v>
      </c>
      <c r="B14" s="63" t="str">
        <f>TubeLoading!A38</f>
        <v>Tube J</v>
      </c>
      <c r="C14" s="63" t="s">
        <v>202</v>
      </c>
      <c r="D14" s="64">
        <v>44994</v>
      </c>
      <c r="E14">
        <v>159</v>
      </c>
      <c r="F14" t="s">
        <v>222</v>
      </c>
      <c r="G14" s="63">
        <f>TubeLoading!J38</f>
        <v>3999.9999999999995</v>
      </c>
      <c r="H14" s="50">
        <f>Summary!AE26</f>
        <v>65.301415623813924</v>
      </c>
      <c r="I14" s="50">
        <v>37</v>
      </c>
    </row>
    <row r="15" spans="1:10">
      <c r="A15" s="63">
        <f>TubeLoading!F39</f>
        <v>3994</v>
      </c>
      <c r="B15" s="63" t="str">
        <f>TubeLoading!A39</f>
        <v>Tube K</v>
      </c>
      <c r="C15" s="63" t="s">
        <v>202</v>
      </c>
      <c r="D15" s="64">
        <v>44994</v>
      </c>
      <c r="E15">
        <v>159</v>
      </c>
      <c r="F15" t="s">
        <v>222</v>
      </c>
      <c r="G15" s="63">
        <f>TubeLoading!J39</f>
        <v>4000</v>
      </c>
      <c r="H15" s="50">
        <f>Summary!AH26</f>
        <v>50.585902472104436</v>
      </c>
      <c r="I15" s="50">
        <v>37</v>
      </c>
    </row>
    <row r="16" spans="1:10">
      <c r="A16" s="63">
        <f>TubeLoading!F40</f>
        <v>2443</v>
      </c>
      <c r="B16" s="63" t="str">
        <f>TubeLoading!A40</f>
        <v>Tube L</v>
      </c>
      <c r="C16" s="63" t="s">
        <v>202</v>
      </c>
      <c r="D16" s="64">
        <v>44994</v>
      </c>
      <c r="E16">
        <v>159</v>
      </c>
      <c r="F16" t="s">
        <v>222</v>
      </c>
      <c r="G16" s="63">
        <f>TubeLoading!J40</f>
        <v>4000</v>
      </c>
      <c r="H16" s="50">
        <f>Summary!AK26</f>
        <v>64.327293753062946</v>
      </c>
      <c r="I16" s="50">
        <v>37</v>
      </c>
    </row>
    <row r="20" spans="1:1">
      <c r="A20" t="s">
        <v>208</v>
      </c>
    </row>
    <row r="21" spans="1:1">
      <c r="A21" t="s">
        <v>221</v>
      </c>
    </row>
    <row r="23" spans="1:1">
      <c r="A23" t="s">
        <v>218</v>
      </c>
    </row>
    <row r="24" spans="1:1">
      <c r="A24" t="s">
        <v>219</v>
      </c>
    </row>
    <row r="25" spans="1:1">
      <c r="A25" t="s">
        <v>220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workbookViewId="0">
      <selection activeCell="C2" sqref="C2:D23"/>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7">
        <v>1</v>
      </c>
      <c r="B2" s="57" t="s">
        <v>61</v>
      </c>
      <c r="C2" s="58">
        <v>1.4058999999999999</v>
      </c>
      <c r="D2" s="57">
        <v>21.9</v>
      </c>
      <c r="E2" s="57">
        <f t="shared" ref="E2:E23" si="0">((20-D2)*-0.000175+C2)-0.0008</f>
        <v>1.4054325000000001</v>
      </c>
      <c r="F2" s="58">
        <f t="shared" ref="F2:F23" si="1">E2*10.9276-13.593</f>
        <v>1.7650041870000006</v>
      </c>
      <c r="G2" s="57" t="s">
        <v>107</v>
      </c>
      <c r="I2" t="s">
        <v>154</v>
      </c>
      <c r="L2">
        <f>((20-K2)*-0.000175+J2)-0.0008</f>
        <v>-4.3E-3</v>
      </c>
      <c r="M2" s="37">
        <f>L2*10.9276-13.593</f>
        <v>-13.63998868</v>
      </c>
    </row>
    <row r="3" spans="1:13">
      <c r="A3" s="57">
        <v>2</v>
      </c>
      <c r="B3" s="57" t="s">
        <v>61</v>
      </c>
      <c r="C3" s="58">
        <v>1.4059999999999999</v>
      </c>
      <c r="D3" s="57">
        <v>22</v>
      </c>
      <c r="E3" s="57">
        <f t="shared" si="0"/>
        <v>1.4055500000000001</v>
      </c>
      <c r="F3" s="58">
        <f t="shared" si="1"/>
        <v>1.7662881800000001</v>
      </c>
      <c r="G3" s="57" t="s">
        <v>108</v>
      </c>
      <c r="I3" t="s">
        <v>155</v>
      </c>
      <c r="L3">
        <f>((20-K3)*-0.000175+J3)-0.0008</f>
        <v>-4.3E-3</v>
      </c>
      <c r="M3" s="37">
        <f>L3*10.9276-13.593</f>
        <v>-13.63998868</v>
      </c>
    </row>
    <row r="4" spans="1:13">
      <c r="A4" s="57">
        <v>3</v>
      </c>
      <c r="B4" s="57" t="s">
        <v>61</v>
      </c>
      <c r="C4" s="58">
        <v>1.4056</v>
      </c>
      <c r="D4" s="57">
        <v>22</v>
      </c>
      <c r="E4" s="57">
        <f t="shared" si="0"/>
        <v>1.4051500000000001</v>
      </c>
      <c r="F4" s="58">
        <f t="shared" si="1"/>
        <v>1.7619171400000013</v>
      </c>
      <c r="G4" s="57" t="s">
        <v>109</v>
      </c>
      <c r="I4" t="s">
        <v>156</v>
      </c>
    </row>
    <row r="5" spans="1:13">
      <c r="A5" s="57">
        <v>4</v>
      </c>
      <c r="B5" s="57" t="s">
        <v>61</v>
      </c>
      <c r="C5" s="58">
        <v>1.4051</v>
      </c>
      <c r="D5" s="57">
        <v>22</v>
      </c>
      <c r="E5" s="57">
        <f t="shared" si="0"/>
        <v>1.4046500000000002</v>
      </c>
      <c r="F5" s="58">
        <f t="shared" si="1"/>
        <v>1.756453340000002</v>
      </c>
      <c r="G5" s="57" t="s">
        <v>110</v>
      </c>
      <c r="I5" t="s">
        <v>157</v>
      </c>
    </row>
    <row r="6" spans="1:13">
      <c r="A6" s="55">
        <v>5</v>
      </c>
      <c r="B6" s="55" t="s">
        <v>61</v>
      </c>
      <c r="C6" s="56">
        <v>1.4043000000000001</v>
      </c>
      <c r="D6" s="55">
        <v>22.1</v>
      </c>
      <c r="E6" s="55">
        <f t="shared" si="0"/>
        <v>1.4038675000000003</v>
      </c>
      <c r="F6" s="56">
        <f t="shared" si="1"/>
        <v>1.7479024930000033</v>
      </c>
      <c r="G6" s="55" t="s">
        <v>111</v>
      </c>
    </row>
    <row r="7" spans="1:13">
      <c r="A7" s="55">
        <v>6</v>
      </c>
      <c r="B7" s="55" t="s">
        <v>61</v>
      </c>
      <c r="C7" s="56">
        <v>1.4037999999999999</v>
      </c>
      <c r="D7" s="55">
        <v>22.2</v>
      </c>
      <c r="E7" s="55">
        <f t="shared" si="0"/>
        <v>1.4033850000000001</v>
      </c>
      <c r="F7" s="56">
        <f t="shared" si="1"/>
        <v>1.7426299260000011</v>
      </c>
      <c r="G7" s="55" t="s">
        <v>112</v>
      </c>
    </row>
    <row r="8" spans="1:13">
      <c r="A8" s="55">
        <v>7</v>
      </c>
      <c r="B8" s="55" t="s">
        <v>61</v>
      </c>
      <c r="C8" s="56">
        <v>1.4033</v>
      </c>
      <c r="D8" s="55">
        <v>22.2</v>
      </c>
      <c r="E8" s="55">
        <f t="shared" si="0"/>
        <v>1.4028850000000002</v>
      </c>
      <c r="F8" s="56">
        <f t="shared" si="1"/>
        <v>1.7371661260000018</v>
      </c>
      <c r="G8" s="55" t="s">
        <v>113</v>
      </c>
    </row>
    <row r="9" spans="1:13">
      <c r="A9" s="55">
        <v>8</v>
      </c>
      <c r="B9" s="55" t="s">
        <v>61</v>
      </c>
      <c r="C9" s="56">
        <v>1.4027000000000001</v>
      </c>
      <c r="D9" s="55">
        <v>22.3</v>
      </c>
      <c r="E9" s="55">
        <f t="shared" si="0"/>
        <v>1.4023025000000002</v>
      </c>
      <c r="F9" s="56">
        <f t="shared" si="1"/>
        <v>1.7308007990000025</v>
      </c>
      <c r="G9" s="55" t="s">
        <v>114</v>
      </c>
    </row>
    <row r="10" spans="1:13">
      <c r="A10" s="55">
        <v>9</v>
      </c>
      <c r="B10" s="55" t="s">
        <v>61</v>
      </c>
      <c r="C10" s="56">
        <v>1.4021999999999999</v>
      </c>
      <c r="D10" s="55">
        <v>22.3</v>
      </c>
      <c r="E10" s="55">
        <f t="shared" si="0"/>
        <v>1.4018025000000001</v>
      </c>
      <c r="F10" s="56">
        <f t="shared" si="1"/>
        <v>1.7253369990000014</v>
      </c>
      <c r="G10" s="55" t="s">
        <v>115</v>
      </c>
    </row>
    <row r="11" spans="1:13">
      <c r="A11" s="55">
        <v>10</v>
      </c>
      <c r="B11" s="55" t="s">
        <v>61</v>
      </c>
      <c r="C11" s="56">
        <v>1.4016</v>
      </c>
      <c r="D11" s="55">
        <v>22.3</v>
      </c>
      <c r="E11" s="55">
        <f t="shared" si="0"/>
        <v>1.4012025000000001</v>
      </c>
      <c r="F11" s="56">
        <f t="shared" si="1"/>
        <v>1.7187804390000014</v>
      </c>
      <c r="G11" s="55" t="s">
        <v>116</v>
      </c>
    </row>
    <row r="12" spans="1:13">
      <c r="A12" s="55">
        <v>11</v>
      </c>
      <c r="B12" s="55" t="s">
        <v>61</v>
      </c>
      <c r="C12" s="56">
        <v>1.4013</v>
      </c>
      <c r="D12" s="55">
        <v>22.3</v>
      </c>
      <c r="E12" s="55">
        <f t="shared" si="0"/>
        <v>1.4009025000000002</v>
      </c>
      <c r="F12" s="56">
        <f t="shared" si="1"/>
        <v>1.7155021590000015</v>
      </c>
      <c r="G12" s="55" t="s">
        <v>117</v>
      </c>
    </row>
    <row r="13" spans="1:13">
      <c r="A13" s="55">
        <v>12</v>
      </c>
      <c r="B13" s="55" t="s">
        <v>61</v>
      </c>
      <c r="C13" s="56">
        <v>1.4007000000000001</v>
      </c>
      <c r="D13" s="55">
        <v>22.4</v>
      </c>
      <c r="E13" s="55">
        <f t="shared" si="0"/>
        <v>1.4003200000000002</v>
      </c>
      <c r="F13" s="56">
        <f t="shared" si="1"/>
        <v>1.7091368320000022</v>
      </c>
      <c r="G13" s="55" t="s">
        <v>118</v>
      </c>
    </row>
    <row r="14" spans="1:13">
      <c r="A14" s="57">
        <v>13</v>
      </c>
      <c r="B14" s="57" t="s">
        <v>61</v>
      </c>
      <c r="C14" s="58">
        <v>1.4000999999999999</v>
      </c>
      <c r="D14" s="57">
        <v>22.4</v>
      </c>
      <c r="E14" s="57">
        <f t="shared" si="0"/>
        <v>1.3997200000000001</v>
      </c>
      <c r="F14" s="58">
        <f t="shared" si="1"/>
        <v>1.7025802720000005</v>
      </c>
      <c r="G14" s="57" t="s">
        <v>119</v>
      </c>
    </row>
    <row r="15" spans="1:13">
      <c r="A15" s="57">
        <v>14</v>
      </c>
      <c r="B15" s="57" t="s">
        <v>61</v>
      </c>
      <c r="C15" s="58">
        <v>1.3996999999999999</v>
      </c>
      <c r="D15" s="57">
        <v>22.4</v>
      </c>
      <c r="E15" s="57">
        <f t="shared" si="0"/>
        <v>1.3993200000000001</v>
      </c>
      <c r="F15" s="58">
        <f t="shared" si="1"/>
        <v>1.6982092320000017</v>
      </c>
      <c r="G15" s="57" t="s">
        <v>120</v>
      </c>
    </row>
    <row r="16" spans="1:13">
      <c r="A16" s="57">
        <v>15</v>
      </c>
      <c r="B16" s="57" t="s">
        <v>61</v>
      </c>
      <c r="C16" s="58">
        <v>1.3993</v>
      </c>
      <c r="D16" s="57">
        <v>22.5</v>
      </c>
      <c r="E16" s="57">
        <f t="shared" si="0"/>
        <v>1.3989375000000002</v>
      </c>
      <c r="F16" s="58">
        <f t="shared" si="1"/>
        <v>1.6940294250000019</v>
      </c>
      <c r="G16" s="57" t="s">
        <v>121</v>
      </c>
    </row>
    <row r="17" spans="1:7">
      <c r="A17" s="57">
        <v>16</v>
      </c>
      <c r="B17" s="57" t="s">
        <v>61</v>
      </c>
      <c r="C17" s="58">
        <v>1.3988</v>
      </c>
      <c r="D17" s="57">
        <v>22.5</v>
      </c>
      <c r="E17" s="57">
        <f t="shared" si="0"/>
        <v>1.3984375000000002</v>
      </c>
      <c r="F17" s="58">
        <f t="shared" si="1"/>
        <v>1.6885656250000025</v>
      </c>
      <c r="G17" s="57" t="s">
        <v>122</v>
      </c>
    </row>
    <row r="18" spans="1:7">
      <c r="A18" s="57">
        <v>17</v>
      </c>
      <c r="B18" s="57" t="s">
        <v>61</v>
      </c>
      <c r="C18" s="58">
        <v>1.3983000000000001</v>
      </c>
      <c r="D18" s="57">
        <v>22.5</v>
      </c>
      <c r="E18" s="57">
        <f t="shared" si="0"/>
        <v>1.3979375000000003</v>
      </c>
      <c r="F18" s="58">
        <f t="shared" si="1"/>
        <v>1.6831018250000032</v>
      </c>
      <c r="G18" s="57" t="s">
        <v>123</v>
      </c>
    </row>
    <row r="19" spans="1:7">
      <c r="A19" s="57">
        <v>18</v>
      </c>
      <c r="B19" s="57" t="s">
        <v>61</v>
      </c>
      <c r="C19" s="58">
        <v>1.3976999999999999</v>
      </c>
      <c r="D19" s="57">
        <v>22.6</v>
      </c>
      <c r="E19" s="57">
        <f t="shared" si="0"/>
        <v>1.3973550000000001</v>
      </c>
      <c r="F19" s="58">
        <f t="shared" si="1"/>
        <v>1.6767364980000021</v>
      </c>
      <c r="G19" s="57" t="s">
        <v>124</v>
      </c>
    </row>
    <row r="20" spans="1:7">
      <c r="A20" s="57">
        <v>19</v>
      </c>
      <c r="B20" s="57" t="s">
        <v>61</v>
      </c>
      <c r="C20" s="58">
        <v>1.3960999999999999</v>
      </c>
      <c r="D20" s="57">
        <v>22.6</v>
      </c>
      <c r="E20" s="57">
        <f t="shared" si="0"/>
        <v>1.3957550000000001</v>
      </c>
      <c r="F20" s="58">
        <f t="shared" si="1"/>
        <v>1.6592523380000017</v>
      </c>
      <c r="G20" s="57" t="s">
        <v>125</v>
      </c>
    </row>
    <row r="21" spans="1:7">
      <c r="A21" s="57">
        <v>20</v>
      </c>
      <c r="B21" s="57" t="s">
        <v>61</v>
      </c>
      <c r="C21" s="58">
        <v>1.3896999999999999</v>
      </c>
      <c r="D21" s="57">
        <v>22.6</v>
      </c>
      <c r="E21" s="57">
        <f t="shared" si="0"/>
        <v>1.3893550000000001</v>
      </c>
      <c r="F21" s="58">
        <f t="shared" si="1"/>
        <v>1.5893156980000018</v>
      </c>
      <c r="G21" s="57" t="s">
        <v>126</v>
      </c>
    </row>
    <row r="22" spans="1:7">
      <c r="A22" s="55">
        <v>21</v>
      </c>
      <c r="B22" s="55" t="s">
        <v>61</v>
      </c>
      <c r="C22" s="56">
        <v>1.3745000000000001</v>
      </c>
      <c r="D22" s="55">
        <v>22.7</v>
      </c>
      <c r="E22" s="55">
        <f t="shared" si="0"/>
        <v>1.3741725000000002</v>
      </c>
      <c r="F22" s="56">
        <f t="shared" si="1"/>
        <v>1.423407411000003</v>
      </c>
      <c r="G22" s="55" t="s">
        <v>127</v>
      </c>
    </row>
    <row r="23" spans="1:7">
      <c r="A23" s="55">
        <v>22</v>
      </c>
      <c r="B23" s="55" t="s">
        <v>61</v>
      </c>
      <c r="C23" s="56">
        <v>1.3521000000000001</v>
      </c>
      <c r="D23" s="55">
        <v>22.7</v>
      </c>
      <c r="E23" s="55">
        <f t="shared" si="0"/>
        <v>1.3517725000000003</v>
      </c>
      <c r="F23" s="56">
        <f t="shared" si="1"/>
        <v>1.1786291710000025</v>
      </c>
      <c r="G23" s="55" t="s">
        <v>128</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workbookViewId="0">
      <selection activeCell="C2" sqref="C2:D23"/>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v>1.4051</v>
      </c>
      <c r="D2" s="55">
        <v>22.7</v>
      </c>
      <c r="E2" s="55">
        <f t="shared" ref="E2:E23" si="0">((20-D2)*-0.000175+C2)-0.0008</f>
        <v>1.4047725000000002</v>
      </c>
      <c r="F2" s="56">
        <f t="shared" ref="F2:F23" si="1">E2*10.9276-13.593</f>
        <v>1.7577919710000014</v>
      </c>
      <c r="G2" s="55" t="s">
        <v>129</v>
      </c>
      <c r="I2" t="s">
        <v>154</v>
      </c>
      <c r="L2">
        <f>((20-K2)*-0.000175+J2)-0.0008</f>
        <v>-4.3E-3</v>
      </c>
      <c r="M2" s="37">
        <f>L2*10.9276-13.593</f>
        <v>-13.63998868</v>
      </c>
    </row>
    <row r="3" spans="1:13">
      <c r="A3" s="55">
        <v>2</v>
      </c>
      <c r="B3" s="55" t="s">
        <v>61</v>
      </c>
      <c r="C3" s="56">
        <v>1.4054</v>
      </c>
      <c r="D3" s="55">
        <v>22.8</v>
      </c>
      <c r="E3" s="55">
        <f t="shared" si="0"/>
        <v>1.4050900000000002</v>
      </c>
      <c r="F3" s="56">
        <f t="shared" si="1"/>
        <v>1.761261484000002</v>
      </c>
      <c r="G3" s="55" t="s">
        <v>130</v>
      </c>
      <c r="I3" t="s">
        <v>155</v>
      </c>
      <c r="L3">
        <f>((20-K3)*-0.000175+J3)-0.0008</f>
        <v>-4.3E-3</v>
      </c>
      <c r="M3" s="37">
        <f>L3*10.9276-13.593</f>
        <v>-13.63998868</v>
      </c>
    </row>
    <row r="4" spans="1:13">
      <c r="A4" s="55">
        <v>3</v>
      </c>
      <c r="B4" s="55" t="s">
        <v>61</v>
      </c>
      <c r="C4" s="56">
        <v>1.4051</v>
      </c>
      <c r="D4" s="55">
        <v>22.8</v>
      </c>
      <c r="E4" s="55">
        <f t="shared" si="0"/>
        <v>1.4047900000000002</v>
      </c>
      <c r="F4" s="56">
        <f t="shared" si="1"/>
        <v>1.7579832040000021</v>
      </c>
      <c r="G4" s="55" t="s">
        <v>131</v>
      </c>
      <c r="I4" t="s">
        <v>156</v>
      </c>
    </row>
    <row r="5" spans="1:13">
      <c r="A5" s="55">
        <v>4</v>
      </c>
      <c r="B5" s="55" t="s">
        <v>61</v>
      </c>
      <c r="C5" s="56">
        <v>1.4048</v>
      </c>
      <c r="D5" s="55">
        <v>22.9</v>
      </c>
      <c r="E5" s="55">
        <f t="shared" si="0"/>
        <v>1.4045075000000002</v>
      </c>
      <c r="F5" s="56">
        <f t="shared" si="1"/>
        <v>1.7548961570000028</v>
      </c>
      <c r="G5" s="55" t="s">
        <v>132</v>
      </c>
      <c r="I5" t="s">
        <v>157</v>
      </c>
    </row>
    <row r="6" spans="1:13">
      <c r="A6" s="55">
        <v>5</v>
      </c>
      <c r="B6" s="55" t="s">
        <v>61</v>
      </c>
      <c r="C6" s="56">
        <v>1.4043000000000001</v>
      </c>
      <c r="D6" s="55">
        <v>22.9</v>
      </c>
      <c r="E6" s="55">
        <f t="shared" si="0"/>
        <v>1.4040075000000003</v>
      </c>
      <c r="F6" s="56">
        <f t="shared" si="1"/>
        <v>1.7494323570000034</v>
      </c>
      <c r="G6" s="55" t="s">
        <v>133</v>
      </c>
    </row>
    <row r="7" spans="1:13">
      <c r="A7" s="55">
        <v>6</v>
      </c>
      <c r="B7" s="55" t="s">
        <v>61</v>
      </c>
      <c r="C7" s="56">
        <v>1.4043000000000001</v>
      </c>
      <c r="D7" s="55">
        <v>22.9</v>
      </c>
      <c r="E7" s="55">
        <f t="shared" si="0"/>
        <v>1.4040075000000003</v>
      </c>
      <c r="F7" s="56">
        <f t="shared" si="1"/>
        <v>1.7494323570000034</v>
      </c>
      <c r="G7" s="55" t="s">
        <v>134</v>
      </c>
    </row>
    <row r="8" spans="1:13">
      <c r="A8" s="57">
        <v>7</v>
      </c>
      <c r="B8" s="57" t="s">
        <v>61</v>
      </c>
      <c r="C8" s="58">
        <v>1.4032</v>
      </c>
      <c r="D8" s="57">
        <v>23</v>
      </c>
      <c r="E8" s="57">
        <f t="shared" si="0"/>
        <v>1.4029250000000002</v>
      </c>
      <c r="F8" s="58">
        <f t="shared" si="1"/>
        <v>1.7376032300000031</v>
      </c>
      <c r="G8" s="57" t="s">
        <v>135</v>
      </c>
    </row>
    <row r="9" spans="1:13">
      <c r="A9" s="57">
        <v>8</v>
      </c>
      <c r="B9" s="57" t="s">
        <v>61</v>
      </c>
      <c r="C9" s="58">
        <v>1.4028</v>
      </c>
      <c r="D9" s="57">
        <v>23</v>
      </c>
      <c r="E9" s="57">
        <f t="shared" si="0"/>
        <v>1.4025250000000002</v>
      </c>
      <c r="F9" s="58">
        <f t="shared" si="1"/>
        <v>1.7332321900000025</v>
      </c>
      <c r="G9" s="57" t="s">
        <v>136</v>
      </c>
    </row>
    <row r="10" spans="1:13">
      <c r="A10" s="57">
        <v>9</v>
      </c>
      <c r="B10" s="57" t="s">
        <v>61</v>
      </c>
      <c r="C10" s="58">
        <v>1.4023000000000001</v>
      </c>
      <c r="D10" s="57">
        <v>23.1</v>
      </c>
      <c r="E10" s="57">
        <f t="shared" si="0"/>
        <v>1.4020425000000001</v>
      </c>
      <c r="F10" s="58">
        <f t="shared" si="1"/>
        <v>1.7279596230000003</v>
      </c>
      <c r="G10" s="57" t="s">
        <v>137</v>
      </c>
    </row>
    <row r="11" spans="1:13">
      <c r="A11" s="57">
        <v>10</v>
      </c>
      <c r="B11" s="57" t="s">
        <v>61</v>
      </c>
      <c r="C11" s="58">
        <v>1.4016999999999999</v>
      </c>
      <c r="D11" s="57">
        <v>23.1</v>
      </c>
      <c r="E11" s="57">
        <f t="shared" si="0"/>
        <v>1.4014424999999999</v>
      </c>
      <c r="F11" s="58">
        <f t="shared" si="1"/>
        <v>1.7214030629999986</v>
      </c>
      <c r="G11" s="57" t="s">
        <v>158</v>
      </c>
    </row>
    <row r="12" spans="1:13">
      <c r="A12" s="57">
        <v>11</v>
      </c>
      <c r="B12" s="57" t="s">
        <v>61</v>
      </c>
      <c r="C12" s="58">
        <v>1.4012</v>
      </c>
      <c r="D12" s="57">
        <v>23.1</v>
      </c>
      <c r="E12" s="57">
        <f t="shared" si="0"/>
        <v>1.4009425</v>
      </c>
      <c r="F12" s="58">
        <f t="shared" si="1"/>
        <v>1.7159392629999992</v>
      </c>
      <c r="G12" s="57" t="s">
        <v>159</v>
      </c>
    </row>
    <row r="13" spans="1:13">
      <c r="A13" s="57">
        <v>12</v>
      </c>
      <c r="B13" s="57" t="s">
        <v>61</v>
      </c>
      <c r="C13" s="58">
        <v>1.4007000000000001</v>
      </c>
      <c r="D13" s="57">
        <v>23.1</v>
      </c>
      <c r="E13" s="57">
        <f t="shared" si="0"/>
        <v>1.4004425</v>
      </c>
      <c r="F13" s="58">
        <f t="shared" si="1"/>
        <v>1.7104754629999999</v>
      </c>
      <c r="G13" s="57" t="s">
        <v>160</v>
      </c>
    </row>
    <row r="14" spans="1:13">
      <c r="A14" s="57">
        <v>13</v>
      </c>
      <c r="B14" s="57" t="s">
        <v>61</v>
      </c>
      <c r="C14" s="58">
        <v>1.4001999999999999</v>
      </c>
      <c r="D14" s="57">
        <v>23.1</v>
      </c>
      <c r="E14" s="57">
        <f t="shared" si="0"/>
        <v>1.3999424999999999</v>
      </c>
      <c r="F14" s="58">
        <f t="shared" si="1"/>
        <v>1.7050116629999987</v>
      </c>
      <c r="G14" s="57" t="s">
        <v>161</v>
      </c>
    </row>
    <row r="15" spans="1:13">
      <c r="A15" s="57">
        <v>14</v>
      </c>
      <c r="B15" s="57" t="s">
        <v>61</v>
      </c>
      <c r="C15" s="58">
        <v>1.3998999999999999</v>
      </c>
      <c r="D15" s="57">
        <v>23.1</v>
      </c>
      <c r="E15" s="57">
        <f t="shared" si="0"/>
        <v>1.3996424999999999</v>
      </c>
      <c r="F15" s="58">
        <f t="shared" si="1"/>
        <v>1.7017333829999988</v>
      </c>
      <c r="G15" s="57" t="s">
        <v>162</v>
      </c>
    </row>
    <row r="16" spans="1:13">
      <c r="A16" s="55">
        <v>15</v>
      </c>
      <c r="B16" s="55" t="s">
        <v>61</v>
      </c>
      <c r="C16" s="56">
        <v>1.3996</v>
      </c>
      <c r="D16" s="55">
        <v>23.1</v>
      </c>
      <c r="E16" s="55">
        <f t="shared" si="0"/>
        <v>1.3993424999999999</v>
      </c>
      <c r="F16" s="56">
        <f t="shared" si="1"/>
        <v>1.6984551029999988</v>
      </c>
      <c r="G16" s="55" t="s">
        <v>178</v>
      </c>
    </row>
    <row r="17" spans="1:7">
      <c r="A17" s="55">
        <v>16</v>
      </c>
      <c r="B17" s="55" t="s">
        <v>61</v>
      </c>
      <c r="C17" s="56">
        <v>1.3987000000000001</v>
      </c>
      <c r="D17" s="55">
        <v>23.2</v>
      </c>
      <c r="E17" s="55">
        <f t="shared" si="0"/>
        <v>1.39846</v>
      </c>
      <c r="F17" s="56">
        <f t="shared" si="1"/>
        <v>1.6888114959999996</v>
      </c>
      <c r="G17" s="55" t="s">
        <v>179</v>
      </c>
    </row>
    <row r="18" spans="1:7">
      <c r="A18" s="55">
        <v>17</v>
      </c>
      <c r="B18" s="55" t="s">
        <v>61</v>
      </c>
      <c r="C18" s="56">
        <v>1.3983000000000001</v>
      </c>
      <c r="D18" s="55">
        <v>23.2</v>
      </c>
      <c r="E18" s="55">
        <f t="shared" si="0"/>
        <v>1.3980600000000001</v>
      </c>
      <c r="F18" s="56">
        <f t="shared" si="1"/>
        <v>1.6844404560000008</v>
      </c>
      <c r="G18" s="55" t="s">
        <v>180</v>
      </c>
    </row>
    <row r="19" spans="1:7">
      <c r="A19" s="55">
        <v>18</v>
      </c>
      <c r="B19" s="55" t="s">
        <v>61</v>
      </c>
      <c r="C19" s="56">
        <v>1.3976999999999999</v>
      </c>
      <c r="D19" s="55">
        <v>23.2</v>
      </c>
      <c r="E19" s="55">
        <f t="shared" si="0"/>
        <v>1.3974599999999999</v>
      </c>
      <c r="F19" s="56">
        <f t="shared" si="1"/>
        <v>1.6778838959999991</v>
      </c>
      <c r="G19" s="55" t="s">
        <v>181</v>
      </c>
    </row>
    <row r="20" spans="1:7">
      <c r="A20" s="55">
        <v>19</v>
      </c>
      <c r="B20" s="55" t="s">
        <v>61</v>
      </c>
      <c r="C20" s="56">
        <v>1.3959999999999999</v>
      </c>
      <c r="D20" s="55">
        <v>23.2</v>
      </c>
      <c r="E20" s="55">
        <f t="shared" si="0"/>
        <v>1.3957599999999999</v>
      </c>
      <c r="F20" s="56">
        <f t="shared" si="1"/>
        <v>1.6593069759999981</v>
      </c>
      <c r="G20" s="55" t="s">
        <v>182</v>
      </c>
    </row>
    <row r="21" spans="1:7">
      <c r="A21" s="55">
        <v>20</v>
      </c>
      <c r="B21" s="55" t="s">
        <v>61</v>
      </c>
      <c r="C21" s="56">
        <v>1.3891</v>
      </c>
      <c r="D21" s="55">
        <v>23.2</v>
      </c>
      <c r="E21" s="55">
        <f t="shared" si="0"/>
        <v>1.38886</v>
      </c>
      <c r="F21" s="56">
        <f t="shared" si="1"/>
        <v>1.5839065360000006</v>
      </c>
      <c r="G21" s="55" t="s">
        <v>183</v>
      </c>
    </row>
    <row r="22" spans="1:7">
      <c r="A22" s="55">
        <v>21</v>
      </c>
      <c r="B22" s="55" t="s">
        <v>61</v>
      </c>
      <c r="C22" s="56">
        <v>1.3734999999999999</v>
      </c>
      <c r="D22" s="55">
        <v>23.3</v>
      </c>
      <c r="E22" s="55">
        <f t="shared" si="0"/>
        <v>1.3732774999999999</v>
      </c>
      <c r="F22" s="56">
        <f t="shared" si="1"/>
        <v>1.4136272089999995</v>
      </c>
      <c r="G22" s="55" t="s">
        <v>184</v>
      </c>
    </row>
    <row r="23" spans="1:7">
      <c r="A23" s="55">
        <v>22</v>
      </c>
      <c r="B23" s="55" t="s">
        <v>61</v>
      </c>
      <c r="C23" s="56">
        <v>1.3534999999999999</v>
      </c>
      <c r="D23" s="55">
        <v>23.3</v>
      </c>
      <c r="E23" s="55">
        <f t="shared" si="0"/>
        <v>1.3532774999999999</v>
      </c>
      <c r="F23" s="56">
        <f t="shared" si="1"/>
        <v>1.1950752089999988</v>
      </c>
      <c r="G23" s="55" t="s">
        <v>185</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3" workbookViewId="0">
      <selection activeCell="C24" sqref="C24"/>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v>1.4076</v>
      </c>
      <c r="D2" s="55">
        <v>20.5</v>
      </c>
      <c r="E2" s="55">
        <f t="shared" ref="E2:E23" si="0">((20-D2)*-0.000175+C2)-0.0008</f>
        <v>1.4068875000000001</v>
      </c>
      <c r="F2" s="56">
        <f t="shared" ref="F2:F23" si="1">E2*10.9276-13.593</f>
        <v>1.780903845000001</v>
      </c>
      <c r="G2" s="55" t="s">
        <v>63</v>
      </c>
      <c r="I2" t="s">
        <v>154</v>
      </c>
      <c r="L2">
        <f>((20-K2)*-0.000175+J2)-0.0008</f>
        <v>-4.3E-3</v>
      </c>
      <c r="M2" s="37">
        <f>L2*10.9276-13.593</f>
        <v>-13.63998868</v>
      </c>
    </row>
    <row r="3" spans="1:13">
      <c r="A3" s="55">
        <v>2</v>
      </c>
      <c r="B3" s="55" t="s">
        <v>61</v>
      </c>
      <c r="C3" s="56">
        <v>1.4073</v>
      </c>
      <c r="D3" s="55">
        <v>20.6</v>
      </c>
      <c r="E3" s="55">
        <f t="shared" si="0"/>
        <v>1.4066050000000001</v>
      </c>
      <c r="F3" s="56">
        <f t="shared" si="1"/>
        <v>1.7778167980000017</v>
      </c>
      <c r="G3" s="55" t="s">
        <v>64</v>
      </c>
      <c r="I3" t="s">
        <v>155</v>
      </c>
      <c r="L3">
        <f>((20-K3)*-0.000175+J3)-0.0008</f>
        <v>-4.3E-3</v>
      </c>
      <c r="M3" s="37">
        <f>L3*10.9276-13.593</f>
        <v>-13.63998868</v>
      </c>
    </row>
    <row r="4" spans="1:13">
      <c r="A4" s="55">
        <v>3</v>
      </c>
      <c r="B4" s="55" t="s">
        <v>61</v>
      </c>
      <c r="C4" s="56">
        <v>1.4069</v>
      </c>
      <c r="D4" s="55">
        <v>20.6</v>
      </c>
      <c r="E4" s="55">
        <f t="shared" si="0"/>
        <v>1.4062050000000001</v>
      </c>
      <c r="F4" s="56">
        <f t="shared" si="1"/>
        <v>1.7734457580000011</v>
      </c>
      <c r="G4" s="55" t="s">
        <v>65</v>
      </c>
      <c r="I4" t="s">
        <v>156</v>
      </c>
    </row>
    <row r="5" spans="1:13">
      <c r="A5" s="55">
        <v>4</v>
      </c>
      <c r="B5" s="55" t="s">
        <v>61</v>
      </c>
      <c r="C5" s="56">
        <v>1.4063000000000001</v>
      </c>
      <c r="D5" s="55">
        <v>20.6</v>
      </c>
      <c r="E5" s="55">
        <f t="shared" si="0"/>
        <v>1.4056050000000002</v>
      </c>
      <c r="F5" s="56">
        <f t="shared" si="1"/>
        <v>1.766889198000003</v>
      </c>
      <c r="G5" s="55" t="s">
        <v>66</v>
      </c>
      <c r="I5" t="s">
        <v>157</v>
      </c>
    </row>
    <row r="6" spans="1:13">
      <c r="A6" s="55">
        <v>5</v>
      </c>
      <c r="B6" s="55" t="s">
        <v>61</v>
      </c>
      <c r="C6" s="56">
        <v>1.4056999999999999</v>
      </c>
      <c r="D6" s="55">
        <v>20.6</v>
      </c>
      <c r="E6" s="55">
        <f t="shared" si="0"/>
        <v>1.4050050000000001</v>
      </c>
      <c r="F6" s="56">
        <f t="shared" si="1"/>
        <v>1.7603326380000013</v>
      </c>
      <c r="G6" s="55" t="s">
        <v>67</v>
      </c>
    </row>
    <row r="7" spans="1:13">
      <c r="A7" s="55">
        <v>6</v>
      </c>
      <c r="B7" s="55" t="s">
        <v>61</v>
      </c>
      <c r="C7" s="56">
        <v>1.4051</v>
      </c>
      <c r="D7" s="55">
        <v>20.6</v>
      </c>
      <c r="E7" s="55">
        <f t="shared" si="0"/>
        <v>1.4044050000000001</v>
      </c>
      <c r="F7" s="56">
        <f t="shared" si="1"/>
        <v>1.7537760780000013</v>
      </c>
      <c r="G7" s="55" t="s">
        <v>68</v>
      </c>
    </row>
    <row r="8" spans="1:13">
      <c r="A8" s="55">
        <v>7</v>
      </c>
      <c r="B8" s="55" t="s">
        <v>61</v>
      </c>
      <c r="C8" s="56">
        <v>1.4045000000000001</v>
      </c>
      <c r="D8" s="55">
        <v>20.6</v>
      </c>
      <c r="E8" s="55">
        <f t="shared" si="0"/>
        <v>1.4038050000000002</v>
      </c>
      <c r="F8" s="56">
        <f t="shared" si="1"/>
        <v>1.7472195180000014</v>
      </c>
      <c r="G8" s="55" t="s">
        <v>69</v>
      </c>
    </row>
    <row r="9" spans="1:13">
      <c r="A9" s="55">
        <v>8</v>
      </c>
      <c r="B9" s="55" t="s">
        <v>61</v>
      </c>
      <c r="C9" s="56">
        <v>1.4038999999999999</v>
      </c>
      <c r="D9" s="55">
        <v>20.6</v>
      </c>
      <c r="E9" s="55">
        <f t="shared" si="0"/>
        <v>1.403205</v>
      </c>
      <c r="F9" s="56">
        <f t="shared" si="1"/>
        <v>1.7406629579999997</v>
      </c>
      <c r="G9" s="55" t="s">
        <v>70</v>
      </c>
    </row>
    <row r="10" spans="1:13">
      <c r="A10" s="43">
        <v>9</v>
      </c>
      <c r="B10" s="43" t="s">
        <v>61</v>
      </c>
      <c r="C10" s="44">
        <v>1.4035</v>
      </c>
      <c r="D10" s="43">
        <v>20.6</v>
      </c>
      <c r="E10" s="43">
        <f t="shared" si="0"/>
        <v>1.4028050000000001</v>
      </c>
      <c r="F10" s="44">
        <f t="shared" si="1"/>
        <v>1.7362919180000009</v>
      </c>
      <c r="G10" s="43" t="s">
        <v>71</v>
      </c>
    </row>
    <row r="11" spans="1:13">
      <c r="A11" s="43">
        <v>10</v>
      </c>
      <c r="B11" s="43" t="s">
        <v>61</v>
      </c>
      <c r="C11" s="44">
        <v>1.4029</v>
      </c>
      <c r="D11" s="43">
        <v>20.6</v>
      </c>
      <c r="E11" s="43">
        <f t="shared" si="0"/>
        <v>1.4022050000000001</v>
      </c>
      <c r="F11" s="44">
        <f t="shared" si="1"/>
        <v>1.729735358000001</v>
      </c>
      <c r="G11" s="43" t="s">
        <v>72</v>
      </c>
    </row>
    <row r="12" spans="1:13">
      <c r="A12" s="43">
        <v>11</v>
      </c>
      <c r="B12" s="43" t="s">
        <v>61</v>
      </c>
      <c r="C12" s="44">
        <v>1.4024000000000001</v>
      </c>
      <c r="D12" s="43">
        <v>20.6</v>
      </c>
      <c r="E12" s="43">
        <f t="shared" si="0"/>
        <v>1.4017050000000002</v>
      </c>
      <c r="F12" s="44">
        <f t="shared" si="1"/>
        <v>1.7242715580000016</v>
      </c>
      <c r="G12" s="43" t="s">
        <v>73</v>
      </c>
    </row>
    <row r="13" spans="1:13">
      <c r="A13" s="43">
        <v>12</v>
      </c>
      <c r="B13" s="43" t="s">
        <v>61</v>
      </c>
      <c r="C13" s="44">
        <v>1.4017999999999999</v>
      </c>
      <c r="D13" s="43">
        <v>20.6</v>
      </c>
      <c r="E13" s="43">
        <f t="shared" si="0"/>
        <v>1.401105</v>
      </c>
      <c r="F13" s="44">
        <f t="shared" si="1"/>
        <v>1.7177149979999999</v>
      </c>
      <c r="G13" s="43" t="s">
        <v>74</v>
      </c>
    </row>
    <row r="14" spans="1:13">
      <c r="A14" s="43">
        <v>13</v>
      </c>
      <c r="B14" s="43" t="s">
        <v>61</v>
      </c>
      <c r="C14" s="44">
        <v>1.4013</v>
      </c>
      <c r="D14" s="43">
        <v>20.6</v>
      </c>
      <c r="E14" s="43">
        <f t="shared" si="0"/>
        <v>1.4006050000000001</v>
      </c>
      <c r="F14" s="44">
        <f t="shared" si="1"/>
        <v>1.7122511980000006</v>
      </c>
      <c r="G14" s="43" t="s">
        <v>75</v>
      </c>
    </row>
    <row r="15" spans="1:13">
      <c r="A15" s="43">
        <v>14</v>
      </c>
      <c r="B15" s="43" t="s">
        <v>61</v>
      </c>
      <c r="C15" s="44">
        <v>1.4008</v>
      </c>
      <c r="D15" s="43">
        <v>20.7</v>
      </c>
      <c r="E15" s="43">
        <f t="shared" si="0"/>
        <v>1.4001225000000002</v>
      </c>
      <c r="F15" s="44">
        <f t="shared" si="1"/>
        <v>1.7069786310000019</v>
      </c>
      <c r="G15" s="43" t="s">
        <v>76</v>
      </c>
    </row>
    <row r="16" spans="1:13">
      <c r="A16" s="43">
        <v>15</v>
      </c>
      <c r="B16" s="43" t="s">
        <v>61</v>
      </c>
      <c r="C16" s="44">
        <v>1.4004000000000001</v>
      </c>
      <c r="D16" s="43">
        <v>20.7</v>
      </c>
      <c r="E16" s="43">
        <f t="shared" si="0"/>
        <v>1.3997225000000002</v>
      </c>
      <c r="F16" s="44">
        <f t="shared" si="1"/>
        <v>1.7026075910000014</v>
      </c>
      <c r="G16" s="43" t="s">
        <v>77</v>
      </c>
    </row>
    <row r="17" spans="1:7">
      <c r="A17" s="43">
        <v>16</v>
      </c>
      <c r="B17" s="43" t="s">
        <v>61</v>
      </c>
      <c r="C17" s="44">
        <v>1.3996999999999999</v>
      </c>
      <c r="D17" s="43">
        <v>20.7</v>
      </c>
      <c r="E17" s="43">
        <f t="shared" si="0"/>
        <v>1.3990225000000001</v>
      </c>
      <c r="F17" s="44">
        <f t="shared" si="1"/>
        <v>1.6949582710000008</v>
      </c>
      <c r="G17" s="43" t="s">
        <v>78</v>
      </c>
    </row>
    <row r="18" spans="1:7">
      <c r="A18" s="55">
        <v>17</v>
      </c>
      <c r="B18" s="55" t="s">
        <v>61</v>
      </c>
      <c r="C18" s="56">
        <v>1.3993</v>
      </c>
      <c r="D18" s="55">
        <v>20.9</v>
      </c>
      <c r="E18" s="55">
        <f t="shared" si="0"/>
        <v>1.3986575000000001</v>
      </c>
      <c r="F18" s="56">
        <f t="shared" si="1"/>
        <v>1.6909696970000017</v>
      </c>
      <c r="G18" s="55" t="s">
        <v>79</v>
      </c>
    </row>
    <row r="19" spans="1:7">
      <c r="A19" s="55">
        <v>18</v>
      </c>
      <c r="B19" s="55" t="s">
        <v>61</v>
      </c>
      <c r="C19" s="56">
        <v>1.3986000000000001</v>
      </c>
      <c r="D19" s="55">
        <v>20.9</v>
      </c>
      <c r="E19" s="55">
        <f t="shared" si="0"/>
        <v>1.3979575000000002</v>
      </c>
      <c r="F19" s="56">
        <f t="shared" si="1"/>
        <v>1.6833203770000029</v>
      </c>
      <c r="G19" s="55" t="s">
        <v>80</v>
      </c>
    </row>
    <row r="20" spans="1:7">
      <c r="A20" s="55">
        <v>19</v>
      </c>
      <c r="B20" s="55" t="s">
        <v>61</v>
      </c>
      <c r="C20" s="56">
        <v>1.3973</v>
      </c>
      <c r="D20" s="55">
        <v>20.9</v>
      </c>
      <c r="E20" s="55">
        <f t="shared" si="0"/>
        <v>1.3966575000000001</v>
      </c>
      <c r="F20" s="56">
        <f t="shared" si="1"/>
        <v>1.6691144970000007</v>
      </c>
      <c r="G20" s="55" t="s">
        <v>81</v>
      </c>
    </row>
    <row r="21" spans="1:7">
      <c r="A21" s="55">
        <v>20</v>
      </c>
      <c r="B21" s="55" t="s">
        <v>61</v>
      </c>
      <c r="C21" s="56">
        <v>1.3915999999999999</v>
      </c>
      <c r="D21" s="55">
        <v>20.9</v>
      </c>
      <c r="E21" s="55">
        <f t="shared" si="0"/>
        <v>1.3909575000000001</v>
      </c>
      <c r="F21" s="56">
        <f t="shared" si="1"/>
        <v>1.6068271770000013</v>
      </c>
      <c r="G21" s="55" t="s">
        <v>82</v>
      </c>
    </row>
    <row r="22" spans="1:7">
      <c r="A22" s="55">
        <v>21</v>
      </c>
      <c r="B22" s="55" t="s">
        <v>61</v>
      </c>
      <c r="C22" s="56">
        <v>1.3763000000000001</v>
      </c>
      <c r="D22" s="55">
        <v>20.9</v>
      </c>
      <c r="E22" s="55">
        <f t="shared" si="0"/>
        <v>1.3756575000000002</v>
      </c>
      <c r="F22" s="56">
        <f t="shared" si="1"/>
        <v>1.439634897000003</v>
      </c>
      <c r="G22" s="55" t="s">
        <v>83</v>
      </c>
    </row>
    <row r="23" spans="1:7">
      <c r="A23" s="55">
        <v>22</v>
      </c>
      <c r="B23" s="55" t="s">
        <v>61</v>
      </c>
      <c r="C23" s="56">
        <v>1.3548</v>
      </c>
      <c r="D23" s="55">
        <v>20.9</v>
      </c>
      <c r="E23" s="55">
        <f t="shared" si="0"/>
        <v>1.3541575000000001</v>
      </c>
      <c r="F23" s="56">
        <f t="shared" si="1"/>
        <v>1.2046914970000007</v>
      </c>
      <c r="G23" s="55"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3" workbookViewId="0">
      <selection activeCell="C24" sqref="C24"/>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v>1.4075</v>
      </c>
      <c r="D2" s="55">
        <v>21</v>
      </c>
      <c r="E2" s="55">
        <f t="shared" ref="E2:E23" si="0">((20-D2)*-0.000175+C2)-0.0008</f>
        <v>1.4068750000000001</v>
      </c>
      <c r="F2" s="56">
        <f t="shared" ref="F2:F23" si="1">E2*10.9276-13.593</f>
        <v>1.7807672500000002</v>
      </c>
      <c r="G2" s="55" t="s">
        <v>85</v>
      </c>
      <c r="I2" t="s">
        <v>154</v>
      </c>
      <c r="L2">
        <f>((20-K2)*-0.000175+J2)-0.0008</f>
        <v>-4.3E-3</v>
      </c>
      <c r="M2" s="37">
        <f>L2*10.9276-13.593</f>
        <v>-13.63998868</v>
      </c>
    </row>
    <row r="3" spans="1:13">
      <c r="A3" s="55">
        <v>2</v>
      </c>
      <c r="B3" s="55" t="s">
        <v>61</v>
      </c>
      <c r="C3" s="56">
        <v>1.4071</v>
      </c>
      <c r="D3" s="55">
        <v>21</v>
      </c>
      <c r="E3" s="55">
        <f t="shared" si="0"/>
        <v>1.4064750000000001</v>
      </c>
      <c r="F3" s="56">
        <f t="shared" si="1"/>
        <v>1.7763962100000015</v>
      </c>
      <c r="G3" s="55" t="s">
        <v>86</v>
      </c>
      <c r="I3" t="s">
        <v>155</v>
      </c>
      <c r="L3">
        <f>((20-K3)*-0.000175+J3)-0.0008</f>
        <v>-4.3E-3</v>
      </c>
      <c r="M3" s="37">
        <f>L3*10.9276-13.593</f>
        <v>-13.63998868</v>
      </c>
    </row>
    <row r="4" spans="1:13">
      <c r="A4" s="57">
        <v>3</v>
      </c>
      <c r="B4" s="57" t="s">
        <v>61</v>
      </c>
      <c r="C4" s="58">
        <v>1.4068000000000001</v>
      </c>
      <c r="D4" s="57">
        <v>21</v>
      </c>
      <c r="E4" s="57">
        <f t="shared" si="0"/>
        <v>1.4061750000000002</v>
      </c>
      <c r="F4" s="58">
        <f t="shared" si="1"/>
        <v>1.7731179300000015</v>
      </c>
      <c r="G4" s="57" t="s">
        <v>87</v>
      </c>
      <c r="I4" t="s">
        <v>156</v>
      </c>
    </row>
    <row r="5" spans="1:13">
      <c r="A5" s="57">
        <v>4</v>
      </c>
      <c r="B5" s="57" t="s">
        <v>61</v>
      </c>
      <c r="C5" s="58">
        <v>1.4064000000000001</v>
      </c>
      <c r="D5" s="57">
        <v>21</v>
      </c>
      <c r="E5" s="57">
        <f t="shared" si="0"/>
        <v>1.4057750000000002</v>
      </c>
      <c r="F5" s="58">
        <f t="shared" si="1"/>
        <v>1.7687468900000027</v>
      </c>
      <c r="G5" s="57" t="s">
        <v>88</v>
      </c>
      <c r="I5" t="s">
        <v>157</v>
      </c>
    </row>
    <row r="6" spans="1:13">
      <c r="A6" s="57">
        <v>5</v>
      </c>
      <c r="B6" s="57" t="s">
        <v>61</v>
      </c>
      <c r="C6" s="58">
        <v>1.4057999999999999</v>
      </c>
      <c r="D6" s="57">
        <v>21</v>
      </c>
      <c r="E6" s="57">
        <f t="shared" si="0"/>
        <v>1.4051750000000001</v>
      </c>
      <c r="F6" s="58">
        <f t="shared" si="1"/>
        <v>1.762190330000001</v>
      </c>
      <c r="G6" s="57" t="s">
        <v>89</v>
      </c>
    </row>
    <row r="7" spans="1:13">
      <c r="A7" s="57">
        <v>6</v>
      </c>
      <c r="B7" s="57" t="s">
        <v>61</v>
      </c>
      <c r="C7" s="58">
        <v>1.4052</v>
      </c>
      <c r="D7" s="57">
        <v>21</v>
      </c>
      <c r="E7" s="57">
        <f t="shared" si="0"/>
        <v>1.4045750000000001</v>
      </c>
      <c r="F7" s="58">
        <f t="shared" si="1"/>
        <v>1.7556337700000011</v>
      </c>
      <c r="G7" s="57" t="s">
        <v>90</v>
      </c>
    </row>
    <row r="8" spans="1:13">
      <c r="A8" s="57">
        <v>7</v>
      </c>
      <c r="B8" s="57" t="s">
        <v>61</v>
      </c>
      <c r="C8" s="58">
        <v>1.4046000000000001</v>
      </c>
      <c r="D8" s="57">
        <v>21</v>
      </c>
      <c r="E8" s="57">
        <f t="shared" si="0"/>
        <v>1.4039750000000002</v>
      </c>
      <c r="F8" s="58">
        <f t="shared" si="1"/>
        <v>1.7490772100000029</v>
      </c>
      <c r="G8" s="57" t="s">
        <v>91</v>
      </c>
    </row>
    <row r="9" spans="1:13">
      <c r="A9" s="57">
        <v>8</v>
      </c>
      <c r="B9" s="57" t="s">
        <v>61</v>
      </c>
      <c r="C9" s="58">
        <v>1.4039999999999999</v>
      </c>
      <c r="D9" s="57">
        <v>21</v>
      </c>
      <c r="E9" s="57">
        <f t="shared" si="0"/>
        <v>1.403375</v>
      </c>
      <c r="F9" s="58">
        <f t="shared" si="1"/>
        <v>1.7425206500000012</v>
      </c>
      <c r="G9" s="57" t="s">
        <v>92</v>
      </c>
    </row>
    <row r="10" spans="1:13">
      <c r="A10" s="57">
        <v>9</v>
      </c>
      <c r="B10" s="57" t="s">
        <v>61</v>
      </c>
      <c r="C10" s="58">
        <v>1.4035</v>
      </c>
      <c r="D10" s="57">
        <v>21</v>
      </c>
      <c r="E10" s="57">
        <f t="shared" si="0"/>
        <v>1.4028750000000001</v>
      </c>
      <c r="F10" s="58">
        <f t="shared" si="1"/>
        <v>1.7370568500000019</v>
      </c>
      <c r="G10" s="57" t="s">
        <v>93</v>
      </c>
    </row>
    <row r="11" spans="1:13">
      <c r="A11" s="57">
        <v>10</v>
      </c>
      <c r="B11" s="57" t="s">
        <v>61</v>
      </c>
      <c r="C11" s="58">
        <v>1.403</v>
      </c>
      <c r="D11" s="57">
        <v>21.1</v>
      </c>
      <c r="E11" s="57">
        <f t="shared" si="0"/>
        <v>1.4023925000000002</v>
      </c>
      <c r="F11" s="58">
        <f t="shared" si="1"/>
        <v>1.7317842830000014</v>
      </c>
      <c r="G11" s="57" t="s">
        <v>94</v>
      </c>
    </row>
    <row r="12" spans="1:13">
      <c r="A12" s="55">
        <v>11</v>
      </c>
      <c r="B12" s="55" t="s">
        <v>61</v>
      </c>
      <c r="C12" s="56">
        <v>1.4025000000000001</v>
      </c>
      <c r="D12" s="55">
        <v>21.1</v>
      </c>
      <c r="E12" s="55">
        <f t="shared" si="0"/>
        <v>1.4018925000000002</v>
      </c>
      <c r="F12" s="56">
        <f t="shared" si="1"/>
        <v>1.7263204830000021</v>
      </c>
      <c r="G12" s="55" t="s">
        <v>95</v>
      </c>
    </row>
    <row r="13" spans="1:13">
      <c r="A13" s="55">
        <v>12</v>
      </c>
      <c r="B13" s="55" t="s">
        <v>61</v>
      </c>
      <c r="C13" s="56">
        <v>1.4018999999999999</v>
      </c>
      <c r="D13" s="55">
        <v>21.1</v>
      </c>
      <c r="E13" s="55">
        <f t="shared" si="0"/>
        <v>1.4012925000000001</v>
      </c>
      <c r="F13" s="56">
        <f t="shared" si="1"/>
        <v>1.7197639230000004</v>
      </c>
      <c r="G13" s="55" t="s">
        <v>96</v>
      </c>
    </row>
    <row r="14" spans="1:13">
      <c r="A14" s="55">
        <v>13</v>
      </c>
      <c r="B14" s="55" t="s">
        <v>61</v>
      </c>
      <c r="C14" s="56">
        <v>1.4015</v>
      </c>
      <c r="D14" s="55">
        <v>21.1</v>
      </c>
      <c r="E14" s="55">
        <f t="shared" si="0"/>
        <v>1.4008925000000001</v>
      </c>
      <c r="F14" s="56">
        <f t="shared" si="1"/>
        <v>1.7153928830000016</v>
      </c>
      <c r="G14" s="55" t="s">
        <v>97</v>
      </c>
    </row>
    <row r="15" spans="1:13">
      <c r="A15" s="55">
        <v>14</v>
      </c>
      <c r="B15" s="55" t="s">
        <v>61</v>
      </c>
      <c r="C15" s="56">
        <v>1.4008</v>
      </c>
      <c r="D15" s="55">
        <v>21.1</v>
      </c>
      <c r="E15" s="55">
        <f t="shared" si="0"/>
        <v>1.4001925000000002</v>
      </c>
      <c r="F15" s="56">
        <f t="shared" si="1"/>
        <v>1.7077435630000011</v>
      </c>
      <c r="G15" s="55" t="s">
        <v>98</v>
      </c>
    </row>
    <row r="16" spans="1:13">
      <c r="A16" s="55">
        <v>15</v>
      </c>
      <c r="B16" s="55" t="s">
        <v>61</v>
      </c>
      <c r="C16" s="56">
        <v>1.4004000000000001</v>
      </c>
      <c r="D16" s="55">
        <v>21.1</v>
      </c>
      <c r="E16" s="55">
        <f t="shared" si="0"/>
        <v>1.3997925000000002</v>
      </c>
      <c r="F16" s="56">
        <f t="shared" si="1"/>
        <v>1.7033725230000023</v>
      </c>
      <c r="G16" s="55" t="s">
        <v>99</v>
      </c>
    </row>
    <row r="17" spans="1:7">
      <c r="A17" s="55">
        <v>16</v>
      </c>
      <c r="B17" s="55" t="s">
        <v>61</v>
      </c>
      <c r="C17" s="56">
        <v>1.3997999999999999</v>
      </c>
      <c r="D17" s="55">
        <v>21.1</v>
      </c>
      <c r="E17" s="55">
        <f t="shared" si="0"/>
        <v>1.3991925000000001</v>
      </c>
      <c r="F17" s="56">
        <f t="shared" si="1"/>
        <v>1.6968159630000006</v>
      </c>
      <c r="G17" s="55" t="s">
        <v>100</v>
      </c>
    </row>
    <row r="18" spans="1:7">
      <c r="A18" s="55">
        <v>17</v>
      </c>
      <c r="B18" s="55" t="s">
        <v>61</v>
      </c>
      <c r="C18" s="56">
        <v>1.3993</v>
      </c>
      <c r="D18" s="55">
        <v>21.1</v>
      </c>
      <c r="E18" s="55">
        <f t="shared" si="0"/>
        <v>1.3986925000000001</v>
      </c>
      <c r="F18" s="56">
        <f t="shared" si="1"/>
        <v>1.6913521630000012</v>
      </c>
      <c r="G18" s="55" t="s">
        <v>101</v>
      </c>
    </row>
    <row r="19" spans="1:7">
      <c r="A19" s="55">
        <v>18</v>
      </c>
      <c r="B19" s="55" t="s">
        <v>61</v>
      </c>
      <c r="C19" s="56">
        <v>1.3987000000000001</v>
      </c>
      <c r="D19" s="55">
        <v>21.1</v>
      </c>
      <c r="E19" s="55">
        <f t="shared" si="0"/>
        <v>1.3980925000000002</v>
      </c>
      <c r="F19" s="56">
        <f t="shared" si="1"/>
        <v>1.6847956030000013</v>
      </c>
      <c r="G19" s="55" t="s">
        <v>102</v>
      </c>
    </row>
    <row r="20" spans="1:7">
      <c r="A20" s="57">
        <v>19</v>
      </c>
      <c r="B20" s="57" t="s">
        <v>61</v>
      </c>
      <c r="C20" s="58">
        <v>1.3977999999999999</v>
      </c>
      <c r="D20" s="57">
        <v>21.1</v>
      </c>
      <c r="E20" s="57">
        <f t="shared" si="0"/>
        <v>1.3971925000000001</v>
      </c>
      <c r="F20" s="58">
        <f t="shared" si="1"/>
        <v>1.6749607630000014</v>
      </c>
      <c r="G20" s="57" t="s">
        <v>103</v>
      </c>
    </row>
    <row r="21" spans="1:7">
      <c r="A21" s="57">
        <v>20</v>
      </c>
      <c r="B21" s="57" t="s">
        <v>61</v>
      </c>
      <c r="C21" s="58">
        <v>1.3939999999999999</v>
      </c>
      <c r="D21" s="57">
        <v>21.1</v>
      </c>
      <c r="E21" s="57">
        <f t="shared" si="0"/>
        <v>1.3933925</v>
      </c>
      <c r="F21" s="58">
        <f t="shared" si="1"/>
        <v>1.6334358830000006</v>
      </c>
      <c r="G21" s="57" t="s">
        <v>104</v>
      </c>
    </row>
    <row r="22" spans="1:7">
      <c r="A22" s="57">
        <v>21</v>
      </c>
      <c r="B22" s="57" t="s">
        <v>61</v>
      </c>
      <c r="C22" s="58">
        <v>1.3825000000000001</v>
      </c>
      <c r="D22" s="57">
        <v>21.1</v>
      </c>
      <c r="E22" s="57">
        <f t="shared" si="0"/>
        <v>1.3818925000000002</v>
      </c>
      <c r="F22" s="58">
        <f t="shared" si="1"/>
        <v>1.5077684830000013</v>
      </c>
      <c r="G22" s="57" t="s">
        <v>105</v>
      </c>
    </row>
    <row r="23" spans="1:7">
      <c r="A23" s="57">
        <v>22</v>
      </c>
      <c r="B23" s="57" t="s">
        <v>61</v>
      </c>
      <c r="C23" s="58">
        <v>1.3623000000000001</v>
      </c>
      <c r="D23" s="57">
        <v>21.1</v>
      </c>
      <c r="E23" s="57">
        <f t="shared" si="0"/>
        <v>1.3616925000000002</v>
      </c>
      <c r="F23" s="58">
        <f t="shared" si="1"/>
        <v>1.287030963000003</v>
      </c>
      <c r="G23" s="5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3" workbookViewId="0">
      <selection activeCell="C24" sqref="C24"/>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7">
        <v>1</v>
      </c>
      <c r="B2" s="57" t="s">
        <v>61</v>
      </c>
      <c r="C2" s="58">
        <v>1.4067000000000001</v>
      </c>
      <c r="D2" s="57">
        <v>21.2</v>
      </c>
      <c r="E2" s="57">
        <f t="shared" ref="E2:E23" si="0">((20-D2)*-0.000175+C2)-0.0008</f>
        <v>1.4061100000000002</v>
      </c>
      <c r="F2" s="58">
        <f t="shared" ref="F2:F23" si="1">E2*10.9276-13.593</f>
        <v>1.7724076360000023</v>
      </c>
      <c r="G2" s="57" t="s">
        <v>107</v>
      </c>
      <c r="I2" t="s">
        <v>154</v>
      </c>
      <c r="L2">
        <f>((20-K2)*-0.000175+J2)-0.0008</f>
        <v>-4.3E-3</v>
      </c>
      <c r="M2" s="37">
        <f>L2*10.9276-13.593</f>
        <v>-13.63998868</v>
      </c>
    </row>
    <row r="3" spans="1:13">
      <c r="A3" s="57">
        <v>2</v>
      </c>
      <c r="B3" s="57" t="s">
        <v>61</v>
      </c>
      <c r="C3" s="58">
        <v>1.4069</v>
      </c>
      <c r="D3" s="57">
        <v>21.2</v>
      </c>
      <c r="E3" s="57">
        <f t="shared" si="0"/>
        <v>1.4063100000000002</v>
      </c>
      <c r="F3" s="58">
        <f t="shared" si="1"/>
        <v>1.7745931560000017</v>
      </c>
      <c r="G3" s="57" t="s">
        <v>108</v>
      </c>
      <c r="I3" t="s">
        <v>155</v>
      </c>
      <c r="L3">
        <f>((20-K3)*-0.000175+J3)-0.0008</f>
        <v>-4.3E-3</v>
      </c>
      <c r="M3" s="37">
        <f>L3*10.9276-13.593</f>
        <v>-13.63998868</v>
      </c>
    </row>
    <row r="4" spans="1:13">
      <c r="A4" s="57">
        <v>3</v>
      </c>
      <c r="B4" s="57" t="s">
        <v>61</v>
      </c>
      <c r="C4" s="58">
        <v>1.4065000000000001</v>
      </c>
      <c r="D4" s="57">
        <v>21.2</v>
      </c>
      <c r="E4" s="57">
        <f t="shared" si="0"/>
        <v>1.4059100000000002</v>
      </c>
      <c r="F4" s="58">
        <f t="shared" si="1"/>
        <v>1.7702221160000029</v>
      </c>
      <c r="G4" s="57" t="s">
        <v>109</v>
      </c>
      <c r="I4" t="s">
        <v>156</v>
      </c>
    </row>
    <row r="5" spans="1:13">
      <c r="A5" s="57">
        <v>4</v>
      </c>
      <c r="B5" s="57" t="s">
        <v>61</v>
      </c>
      <c r="C5" s="58">
        <v>1.4061999999999999</v>
      </c>
      <c r="D5" s="57">
        <v>21.2</v>
      </c>
      <c r="E5" s="57">
        <f t="shared" si="0"/>
        <v>1.40561</v>
      </c>
      <c r="F5" s="58">
        <f t="shared" si="1"/>
        <v>1.7669438360000012</v>
      </c>
      <c r="G5" s="57" t="s">
        <v>110</v>
      </c>
      <c r="I5" t="s">
        <v>157</v>
      </c>
    </row>
    <row r="6" spans="1:13">
      <c r="A6" s="55">
        <v>5</v>
      </c>
      <c r="B6" s="55" t="s">
        <v>61</v>
      </c>
      <c r="C6" s="56">
        <v>1.4056</v>
      </c>
      <c r="D6" s="55">
        <v>21.2</v>
      </c>
      <c r="E6" s="55">
        <f t="shared" si="0"/>
        <v>1.4050100000000001</v>
      </c>
      <c r="F6" s="56">
        <f t="shared" si="1"/>
        <v>1.7603872760000012</v>
      </c>
      <c r="G6" s="55" t="s">
        <v>111</v>
      </c>
    </row>
    <row r="7" spans="1:13">
      <c r="A7" s="55">
        <v>6</v>
      </c>
      <c r="B7" s="55" t="s">
        <v>61</v>
      </c>
      <c r="C7" s="56">
        <v>1.405</v>
      </c>
      <c r="D7" s="55">
        <v>21.2</v>
      </c>
      <c r="E7" s="55">
        <f t="shared" si="0"/>
        <v>1.4044100000000002</v>
      </c>
      <c r="F7" s="56">
        <f t="shared" si="1"/>
        <v>1.7538307160000013</v>
      </c>
      <c r="G7" s="55" t="s">
        <v>112</v>
      </c>
    </row>
    <row r="8" spans="1:13">
      <c r="A8" s="55">
        <v>7</v>
      </c>
      <c r="B8" s="55" t="s">
        <v>61</v>
      </c>
      <c r="C8" s="56">
        <v>1.4044000000000001</v>
      </c>
      <c r="D8" s="55">
        <v>21.2</v>
      </c>
      <c r="E8" s="55">
        <f t="shared" si="0"/>
        <v>1.4038100000000002</v>
      </c>
      <c r="F8" s="56">
        <f t="shared" si="1"/>
        <v>1.7472741560000031</v>
      </c>
      <c r="G8" s="55" t="s">
        <v>113</v>
      </c>
    </row>
    <row r="9" spans="1:13">
      <c r="A9" s="55">
        <v>8</v>
      </c>
      <c r="B9" s="55" t="s">
        <v>61</v>
      </c>
      <c r="C9" s="56">
        <v>1.4037999999999999</v>
      </c>
      <c r="D9" s="55">
        <v>21.2</v>
      </c>
      <c r="E9" s="55">
        <f t="shared" si="0"/>
        <v>1.4032100000000001</v>
      </c>
      <c r="F9" s="56">
        <f t="shared" si="1"/>
        <v>1.7407175960000014</v>
      </c>
      <c r="G9" s="55" t="s">
        <v>114</v>
      </c>
    </row>
    <row r="10" spans="1:13">
      <c r="A10" s="55">
        <v>9</v>
      </c>
      <c r="B10" s="55" t="s">
        <v>61</v>
      </c>
      <c r="C10" s="56">
        <v>1.4033</v>
      </c>
      <c r="D10" s="55">
        <v>21.2</v>
      </c>
      <c r="E10" s="55">
        <f t="shared" si="0"/>
        <v>1.4027100000000001</v>
      </c>
      <c r="F10" s="56">
        <f t="shared" si="1"/>
        <v>1.7352537960000021</v>
      </c>
      <c r="G10" s="55" t="s">
        <v>115</v>
      </c>
    </row>
    <row r="11" spans="1:13">
      <c r="A11" s="55">
        <v>10</v>
      </c>
      <c r="B11" s="55" t="s">
        <v>61</v>
      </c>
      <c r="C11" s="56">
        <v>1.4028</v>
      </c>
      <c r="D11" s="55">
        <v>21.2</v>
      </c>
      <c r="E11" s="55">
        <f t="shared" si="0"/>
        <v>1.4022100000000002</v>
      </c>
      <c r="F11" s="56">
        <f t="shared" si="1"/>
        <v>1.7297899960000027</v>
      </c>
      <c r="G11" s="55" t="s">
        <v>116</v>
      </c>
    </row>
    <row r="12" spans="1:13">
      <c r="A12" s="55">
        <v>11</v>
      </c>
      <c r="B12" s="55" t="s">
        <v>61</v>
      </c>
      <c r="C12" s="56">
        <v>1.4023000000000001</v>
      </c>
      <c r="D12" s="55">
        <v>21.2</v>
      </c>
      <c r="E12" s="55">
        <f t="shared" si="0"/>
        <v>1.4017100000000002</v>
      </c>
      <c r="F12" s="56">
        <f t="shared" si="1"/>
        <v>1.7243261960000034</v>
      </c>
      <c r="G12" s="55" t="s">
        <v>117</v>
      </c>
    </row>
    <row r="13" spans="1:13">
      <c r="A13" s="55">
        <v>12</v>
      </c>
      <c r="B13" s="55" t="s">
        <v>61</v>
      </c>
      <c r="C13" s="56">
        <v>1.4016999999999999</v>
      </c>
      <c r="D13" s="55">
        <v>21.3</v>
      </c>
      <c r="E13" s="55">
        <f t="shared" si="0"/>
        <v>1.4011275000000001</v>
      </c>
      <c r="F13" s="56">
        <f t="shared" si="1"/>
        <v>1.7179608690000006</v>
      </c>
      <c r="G13" s="55" t="s">
        <v>118</v>
      </c>
    </row>
    <row r="14" spans="1:13">
      <c r="A14" s="57">
        <v>13</v>
      </c>
      <c r="B14" s="57" t="s">
        <v>61</v>
      </c>
      <c r="C14" s="58">
        <v>1.4012</v>
      </c>
      <c r="D14" s="57">
        <v>21.3</v>
      </c>
      <c r="E14" s="57">
        <f t="shared" si="0"/>
        <v>1.4006275000000001</v>
      </c>
      <c r="F14" s="58">
        <f t="shared" si="1"/>
        <v>1.7124970690000012</v>
      </c>
      <c r="G14" s="57" t="s">
        <v>119</v>
      </c>
    </row>
    <row r="15" spans="1:13">
      <c r="A15" s="57">
        <v>14</v>
      </c>
      <c r="B15" s="57" t="s">
        <v>61</v>
      </c>
      <c r="C15" s="58">
        <v>1.4007000000000001</v>
      </c>
      <c r="D15" s="57">
        <v>21.3</v>
      </c>
      <c r="E15" s="57">
        <f t="shared" si="0"/>
        <v>1.4001275000000002</v>
      </c>
      <c r="F15" s="58">
        <f t="shared" si="1"/>
        <v>1.7070332690000019</v>
      </c>
      <c r="G15" s="57" t="s">
        <v>120</v>
      </c>
    </row>
    <row r="16" spans="1:13">
      <c r="A16" s="57">
        <v>15</v>
      </c>
      <c r="B16" s="57" t="s">
        <v>61</v>
      </c>
      <c r="C16" s="58">
        <v>1.4000999999999999</v>
      </c>
      <c r="D16" s="57">
        <v>21.3</v>
      </c>
      <c r="E16" s="57">
        <f t="shared" si="0"/>
        <v>1.3995275</v>
      </c>
      <c r="F16" s="58">
        <f t="shared" si="1"/>
        <v>1.7004767090000001</v>
      </c>
      <c r="G16" s="57" t="s">
        <v>121</v>
      </c>
    </row>
    <row r="17" spans="1:7">
      <c r="A17" s="57">
        <v>16</v>
      </c>
      <c r="B17" s="57" t="s">
        <v>61</v>
      </c>
      <c r="C17" s="58">
        <v>1.3996</v>
      </c>
      <c r="D17" s="57">
        <v>21.3</v>
      </c>
      <c r="E17" s="57">
        <f t="shared" si="0"/>
        <v>1.3990275000000001</v>
      </c>
      <c r="F17" s="58">
        <f t="shared" si="1"/>
        <v>1.6950129090000008</v>
      </c>
      <c r="G17" s="57" t="s">
        <v>122</v>
      </c>
    </row>
    <row r="18" spans="1:7">
      <c r="A18" s="57">
        <v>17</v>
      </c>
      <c r="B18" s="57" t="s">
        <v>61</v>
      </c>
      <c r="C18" s="58">
        <v>1.3991</v>
      </c>
      <c r="D18" s="57">
        <v>21.3</v>
      </c>
      <c r="E18" s="57">
        <f t="shared" si="0"/>
        <v>1.3985275000000001</v>
      </c>
      <c r="F18" s="58">
        <f t="shared" si="1"/>
        <v>1.6895491090000014</v>
      </c>
      <c r="G18" s="57" t="s">
        <v>123</v>
      </c>
    </row>
    <row r="19" spans="1:7">
      <c r="A19" s="57">
        <v>18</v>
      </c>
      <c r="B19" s="57" t="s">
        <v>61</v>
      </c>
      <c r="C19" s="58">
        <v>1.3985000000000001</v>
      </c>
      <c r="D19" s="57">
        <v>21.3</v>
      </c>
      <c r="E19" s="57">
        <f t="shared" si="0"/>
        <v>1.3979275000000002</v>
      </c>
      <c r="F19" s="58">
        <f t="shared" si="1"/>
        <v>1.6829925490000015</v>
      </c>
      <c r="G19" s="57" t="s">
        <v>124</v>
      </c>
    </row>
    <row r="20" spans="1:7">
      <c r="A20" s="57">
        <v>19</v>
      </c>
      <c r="B20" s="57" t="s">
        <v>61</v>
      </c>
      <c r="C20" s="58">
        <v>1.3972</v>
      </c>
      <c r="D20" s="57">
        <v>21.3</v>
      </c>
      <c r="E20" s="57">
        <f t="shared" si="0"/>
        <v>1.3966275000000001</v>
      </c>
      <c r="F20" s="58">
        <f t="shared" si="1"/>
        <v>1.6687866690000011</v>
      </c>
      <c r="G20" s="57" t="s">
        <v>125</v>
      </c>
    </row>
    <row r="21" spans="1:7">
      <c r="A21" s="57">
        <v>20</v>
      </c>
      <c r="B21" s="57" t="s">
        <v>61</v>
      </c>
      <c r="C21" s="58">
        <v>1.3916999999999999</v>
      </c>
      <c r="D21" s="57">
        <v>21.3</v>
      </c>
      <c r="E21" s="57">
        <f t="shared" si="0"/>
        <v>1.3911275000000001</v>
      </c>
      <c r="F21" s="58">
        <f t="shared" si="1"/>
        <v>1.6086848690000011</v>
      </c>
      <c r="G21" s="57" t="s">
        <v>126</v>
      </c>
    </row>
    <row r="22" spans="1:7">
      <c r="A22" s="55">
        <v>21</v>
      </c>
      <c r="B22" s="55" t="s">
        <v>61</v>
      </c>
      <c r="C22" s="56">
        <v>1.3771</v>
      </c>
      <c r="D22" s="55">
        <v>21.3</v>
      </c>
      <c r="E22" s="55">
        <f t="shared" si="0"/>
        <v>1.3765275000000001</v>
      </c>
      <c r="F22" s="56">
        <f t="shared" si="1"/>
        <v>1.4491419090000015</v>
      </c>
      <c r="G22" s="55" t="s">
        <v>127</v>
      </c>
    </row>
    <row r="23" spans="1:7">
      <c r="A23" s="55">
        <v>22</v>
      </c>
      <c r="B23" s="55" t="s">
        <v>61</v>
      </c>
      <c r="C23" s="56">
        <v>1.357</v>
      </c>
      <c r="D23" s="55">
        <v>21.3</v>
      </c>
      <c r="E23" s="55">
        <f t="shared" si="0"/>
        <v>1.3564275000000001</v>
      </c>
      <c r="F23" s="56">
        <f t="shared" si="1"/>
        <v>1.229497149000002</v>
      </c>
      <c r="G23" s="55"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3" workbookViewId="0">
      <selection activeCell="C24" sqref="C24"/>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v>1.4069</v>
      </c>
      <c r="D2" s="55">
        <v>21.3</v>
      </c>
      <c r="E2" s="55">
        <f t="shared" ref="E2:E23" si="0">((20-D2)*-0.000175+C2)-0.0008</f>
        <v>1.4063275000000002</v>
      </c>
      <c r="F2" s="56">
        <f t="shared" ref="F2:F23" si="1">E2*10.9276-13.593</f>
        <v>1.7747843890000023</v>
      </c>
      <c r="G2" s="55" t="s">
        <v>129</v>
      </c>
      <c r="I2" t="s">
        <v>154</v>
      </c>
      <c r="L2">
        <f>((20-K2)*-0.000175+J2)-0.0008</f>
        <v>-4.3E-3</v>
      </c>
      <c r="M2" s="37">
        <f>L2*10.9276-13.593</f>
        <v>-13.63998868</v>
      </c>
    </row>
    <row r="3" spans="1:13">
      <c r="A3" s="55">
        <v>2</v>
      </c>
      <c r="B3" s="55" t="s">
        <v>61</v>
      </c>
      <c r="C3" s="56">
        <v>1.4068000000000001</v>
      </c>
      <c r="D3" s="55">
        <v>21.4</v>
      </c>
      <c r="E3" s="55">
        <f t="shared" si="0"/>
        <v>1.4062450000000002</v>
      </c>
      <c r="F3" s="56">
        <f t="shared" si="1"/>
        <v>1.7738828620000024</v>
      </c>
      <c r="G3" s="55" t="s">
        <v>130</v>
      </c>
      <c r="I3" t="s">
        <v>155</v>
      </c>
      <c r="L3">
        <f>((20-K3)*-0.000175+J3)-0.0008</f>
        <v>-4.3E-3</v>
      </c>
      <c r="M3" s="37">
        <f>L3*10.9276-13.593</f>
        <v>-13.63998868</v>
      </c>
    </row>
    <row r="4" spans="1:13">
      <c r="A4" s="55">
        <v>3</v>
      </c>
      <c r="B4" s="55" t="s">
        <v>61</v>
      </c>
      <c r="C4" s="56">
        <v>1.4064000000000001</v>
      </c>
      <c r="D4" s="55">
        <v>21.4</v>
      </c>
      <c r="E4" s="55">
        <f t="shared" si="0"/>
        <v>1.4058450000000002</v>
      </c>
      <c r="F4" s="56">
        <f t="shared" si="1"/>
        <v>1.7695118220000019</v>
      </c>
      <c r="G4" s="55" t="s">
        <v>131</v>
      </c>
      <c r="I4" t="s">
        <v>156</v>
      </c>
    </row>
    <row r="5" spans="1:13">
      <c r="A5" s="55">
        <v>4</v>
      </c>
      <c r="B5" s="55" t="s">
        <v>61</v>
      </c>
      <c r="C5" s="56">
        <v>1.4059999999999999</v>
      </c>
      <c r="D5" s="55">
        <v>21.4</v>
      </c>
      <c r="E5" s="55">
        <f t="shared" si="0"/>
        <v>1.4054450000000001</v>
      </c>
      <c r="F5" s="56">
        <f t="shared" si="1"/>
        <v>1.7651407820000014</v>
      </c>
      <c r="G5" s="55" t="s">
        <v>132</v>
      </c>
      <c r="I5" t="s">
        <v>157</v>
      </c>
    </row>
    <row r="6" spans="1:13">
      <c r="A6" s="55">
        <v>5</v>
      </c>
      <c r="B6" s="55" t="s">
        <v>61</v>
      </c>
      <c r="C6" s="56">
        <v>1.4055</v>
      </c>
      <c r="D6" s="55">
        <v>21.4</v>
      </c>
      <c r="E6" s="55">
        <f t="shared" si="0"/>
        <v>1.4049450000000001</v>
      </c>
      <c r="F6" s="56">
        <f t="shared" si="1"/>
        <v>1.759676982000002</v>
      </c>
      <c r="G6" s="55" t="s">
        <v>133</v>
      </c>
    </row>
    <row r="7" spans="1:13">
      <c r="A7" s="55">
        <v>6</v>
      </c>
      <c r="B7" s="55" t="s">
        <v>61</v>
      </c>
      <c r="C7" s="56">
        <v>1.4049</v>
      </c>
      <c r="D7" s="55">
        <v>21.4</v>
      </c>
      <c r="E7" s="55">
        <f t="shared" si="0"/>
        <v>1.4043450000000002</v>
      </c>
      <c r="F7" s="56">
        <f t="shared" si="1"/>
        <v>1.7531204220000021</v>
      </c>
      <c r="G7" s="55" t="s">
        <v>134</v>
      </c>
    </row>
    <row r="8" spans="1:13">
      <c r="A8" s="57">
        <v>7</v>
      </c>
      <c r="B8" s="57" t="s">
        <v>61</v>
      </c>
      <c r="C8" s="58">
        <v>1.4045000000000001</v>
      </c>
      <c r="D8" s="57">
        <v>21.4</v>
      </c>
      <c r="E8" s="57">
        <f t="shared" si="0"/>
        <v>1.4039450000000002</v>
      </c>
      <c r="F8" s="58">
        <f t="shared" si="1"/>
        <v>1.7487493820000033</v>
      </c>
      <c r="G8" s="57" t="s">
        <v>135</v>
      </c>
    </row>
    <row r="9" spans="1:13">
      <c r="A9" s="57">
        <v>8</v>
      </c>
      <c r="B9" s="57" t="s">
        <v>61</v>
      </c>
      <c r="C9" s="58">
        <v>1.4038999999999999</v>
      </c>
      <c r="D9" s="57">
        <v>21.4</v>
      </c>
      <c r="E9" s="57">
        <f t="shared" si="0"/>
        <v>1.4033450000000001</v>
      </c>
      <c r="F9" s="58">
        <f t="shared" si="1"/>
        <v>1.7421928220000016</v>
      </c>
      <c r="G9" s="57" t="s">
        <v>136</v>
      </c>
    </row>
    <row r="10" spans="1:13">
      <c r="A10" s="57">
        <v>9</v>
      </c>
      <c r="B10" s="57" t="s">
        <v>61</v>
      </c>
      <c r="C10" s="58">
        <v>1.4033</v>
      </c>
      <c r="D10" s="57">
        <v>21.4</v>
      </c>
      <c r="E10" s="57">
        <f t="shared" si="0"/>
        <v>1.4027450000000001</v>
      </c>
      <c r="F10" s="58">
        <f t="shared" si="1"/>
        <v>1.7356362620000017</v>
      </c>
      <c r="G10" s="57" t="s">
        <v>137</v>
      </c>
    </row>
    <row r="11" spans="1:13">
      <c r="A11" s="57">
        <v>10</v>
      </c>
      <c r="B11" s="57" t="s">
        <v>61</v>
      </c>
      <c r="C11" s="58">
        <v>1.4028</v>
      </c>
      <c r="D11" s="57">
        <v>21.4</v>
      </c>
      <c r="E11" s="57">
        <f t="shared" si="0"/>
        <v>1.4022450000000002</v>
      </c>
      <c r="F11" s="58">
        <f t="shared" si="1"/>
        <v>1.7301724620000023</v>
      </c>
      <c r="G11" s="57" t="s">
        <v>158</v>
      </c>
    </row>
    <row r="12" spans="1:13">
      <c r="A12" s="57">
        <v>11</v>
      </c>
      <c r="B12" s="57" t="s">
        <v>61</v>
      </c>
      <c r="C12" s="58">
        <v>1.4021999999999999</v>
      </c>
      <c r="D12" s="57">
        <v>21.4</v>
      </c>
      <c r="E12" s="57">
        <f t="shared" si="0"/>
        <v>1.401645</v>
      </c>
      <c r="F12" s="58">
        <f t="shared" si="1"/>
        <v>1.7236159020000006</v>
      </c>
      <c r="G12" s="57" t="s">
        <v>159</v>
      </c>
    </row>
    <row r="13" spans="1:13">
      <c r="A13" s="57">
        <v>12</v>
      </c>
      <c r="B13" s="57" t="s">
        <v>61</v>
      </c>
      <c r="C13" s="58">
        <v>1.4016999999999999</v>
      </c>
      <c r="D13" s="57">
        <v>21.4</v>
      </c>
      <c r="E13" s="57">
        <f t="shared" si="0"/>
        <v>1.4011450000000001</v>
      </c>
      <c r="F13" s="58">
        <f t="shared" si="1"/>
        <v>1.7181521020000012</v>
      </c>
      <c r="G13" s="57" t="s">
        <v>160</v>
      </c>
    </row>
    <row r="14" spans="1:13">
      <c r="A14" s="57">
        <v>13</v>
      </c>
      <c r="B14" s="57" t="s">
        <v>61</v>
      </c>
      <c r="C14" s="58">
        <v>1.4012</v>
      </c>
      <c r="D14" s="57">
        <v>21.4</v>
      </c>
      <c r="E14" s="57">
        <f t="shared" si="0"/>
        <v>1.4006450000000001</v>
      </c>
      <c r="F14" s="58">
        <f t="shared" si="1"/>
        <v>1.7126883020000019</v>
      </c>
      <c r="G14" s="57" t="s">
        <v>161</v>
      </c>
    </row>
    <row r="15" spans="1:13">
      <c r="A15" s="57">
        <v>14</v>
      </c>
      <c r="B15" s="57" t="s">
        <v>61</v>
      </c>
      <c r="C15" s="58">
        <v>1.4006000000000001</v>
      </c>
      <c r="D15" s="57">
        <v>21.4</v>
      </c>
      <c r="E15" s="57">
        <f t="shared" si="0"/>
        <v>1.4000450000000002</v>
      </c>
      <c r="F15" s="58">
        <f t="shared" si="1"/>
        <v>1.7061317420000019</v>
      </c>
      <c r="G15" s="57" t="s">
        <v>162</v>
      </c>
    </row>
    <row r="16" spans="1:13">
      <c r="A16" s="55">
        <v>15</v>
      </c>
      <c r="B16" s="55" t="s">
        <v>61</v>
      </c>
      <c r="C16" s="56">
        <v>1.4001999999999999</v>
      </c>
      <c r="D16" s="55">
        <v>21.5</v>
      </c>
      <c r="E16" s="55">
        <f t="shared" si="0"/>
        <v>1.3996625</v>
      </c>
      <c r="F16" s="56">
        <f t="shared" si="1"/>
        <v>1.7019519350000003</v>
      </c>
      <c r="G16" s="55" t="s">
        <v>178</v>
      </c>
    </row>
    <row r="17" spans="1:7">
      <c r="A17" s="55">
        <v>16</v>
      </c>
      <c r="B17" s="55" t="s">
        <v>61</v>
      </c>
      <c r="C17" s="56">
        <v>1.3996</v>
      </c>
      <c r="D17" s="55">
        <v>21.5</v>
      </c>
      <c r="E17" s="55">
        <f t="shared" si="0"/>
        <v>1.3990625000000001</v>
      </c>
      <c r="F17" s="56">
        <f t="shared" si="1"/>
        <v>1.6953953750000004</v>
      </c>
      <c r="G17" s="55" t="s">
        <v>179</v>
      </c>
    </row>
    <row r="18" spans="1:7">
      <c r="A18" s="55">
        <v>17</v>
      </c>
      <c r="B18" s="55" t="s">
        <v>61</v>
      </c>
      <c r="C18" s="56">
        <v>1.3991</v>
      </c>
      <c r="D18" s="55">
        <v>21.5</v>
      </c>
      <c r="E18" s="55">
        <f t="shared" si="0"/>
        <v>1.3985625000000002</v>
      </c>
      <c r="F18" s="56">
        <f t="shared" si="1"/>
        <v>1.689931575000001</v>
      </c>
      <c r="G18" s="55" t="s">
        <v>180</v>
      </c>
    </row>
    <row r="19" spans="1:7">
      <c r="A19" s="55">
        <v>18</v>
      </c>
      <c r="B19" s="55" t="s">
        <v>61</v>
      </c>
      <c r="C19" s="56">
        <v>1.3986000000000001</v>
      </c>
      <c r="D19" s="55">
        <v>21.6</v>
      </c>
      <c r="E19" s="55">
        <f t="shared" si="0"/>
        <v>1.3980800000000002</v>
      </c>
      <c r="F19" s="56">
        <f t="shared" si="1"/>
        <v>1.6846590080000023</v>
      </c>
      <c r="G19" s="55" t="s">
        <v>181</v>
      </c>
    </row>
    <row r="20" spans="1:7">
      <c r="A20" s="55">
        <v>19</v>
      </c>
      <c r="B20" s="55" t="s">
        <v>61</v>
      </c>
      <c r="C20" s="56">
        <v>1.3976</v>
      </c>
      <c r="D20" s="55">
        <v>21.6</v>
      </c>
      <c r="E20" s="55">
        <f t="shared" si="0"/>
        <v>1.3970800000000001</v>
      </c>
      <c r="F20" s="56">
        <f t="shared" si="1"/>
        <v>1.6737314080000019</v>
      </c>
      <c r="G20" s="55" t="s">
        <v>182</v>
      </c>
    </row>
    <row r="21" spans="1:7">
      <c r="A21" s="55">
        <v>20</v>
      </c>
      <c r="B21" s="55" t="s">
        <v>61</v>
      </c>
      <c r="C21" s="56">
        <v>1.393</v>
      </c>
      <c r="D21" s="55">
        <v>21.6</v>
      </c>
      <c r="E21" s="55">
        <f t="shared" si="0"/>
        <v>1.3924800000000002</v>
      </c>
      <c r="F21" s="56">
        <f t="shared" si="1"/>
        <v>1.6234644480000018</v>
      </c>
      <c r="G21" s="55" t="s">
        <v>183</v>
      </c>
    </row>
    <row r="22" spans="1:7">
      <c r="A22" s="55">
        <v>21</v>
      </c>
      <c r="B22" s="55" t="s">
        <v>61</v>
      </c>
      <c r="C22" s="56">
        <v>1.3793</v>
      </c>
      <c r="D22" s="55">
        <v>21.6</v>
      </c>
      <c r="E22" s="55">
        <f t="shared" si="0"/>
        <v>1.3787800000000001</v>
      </c>
      <c r="F22" s="56">
        <f t="shared" si="1"/>
        <v>1.4737563280000021</v>
      </c>
      <c r="G22" s="55" t="s">
        <v>184</v>
      </c>
    </row>
    <row r="23" spans="1:7">
      <c r="A23" s="55">
        <v>22</v>
      </c>
      <c r="B23" s="55" t="s">
        <v>61</v>
      </c>
      <c r="C23" s="56">
        <v>1.3604000000000001</v>
      </c>
      <c r="D23" s="55">
        <v>21.6</v>
      </c>
      <c r="E23" s="55">
        <f t="shared" si="0"/>
        <v>1.3598800000000002</v>
      </c>
      <c r="F23" s="56">
        <f t="shared" si="1"/>
        <v>1.2672246880000024</v>
      </c>
      <c r="G23" s="55" t="s">
        <v>185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13" workbookViewId="0">
      <selection activeCell="D28" sqref="D28"/>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v>1</v>
      </c>
      <c r="B2" t="s">
        <v>61</v>
      </c>
      <c r="C2" s="39"/>
      <c r="D2" s="38"/>
      <c r="E2">
        <f t="shared" ref="E2:E23" si="0">((20-D2)*-0.000175+C2)-0.0008</f>
        <v>-4.3E-3</v>
      </c>
      <c r="F2" s="37">
        <f t="shared" ref="F2:F23" si="1">E2*10.9276-13.593</f>
        <v>-13.63998868</v>
      </c>
      <c r="G2" t="s">
        <v>63</v>
      </c>
      <c r="I2" t="s">
        <v>154</v>
      </c>
      <c r="L2">
        <f>((20-K2)*-0.000175+J2)-0.0008</f>
        <v>-4.3E-3</v>
      </c>
      <c r="M2" s="37">
        <f>L2*10.9276-13.593</f>
        <v>-13.63998868</v>
      </c>
    </row>
    <row r="3" spans="1:13">
      <c r="A3">
        <v>2</v>
      </c>
      <c r="B3" t="s">
        <v>61</v>
      </c>
      <c r="C3" s="39"/>
      <c r="D3" s="38"/>
      <c r="E3">
        <f t="shared" si="0"/>
        <v>-4.3E-3</v>
      </c>
      <c r="F3" s="37">
        <f t="shared" si="1"/>
        <v>-13.63998868</v>
      </c>
      <c r="G3" t="s">
        <v>64</v>
      </c>
      <c r="I3" t="s">
        <v>155</v>
      </c>
      <c r="L3">
        <f>((20-K3)*-0.000175+J3)-0.0008</f>
        <v>-4.3E-3</v>
      </c>
      <c r="M3" s="37">
        <f>L3*10.9276-13.593</f>
        <v>-13.63998868</v>
      </c>
    </row>
    <row r="4" spans="1:13">
      <c r="A4">
        <v>3</v>
      </c>
      <c r="B4" t="s">
        <v>61</v>
      </c>
      <c r="C4" s="39"/>
      <c r="D4" s="38"/>
      <c r="E4">
        <f t="shared" si="0"/>
        <v>-4.3E-3</v>
      </c>
      <c r="F4" s="37">
        <f t="shared" si="1"/>
        <v>-13.63998868</v>
      </c>
      <c r="G4" t="s">
        <v>65</v>
      </c>
      <c r="I4" t="s">
        <v>156</v>
      </c>
    </row>
    <row r="5" spans="1:13">
      <c r="A5">
        <v>4</v>
      </c>
      <c r="B5" t="s">
        <v>61</v>
      </c>
      <c r="C5" s="39"/>
      <c r="D5" s="38"/>
      <c r="E5">
        <f t="shared" si="0"/>
        <v>-4.3E-3</v>
      </c>
      <c r="F5" s="37">
        <f t="shared" si="1"/>
        <v>-13.63998868</v>
      </c>
      <c r="G5" t="s">
        <v>66</v>
      </c>
      <c r="I5" t="s">
        <v>157</v>
      </c>
    </row>
    <row r="6" spans="1:13">
      <c r="A6">
        <v>5</v>
      </c>
      <c r="B6" t="s">
        <v>61</v>
      </c>
      <c r="C6" s="39"/>
      <c r="D6" s="38"/>
      <c r="E6">
        <f t="shared" si="0"/>
        <v>-4.3E-3</v>
      </c>
      <c r="F6" s="37">
        <f t="shared" si="1"/>
        <v>-13.63998868</v>
      </c>
      <c r="G6" t="s">
        <v>67</v>
      </c>
    </row>
    <row r="7" spans="1:13">
      <c r="A7">
        <v>6</v>
      </c>
      <c r="B7" t="s">
        <v>61</v>
      </c>
      <c r="C7" s="39"/>
      <c r="D7" s="38"/>
      <c r="E7">
        <f t="shared" si="0"/>
        <v>-4.3E-3</v>
      </c>
      <c r="F7" s="37">
        <f t="shared" si="1"/>
        <v>-13.63998868</v>
      </c>
      <c r="G7" t="s">
        <v>68</v>
      </c>
    </row>
    <row r="8" spans="1:13">
      <c r="A8">
        <v>7</v>
      </c>
      <c r="B8" t="s">
        <v>61</v>
      </c>
      <c r="C8" s="39"/>
      <c r="D8" s="38"/>
      <c r="E8">
        <f t="shared" si="0"/>
        <v>-4.3E-3</v>
      </c>
      <c r="F8" s="37">
        <f t="shared" si="1"/>
        <v>-13.63998868</v>
      </c>
      <c r="G8" t="s">
        <v>69</v>
      </c>
    </row>
    <row r="9" spans="1:13">
      <c r="A9">
        <v>8</v>
      </c>
      <c r="B9" t="s">
        <v>61</v>
      </c>
      <c r="C9" s="39"/>
      <c r="D9" s="38"/>
      <c r="E9">
        <f t="shared" si="0"/>
        <v>-4.3E-3</v>
      </c>
      <c r="F9" s="37">
        <f t="shared" si="1"/>
        <v>-13.63998868</v>
      </c>
      <c r="G9" t="s">
        <v>70</v>
      </c>
    </row>
    <row r="10" spans="1:13">
      <c r="A10" s="43">
        <v>9</v>
      </c>
      <c r="B10" s="43" t="s">
        <v>61</v>
      </c>
      <c r="C10" s="44"/>
      <c r="D10" s="43"/>
      <c r="E10" s="43">
        <f t="shared" si="0"/>
        <v>-4.3E-3</v>
      </c>
      <c r="F10" s="44">
        <f t="shared" si="1"/>
        <v>-13.63998868</v>
      </c>
      <c r="G10" s="43" t="s">
        <v>71</v>
      </c>
    </row>
    <row r="11" spans="1:13">
      <c r="A11" s="43">
        <v>10</v>
      </c>
      <c r="B11" s="43" t="s">
        <v>61</v>
      </c>
      <c r="C11" s="44"/>
      <c r="D11" s="43"/>
      <c r="E11" s="43">
        <f t="shared" si="0"/>
        <v>-4.3E-3</v>
      </c>
      <c r="F11" s="44">
        <f t="shared" si="1"/>
        <v>-13.63998868</v>
      </c>
      <c r="G11" s="43" t="s">
        <v>72</v>
      </c>
    </row>
    <row r="12" spans="1:13">
      <c r="A12" s="43">
        <v>11</v>
      </c>
      <c r="B12" s="43" t="s">
        <v>61</v>
      </c>
      <c r="C12" s="44"/>
      <c r="D12" s="43"/>
      <c r="E12" s="43">
        <f t="shared" si="0"/>
        <v>-4.3E-3</v>
      </c>
      <c r="F12" s="44">
        <f t="shared" si="1"/>
        <v>-13.63998868</v>
      </c>
      <c r="G12" s="43" t="s">
        <v>73</v>
      </c>
    </row>
    <row r="13" spans="1:13">
      <c r="A13" s="43">
        <v>12</v>
      </c>
      <c r="B13" s="43" t="s">
        <v>61</v>
      </c>
      <c r="C13" s="44"/>
      <c r="D13" s="43"/>
      <c r="E13" s="43">
        <f t="shared" si="0"/>
        <v>-4.3E-3</v>
      </c>
      <c r="F13" s="44">
        <f t="shared" si="1"/>
        <v>-13.63998868</v>
      </c>
      <c r="G13" s="43" t="s">
        <v>74</v>
      </c>
    </row>
    <row r="14" spans="1:13">
      <c r="A14" s="43">
        <v>13</v>
      </c>
      <c r="B14" s="43" t="s">
        <v>61</v>
      </c>
      <c r="C14" s="44"/>
      <c r="D14" s="43"/>
      <c r="E14" s="43">
        <f t="shared" si="0"/>
        <v>-4.3E-3</v>
      </c>
      <c r="F14" s="44">
        <f t="shared" si="1"/>
        <v>-13.63998868</v>
      </c>
      <c r="G14" s="43" t="s">
        <v>75</v>
      </c>
    </row>
    <row r="15" spans="1:13">
      <c r="A15" s="43">
        <v>14</v>
      </c>
      <c r="B15" s="43" t="s">
        <v>61</v>
      </c>
      <c r="C15" s="44"/>
      <c r="D15" s="43"/>
      <c r="E15" s="43">
        <f t="shared" si="0"/>
        <v>-4.3E-3</v>
      </c>
      <c r="F15" s="44">
        <f t="shared" si="1"/>
        <v>-13.63998868</v>
      </c>
      <c r="G15" s="43" t="s">
        <v>76</v>
      </c>
    </row>
    <row r="16" spans="1:13">
      <c r="A16" s="43">
        <v>15</v>
      </c>
      <c r="B16" s="43" t="s">
        <v>61</v>
      </c>
      <c r="C16" s="44"/>
      <c r="D16" s="43"/>
      <c r="E16" s="43">
        <f t="shared" si="0"/>
        <v>-4.3E-3</v>
      </c>
      <c r="F16" s="44">
        <f t="shared" si="1"/>
        <v>-13.63998868</v>
      </c>
      <c r="G16" s="43" t="s">
        <v>77</v>
      </c>
    </row>
    <row r="17" spans="1:7">
      <c r="A17" s="43">
        <v>16</v>
      </c>
      <c r="B17" s="43" t="s">
        <v>61</v>
      </c>
      <c r="C17" s="44"/>
      <c r="D17" s="43"/>
      <c r="E17" s="43">
        <f t="shared" si="0"/>
        <v>-4.3E-3</v>
      </c>
      <c r="F17" s="44">
        <f t="shared" si="1"/>
        <v>-13.63998868</v>
      </c>
      <c r="G17" s="43" t="s">
        <v>78</v>
      </c>
    </row>
    <row r="18" spans="1:7">
      <c r="A18">
        <v>17</v>
      </c>
      <c r="B18" t="s">
        <v>61</v>
      </c>
      <c r="C18" s="39"/>
      <c r="D18" s="38"/>
      <c r="E18">
        <f t="shared" si="0"/>
        <v>-4.3E-3</v>
      </c>
      <c r="F18" s="37">
        <f t="shared" si="1"/>
        <v>-13.63998868</v>
      </c>
      <c r="G18" t="s">
        <v>79</v>
      </c>
    </row>
    <row r="19" spans="1:7">
      <c r="A19">
        <v>18</v>
      </c>
      <c r="B19" t="s">
        <v>61</v>
      </c>
      <c r="C19" s="39"/>
      <c r="D19" s="38"/>
      <c r="E19">
        <f t="shared" si="0"/>
        <v>-4.3E-3</v>
      </c>
      <c r="F19" s="37">
        <f t="shared" si="1"/>
        <v>-13.63998868</v>
      </c>
      <c r="G19" t="s">
        <v>80</v>
      </c>
    </row>
    <row r="20" spans="1:7">
      <c r="A20">
        <v>19</v>
      </c>
      <c r="B20" t="s">
        <v>61</v>
      </c>
      <c r="C20" s="39"/>
      <c r="D20" s="38"/>
      <c r="E20">
        <f t="shared" si="0"/>
        <v>-4.3E-3</v>
      </c>
      <c r="F20" s="37">
        <f t="shared" si="1"/>
        <v>-13.63998868</v>
      </c>
      <c r="G20" t="s">
        <v>81</v>
      </c>
    </row>
    <row r="21" spans="1:7">
      <c r="A21">
        <v>20</v>
      </c>
      <c r="B21" t="s">
        <v>61</v>
      </c>
      <c r="C21" s="39"/>
      <c r="D21" s="38"/>
      <c r="E21">
        <f t="shared" si="0"/>
        <v>-4.3E-3</v>
      </c>
      <c r="F21" s="37">
        <f t="shared" si="1"/>
        <v>-13.63998868</v>
      </c>
      <c r="G21" t="s">
        <v>82</v>
      </c>
    </row>
    <row r="22" spans="1:7">
      <c r="A22">
        <v>21</v>
      </c>
      <c r="B22" t="s">
        <v>61</v>
      </c>
      <c r="C22" s="39"/>
      <c r="D22" s="38"/>
      <c r="E22">
        <f t="shared" si="0"/>
        <v>-4.3E-3</v>
      </c>
      <c r="F22" s="37">
        <f t="shared" si="1"/>
        <v>-13.63998868</v>
      </c>
      <c r="G22" t="s">
        <v>83</v>
      </c>
    </row>
    <row r="23" spans="1:7">
      <c r="A23">
        <v>22</v>
      </c>
      <c r="B23" t="s">
        <v>61</v>
      </c>
      <c r="C23" s="39"/>
      <c r="D23" s="38"/>
      <c r="E23">
        <f t="shared" si="0"/>
        <v>-4.3E-3</v>
      </c>
      <c r="F23" s="37">
        <f t="shared" si="1"/>
        <v>-13.63998868</v>
      </c>
      <c r="G23" t="s">
        <v>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workbookViewId="0">
      <selection activeCell="I12" sqref="I12"/>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c r="D2" s="55"/>
      <c r="E2" s="55">
        <f t="shared" ref="E2:E23" si="0">((20-D2)*-0.000175+C2)-0.0008</f>
        <v>-4.3E-3</v>
      </c>
      <c r="F2" s="56">
        <f t="shared" ref="F2:F23" si="1">E2*10.9276-13.593</f>
        <v>-13.63998868</v>
      </c>
      <c r="G2" s="55" t="s">
        <v>85</v>
      </c>
      <c r="I2" t="s">
        <v>154</v>
      </c>
      <c r="L2">
        <f>((20-K2)*-0.000175+J2)-0.0008</f>
        <v>-4.3E-3</v>
      </c>
      <c r="M2" s="37">
        <f>L2*10.9276-13.593</f>
        <v>-13.63998868</v>
      </c>
    </row>
    <row r="3" spans="1:13">
      <c r="A3" s="55">
        <v>2</v>
      </c>
      <c r="B3" s="55" t="s">
        <v>61</v>
      </c>
      <c r="C3" s="56"/>
      <c r="D3" s="55"/>
      <c r="E3" s="55">
        <f t="shared" si="0"/>
        <v>-4.3E-3</v>
      </c>
      <c r="F3" s="56">
        <f t="shared" si="1"/>
        <v>-13.63998868</v>
      </c>
      <c r="G3" s="55" t="s">
        <v>86</v>
      </c>
      <c r="I3" t="s">
        <v>155</v>
      </c>
      <c r="L3">
        <f>((20-K3)*-0.000175+J3)-0.0008</f>
        <v>-4.3E-3</v>
      </c>
      <c r="M3" s="37">
        <f>L3*10.9276-13.593</f>
        <v>-13.63998868</v>
      </c>
    </row>
    <row r="4" spans="1:13">
      <c r="A4" s="57">
        <v>3</v>
      </c>
      <c r="B4" s="57" t="s">
        <v>61</v>
      </c>
      <c r="C4" s="58"/>
      <c r="D4" s="57"/>
      <c r="E4" s="57">
        <f t="shared" si="0"/>
        <v>-4.3E-3</v>
      </c>
      <c r="F4" s="58">
        <f t="shared" si="1"/>
        <v>-13.63998868</v>
      </c>
      <c r="G4" s="57" t="s">
        <v>87</v>
      </c>
      <c r="I4" t="s">
        <v>156</v>
      </c>
    </row>
    <row r="5" spans="1:13">
      <c r="A5" s="57">
        <v>4</v>
      </c>
      <c r="B5" s="57" t="s">
        <v>61</v>
      </c>
      <c r="C5" s="58"/>
      <c r="D5" s="57"/>
      <c r="E5" s="57">
        <f t="shared" si="0"/>
        <v>-4.3E-3</v>
      </c>
      <c r="F5" s="58">
        <f t="shared" si="1"/>
        <v>-13.63998868</v>
      </c>
      <c r="G5" s="57" t="s">
        <v>88</v>
      </c>
      <c r="I5" t="s">
        <v>157</v>
      </c>
    </row>
    <row r="6" spans="1:13">
      <c r="A6" s="57">
        <v>5</v>
      </c>
      <c r="B6" s="57" t="s">
        <v>61</v>
      </c>
      <c r="C6" s="58"/>
      <c r="D6" s="57"/>
      <c r="E6" s="57">
        <f t="shared" si="0"/>
        <v>-4.3E-3</v>
      </c>
      <c r="F6" s="58">
        <f t="shared" si="1"/>
        <v>-13.63998868</v>
      </c>
      <c r="G6" s="57" t="s">
        <v>89</v>
      </c>
    </row>
    <row r="7" spans="1:13">
      <c r="A7" s="57">
        <v>6</v>
      </c>
      <c r="B7" s="57" t="s">
        <v>61</v>
      </c>
      <c r="C7" s="58"/>
      <c r="D7" s="57"/>
      <c r="E7" s="57">
        <f t="shared" si="0"/>
        <v>-4.3E-3</v>
      </c>
      <c r="F7" s="58">
        <f t="shared" si="1"/>
        <v>-13.63998868</v>
      </c>
      <c r="G7" s="57" t="s">
        <v>90</v>
      </c>
    </row>
    <row r="8" spans="1:13">
      <c r="A8" s="57">
        <v>7</v>
      </c>
      <c r="B8" s="57" t="s">
        <v>61</v>
      </c>
      <c r="C8" s="58"/>
      <c r="D8" s="57"/>
      <c r="E8" s="57">
        <f t="shared" si="0"/>
        <v>-4.3E-3</v>
      </c>
      <c r="F8" s="58">
        <f t="shared" si="1"/>
        <v>-13.63998868</v>
      </c>
      <c r="G8" s="57" t="s">
        <v>91</v>
      </c>
    </row>
    <row r="9" spans="1:13">
      <c r="A9" s="57">
        <v>8</v>
      </c>
      <c r="B9" s="57" t="s">
        <v>61</v>
      </c>
      <c r="C9" s="58"/>
      <c r="D9" s="57"/>
      <c r="E9" s="57">
        <f t="shared" si="0"/>
        <v>-4.3E-3</v>
      </c>
      <c r="F9" s="58">
        <f t="shared" si="1"/>
        <v>-13.63998868</v>
      </c>
      <c r="G9" s="57" t="s">
        <v>92</v>
      </c>
    </row>
    <row r="10" spans="1:13">
      <c r="A10" s="57">
        <v>9</v>
      </c>
      <c r="B10" s="57" t="s">
        <v>61</v>
      </c>
      <c r="C10" s="58"/>
      <c r="D10" s="57"/>
      <c r="E10" s="57">
        <f t="shared" si="0"/>
        <v>-4.3E-3</v>
      </c>
      <c r="F10" s="58">
        <f t="shared" si="1"/>
        <v>-13.63998868</v>
      </c>
      <c r="G10" s="57" t="s">
        <v>93</v>
      </c>
    </row>
    <row r="11" spans="1:13">
      <c r="A11" s="57">
        <v>10</v>
      </c>
      <c r="B11" s="57" t="s">
        <v>61</v>
      </c>
      <c r="C11" s="58"/>
      <c r="D11" s="57"/>
      <c r="E11" s="57">
        <f t="shared" si="0"/>
        <v>-4.3E-3</v>
      </c>
      <c r="F11" s="58">
        <f t="shared" si="1"/>
        <v>-13.63998868</v>
      </c>
      <c r="G11" s="57" t="s">
        <v>94</v>
      </c>
    </row>
    <row r="12" spans="1:13">
      <c r="A12" s="55">
        <v>11</v>
      </c>
      <c r="B12" s="55" t="s">
        <v>61</v>
      </c>
      <c r="C12" s="56"/>
      <c r="D12" s="55"/>
      <c r="E12" s="55">
        <f t="shared" si="0"/>
        <v>-4.3E-3</v>
      </c>
      <c r="F12" s="56">
        <f t="shared" si="1"/>
        <v>-13.63998868</v>
      </c>
      <c r="G12" s="55" t="s">
        <v>95</v>
      </c>
    </row>
    <row r="13" spans="1:13">
      <c r="A13" s="55">
        <v>12</v>
      </c>
      <c r="B13" s="55" t="s">
        <v>61</v>
      </c>
      <c r="C13" s="56"/>
      <c r="D13" s="55"/>
      <c r="E13" s="55">
        <f t="shared" si="0"/>
        <v>-4.3E-3</v>
      </c>
      <c r="F13" s="56">
        <f t="shared" si="1"/>
        <v>-13.63998868</v>
      </c>
      <c r="G13" s="55" t="s">
        <v>96</v>
      </c>
    </row>
    <row r="14" spans="1:13">
      <c r="A14" s="55">
        <v>13</v>
      </c>
      <c r="B14" s="55" t="s">
        <v>61</v>
      </c>
      <c r="C14" s="56"/>
      <c r="D14" s="55"/>
      <c r="E14" s="55">
        <f t="shared" si="0"/>
        <v>-4.3E-3</v>
      </c>
      <c r="F14" s="56">
        <f t="shared" si="1"/>
        <v>-13.63998868</v>
      </c>
      <c r="G14" s="55" t="s">
        <v>97</v>
      </c>
    </row>
    <row r="15" spans="1:13">
      <c r="A15" s="55">
        <v>14</v>
      </c>
      <c r="B15" s="55" t="s">
        <v>61</v>
      </c>
      <c r="C15" s="56"/>
      <c r="D15" s="55"/>
      <c r="E15" s="55">
        <f t="shared" si="0"/>
        <v>-4.3E-3</v>
      </c>
      <c r="F15" s="56">
        <f t="shared" si="1"/>
        <v>-13.63998868</v>
      </c>
      <c r="G15" s="55" t="s">
        <v>98</v>
      </c>
    </row>
    <row r="16" spans="1:13">
      <c r="A16" s="55">
        <v>15</v>
      </c>
      <c r="B16" s="55" t="s">
        <v>61</v>
      </c>
      <c r="C16" s="56"/>
      <c r="D16" s="55"/>
      <c r="E16" s="55">
        <f t="shared" si="0"/>
        <v>-4.3E-3</v>
      </c>
      <c r="F16" s="56">
        <f t="shared" si="1"/>
        <v>-13.63998868</v>
      </c>
      <c r="G16" s="55" t="s">
        <v>99</v>
      </c>
    </row>
    <row r="17" spans="1:7">
      <c r="A17" s="55">
        <v>16</v>
      </c>
      <c r="B17" s="55" t="s">
        <v>61</v>
      </c>
      <c r="C17" s="56"/>
      <c r="D17" s="55"/>
      <c r="E17" s="55">
        <f t="shared" si="0"/>
        <v>-4.3E-3</v>
      </c>
      <c r="F17" s="56">
        <f t="shared" si="1"/>
        <v>-13.63998868</v>
      </c>
      <c r="G17" s="55" t="s">
        <v>100</v>
      </c>
    </row>
    <row r="18" spans="1:7">
      <c r="A18" s="55">
        <v>17</v>
      </c>
      <c r="B18" s="55" t="s">
        <v>61</v>
      </c>
      <c r="C18" s="56"/>
      <c r="D18" s="55"/>
      <c r="E18" s="55">
        <f t="shared" si="0"/>
        <v>-4.3E-3</v>
      </c>
      <c r="F18" s="56">
        <f t="shared" si="1"/>
        <v>-13.63998868</v>
      </c>
      <c r="G18" s="55" t="s">
        <v>101</v>
      </c>
    </row>
    <row r="19" spans="1:7">
      <c r="A19" s="55">
        <v>18</v>
      </c>
      <c r="B19" s="55" t="s">
        <v>61</v>
      </c>
      <c r="C19" s="56"/>
      <c r="D19" s="55"/>
      <c r="E19" s="55">
        <f t="shared" si="0"/>
        <v>-4.3E-3</v>
      </c>
      <c r="F19" s="56">
        <f t="shared" si="1"/>
        <v>-13.63998868</v>
      </c>
      <c r="G19" s="55" t="s">
        <v>102</v>
      </c>
    </row>
    <row r="20" spans="1:7">
      <c r="A20" s="57">
        <v>19</v>
      </c>
      <c r="B20" s="57" t="s">
        <v>61</v>
      </c>
      <c r="C20" s="58"/>
      <c r="D20" s="57"/>
      <c r="E20" s="57">
        <f t="shared" si="0"/>
        <v>-4.3E-3</v>
      </c>
      <c r="F20" s="58">
        <f t="shared" si="1"/>
        <v>-13.63998868</v>
      </c>
      <c r="G20" s="57" t="s">
        <v>103</v>
      </c>
    </row>
    <row r="21" spans="1:7">
      <c r="A21" s="57">
        <v>20</v>
      </c>
      <c r="B21" s="57" t="s">
        <v>61</v>
      </c>
      <c r="C21" s="58"/>
      <c r="D21" s="57"/>
      <c r="E21" s="57">
        <f t="shared" si="0"/>
        <v>-4.3E-3</v>
      </c>
      <c r="F21" s="58">
        <f t="shared" si="1"/>
        <v>-13.63998868</v>
      </c>
      <c r="G21" s="57" t="s">
        <v>104</v>
      </c>
    </row>
    <row r="22" spans="1:7">
      <c r="A22" s="57">
        <v>21</v>
      </c>
      <c r="B22" s="57" t="s">
        <v>61</v>
      </c>
      <c r="C22" s="58"/>
      <c r="D22" s="57"/>
      <c r="E22" s="57">
        <f t="shared" si="0"/>
        <v>-4.3E-3</v>
      </c>
      <c r="F22" s="58">
        <f t="shared" si="1"/>
        <v>-13.63998868</v>
      </c>
      <c r="G22" s="57" t="s">
        <v>105</v>
      </c>
    </row>
    <row r="23" spans="1:7">
      <c r="A23" s="57">
        <v>22</v>
      </c>
      <c r="B23" s="57" t="s">
        <v>61</v>
      </c>
      <c r="C23" s="58"/>
      <c r="D23" s="57"/>
      <c r="E23" s="57">
        <f t="shared" si="0"/>
        <v>-4.3E-3</v>
      </c>
      <c r="F23" s="58">
        <f t="shared" si="1"/>
        <v>-13.63998868</v>
      </c>
      <c r="G23" s="57" t="s">
        <v>106</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workbookViewId="0">
      <selection activeCell="E26" sqref="E26"/>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7">
        <v>1</v>
      </c>
      <c r="B2" s="57" t="s">
        <v>61</v>
      </c>
      <c r="C2" s="58"/>
      <c r="D2" s="57"/>
      <c r="E2" s="57">
        <f t="shared" ref="E2:E23" si="0">((20-D2)*-0.000175+C2)-0.0008</f>
        <v>-4.3E-3</v>
      </c>
      <c r="F2" s="58">
        <f t="shared" ref="F2:F23" si="1">E2*10.9276-13.593</f>
        <v>-13.63998868</v>
      </c>
      <c r="G2" s="57" t="s">
        <v>107</v>
      </c>
      <c r="I2" t="s">
        <v>154</v>
      </c>
      <c r="L2">
        <f>((20-K2)*-0.000175+J2)-0.0008</f>
        <v>-4.3E-3</v>
      </c>
      <c r="M2" s="37">
        <f>L2*10.9276-13.593</f>
        <v>-13.63998868</v>
      </c>
    </row>
    <row r="3" spans="1:13">
      <c r="A3" s="57">
        <v>2</v>
      </c>
      <c r="B3" s="57" t="s">
        <v>61</v>
      </c>
      <c r="C3" s="58"/>
      <c r="D3" s="57"/>
      <c r="E3" s="57">
        <f t="shared" si="0"/>
        <v>-4.3E-3</v>
      </c>
      <c r="F3" s="58">
        <f t="shared" si="1"/>
        <v>-13.63998868</v>
      </c>
      <c r="G3" s="57" t="s">
        <v>108</v>
      </c>
      <c r="I3" t="s">
        <v>155</v>
      </c>
      <c r="L3">
        <f>((20-K3)*-0.000175+J3)-0.0008</f>
        <v>-4.3E-3</v>
      </c>
      <c r="M3" s="37">
        <f>L3*10.9276-13.593</f>
        <v>-13.63998868</v>
      </c>
    </row>
    <row r="4" spans="1:13">
      <c r="A4" s="57">
        <v>3</v>
      </c>
      <c r="B4" s="57" t="s">
        <v>61</v>
      </c>
      <c r="C4" s="58"/>
      <c r="D4" s="57"/>
      <c r="E4" s="57">
        <f t="shared" si="0"/>
        <v>-4.3E-3</v>
      </c>
      <c r="F4" s="58">
        <f t="shared" si="1"/>
        <v>-13.63998868</v>
      </c>
      <c r="G4" s="57" t="s">
        <v>109</v>
      </c>
      <c r="I4" t="s">
        <v>156</v>
      </c>
    </row>
    <row r="5" spans="1:13">
      <c r="A5" s="57">
        <v>4</v>
      </c>
      <c r="B5" s="57" t="s">
        <v>61</v>
      </c>
      <c r="C5" s="58"/>
      <c r="D5" s="57"/>
      <c r="E5" s="57">
        <f t="shared" si="0"/>
        <v>-4.3E-3</v>
      </c>
      <c r="F5" s="58">
        <f t="shared" si="1"/>
        <v>-13.63998868</v>
      </c>
      <c r="G5" s="57" t="s">
        <v>110</v>
      </c>
      <c r="I5" t="s">
        <v>157</v>
      </c>
    </row>
    <row r="6" spans="1:13">
      <c r="A6" s="55">
        <v>5</v>
      </c>
      <c r="B6" s="55" t="s">
        <v>61</v>
      </c>
      <c r="C6" s="56"/>
      <c r="D6" s="55"/>
      <c r="E6" s="55">
        <f t="shared" si="0"/>
        <v>-4.3E-3</v>
      </c>
      <c r="F6" s="56">
        <f t="shared" si="1"/>
        <v>-13.63998868</v>
      </c>
      <c r="G6" s="55" t="s">
        <v>111</v>
      </c>
    </row>
    <row r="7" spans="1:13">
      <c r="A7" s="55">
        <v>6</v>
      </c>
      <c r="B7" s="55" t="s">
        <v>61</v>
      </c>
      <c r="C7" s="56"/>
      <c r="D7" s="55"/>
      <c r="E7" s="55">
        <f t="shared" si="0"/>
        <v>-4.3E-3</v>
      </c>
      <c r="F7" s="56">
        <f t="shared" si="1"/>
        <v>-13.63998868</v>
      </c>
      <c r="G7" s="55" t="s">
        <v>112</v>
      </c>
    </row>
    <row r="8" spans="1:13">
      <c r="A8" s="55">
        <v>7</v>
      </c>
      <c r="B8" s="55" t="s">
        <v>61</v>
      </c>
      <c r="C8" s="56"/>
      <c r="D8" s="55"/>
      <c r="E8" s="55">
        <f t="shared" si="0"/>
        <v>-4.3E-3</v>
      </c>
      <c r="F8" s="56">
        <f t="shared" si="1"/>
        <v>-13.63998868</v>
      </c>
      <c r="G8" s="55" t="s">
        <v>113</v>
      </c>
    </row>
    <row r="9" spans="1:13">
      <c r="A9" s="55">
        <v>8</v>
      </c>
      <c r="B9" s="55" t="s">
        <v>61</v>
      </c>
      <c r="C9" s="56"/>
      <c r="D9" s="55"/>
      <c r="E9" s="55">
        <f t="shared" si="0"/>
        <v>-4.3E-3</v>
      </c>
      <c r="F9" s="56">
        <f t="shared" si="1"/>
        <v>-13.63998868</v>
      </c>
      <c r="G9" s="55" t="s">
        <v>114</v>
      </c>
    </row>
    <row r="10" spans="1:13">
      <c r="A10" s="55">
        <v>9</v>
      </c>
      <c r="B10" s="55" t="s">
        <v>61</v>
      </c>
      <c r="C10" s="56"/>
      <c r="D10" s="55"/>
      <c r="E10" s="55">
        <f t="shared" si="0"/>
        <v>-4.3E-3</v>
      </c>
      <c r="F10" s="56">
        <f t="shared" si="1"/>
        <v>-13.63998868</v>
      </c>
      <c r="G10" s="55" t="s">
        <v>115</v>
      </c>
    </row>
    <row r="11" spans="1:13">
      <c r="A11" s="55">
        <v>10</v>
      </c>
      <c r="B11" s="55" t="s">
        <v>61</v>
      </c>
      <c r="C11" s="56"/>
      <c r="D11" s="55"/>
      <c r="E11" s="55">
        <f t="shared" si="0"/>
        <v>-4.3E-3</v>
      </c>
      <c r="F11" s="56">
        <f t="shared" si="1"/>
        <v>-13.63998868</v>
      </c>
      <c r="G11" s="55" t="s">
        <v>116</v>
      </c>
    </row>
    <row r="12" spans="1:13">
      <c r="A12" s="55">
        <v>11</v>
      </c>
      <c r="B12" s="55" t="s">
        <v>61</v>
      </c>
      <c r="C12" s="56"/>
      <c r="D12" s="55"/>
      <c r="E12" s="55">
        <f t="shared" si="0"/>
        <v>-4.3E-3</v>
      </c>
      <c r="F12" s="56">
        <f t="shared" si="1"/>
        <v>-13.63998868</v>
      </c>
      <c r="G12" s="55" t="s">
        <v>117</v>
      </c>
    </row>
    <row r="13" spans="1:13">
      <c r="A13" s="55">
        <v>12</v>
      </c>
      <c r="B13" s="55" t="s">
        <v>61</v>
      </c>
      <c r="C13" s="56"/>
      <c r="D13" s="55"/>
      <c r="E13" s="55">
        <f t="shared" si="0"/>
        <v>-4.3E-3</v>
      </c>
      <c r="F13" s="56">
        <f t="shared" si="1"/>
        <v>-13.63998868</v>
      </c>
      <c r="G13" s="55" t="s">
        <v>118</v>
      </c>
    </row>
    <row r="14" spans="1:13">
      <c r="A14" s="57">
        <v>13</v>
      </c>
      <c r="B14" s="57" t="s">
        <v>61</v>
      </c>
      <c r="C14" s="58"/>
      <c r="D14" s="57"/>
      <c r="E14" s="57">
        <f t="shared" si="0"/>
        <v>-4.3E-3</v>
      </c>
      <c r="F14" s="58">
        <f t="shared" si="1"/>
        <v>-13.63998868</v>
      </c>
      <c r="G14" s="57" t="s">
        <v>119</v>
      </c>
    </row>
    <row r="15" spans="1:13">
      <c r="A15" s="57">
        <v>14</v>
      </c>
      <c r="B15" s="57" t="s">
        <v>61</v>
      </c>
      <c r="C15" s="58"/>
      <c r="D15" s="57"/>
      <c r="E15" s="57">
        <f t="shared" si="0"/>
        <v>-4.3E-3</v>
      </c>
      <c r="F15" s="58">
        <f t="shared" si="1"/>
        <v>-13.63998868</v>
      </c>
      <c r="G15" s="57" t="s">
        <v>120</v>
      </c>
    </row>
    <row r="16" spans="1:13">
      <c r="A16" s="57">
        <v>15</v>
      </c>
      <c r="B16" s="57" t="s">
        <v>61</v>
      </c>
      <c r="C16" s="58"/>
      <c r="D16" s="57"/>
      <c r="E16" s="57">
        <f t="shared" si="0"/>
        <v>-4.3E-3</v>
      </c>
      <c r="F16" s="58">
        <f t="shared" si="1"/>
        <v>-13.63998868</v>
      </c>
      <c r="G16" s="57" t="s">
        <v>121</v>
      </c>
    </row>
    <row r="17" spans="1:7">
      <c r="A17" s="57">
        <v>16</v>
      </c>
      <c r="B17" s="57" t="s">
        <v>61</v>
      </c>
      <c r="C17" s="58"/>
      <c r="D17" s="57"/>
      <c r="E17" s="57">
        <f t="shared" si="0"/>
        <v>-4.3E-3</v>
      </c>
      <c r="F17" s="58">
        <f t="shared" si="1"/>
        <v>-13.63998868</v>
      </c>
      <c r="G17" s="57" t="s">
        <v>122</v>
      </c>
    </row>
    <row r="18" spans="1:7">
      <c r="A18" s="57">
        <v>17</v>
      </c>
      <c r="B18" s="57" t="s">
        <v>61</v>
      </c>
      <c r="C18" s="58"/>
      <c r="D18" s="57"/>
      <c r="E18" s="57">
        <f t="shared" si="0"/>
        <v>-4.3E-3</v>
      </c>
      <c r="F18" s="58">
        <f t="shared" si="1"/>
        <v>-13.63998868</v>
      </c>
      <c r="G18" s="57" t="s">
        <v>123</v>
      </c>
    </row>
    <row r="19" spans="1:7">
      <c r="A19" s="57">
        <v>18</v>
      </c>
      <c r="B19" s="57" t="s">
        <v>61</v>
      </c>
      <c r="C19" s="58"/>
      <c r="D19" s="57"/>
      <c r="E19" s="57">
        <f t="shared" si="0"/>
        <v>-4.3E-3</v>
      </c>
      <c r="F19" s="58">
        <f t="shared" si="1"/>
        <v>-13.63998868</v>
      </c>
      <c r="G19" s="57" t="s">
        <v>124</v>
      </c>
    </row>
    <row r="20" spans="1:7">
      <c r="A20" s="57">
        <v>19</v>
      </c>
      <c r="B20" s="57" t="s">
        <v>61</v>
      </c>
      <c r="C20" s="58"/>
      <c r="D20" s="57"/>
      <c r="E20" s="57">
        <f t="shared" si="0"/>
        <v>-4.3E-3</v>
      </c>
      <c r="F20" s="58">
        <f t="shared" si="1"/>
        <v>-13.63998868</v>
      </c>
      <c r="G20" s="57" t="s">
        <v>125</v>
      </c>
    </row>
    <row r="21" spans="1:7">
      <c r="A21" s="57">
        <v>20</v>
      </c>
      <c r="B21" s="57" t="s">
        <v>61</v>
      </c>
      <c r="C21" s="58"/>
      <c r="D21" s="57"/>
      <c r="E21" s="57">
        <f t="shared" si="0"/>
        <v>-4.3E-3</v>
      </c>
      <c r="F21" s="58">
        <f t="shared" si="1"/>
        <v>-13.63998868</v>
      </c>
      <c r="G21" s="57" t="s">
        <v>126</v>
      </c>
    </row>
    <row r="22" spans="1:7">
      <c r="A22" s="55">
        <v>21</v>
      </c>
      <c r="B22" s="55" t="s">
        <v>61</v>
      </c>
      <c r="C22" s="56"/>
      <c r="D22" s="55"/>
      <c r="E22" s="55">
        <f t="shared" si="0"/>
        <v>-4.3E-3</v>
      </c>
      <c r="F22" s="56">
        <f t="shared" si="1"/>
        <v>-13.63998868</v>
      </c>
      <c r="G22" s="55" t="s">
        <v>127</v>
      </c>
    </row>
    <row r="23" spans="1:7">
      <c r="A23" s="55">
        <v>22</v>
      </c>
      <c r="B23" s="55" t="s">
        <v>61</v>
      </c>
      <c r="C23" s="56"/>
      <c r="D23" s="55"/>
      <c r="E23" s="55">
        <f t="shared" si="0"/>
        <v>-4.3E-3</v>
      </c>
      <c r="F23" s="56">
        <f t="shared" si="1"/>
        <v>-13.63998868</v>
      </c>
      <c r="G23" s="55" t="s">
        <v>128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workbookViewId="0">
      <selection activeCell="I12" sqref="I12"/>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c r="D2" s="55"/>
      <c r="E2" s="55">
        <f t="shared" ref="E2:E23" si="0">((20-D2)*-0.000175+C2)-0.0008</f>
        <v>-4.3E-3</v>
      </c>
      <c r="F2" s="56">
        <f t="shared" ref="F2:F23" si="1">E2*10.9276-13.593</f>
        <v>-13.63998868</v>
      </c>
      <c r="G2" s="55" t="s">
        <v>129</v>
      </c>
      <c r="I2" t="s">
        <v>154</v>
      </c>
      <c r="L2">
        <f>((20-K2)*-0.000175+J2)-0.0008</f>
        <v>-4.3E-3</v>
      </c>
      <c r="M2" s="37">
        <f>L2*10.9276-13.593</f>
        <v>-13.63998868</v>
      </c>
    </row>
    <row r="3" spans="1:13">
      <c r="A3" s="55">
        <v>2</v>
      </c>
      <c r="B3" s="55" t="s">
        <v>61</v>
      </c>
      <c r="C3" s="56"/>
      <c r="D3" s="55"/>
      <c r="E3" s="55">
        <f t="shared" si="0"/>
        <v>-4.3E-3</v>
      </c>
      <c r="F3" s="56">
        <f t="shared" si="1"/>
        <v>-13.63998868</v>
      </c>
      <c r="G3" s="55" t="s">
        <v>130</v>
      </c>
      <c r="I3" t="s">
        <v>155</v>
      </c>
      <c r="L3">
        <f>((20-K3)*-0.000175+J3)-0.0008</f>
        <v>-4.3E-3</v>
      </c>
      <c r="M3" s="37">
        <f>L3*10.9276-13.593</f>
        <v>-13.63998868</v>
      </c>
    </row>
    <row r="4" spans="1:13">
      <c r="A4" s="55">
        <v>3</v>
      </c>
      <c r="B4" s="55" t="s">
        <v>61</v>
      </c>
      <c r="C4" s="56"/>
      <c r="D4" s="55"/>
      <c r="E4" s="55">
        <f t="shared" si="0"/>
        <v>-4.3E-3</v>
      </c>
      <c r="F4" s="56">
        <f t="shared" si="1"/>
        <v>-13.63998868</v>
      </c>
      <c r="G4" s="55" t="s">
        <v>131</v>
      </c>
      <c r="I4" t="s">
        <v>156</v>
      </c>
    </row>
    <row r="5" spans="1:13">
      <c r="A5" s="55">
        <v>4</v>
      </c>
      <c r="B5" s="55" t="s">
        <v>61</v>
      </c>
      <c r="C5" s="56"/>
      <c r="D5" s="55"/>
      <c r="E5" s="55">
        <f t="shared" si="0"/>
        <v>-4.3E-3</v>
      </c>
      <c r="F5" s="56">
        <f t="shared" si="1"/>
        <v>-13.63998868</v>
      </c>
      <c r="G5" s="55" t="s">
        <v>132</v>
      </c>
      <c r="I5" t="s">
        <v>157</v>
      </c>
    </row>
    <row r="6" spans="1:13">
      <c r="A6" s="55">
        <v>5</v>
      </c>
      <c r="B6" s="55" t="s">
        <v>61</v>
      </c>
      <c r="C6" s="56"/>
      <c r="D6" s="55"/>
      <c r="E6" s="55">
        <f t="shared" si="0"/>
        <v>-4.3E-3</v>
      </c>
      <c r="F6" s="56">
        <f t="shared" si="1"/>
        <v>-13.63998868</v>
      </c>
      <c r="G6" s="55" t="s">
        <v>133</v>
      </c>
    </row>
    <row r="7" spans="1:13">
      <c r="A7" s="55">
        <v>6</v>
      </c>
      <c r="B7" s="55" t="s">
        <v>61</v>
      </c>
      <c r="C7" s="56"/>
      <c r="D7" s="55"/>
      <c r="E7" s="55">
        <f t="shared" si="0"/>
        <v>-4.3E-3</v>
      </c>
      <c r="F7" s="56">
        <f t="shared" si="1"/>
        <v>-13.63998868</v>
      </c>
      <c r="G7" s="55" t="s">
        <v>134</v>
      </c>
    </row>
    <row r="8" spans="1:13">
      <c r="A8" s="57">
        <v>7</v>
      </c>
      <c r="B8" s="57" t="s">
        <v>61</v>
      </c>
      <c r="C8" s="58"/>
      <c r="D8" s="57"/>
      <c r="E8" s="57">
        <f t="shared" si="0"/>
        <v>-4.3E-3</v>
      </c>
      <c r="F8" s="58">
        <f t="shared" si="1"/>
        <v>-13.63998868</v>
      </c>
      <c r="G8" s="57" t="s">
        <v>135</v>
      </c>
    </row>
    <row r="9" spans="1:13">
      <c r="A9" s="57">
        <v>8</v>
      </c>
      <c r="B9" s="57" t="s">
        <v>61</v>
      </c>
      <c r="C9" s="58"/>
      <c r="D9" s="57"/>
      <c r="E9" s="57">
        <f t="shared" si="0"/>
        <v>-4.3E-3</v>
      </c>
      <c r="F9" s="58">
        <f t="shared" si="1"/>
        <v>-13.63998868</v>
      </c>
      <c r="G9" s="57" t="s">
        <v>136</v>
      </c>
    </row>
    <row r="10" spans="1:13">
      <c r="A10" s="57">
        <v>9</v>
      </c>
      <c r="B10" s="57" t="s">
        <v>61</v>
      </c>
      <c r="C10" s="58"/>
      <c r="D10" s="57"/>
      <c r="E10" s="57">
        <f t="shared" si="0"/>
        <v>-4.3E-3</v>
      </c>
      <c r="F10" s="58">
        <f t="shared" si="1"/>
        <v>-13.63998868</v>
      </c>
      <c r="G10" s="57" t="s">
        <v>137</v>
      </c>
    </row>
    <row r="11" spans="1:13">
      <c r="A11" s="57">
        <v>10</v>
      </c>
      <c r="B11" s="57" t="s">
        <v>61</v>
      </c>
      <c r="C11" s="58"/>
      <c r="D11" s="57"/>
      <c r="E11" s="57">
        <f t="shared" si="0"/>
        <v>-4.3E-3</v>
      </c>
      <c r="F11" s="58">
        <f t="shared" si="1"/>
        <v>-13.63998868</v>
      </c>
      <c r="G11" s="57" t="s">
        <v>158</v>
      </c>
    </row>
    <row r="12" spans="1:13">
      <c r="A12" s="57">
        <v>11</v>
      </c>
      <c r="B12" s="57" t="s">
        <v>61</v>
      </c>
      <c r="C12" s="58"/>
      <c r="D12" s="57"/>
      <c r="E12" s="57">
        <f t="shared" si="0"/>
        <v>-4.3E-3</v>
      </c>
      <c r="F12" s="58">
        <f t="shared" si="1"/>
        <v>-13.63998868</v>
      </c>
      <c r="G12" s="57" t="s">
        <v>159</v>
      </c>
    </row>
    <row r="13" spans="1:13">
      <c r="A13" s="57">
        <v>12</v>
      </c>
      <c r="B13" s="57" t="s">
        <v>61</v>
      </c>
      <c r="C13" s="58"/>
      <c r="D13" s="57"/>
      <c r="E13" s="57">
        <f t="shared" si="0"/>
        <v>-4.3E-3</v>
      </c>
      <c r="F13" s="58">
        <f t="shared" si="1"/>
        <v>-13.63998868</v>
      </c>
      <c r="G13" s="57" t="s">
        <v>160</v>
      </c>
    </row>
    <row r="14" spans="1:13">
      <c r="A14" s="57">
        <v>13</v>
      </c>
      <c r="B14" s="57" t="s">
        <v>61</v>
      </c>
      <c r="C14" s="58"/>
      <c r="D14" s="57"/>
      <c r="E14" s="57">
        <f t="shared" si="0"/>
        <v>-4.3E-3</v>
      </c>
      <c r="F14" s="58">
        <f t="shared" si="1"/>
        <v>-13.63998868</v>
      </c>
      <c r="G14" s="57" t="s">
        <v>161</v>
      </c>
    </row>
    <row r="15" spans="1:13">
      <c r="A15" s="57">
        <v>14</v>
      </c>
      <c r="B15" s="57" t="s">
        <v>61</v>
      </c>
      <c r="C15" s="58"/>
      <c r="D15" s="57"/>
      <c r="E15" s="57">
        <f t="shared" si="0"/>
        <v>-4.3E-3</v>
      </c>
      <c r="F15" s="58">
        <f t="shared" si="1"/>
        <v>-13.63998868</v>
      </c>
      <c r="G15" s="57" t="s">
        <v>162</v>
      </c>
    </row>
    <row r="16" spans="1:13">
      <c r="A16" s="55">
        <v>15</v>
      </c>
      <c r="B16" s="55" t="s">
        <v>61</v>
      </c>
      <c r="C16" s="56"/>
      <c r="D16" s="55"/>
      <c r="E16" s="55">
        <f t="shared" si="0"/>
        <v>-4.3E-3</v>
      </c>
      <c r="F16" s="56">
        <f t="shared" si="1"/>
        <v>-13.63998868</v>
      </c>
      <c r="G16" s="55" t="s">
        <v>178</v>
      </c>
    </row>
    <row r="17" spans="1:7">
      <c r="A17" s="55">
        <v>16</v>
      </c>
      <c r="B17" s="55" t="s">
        <v>61</v>
      </c>
      <c r="C17" s="56"/>
      <c r="D17" s="55"/>
      <c r="E17" s="55">
        <f t="shared" si="0"/>
        <v>-4.3E-3</v>
      </c>
      <c r="F17" s="56">
        <f t="shared" si="1"/>
        <v>-13.63998868</v>
      </c>
      <c r="G17" s="55" t="s">
        <v>179</v>
      </c>
    </row>
    <row r="18" spans="1:7">
      <c r="A18" s="55">
        <v>17</v>
      </c>
      <c r="B18" s="55" t="s">
        <v>61</v>
      </c>
      <c r="C18" s="56"/>
      <c r="D18" s="55"/>
      <c r="E18" s="55">
        <f t="shared" si="0"/>
        <v>-4.3E-3</v>
      </c>
      <c r="F18" s="56">
        <f t="shared" si="1"/>
        <v>-13.63998868</v>
      </c>
      <c r="G18" s="55" t="s">
        <v>180</v>
      </c>
    </row>
    <row r="19" spans="1:7">
      <c r="A19" s="55">
        <v>18</v>
      </c>
      <c r="B19" s="55" t="s">
        <v>61</v>
      </c>
      <c r="C19" s="56"/>
      <c r="D19" s="55"/>
      <c r="E19" s="55">
        <f t="shared" si="0"/>
        <v>-4.3E-3</v>
      </c>
      <c r="F19" s="56">
        <f t="shared" si="1"/>
        <v>-13.63998868</v>
      </c>
      <c r="G19" s="55" t="s">
        <v>181</v>
      </c>
    </row>
    <row r="20" spans="1:7">
      <c r="A20" s="55">
        <v>19</v>
      </c>
      <c r="B20" s="55" t="s">
        <v>61</v>
      </c>
      <c r="C20" s="56"/>
      <c r="D20" s="55"/>
      <c r="E20" s="55">
        <f t="shared" si="0"/>
        <v>-4.3E-3</v>
      </c>
      <c r="F20" s="56">
        <f t="shared" si="1"/>
        <v>-13.63998868</v>
      </c>
      <c r="G20" s="55" t="s">
        <v>182</v>
      </c>
    </row>
    <row r="21" spans="1:7">
      <c r="A21" s="55">
        <v>20</v>
      </c>
      <c r="B21" s="55" t="s">
        <v>61</v>
      </c>
      <c r="C21" s="56"/>
      <c r="D21" s="55"/>
      <c r="E21" s="55">
        <f t="shared" si="0"/>
        <v>-4.3E-3</v>
      </c>
      <c r="F21" s="56">
        <f t="shared" si="1"/>
        <v>-13.63998868</v>
      </c>
      <c r="G21" s="55" t="s">
        <v>183</v>
      </c>
    </row>
    <row r="22" spans="1:7">
      <c r="A22" s="55">
        <v>21</v>
      </c>
      <c r="B22" s="55" t="s">
        <v>61</v>
      </c>
      <c r="C22" s="56"/>
      <c r="D22" s="55"/>
      <c r="E22" s="55">
        <f t="shared" si="0"/>
        <v>-4.3E-3</v>
      </c>
      <c r="F22" s="56">
        <f t="shared" si="1"/>
        <v>-13.63998868</v>
      </c>
      <c r="G22" s="55" t="s">
        <v>184</v>
      </c>
    </row>
    <row r="23" spans="1:7">
      <c r="A23" s="55">
        <v>22</v>
      </c>
      <c r="B23" s="55" t="s">
        <v>61</v>
      </c>
      <c r="C23" s="56"/>
      <c r="D23" s="55"/>
      <c r="E23" s="55">
        <f t="shared" si="0"/>
        <v>-4.3E-3</v>
      </c>
      <c r="F23" s="56">
        <f t="shared" si="1"/>
        <v>-13.63998868</v>
      </c>
      <c r="G23" s="55" t="s">
        <v>185</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K86"/>
  <sheetViews>
    <sheetView topLeftCell="A18" zoomScaleNormal="100" workbookViewId="0">
      <selection activeCell="M27" sqref="M27"/>
    </sheetView>
  </sheetViews>
  <sheetFormatPr defaultColWidth="10.87890625" defaultRowHeight="12.7"/>
  <cols>
    <col min="1" max="1" width="9.52734375" style="53" bestFit="1" customWidth="1"/>
    <col min="2" max="2" width="11.41015625" style="53" bestFit="1" customWidth="1"/>
    <col min="3" max="3" width="11.703125" style="53" bestFit="1" customWidth="1"/>
    <col min="4" max="7" width="10.87890625" style="53"/>
    <col min="8" max="8" width="10.87890625" style="53" customWidth="1"/>
    <col min="9" max="9" width="10.87890625" style="53"/>
    <col min="10" max="11" width="11" style="53" customWidth="1"/>
    <col min="12" max="16384" width="10.87890625" style="53"/>
  </cols>
  <sheetData>
    <row r="1" spans="1:37" ht="13" thickTop="1">
      <c r="A1" s="59" t="s">
        <v>186</v>
      </c>
      <c r="B1" s="98">
        <f>TubeLoading!F29</f>
        <v>2451</v>
      </c>
      <c r="C1" s="100" t="str">
        <f>_xlfn.TEXTJOIN("-",TRUE,TubeLoading!$F$29,"density")</f>
        <v>2451-density</v>
      </c>
      <c r="D1" s="100" t="str">
        <f>_xlfn.TEXTJOIN("-",TRUE,TubeLoading!$F$29,"conc")</f>
        <v>2451-conc</v>
      </c>
      <c r="E1" s="98">
        <f>TubeLoading!F30</f>
        <v>2385</v>
      </c>
      <c r="F1" s="100" t="str">
        <f>_xlfn.TEXTJOIN("-",TRUE,TubeLoading!$F$30,"density")</f>
        <v>2385-density</v>
      </c>
      <c r="G1" s="100" t="str">
        <f>_xlfn.TEXTJOIN("-",TRUE,TubeLoading!$F$30,"conc")</f>
        <v>2385-conc</v>
      </c>
      <c r="H1" s="98">
        <f>TubeLoading!F31</f>
        <v>2387</v>
      </c>
      <c r="I1" s="100" t="str">
        <f>_xlfn.TEXTJOIN("-",TRUE,TubeLoading!$F$31,"density")</f>
        <v>2387-density</v>
      </c>
      <c r="J1" s="100" t="str">
        <f>_xlfn.TEXTJOIN("-",TRUE,TubeLoading!$F$31,"conc")</f>
        <v>2387-conc</v>
      </c>
      <c r="K1" s="98">
        <f>TubeLoading!F32</f>
        <v>2456</v>
      </c>
      <c r="L1" s="100" t="str">
        <f>_xlfn.TEXTJOIN("-",TRUE,TubeLoading!$F$32,"density")</f>
        <v>2456-density</v>
      </c>
      <c r="M1" s="100" t="str">
        <f>_xlfn.TEXTJOIN("-",TRUE,TubeLoading!$F$32,"conc")</f>
        <v>2456-conc</v>
      </c>
      <c r="N1" s="99">
        <f>TubeLoading!F33</f>
        <v>4009</v>
      </c>
      <c r="O1" s="100" t="str">
        <f>_xlfn.TEXTJOIN("-",TRUE,TubeLoading!$F$33,"density")</f>
        <v>4009-density</v>
      </c>
      <c r="P1" s="100" t="str">
        <f>_xlfn.TEXTJOIN("-",TRUE,TubeLoading!$F$33,"conc")</f>
        <v>4009-conc</v>
      </c>
      <c r="Q1" s="99">
        <f>TubeLoading!F34</f>
        <v>3991</v>
      </c>
      <c r="R1" s="100" t="str">
        <f>_xlfn.TEXTJOIN("-",TRUE,TubeLoading!$F$34,"density")</f>
        <v>3991-density</v>
      </c>
      <c r="S1" s="100" t="str">
        <f>_xlfn.TEXTJOIN("-",TRUE,TubeLoading!$F$34,"conc")</f>
        <v>3991-conc</v>
      </c>
      <c r="T1" s="99">
        <f>TubeLoading!F35</f>
        <v>3182</v>
      </c>
      <c r="U1" s="100" t="str">
        <f>_xlfn.TEXTJOIN("-",TRUE,TubeLoading!$F$35,"density")</f>
        <v>3182-density</v>
      </c>
      <c r="V1" s="100" t="str">
        <f>_xlfn.TEXTJOIN("-",TRUE,TubeLoading!$F$35,"conc")</f>
        <v>3182-conc</v>
      </c>
      <c r="W1" s="99">
        <f>TubeLoading!F36</f>
        <v>3996</v>
      </c>
      <c r="X1" s="100" t="str">
        <f>_xlfn.TEXTJOIN("-",TRUE,TubeLoading!$F$36,"density")</f>
        <v>3996-density</v>
      </c>
      <c r="Y1" s="100" t="str">
        <f>_xlfn.TEXTJOIN("-",TRUE,TubeLoading!$F$36,"conc")</f>
        <v>3996-conc</v>
      </c>
      <c r="Z1" s="99">
        <f>TubeLoading!F37</f>
        <v>2438</v>
      </c>
      <c r="AA1" s="100" t="str">
        <f>_xlfn.TEXTJOIN("-",TRUE,TubeLoading!$F$37,"density")</f>
        <v>2438-density</v>
      </c>
      <c r="AB1" s="100" t="str">
        <f>_xlfn.TEXTJOIN("-",TRUE,TubeLoading!$F$37,"conc")</f>
        <v>2438-conc</v>
      </c>
      <c r="AC1" s="99">
        <f>TubeLoading!F38</f>
        <v>1528</v>
      </c>
      <c r="AD1" s="100" t="str">
        <f>_xlfn.TEXTJOIN("-",TRUE,TubeLoading!$F$38,"density")</f>
        <v>1528-density</v>
      </c>
      <c r="AE1" s="100" t="str">
        <f>_xlfn.TEXTJOIN("-",TRUE,TubeLoading!$F$38,"conc")</f>
        <v>1528-conc</v>
      </c>
      <c r="AF1" s="99">
        <f>TubeLoading!F39</f>
        <v>3994</v>
      </c>
      <c r="AG1" s="100" t="str">
        <f>_xlfn.TEXTJOIN("-",TRUE,TubeLoading!$F$39,"density")</f>
        <v>3994-density</v>
      </c>
      <c r="AH1" s="100" t="str">
        <f>_xlfn.TEXTJOIN("-",TRUE,TubeLoading!$F$39,"conc")</f>
        <v>3994-conc</v>
      </c>
      <c r="AI1" s="99">
        <f>TubeLoading!F40</f>
        <v>2443</v>
      </c>
      <c r="AJ1" s="100" t="str">
        <f>_xlfn.TEXTJOIN("-",TRUE,TubeLoading!$F$40,"density")</f>
        <v>2443-density</v>
      </c>
      <c r="AK1" s="100" t="str">
        <f>_xlfn.TEXTJOIN("-",TRUE,TubeLoading!$F$40,"conc")</f>
        <v>2443-conc</v>
      </c>
    </row>
    <row r="2" spans="1:37">
      <c r="A2" s="59" t="s">
        <v>187</v>
      </c>
      <c r="B2" s="117" t="s">
        <v>169</v>
      </c>
      <c r="C2" s="118"/>
      <c r="D2" s="119"/>
      <c r="E2" s="117" t="s">
        <v>170</v>
      </c>
      <c r="F2" s="118"/>
      <c r="G2" s="119"/>
      <c r="H2" s="117" t="s">
        <v>171</v>
      </c>
      <c r="I2" s="118"/>
      <c r="J2" s="119"/>
      <c r="K2" s="117" t="s">
        <v>172</v>
      </c>
      <c r="L2" s="118"/>
      <c r="M2" s="119"/>
      <c r="N2" s="114" t="s">
        <v>174</v>
      </c>
      <c r="O2" s="115"/>
      <c r="P2" s="116"/>
      <c r="Q2" s="114" t="s">
        <v>175</v>
      </c>
      <c r="R2" s="115"/>
      <c r="S2" s="116"/>
      <c r="T2" s="114" t="s">
        <v>176</v>
      </c>
      <c r="U2" s="115"/>
      <c r="V2" s="116"/>
      <c r="W2" s="114" t="s">
        <v>177</v>
      </c>
      <c r="X2" s="115"/>
      <c r="Y2" s="116"/>
      <c r="Z2" s="114" t="s">
        <v>203</v>
      </c>
      <c r="AA2" s="115"/>
      <c r="AB2" s="116"/>
      <c r="AC2" s="114" t="s">
        <v>204</v>
      </c>
      <c r="AD2" s="115"/>
      <c r="AE2" s="116"/>
      <c r="AF2" s="114" t="s">
        <v>205</v>
      </c>
      <c r="AG2" s="115"/>
      <c r="AH2" s="116"/>
      <c r="AI2" s="114" t="s">
        <v>8</v>
      </c>
      <c r="AJ2" s="115"/>
      <c r="AK2" s="116"/>
    </row>
    <row r="3" spans="1:37">
      <c r="A3" s="59" t="s">
        <v>168</v>
      </c>
      <c r="B3" s="60" t="s">
        <v>188</v>
      </c>
      <c r="C3" s="61" t="s">
        <v>189</v>
      </c>
      <c r="D3" s="62" t="s">
        <v>173</v>
      </c>
      <c r="E3" s="60" t="s">
        <v>188</v>
      </c>
      <c r="F3" s="61" t="s">
        <v>189</v>
      </c>
      <c r="G3" s="62" t="s">
        <v>173</v>
      </c>
      <c r="H3" s="60" t="s">
        <v>188</v>
      </c>
      <c r="I3" s="61" t="s">
        <v>189</v>
      </c>
      <c r="J3" s="62" t="s">
        <v>173</v>
      </c>
      <c r="K3" s="60" t="s">
        <v>188</v>
      </c>
      <c r="L3" s="61" t="s">
        <v>189</v>
      </c>
      <c r="M3" s="62" t="s">
        <v>173</v>
      </c>
      <c r="N3" s="81" t="s">
        <v>188</v>
      </c>
      <c r="O3" s="82" t="s">
        <v>189</v>
      </c>
      <c r="P3" s="83" t="s">
        <v>173</v>
      </c>
      <c r="Q3" s="81" t="s">
        <v>188</v>
      </c>
      <c r="R3" s="82" t="s">
        <v>189</v>
      </c>
      <c r="S3" s="83" t="s">
        <v>173</v>
      </c>
      <c r="T3" s="81" t="s">
        <v>188</v>
      </c>
      <c r="U3" s="82" t="s">
        <v>189</v>
      </c>
      <c r="V3" s="83" t="s">
        <v>173</v>
      </c>
      <c r="W3" s="81" t="s">
        <v>188</v>
      </c>
      <c r="X3" s="82" t="s">
        <v>189</v>
      </c>
      <c r="Y3" s="83" t="s">
        <v>173</v>
      </c>
      <c r="Z3" s="81" t="s">
        <v>188</v>
      </c>
      <c r="AA3" s="82" t="s">
        <v>189</v>
      </c>
      <c r="AB3" s="83" t="s">
        <v>173</v>
      </c>
      <c r="AC3" s="81" t="s">
        <v>188</v>
      </c>
      <c r="AD3" s="82" t="s">
        <v>189</v>
      </c>
      <c r="AE3" s="83" t="s">
        <v>173</v>
      </c>
      <c r="AF3" s="81" t="s">
        <v>188</v>
      </c>
      <c r="AG3" s="82" t="s">
        <v>189</v>
      </c>
      <c r="AH3" s="83" t="s">
        <v>173</v>
      </c>
      <c r="AI3" s="81" t="s">
        <v>188</v>
      </c>
      <c r="AJ3" s="82" t="s">
        <v>189</v>
      </c>
      <c r="AK3" s="83" t="s">
        <v>173</v>
      </c>
    </row>
    <row r="4" spans="1:37">
      <c r="A4" s="53">
        <v>1</v>
      </c>
      <c r="B4" s="66" t="str">
        <f>'Tube A'!G2</f>
        <v>A1</v>
      </c>
      <c r="C4" s="67">
        <f>'Tube A'!F2</f>
        <v>1.7754946830000016</v>
      </c>
      <c r="D4" s="68"/>
      <c r="E4" s="66" t="str">
        <f>'Tube B'!G2</f>
        <v>G3</v>
      </c>
      <c r="F4" s="67">
        <f>'Tube B'!F2</f>
        <v>1.7640480220000008</v>
      </c>
      <c r="G4" s="68"/>
      <c r="H4" s="66" t="str">
        <f>'Tube C'!G2</f>
        <v>D6</v>
      </c>
      <c r="I4" s="67">
        <f>'Tube C'!F2</f>
        <v>1.7626274340000005</v>
      </c>
      <c r="J4" s="68"/>
      <c r="K4" s="66" t="str">
        <f>'Tube D'!G2</f>
        <v>C9</v>
      </c>
      <c r="L4" s="67">
        <f>'Tube D'!F2</f>
        <v>1.7630099000000019</v>
      </c>
      <c r="M4" s="68"/>
      <c r="N4" s="66" t="str">
        <f>'Tube E'!G2</f>
        <v>A1</v>
      </c>
      <c r="O4" s="67">
        <f>'Tube E'!F2</f>
        <v>1.7712875570000008</v>
      </c>
      <c r="P4" s="68">
        <v>-1.3264534487477275E-2</v>
      </c>
      <c r="Q4" s="66" t="str">
        <f>'Tube F'!G2</f>
        <v>G3</v>
      </c>
      <c r="R4" s="67">
        <f>'Tube F'!F2</f>
        <v>1.7679819580000018</v>
      </c>
      <c r="S4" s="68">
        <v>-2.9167874931620364E-2</v>
      </c>
      <c r="T4" s="66" t="str">
        <f>'Tube G'!G2</f>
        <v>D6</v>
      </c>
      <c r="U4" s="67">
        <f>'Tube G'!F2</f>
        <v>1.7650041870000006</v>
      </c>
      <c r="V4" s="68">
        <v>1.1746113386204992E-2</v>
      </c>
      <c r="W4" s="66" t="str">
        <f>'Tube H'!G2</f>
        <v>C9</v>
      </c>
      <c r="X4" s="67">
        <f>'Tube H'!F2</f>
        <v>1.7577919710000014</v>
      </c>
      <c r="Y4" s="68">
        <v>-2.7904050291146773E-2</v>
      </c>
      <c r="Z4" s="66" t="str">
        <f>'Tube I'!G2</f>
        <v>A1</v>
      </c>
      <c r="AA4" s="67">
        <f>'Tube I'!F2</f>
        <v>1.780903845000001</v>
      </c>
      <c r="AB4" s="68">
        <v>1.6287371857150572E-3</v>
      </c>
      <c r="AC4" s="66" t="str">
        <f>'Tube J'!G2</f>
        <v>G3</v>
      </c>
      <c r="AD4" s="67">
        <f>'Tube I'!F2</f>
        <v>1.780903845000001</v>
      </c>
      <c r="AE4" s="68">
        <v>-2.8183685443302492E-2</v>
      </c>
      <c r="AF4" s="66" t="str">
        <f>'Tube K'!G2</f>
        <v>D6</v>
      </c>
      <c r="AG4" s="67">
        <f>'Tube K'!F2</f>
        <v>1.7724076360000023</v>
      </c>
      <c r="AH4" s="68">
        <v>-1.3440649424097811E-2</v>
      </c>
      <c r="AI4" s="66" t="str">
        <f>'Tube L'!G2</f>
        <v>C9</v>
      </c>
      <c r="AJ4" s="67">
        <f>'Tube L'!F2</f>
        <v>1.7747843890000023</v>
      </c>
      <c r="AK4" s="68">
        <v>-2.1570118967288429E-2</v>
      </c>
    </row>
    <row r="5" spans="1:37">
      <c r="A5" s="53">
        <v>2</v>
      </c>
      <c r="B5" s="69" t="str">
        <f>'Tube A'!G3</f>
        <v>B1</v>
      </c>
      <c r="C5" s="70">
        <f>'Tube A'!F3</f>
        <v>1.774401923000001</v>
      </c>
      <c r="D5" s="71"/>
      <c r="E5" s="69" t="str">
        <f>'Tube B'!G3</f>
        <v>H3</v>
      </c>
      <c r="F5" s="70">
        <f>'Tube B'!F3</f>
        <v>1.7673263020000007</v>
      </c>
      <c r="G5" s="71"/>
      <c r="H5" s="69" t="str">
        <f>'Tube C'!G3</f>
        <v>C6</v>
      </c>
      <c r="I5" s="70">
        <f>'Tube C'!F3</f>
        <v>1.7680912339999999</v>
      </c>
      <c r="J5" s="71"/>
      <c r="K5" s="69" t="str">
        <f>'Tube D'!G3</f>
        <v>D9</v>
      </c>
      <c r="L5" s="70">
        <f>'Tube D'!F3</f>
        <v>1.7684737000000013</v>
      </c>
      <c r="M5" s="71"/>
      <c r="N5" s="69" t="str">
        <f>'Tube E'!G3</f>
        <v>B1</v>
      </c>
      <c r="O5" s="70">
        <f>'Tube E'!F3</f>
        <v>1.7692932700000004</v>
      </c>
      <c r="P5" s="71">
        <v>1.2415688379447037E-2</v>
      </c>
      <c r="Q5" s="69" t="str">
        <f>'Tube F'!G3</f>
        <v>H3</v>
      </c>
      <c r="R5" s="70">
        <f>'Tube F'!F3</f>
        <v>1.7670804310000019</v>
      </c>
      <c r="S5" s="71">
        <v>-2.2045045485243931E-2</v>
      </c>
      <c r="T5" s="69" t="str">
        <f>'Tube G'!G3</f>
        <v>C6</v>
      </c>
      <c r="U5" s="70">
        <f>'Tube G'!F3</f>
        <v>1.7662881800000001</v>
      </c>
      <c r="V5" s="71">
        <v>-2.9157335870391072E-3</v>
      </c>
      <c r="W5" s="69" t="str">
        <f>'Tube H'!G3</f>
        <v>D9</v>
      </c>
      <c r="X5" s="70">
        <f>'Tube H'!F3</f>
        <v>1.761261484000002</v>
      </c>
      <c r="Y5" s="71">
        <v>7.3639705239197384E-3</v>
      </c>
      <c r="Z5" s="69" t="str">
        <f>'Tube I'!G3</f>
        <v>B1</v>
      </c>
      <c r="AA5" s="70">
        <f>'Tube I'!F3</f>
        <v>1.7778167980000017</v>
      </c>
      <c r="AB5" s="71">
        <v>9.7042304294313961E-3</v>
      </c>
      <c r="AC5" s="69" t="str">
        <f>'Tube J'!G3</f>
        <v>H3</v>
      </c>
      <c r="AD5" s="70">
        <f>'Tube I'!F3</f>
        <v>1.7778167980000017</v>
      </c>
      <c r="AE5" s="71">
        <v>-2.2960737626155362E-2</v>
      </c>
      <c r="AF5" s="69" t="str">
        <f>'Tube K'!G3</f>
        <v>C6</v>
      </c>
      <c r="AG5" s="70">
        <f>'Tube K'!F3</f>
        <v>1.7745931560000017</v>
      </c>
      <c r="AH5" s="71">
        <v>-1.8499155150601004E-2</v>
      </c>
      <c r="AI5" s="69" t="str">
        <f>'Tube L'!G3</f>
        <v>D9</v>
      </c>
      <c r="AJ5" s="70">
        <f>'Tube L'!F3</f>
        <v>1.7738828620000024</v>
      </c>
      <c r="AK5" s="71">
        <v>-2.4736807851782391E-2</v>
      </c>
    </row>
    <row r="6" spans="1:37">
      <c r="A6" s="53">
        <v>3</v>
      </c>
      <c r="B6" s="69" t="str">
        <f>'Tube A'!G4</f>
        <v>C1</v>
      </c>
      <c r="C6" s="70">
        <f>'Tube A'!F4</f>
        <v>1.7689381230000016</v>
      </c>
      <c r="D6" s="71"/>
      <c r="E6" s="69" t="str">
        <f>'Tube B'!G4</f>
        <v>H4</v>
      </c>
      <c r="F6" s="70">
        <f>'Tube B'!F4</f>
        <v>1.7640480220000008</v>
      </c>
      <c r="G6" s="71"/>
      <c r="H6" s="69" t="str">
        <f>'Tube C'!G4</f>
        <v>B6</v>
      </c>
      <c r="I6" s="70">
        <f>'Tube C'!F4</f>
        <v>1.7648129540000017</v>
      </c>
      <c r="J6" s="71"/>
      <c r="K6" s="69" t="str">
        <f>'Tube D'!G4</f>
        <v>E9</v>
      </c>
      <c r="L6" s="70">
        <f>'Tube D'!F4</f>
        <v>1.7651954200000013</v>
      </c>
      <c r="M6" s="71"/>
      <c r="N6" s="69" t="str">
        <f>'Tube E'!G4</f>
        <v>C1</v>
      </c>
      <c r="O6" s="70">
        <f>'Tube E'!F4</f>
        <v>1.7640207030000017</v>
      </c>
      <c r="P6" s="71">
        <v>2.5131076500741572E-2</v>
      </c>
      <c r="Q6" s="69" t="str">
        <f>'Tube F'!G4</f>
        <v>H4</v>
      </c>
      <c r="R6" s="70">
        <f>'Tube F'!F4</f>
        <v>1.7618078640000014</v>
      </c>
      <c r="S6" s="71">
        <v>-1.5284882975998983E-2</v>
      </c>
      <c r="T6" s="69" t="str">
        <f>'Tube G'!G4</f>
        <v>B6</v>
      </c>
      <c r="U6" s="70">
        <f>'Tube G'!F4</f>
        <v>1.7619171400000013</v>
      </c>
      <c r="V6" s="71">
        <v>7.0631879650519223E-3</v>
      </c>
      <c r="W6" s="69" t="str">
        <f>'Tube H'!G4</f>
        <v>E9</v>
      </c>
      <c r="X6" s="70">
        <f>'Tube H'!F4</f>
        <v>1.7579832040000021</v>
      </c>
      <c r="Y6" s="71">
        <v>-1.0147650912778578E-2</v>
      </c>
      <c r="Z6" s="69" t="str">
        <f>'Tube I'!G4</f>
        <v>C1</v>
      </c>
      <c r="AA6" s="70">
        <f>'Tube I'!F4</f>
        <v>1.7734457580000011</v>
      </c>
      <c r="AB6" s="71">
        <v>-2.5452427157816523E-2</v>
      </c>
      <c r="AC6" s="69" t="str">
        <f>'Tube J'!G4</f>
        <v>H4</v>
      </c>
      <c r="AD6" s="70">
        <f>'Tube I'!F4</f>
        <v>1.7734457580000011</v>
      </c>
      <c r="AE6" s="71">
        <v>-9.0388432289810524E-3</v>
      </c>
      <c r="AF6" s="69" t="str">
        <f>'Tube K'!G4</f>
        <v>B6</v>
      </c>
      <c r="AG6" s="70">
        <f>'Tube K'!F4</f>
        <v>1.7702221160000029</v>
      </c>
      <c r="AH6" s="71">
        <v>-1.85443320009607E-2</v>
      </c>
      <c r="AI6" s="69" t="str">
        <f>'Tube L'!G4</f>
        <v>E9</v>
      </c>
      <c r="AJ6" s="70">
        <f>'Tube L'!F4</f>
        <v>1.7695118220000019</v>
      </c>
      <c r="AK6" s="71">
        <v>-2.5628257655930853E-2</v>
      </c>
    </row>
    <row r="7" spans="1:37">
      <c r="A7" s="53">
        <v>4</v>
      </c>
      <c r="B7" s="69" t="str">
        <f>'Tube A'!G5</f>
        <v>D1</v>
      </c>
      <c r="C7" s="70">
        <f>'Tube A'!F5</f>
        <v>1.7645670830000011</v>
      </c>
      <c r="D7" s="71"/>
      <c r="E7" s="69" t="str">
        <f>'Tube B'!G5</f>
        <v>G4</v>
      </c>
      <c r="F7" s="70">
        <f>'Tube B'!F5</f>
        <v>1.759676982000002</v>
      </c>
      <c r="G7" s="71"/>
      <c r="H7" s="69" t="str">
        <f>'Tube C'!G5</f>
        <v>A6</v>
      </c>
      <c r="I7" s="70">
        <f>'Tube C'!F5</f>
        <v>1.7593491540000024</v>
      </c>
      <c r="J7" s="71"/>
      <c r="K7" s="69" t="str">
        <f>'Tube D'!G5</f>
        <v>F9</v>
      </c>
      <c r="L7" s="70">
        <f>'Tube D'!F5</f>
        <v>1.7608243800000007</v>
      </c>
      <c r="M7" s="71"/>
      <c r="N7" s="69" t="str">
        <f>'Tube E'!G5</f>
        <v>D1</v>
      </c>
      <c r="O7" s="70">
        <f>'Tube E'!F5</f>
        <v>1.7596496629999994</v>
      </c>
      <c r="P7" s="71">
        <v>8.3456435012648364E-2</v>
      </c>
      <c r="Q7" s="69" t="str">
        <f>'Tube F'!G5</f>
        <v>G4</v>
      </c>
      <c r="R7" s="70">
        <f>'Tube F'!F5</f>
        <v>1.756535297000001</v>
      </c>
      <c r="S7" s="71">
        <v>6.6610023905114016E-2</v>
      </c>
      <c r="T7" s="69" t="str">
        <f>'Tube G'!G5</f>
        <v>A6</v>
      </c>
      <c r="U7" s="70">
        <f>'Tube G'!F5</f>
        <v>1.756453340000002</v>
      </c>
      <c r="V7" s="71">
        <v>2.1795746697075253E-2</v>
      </c>
      <c r="W7" s="69" t="str">
        <f>'Tube H'!G5</f>
        <v>F9</v>
      </c>
      <c r="X7" s="70">
        <f>'Tube H'!F5</f>
        <v>1.7548961570000028</v>
      </c>
      <c r="Y7" s="71">
        <v>3.2939902455526422E-2</v>
      </c>
      <c r="Z7" s="69" t="str">
        <f>'Tube I'!G5</f>
        <v>D1</v>
      </c>
      <c r="AA7" s="70">
        <f>'Tube I'!F5</f>
        <v>1.766889198000003</v>
      </c>
      <c r="AB7" s="71">
        <v>-1.1515615452040355E-2</v>
      </c>
      <c r="AC7" s="69" t="str">
        <f>'Tube J'!G5</f>
        <v>G4</v>
      </c>
      <c r="AD7" s="70">
        <f>'Tube I'!F5</f>
        <v>1.766889198000003</v>
      </c>
      <c r="AE7" s="71">
        <v>-2.6559832949517959E-2</v>
      </c>
      <c r="AF7" s="69" t="str">
        <f>'Tube K'!G5</f>
        <v>A6</v>
      </c>
      <c r="AG7" s="70">
        <f>'Tube K'!F5</f>
        <v>1.7669438360000012</v>
      </c>
      <c r="AH7" s="71">
        <v>2.4552123942557041E-3</v>
      </c>
      <c r="AI7" s="69" t="str">
        <f>'Tube L'!G5</f>
        <v>F9</v>
      </c>
      <c r="AJ7" s="70">
        <f>'Tube L'!F5</f>
        <v>1.7651407820000014</v>
      </c>
      <c r="AK7" s="71">
        <v>-1.8981367930781829E-2</v>
      </c>
    </row>
    <row r="8" spans="1:37">
      <c r="A8" s="53">
        <v>5</v>
      </c>
      <c r="B8" s="69" t="str">
        <f>'Tube A'!G6</f>
        <v>E1</v>
      </c>
      <c r="C8" s="70">
        <f>'Tube A'!F6</f>
        <v>1.7580105230000012</v>
      </c>
      <c r="D8" s="71"/>
      <c r="E8" s="69" t="str">
        <f>'Tube B'!G6</f>
        <v>F4</v>
      </c>
      <c r="F8" s="70">
        <f>'Tube B'!F6</f>
        <v>1.7554971750000021</v>
      </c>
      <c r="G8" s="71"/>
      <c r="H8" s="69" t="str">
        <f>'Tube C'!G6</f>
        <v>A7</v>
      </c>
      <c r="I8" s="70">
        <f>'Tube C'!F6</f>
        <v>1.7549781140000018</v>
      </c>
      <c r="J8" s="71"/>
      <c r="K8" s="69" t="str">
        <f>'Tube D'!G6</f>
        <v>G9</v>
      </c>
      <c r="L8" s="70">
        <f>'Tube D'!F6</f>
        <v>1.7553605800000014</v>
      </c>
      <c r="M8" s="71"/>
      <c r="N8" s="69" t="str">
        <f>'Tube E'!G6</f>
        <v>E1</v>
      </c>
      <c r="O8" s="70">
        <f>'Tube E'!F6</f>
        <v>1.7521915760000013</v>
      </c>
      <c r="P8" s="71">
        <v>0.18768623764605605</v>
      </c>
      <c r="Q8" s="69" t="str">
        <f>'Tube F'!G6</f>
        <v>F4</v>
      </c>
      <c r="R8" s="70">
        <f>'Tube F'!F6</f>
        <v>1.7512627300000023</v>
      </c>
      <c r="S8" s="71">
        <v>8.3984629760935348E-2</v>
      </c>
      <c r="T8" s="69" t="str">
        <f>'Tube G'!G6</f>
        <v>A7</v>
      </c>
      <c r="U8" s="70">
        <f>'Tube G'!F6</f>
        <v>1.7479024930000033</v>
      </c>
      <c r="V8" s="71">
        <v>5.617592145284106E-2</v>
      </c>
      <c r="W8" s="69" t="str">
        <f>'Tube H'!G6</f>
        <v>G9</v>
      </c>
      <c r="X8" s="70">
        <f>'Tube H'!F6</f>
        <v>1.7494323570000034</v>
      </c>
      <c r="Y8" s="71">
        <v>8.3383764206432398E-2</v>
      </c>
      <c r="Z8" s="69" t="str">
        <f>'Tube I'!G6</f>
        <v>E1</v>
      </c>
      <c r="AA8" s="70">
        <f>'Tube I'!F6</f>
        <v>1.7603326380000013</v>
      </c>
      <c r="AB8" s="71">
        <v>-3.8621175634122061E-2</v>
      </c>
      <c r="AC8" s="69" t="str">
        <f>'Tube J'!G6</f>
        <v>F4</v>
      </c>
      <c r="AD8" s="70">
        <f>'Tube I'!F6</f>
        <v>1.7603326380000013</v>
      </c>
      <c r="AE8" s="71">
        <v>-2.5557275936187989E-2</v>
      </c>
      <c r="AF8" s="69" t="str">
        <f>'Tube K'!G6</f>
        <v>A7</v>
      </c>
      <c r="AG8" s="70">
        <f>'Tube K'!F6</f>
        <v>1.7603872760000012</v>
      </c>
      <c r="AH8" s="71">
        <v>-1.8369782933190387E-2</v>
      </c>
      <c r="AI8" s="69" t="str">
        <f>'Tube L'!G6</f>
        <v>G9</v>
      </c>
      <c r="AJ8" s="70">
        <f>'Tube L'!F6</f>
        <v>1.759676982000002</v>
      </c>
      <c r="AK8" s="71">
        <v>-4.2747854399381941E-3</v>
      </c>
    </row>
    <row r="9" spans="1:37">
      <c r="A9" s="53">
        <v>6</v>
      </c>
      <c r="B9" s="69" t="str">
        <f>'Tube A'!G7</f>
        <v>F1</v>
      </c>
      <c r="C9" s="70">
        <f>'Tube A'!F7</f>
        <v>1.7516451960000019</v>
      </c>
      <c r="D9" s="71"/>
      <c r="E9" s="69" t="str">
        <f>'Tube B'!G7</f>
        <v>E4</v>
      </c>
      <c r="F9" s="70">
        <f>'Tube B'!F7</f>
        <v>1.7500333750000028</v>
      </c>
      <c r="G9" s="71"/>
      <c r="H9" s="69" t="str">
        <f>'Tube C'!G7</f>
        <v>B7</v>
      </c>
      <c r="I9" s="70">
        <f>'Tube C'!F7</f>
        <v>1.7473287940000031</v>
      </c>
      <c r="J9" s="71"/>
      <c r="K9" s="69" t="str">
        <f>'Tube D'!G7</f>
        <v>H9</v>
      </c>
      <c r="L9" s="70">
        <f>'Tube D'!F7</f>
        <v>1.749896780000002</v>
      </c>
      <c r="M9" s="71"/>
      <c r="N9" s="69" t="str">
        <f>'Tube E'!G7</f>
        <v>F1</v>
      </c>
      <c r="O9" s="70">
        <f>'Tube E'!F7</f>
        <v>1.746727776000002</v>
      </c>
      <c r="P9" s="71">
        <v>0.55085277682783118</v>
      </c>
      <c r="Q9" s="69" t="str">
        <f>'Tube F'!G7</f>
        <v>E4</v>
      </c>
      <c r="R9" s="70">
        <f>'Tube F'!F7</f>
        <v>1.7447061700000006</v>
      </c>
      <c r="S9" s="71">
        <v>0.23269541048883327</v>
      </c>
      <c r="T9" s="69" t="str">
        <f>'Tube G'!G7</f>
        <v>B7</v>
      </c>
      <c r="U9" s="70">
        <f>'Tube G'!F7</f>
        <v>1.7426299260000011</v>
      </c>
      <c r="V9" s="71">
        <v>0.14905616690155535</v>
      </c>
      <c r="W9" s="69" t="str">
        <f>'Tube H'!G7</f>
        <v>H9</v>
      </c>
      <c r="X9" s="70">
        <f>'Tube H'!F7</f>
        <v>1.7494323570000034</v>
      </c>
      <c r="Y9" s="72">
        <v>0.21288515917795103</v>
      </c>
      <c r="Z9" s="69" t="str">
        <f>'Tube I'!G7</f>
        <v>F1</v>
      </c>
      <c r="AA9" s="70">
        <f>'Tube I'!F7</f>
        <v>1.7537760780000013</v>
      </c>
      <c r="AB9" s="71">
        <v>-9.9804151253235305E-3</v>
      </c>
      <c r="AC9" s="69" t="str">
        <f>'Tube J'!G7</f>
        <v>E4</v>
      </c>
      <c r="AD9" s="70">
        <f>'Tube I'!F7</f>
        <v>1.7537760780000013</v>
      </c>
      <c r="AE9" s="71">
        <v>-6.5149310380059585E-3</v>
      </c>
      <c r="AF9" s="69" t="str">
        <f>'Tube K'!G7</f>
        <v>B7</v>
      </c>
      <c r="AG9" s="70">
        <f>'Tube K'!F7</f>
        <v>1.7538307160000013</v>
      </c>
      <c r="AH9" s="71">
        <v>-1.7051674836782306E-2</v>
      </c>
      <c r="AI9" s="69" t="str">
        <f>'Tube L'!G7</f>
        <v>H9</v>
      </c>
      <c r="AJ9" s="70">
        <f>'Tube L'!F7</f>
        <v>1.7531204220000021</v>
      </c>
      <c r="AK9" s="71">
        <v>-3.9528719346054331E-3</v>
      </c>
    </row>
    <row r="10" spans="1:37">
      <c r="A10" s="53">
        <v>7</v>
      </c>
      <c r="B10" s="69" t="str">
        <f>'Tube A'!G8</f>
        <v>G1</v>
      </c>
      <c r="C10" s="70">
        <f>'Tube A'!F8</f>
        <v>1.7461813960000026</v>
      </c>
      <c r="D10" s="71"/>
      <c r="E10" s="69" t="str">
        <f>'Tube B'!G8</f>
        <v>D4</v>
      </c>
      <c r="F10" s="70">
        <f>'Tube B'!F8</f>
        <v>1.7445695749999999</v>
      </c>
      <c r="G10" s="71"/>
      <c r="H10" s="69" t="str">
        <f>'Tube C'!G8</f>
        <v>C7</v>
      </c>
      <c r="I10" s="70">
        <f>'Tube C'!F8</f>
        <v>1.7418649940000002</v>
      </c>
      <c r="J10" s="71"/>
      <c r="K10" s="69" t="str">
        <f>'Tube D'!G8</f>
        <v>H10</v>
      </c>
      <c r="L10" s="70">
        <f>'Tube D'!F8</f>
        <v>1.7446242130000016</v>
      </c>
      <c r="M10" s="72"/>
      <c r="N10" s="69" t="str">
        <f>'Tube E'!G8</f>
        <v>G1</v>
      </c>
      <c r="O10" s="70">
        <f>'Tube E'!F8</f>
        <v>1.7414552089999997</v>
      </c>
      <c r="P10" s="71">
        <v>1.1031238100334468</v>
      </c>
      <c r="Q10" s="69" t="str">
        <f>'Tube F'!G8</f>
        <v>D4</v>
      </c>
      <c r="R10" s="70">
        <f>'Tube F'!F8</f>
        <v>1.7394336030000002</v>
      </c>
      <c r="S10" s="71">
        <v>0.49952377090089728</v>
      </c>
      <c r="T10" s="69" t="str">
        <f>'Tube G'!G8</f>
        <v>C7</v>
      </c>
      <c r="U10" s="70">
        <f>'Tube G'!F8</f>
        <v>1.7371661260000018</v>
      </c>
      <c r="V10" s="71">
        <v>0.40552653172473901</v>
      </c>
      <c r="W10" s="69" t="str">
        <f>'Tube H'!G8</f>
        <v>H10</v>
      </c>
      <c r="X10" s="70">
        <f>'Tube H'!F8</f>
        <v>1.7376032300000031</v>
      </c>
      <c r="Y10" s="72">
        <v>0.41755450826529872</v>
      </c>
      <c r="Z10" s="69" t="str">
        <f>'Tube I'!G8</f>
        <v>G1</v>
      </c>
      <c r="AA10" s="70">
        <f>'Tube I'!F8</f>
        <v>1.7472195180000014</v>
      </c>
      <c r="AB10" s="71">
        <v>2.8397816191017809E-2</v>
      </c>
      <c r="AC10" s="69" t="str">
        <f>'Tube J'!G8</f>
        <v>D4</v>
      </c>
      <c r="AD10" s="70">
        <f>'Tube I'!F8</f>
        <v>1.7472195180000014</v>
      </c>
      <c r="AE10" s="71">
        <v>1.9951219864925509E-2</v>
      </c>
      <c r="AF10" s="69" t="str">
        <f>'Tube K'!G8</f>
        <v>C7</v>
      </c>
      <c r="AG10" s="70">
        <f>'Tube K'!F8</f>
        <v>1.7472741560000031</v>
      </c>
      <c r="AH10" s="71">
        <v>2.3188327305908557E-2</v>
      </c>
      <c r="AI10" s="69" t="str">
        <f>'Tube L'!G8</f>
        <v>H10</v>
      </c>
      <c r="AJ10" s="70">
        <f>'Tube L'!F8</f>
        <v>1.7487493820000033</v>
      </c>
      <c r="AK10" s="72">
        <v>2.7766884949136383E-2</v>
      </c>
    </row>
    <row r="11" spans="1:37">
      <c r="A11" s="53">
        <v>8</v>
      </c>
      <c r="B11" s="69" t="str">
        <f>'Tube A'!G9</f>
        <v>H1</v>
      </c>
      <c r="C11" s="70">
        <f>'Tube A'!F9</f>
        <v>1.7396248360000008</v>
      </c>
      <c r="D11" s="71"/>
      <c r="E11" s="69" t="str">
        <f>'Tube B'!G9</f>
        <v>C4</v>
      </c>
      <c r="F11" s="70">
        <f>'Tube B'!F9</f>
        <v>1.7382042480000006</v>
      </c>
      <c r="G11" s="71"/>
      <c r="H11" s="69" t="str">
        <f>'Tube C'!G9</f>
        <v>D7</v>
      </c>
      <c r="I11" s="70">
        <f>'Tube C'!F9</f>
        <v>1.7354996670000009</v>
      </c>
      <c r="J11" s="71"/>
      <c r="K11" s="69" t="str">
        <f>'Tube D'!G9</f>
        <v>G10</v>
      </c>
      <c r="L11" s="70">
        <f>'Tube D'!F9</f>
        <v>1.7380676530000017</v>
      </c>
      <c r="M11" s="72"/>
      <c r="N11" s="69" t="str">
        <f>'Tube E'!G9</f>
        <v>H1</v>
      </c>
      <c r="O11" s="70">
        <f>'Tube E'!F9</f>
        <v>1.7350898820000005</v>
      </c>
      <c r="P11" s="71">
        <v>2.4703239247841804</v>
      </c>
      <c r="Q11" s="69" t="str">
        <f>'Tube F'!G9</f>
        <v>C4</v>
      </c>
      <c r="R11" s="70">
        <f>'Tube F'!F9</f>
        <v>1.7341610360000015</v>
      </c>
      <c r="S11" s="71">
        <v>1.4567924111583626</v>
      </c>
      <c r="T11" s="69" t="str">
        <f>'Tube G'!G9</f>
        <v>D7</v>
      </c>
      <c r="U11" s="70">
        <f>'Tube G'!F9</f>
        <v>1.7308007990000025</v>
      </c>
      <c r="V11" s="71">
        <v>1.1702864517302187</v>
      </c>
      <c r="W11" s="69" t="str">
        <f>'Tube H'!G9</f>
        <v>G10</v>
      </c>
      <c r="X11" s="70">
        <f>'Tube H'!F9</f>
        <v>1.7332321900000025</v>
      </c>
      <c r="Y11" s="72">
        <v>1.3237228925946773</v>
      </c>
      <c r="Z11" s="69" t="str">
        <f>'Tube I'!G9</f>
        <v>H1</v>
      </c>
      <c r="AA11" s="70">
        <f>'Tube I'!F9</f>
        <v>1.7406629579999997</v>
      </c>
      <c r="AB11" s="71">
        <v>6.232895621515383E-2</v>
      </c>
      <c r="AC11" s="69" t="str">
        <f>'Tube J'!G9</f>
        <v>C4</v>
      </c>
      <c r="AD11" s="70">
        <f>'Tube I'!F9</f>
        <v>1.7406629579999997</v>
      </c>
      <c r="AE11" s="71">
        <v>0.14566509465617758</v>
      </c>
      <c r="AF11" s="69" t="str">
        <f>'Tube K'!G9</f>
        <v>D7</v>
      </c>
      <c r="AG11" s="70">
        <f>'Tube K'!F9</f>
        <v>1.7407175960000014</v>
      </c>
      <c r="AH11" s="71">
        <v>0.13619553921210972</v>
      </c>
      <c r="AI11" s="69" t="str">
        <f>'Tube L'!G9</f>
        <v>G10</v>
      </c>
      <c r="AJ11" s="70">
        <f>'Tube L'!F9</f>
        <v>1.7421928220000016</v>
      </c>
      <c r="AK11" s="72">
        <v>0.12835330590097879</v>
      </c>
    </row>
    <row r="12" spans="1:37">
      <c r="A12" s="53">
        <v>9</v>
      </c>
      <c r="B12" s="69" t="str">
        <f>'Tube A'!G10</f>
        <v>H2</v>
      </c>
      <c r="C12" s="70">
        <f>'Tube A'!F10</f>
        <v>1.7341610360000015</v>
      </c>
      <c r="D12" s="71"/>
      <c r="E12" s="69" t="str">
        <f>'Tube B'!G10</f>
        <v>B4</v>
      </c>
      <c r="F12" s="70">
        <f>'Tube B'!F10</f>
        <v>1.7327404480000013</v>
      </c>
      <c r="G12" s="71"/>
      <c r="H12" s="69" t="str">
        <f>'Tube C'!G10</f>
        <v>E7</v>
      </c>
      <c r="I12" s="70">
        <f>'Tube C'!F10</f>
        <v>1.7289431070000028</v>
      </c>
      <c r="J12" s="71"/>
      <c r="K12" s="69" t="str">
        <f>'Tube D'!G10</f>
        <v>F10</v>
      </c>
      <c r="L12" s="70">
        <f>'Tube D'!F10</f>
        <v>1.7326038530000023</v>
      </c>
      <c r="M12" s="72"/>
      <c r="N12" s="69" t="str">
        <f>'Tube E'!G10</f>
        <v>H2</v>
      </c>
      <c r="O12" s="70">
        <f>'Tube E'!F10</f>
        <v>1.7298173150000018</v>
      </c>
      <c r="P12" s="71">
        <v>5.3522151078598528</v>
      </c>
      <c r="Q12" s="69" t="str">
        <f>'Tube F'!G10</f>
        <v>B4</v>
      </c>
      <c r="R12" s="70">
        <f>'Tube F'!F10</f>
        <v>1.7276044760000016</v>
      </c>
      <c r="S12" s="71">
        <v>7.9610542800319308</v>
      </c>
      <c r="T12" s="69" t="str">
        <f>'Tube G'!G10</f>
        <v>E7</v>
      </c>
      <c r="U12" s="70">
        <f>'Tube G'!F10</f>
        <v>1.7253369990000014</v>
      </c>
      <c r="V12" s="71">
        <v>5.1538694223961583</v>
      </c>
      <c r="W12" s="69" t="str">
        <f>'Tube H'!G10</f>
        <v>F10</v>
      </c>
      <c r="X12" s="70">
        <f>'Tube H'!F10</f>
        <v>1.7279596230000003</v>
      </c>
      <c r="Y12" s="72">
        <v>6.3380292778212128</v>
      </c>
      <c r="Z12" s="69" t="str">
        <f>'Tube I'!G10</f>
        <v>H2</v>
      </c>
      <c r="AA12" s="70">
        <f>'Tube I'!F10</f>
        <v>1.7362919180000009</v>
      </c>
      <c r="AB12" s="71">
        <v>1.0140324638587299</v>
      </c>
      <c r="AC12" s="69" t="str">
        <f>'Tube J'!G10</f>
        <v>B4</v>
      </c>
      <c r="AD12" s="70">
        <f>'Tube I'!F10</f>
        <v>1.7362919180000009</v>
      </c>
      <c r="AE12" s="71">
        <v>0.73463559265477996</v>
      </c>
      <c r="AF12" s="69" t="str">
        <f>'Tube K'!G10</f>
        <v>E7</v>
      </c>
      <c r="AG12" s="70">
        <f>'Tube K'!F10</f>
        <v>1.7352537960000021</v>
      </c>
      <c r="AH12" s="71">
        <v>0.89688175981169627</v>
      </c>
      <c r="AI12" s="69" t="str">
        <f>'Tube L'!G10</f>
        <v>F10</v>
      </c>
      <c r="AJ12" s="70">
        <f>'Tube L'!F10</f>
        <v>1.7356362620000017</v>
      </c>
      <c r="AK12" s="72">
        <v>1.1596887668543989</v>
      </c>
    </row>
    <row r="13" spans="1:37">
      <c r="A13" s="53">
        <v>10</v>
      </c>
      <c r="B13" s="69" t="str">
        <f>'Tube A'!G11</f>
        <v>G2</v>
      </c>
      <c r="C13" s="70">
        <f>'Tube A'!F11</f>
        <v>1.7286972360000021</v>
      </c>
      <c r="D13" s="71"/>
      <c r="E13" s="69" t="str">
        <f>'Tube B'!G11</f>
        <v>A4</v>
      </c>
      <c r="F13" s="70">
        <f>'Tube B'!F11</f>
        <v>1.7272766480000019</v>
      </c>
      <c r="G13" s="71"/>
      <c r="H13" s="69" t="str">
        <f>'Tube C'!G11</f>
        <v>F7</v>
      </c>
      <c r="I13" s="70">
        <f>'Tube C'!F11</f>
        <v>1.722386547000001</v>
      </c>
      <c r="J13" s="71"/>
      <c r="K13" s="69" t="str">
        <f>'Tube D'!G11</f>
        <v>E10</v>
      </c>
      <c r="L13" s="70">
        <f>'Tube D'!F11</f>
        <v>1.7260472930000024</v>
      </c>
      <c r="M13" s="71"/>
      <c r="N13" s="69" t="str">
        <f>'Tube E'!G11</f>
        <v>G2</v>
      </c>
      <c r="O13" s="70">
        <f>'Tube E'!F11</f>
        <v>1.7234519880000025</v>
      </c>
      <c r="P13" s="72">
        <v>11.101531648194092</v>
      </c>
      <c r="Q13" s="69" t="str">
        <f>'Tube F'!G11</f>
        <v>A4</v>
      </c>
      <c r="R13" s="70">
        <f>'Tube F'!F11</f>
        <v>1.7223319090000011</v>
      </c>
      <c r="S13" s="71">
        <v>21.328553499678563</v>
      </c>
      <c r="T13" s="69" t="str">
        <f>'Tube G'!G11</f>
        <v>F7</v>
      </c>
      <c r="U13" s="70">
        <f>'Tube G'!F11</f>
        <v>1.7187804390000014</v>
      </c>
      <c r="V13" s="71">
        <v>15.475980233407027</v>
      </c>
      <c r="W13" s="69" t="str">
        <f>'Tube H'!G11</f>
        <v>E10</v>
      </c>
      <c r="X13" s="70">
        <f>'Tube H'!F11</f>
        <v>1.7214030629999986</v>
      </c>
      <c r="Y13" s="72">
        <v>16.323533494856196</v>
      </c>
      <c r="Z13" s="69" t="str">
        <f>'Tube I'!G11</f>
        <v>G2</v>
      </c>
      <c r="AA13" s="70">
        <f>'Tube I'!F11</f>
        <v>1.729735358000001</v>
      </c>
      <c r="AB13" s="71">
        <v>10.35266601761117</v>
      </c>
      <c r="AC13" s="69" t="str">
        <f>'Tube J'!G11</f>
        <v>A4</v>
      </c>
      <c r="AD13" s="70">
        <f>'Tube I'!F11</f>
        <v>1.729735358000001</v>
      </c>
      <c r="AE13" s="71">
        <v>7.7170723181124812</v>
      </c>
      <c r="AF13" s="69" t="str">
        <f>'Tube K'!G11</f>
        <v>F7</v>
      </c>
      <c r="AG13" s="70">
        <f>'Tube K'!F11</f>
        <v>1.7297899960000027</v>
      </c>
      <c r="AH13" s="71">
        <v>8.7673570552661975</v>
      </c>
      <c r="AI13" s="69" t="str">
        <f>'Tube L'!G11</f>
        <v>E10</v>
      </c>
      <c r="AJ13" s="70">
        <f>'Tube L'!F11</f>
        <v>1.7301724620000023</v>
      </c>
      <c r="AK13" s="71">
        <v>10.737116875601608</v>
      </c>
    </row>
    <row r="14" spans="1:37">
      <c r="A14" s="53">
        <v>11</v>
      </c>
      <c r="B14" s="69" t="str">
        <f>'Tube A'!G12</f>
        <v>F2</v>
      </c>
      <c r="C14" s="70">
        <f>'Tube A'!F12</f>
        <v>1.7221406760000004</v>
      </c>
      <c r="D14" s="71"/>
      <c r="E14" s="69" t="str">
        <f>'Tube B'!G12</f>
        <v>A5</v>
      </c>
      <c r="F14" s="70">
        <f>'Tube B'!F12</f>
        <v>1.7218128480000008</v>
      </c>
      <c r="G14" s="71"/>
      <c r="H14" s="69" t="str">
        <f>'Tube C'!G12</f>
        <v>G7</v>
      </c>
      <c r="I14" s="70">
        <f>'Tube C'!F12</f>
        <v>1.7169227470000017</v>
      </c>
      <c r="J14" s="73"/>
      <c r="K14" s="69" t="str">
        <f>'Tube D'!G12</f>
        <v>D10</v>
      </c>
      <c r="L14" s="74">
        <f>'Tube D'!F12</f>
        <v>1.7194907330000007</v>
      </c>
      <c r="M14" s="73"/>
      <c r="N14" s="69" t="str">
        <f>'Tube E'!G12</f>
        <v>F2</v>
      </c>
      <c r="O14" s="70">
        <f>'Tube E'!F12</f>
        <v>1.7179881879999996</v>
      </c>
      <c r="P14" s="72">
        <v>9.8818123416178931</v>
      </c>
      <c r="Q14" s="69" t="str">
        <f>'Tube F'!G12</f>
        <v>A5</v>
      </c>
      <c r="R14" s="70">
        <f>'Tube F'!F12</f>
        <v>1.7179608690000006</v>
      </c>
      <c r="S14" s="71">
        <v>17.319592740851139</v>
      </c>
      <c r="T14" s="69" t="str">
        <f>'Tube G'!G12</f>
        <v>G7</v>
      </c>
      <c r="U14" s="70">
        <f>'Tube G'!F12</f>
        <v>1.7155021590000015</v>
      </c>
      <c r="V14" s="71">
        <v>19.13342197862352</v>
      </c>
      <c r="W14" s="69" t="str">
        <f>'Tube H'!G12</f>
        <v>D10</v>
      </c>
      <c r="X14" s="70">
        <f>'Tube H'!F12</f>
        <v>1.7159392629999992</v>
      </c>
      <c r="Y14" s="72">
        <v>18.487698606302548</v>
      </c>
      <c r="Z14" s="69" t="str">
        <f>'Tube I'!G12</f>
        <v>F2</v>
      </c>
      <c r="AA14" s="70">
        <f>'Tube I'!F12</f>
        <v>1.7242715580000016</v>
      </c>
      <c r="AB14" s="71">
        <v>14.706171838281781</v>
      </c>
      <c r="AC14" s="69" t="str">
        <f>'Tube J'!G12</f>
        <v>A5</v>
      </c>
      <c r="AD14" s="70">
        <f>'Tube I'!F12</f>
        <v>1.7242715580000016</v>
      </c>
      <c r="AE14" s="71">
        <v>18.127237725182173</v>
      </c>
      <c r="AF14" s="69" t="str">
        <f>'Tube K'!G12</f>
        <v>G7</v>
      </c>
      <c r="AG14" s="70">
        <f>'Tube K'!F12</f>
        <v>1.7243261960000034</v>
      </c>
      <c r="AH14" s="71">
        <v>13.277058483932301</v>
      </c>
      <c r="AI14" s="69" t="str">
        <f>'Tube L'!G12</f>
        <v>D10</v>
      </c>
      <c r="AJ14" s="70">
        <f>'Tube L'!F12</f>
        <v>1.7236159020000006</v>
      </c>
      <c r="AK14" s="73">
        <v>15.129131668997355</v>
      </c>
    </row>
    <row r="15" spans="1:37">
      <c r="A15" s="53">
        <v>12</v>
      </c>
      <c r="B15" s="69" t="str">
        <f>'Tube A'!G13</f>
        <v>E2</v>
      </c>
      <c r="C15" s="70">
        <f>'Tube A'!F13</f>
        <v>1.7166768760000011</v>
      </c>
      <c r="D15" s="71"/>
      <c r="E15" s="69" t="str">
        <f>'Tube B'!G13</f>
        <v>B5</v>
      </c>
      <c r="F15" s="70">
        <f>'Tube B'!F13</f>
        <v>1.7152562880000009</v>
      </c>
      <c r="G15" s="71"/>
      <c r="H15" s="69" t="str">
        <f>'Tube C'!G13</f>
        <v>H7</v>
      </c>
      <c r="I15" s="70">
        <f>'Tube C'!F13</f>
        <v>1.7103661870000018</v>
      </c>
      <c r="J15" s="73"/>
      <c r="K15" s="69" t="str">
        <f>'Tube D'!G13</f>
        <v>C10</v>
      </c>
      <c r="L15" s="74">
        <f>'Tube D'!F13</f>
        <v>1.7140269330000013</v>
      </c>
      <c r="M15" s="73"/>
      <c r="N15" s="69" t="str">
        <f>'Tube E'!G13</f>
        <v>E2</v>
      </c>
      <c r="O15" s="70">
        <f>'Tube E'!F13</f>
        <v>1.7194634139999998</v>
      </c>
      <c r="P15" s="72">
        <v>6.7788916924003582</v>
      </c>
      <c r="Q15" s="69" t="str">
        <f>'Tube F'!G13</f>
        <v>B5</v>
      </c>
      <c r="R15" s="70">
        <f>'Tube F'!F13</f>
        <v>1.7115955420000013</v>
      </c>
      <c r="S15" s="71">
        <v>13.054628163556396</v>
      </c>
      <c r="T15" s="69" t="str">
        <f>'Tube G'!G13</f>
        <v>H7</v>
      </c>
      <c r="U15" s="70">
        <f>'Tube G'!F13</f>
        <v>1.7091368320000022</v>
      </c>
      <c r="V15" s="71">
        <v>14.699406399066575</v>
      </c>
      <c r="W15" s="69" t="str">
        <f>'Tube H'!G13</f>
        <v>C10</v>
      </c>
      <c r="X15" s="70">
        <f>'Tube H'!F13</f>
        <v>1.7104754629999999</v>
      </c>
      <c r="Y15" s="71">
        <v>12.733156947060877</v>
      </c>
      <c r="Z15" s="69" t="str">
        <f>'Tube I'!G13</f>
        <v>E2</v>
      </c>
      <c r="AA15" s="70">
        <f>'Tube I'!F13</f>
        <v>1.7177149979999999</v>
      </c>
      <c r="AB15" s="71">
        <v>13.211132819557932</v>
      </c>
      <c r="AC15" s="69" t="str">
        <f>'Tube J'!G13</f>
        <v>B5</v>
      </c>
      <c r="AD15" s="70">
        <f>'Tube I'!F13</f>
        <v>1.7177149979999999</v>
      </c>
      <c r="AE15" s="71">
        <v>16.571976617103456</v>
      </c>
      <c r="AF15" s="69" t="str">
        <f>'Tube K'!G13</f>
        <v>H7</v>
      </c>
      <c r="AG15" s="70">
        <f>'Tube K'!F13</f>
        <v>1.7179608690000006</v>
      </c>
      <c r="AH15" s="71">
        <v>11.286698003963787</v>
      </c>
      <c r="AI15" s="69" t="str">
        <f>'Tube L'!G13</f>
        <v>C10</v>
      </c>
      <c r="AJ15" s="70">
        <f>'Tube L'!F13</f>
        <v>1.7181521020000012</v>
      </c>
      <c r="AK15" s="73">
        <v>14.758272682647428</v>
      </c>
    </row>
    <row r="16" spans="1:37">
      <c r="A16" s="53">
        <v>13</v>
      </c>
      <c r="B16" s="69" t="str">
        <f>'Tube A'!G14</f>
        <v>D2</v>
      </c>
      <c r="C16" s="70">
        <f>'Tube A'!F14</f>
        <v>1.7114043090000024</v>
      </c>
      <c r="D16" s="71"/>
      <c r="E16" s="69" t="str">
        <f>'Tube B'!G14</f>
        <v>C5</v>
      </c>
      <c r="F16" s="70">
        <f>'Tube B'!F14</f>
        <v>1.7097924880000015</v>
      </c>
      <c r="G16" s="71"/>
      <c r="H16" s="69" t="str">
        <f>'Tube C'!G14</f>
        <v>H8</v>
      </c>
      <c r="I16" s="70">
        <f>'Tube C'!F14</f>
        <v>1.7049023870000024</v>
      </c>
      <c r="J16" s="73"/>
      <c r="K16" s="69" t="str">
        <f>'Tube D'!G14</f>
        <v>B10</v>
      </c>
      <c r="L16" s="74">
        <f>'Tube D'!F14</f>
        <v>1.708563133000002</v>
      </c>
      <c r="M16" s="73"/>
      <c r="N16" s="69" t="str">
        <f>'Tube E'!G14</f>
        <v>D2</v>
      </c>
      <c r="O16" s="70">
        <f>'Tube E'!F14</f>
        <v>1.7096285740000017</v>
      </c>
      <c r="P16" s="72">
        <v>3.5750340097382565</v>
      </c>
      <c r="Q16" s="69" t="str">
        <f>'Tube F'!G14</f>
        <v>C5</v>
      </c>
      <c r="R16" s="70">
        <f>'Tube F'!F14</f>
        <v>1.7072245020000025</v>
      </c>
      <c r="S16" s="71">
        <v>6.572412042765932</v>
      </c>
      <c r="T16" s="69" t="str">
        <f>'Tube G'!G14</f>
        <v>H8</v>
      </c>
      <c r="U16" s="70">
        <f>'Tube G'!F14</f>
        <v>1.7025802720000005</v>
      </c>
      <c r="V16" s="71">
        <v>7.3027493448124829</v>
      </c>
      <c r="W16" s="69" t="str">
        <f>'Tube H'!G14</f>
        <v>B10</v>
      </c>
      <c r="X16" s="70">
        <f>'Tube H'!F14</f>
        <v>1.7050116629999987</v>
      </c>
      <c r="Y16" s="71">
        <v>6.4063488178161831</v>
      </c>
      <c r="Z16" s="69" t="str">
        <f>'Tube I'!G14</f>
        <v>D2</v>
      </c>
      <c r="AA16" s="70">
        <f>'Tube I'!F14</f>
        <v>1.7122511980000006</v>
      </c>
      <c r="AB16" s="71">
        <v>8.048414201415703</v>
      </c>
      <c r="AC16" s="69" t="str">
        <f>'Tube J'!G14</f>
        <v>C5</v>
      </c>
      <c r="AD16" s="70">
        <f>'Tube I'!F14</f>
        <v>1.7122511980000006</v>
      </c>
      <c r="AE16" s="71">
        <v>11.088785386241915</v>
      </c>
      <c r="AF16" s="69" t="str">
        <f>'Tube K'!G14</f>
        <v>H8</v>
      </c>
      <c r="AG16" s="70">
        <f>'Tube K'!F14</f>
        <v>1.7124970690000012</v>
      </c>
      <c r="AH16" s="71">
        <v>8.1544361979823794</v>
      </c>
      <c r="AI16" s="69" t="str">
        <f>'Tube L'!G14</f>
        <v>B10</v>
      </c>
      <c r="AJ16" s="70">
        <f>'Tube L'!F14</f>
        <v>1.7126883020000019</v>
      </c>
      <c r="AK16" s="73">
        <v>12.953466085453472</v>
      </c>
    </row>
    <row r="17" spans="1:37">
      <c r="A17" s="53">
        <v>14</v>
      </c>
      <c r="B17" s="69" t="str">
        <f>'Tube A'!G15</f>
        <v>C2</v>
      </c>
      <c r="C17" s="70">
        <f>'Tube A'!F15</f>
        <v>1.705940509000003</v>
      </c>
      <c r="D17" s="71"/>
      <c r="E17" s="69" t="str">
        <f>'Tube B'!G15</f>
        <v>D5</v>
      </c>
      <c r="F17" s="70">
        <f>'Tube B'!F15</f>
        <v>1.7032359280000033</v>
      </c>
      <c r="G17" s="71"/>
      <c r="H17" s="69" t="str">
        <f>'Tube C'!G15</f>
        <v>G8</v>
      </c>
      <c r="I17" s="70">
        <f>'Tube C'!F15</f>
        <v>1.6994385870000013</v>
      </c>
      <c r="J17" s="71"/>
      <c r="K17" s="69" t="str">
        <f>'Tube D'!G15</f>
        <v>A10</v>
      </c>
      <c r="L17" s="70">
        <f>'Tube D'!F15</f>
        <v>1.7020065730000002</v>
      </c>
      <c r="M17" s="71"/>
      <c r="N17" s="69" t="str">
        <f>'Tube E'!G15</f>
        <v>C2</v>
      </c>
      <c r="O17" s="70">
        <f>'Tube E'!F15</f>
        <v>1.7021704870000018</v>
      </c>
      <c r="P17" s="72">
        <v>1.6205650526913591</v>
      </c>
      <c r="Q17" s="69" t="str">
        <f>'Tube F'!G15</f>
        <v>D5</v>
      </c>
      <c r="R17" s="70">
        <f>'Tube F'!F15</f>
        <v>1.7008591749999997</v>
      </c>
      <c r="S17" s="71">
        <v>3.2530017802242597</v>
      </c>
      <c r="T17" s="69" t="str">
        <f>'Tube G'!G15</f>
        <v>G8</v>
      </c>
      <c r="U17" s="70">
        <f>'Tube G'!F15</f>
        <v>1.6982092320000017</v>
      </c>
      <c r="V17" s="71">
        <v>4.7076196986352175</v>
      </c>
      <c r="W17" s="69" t="str">
        <f>'Tube H'!G15</f>
        <v>A10</v>
      </c>
      <c r="X17" s="70">
        <f>'Tube H'!F15</f>
        <v>1.7017333829999988</v>
      </c>
      <c r="Y17" s="71">
        <v>2.770599278822965</v>
      </c>
      <c r="Z17" s="69" t="str">
        <f>'Tube I'!G15</f>
        <v>C2</v>
      </c>
      <c r="AA17" s="70">
        <f>'Tube I'!F15</f>
        <v>1.7069786310000019</v>
      </c>
      <c r="AB17" s="71">
        <v>3.8129100902325956</v>
      </c>
      <c r="AC17" s="69" t="str">
        <f>'Tube J'!G15</f>
        <v>D5</v>
      </c>
      <c r="AD17" s="70">
        <f>'Tube I'!F15</f>
        <v>1.7069786310000019</v>
      </c>
      <c r="AE17" s="71">
        <v>5.3386928869700236</v>
      </c>
      <c r="AF17" s="69" t="str">
        <f>'Tube K'!G15</f>
        <v>G8</v>
      </c>
      <c r="AG17" s="70">
        <f>'Tube K'!F15</f>
        <v>1.7070332690000019</v>
      </c>
      <c r="AH17" s="71">
        <v>3.5399968121384373</v>
      </c>
      <c r="AI17" s="69" t="str">
        <f>'Tube L'!G15</f>
        <v>A10</v>
      </c>
      <c r="AJ17" s="70">
        <f>'Tube L'!F15</f>
        <v>1.7061317420000019</v>
      </c>
      <c r="AK17" s="71">
        <v>5.8339806453364274</v>
      </c>
    </row>
    <row r="18" spans="1:37">
      <c r="A18" s="53">
        <v>15</v>
      </c>
      <c r="B18" s="69" t="str">
        <f>'Tube A'!G16</f>
        <v>B2</v>
      </c>
      <c r="C18" s="70">
        <f>'Tube A'!F16</f>
        <v>1.6993839490000013</v>
      </c>
      <c r="D18" s="71"/>
      <c r="E18" s="69" t="str">
        <f>'Tube B'!G16</f>
        <v>E5</v>
      </c>
      <c r="F18" s="70">
        <f>'Tube B'!F16</f>
        <v>1.6977721280000004</v>
      </c>
      <c r="G18" s="71"/>
      <c r="H18" s="69" t="str">
        <f>'Tube C'!G16</f>
        <v>F8</v>
      </c>
      <c r="I18" s="70">
        <f>'Tube C'!F16</f>
        <v>1.6928820270000013</v>
      </c>
      <c r="J18" s="71"/>
      <c r="K18" s="69" t="str">
        <f>'Tube D'!G16</f>
        <v>A11</v>
      </c>
      <c r="L18" s="70">
        <f>'Tube D'!F16</f>
        <v>1.6976355330000015</v>
      </c>
      <c r="M18" s="71"/>
      <c r="N18" s="69" t="str">
        <f>'Tube E'!G16</f>
        <v>B2</v>
      </c>
      <c r="O18" s="70">
        <f>'Tube E'!F16</f>
        <v>1.6958051600000008</v>
      </c>
      <c r="P18" s="72">
        <v>0.9628570010849602</v>
      </c>
      <c r="Q18" s="69" t="str">
        <f>'Tube F'!G16</f>
        <v>E5</v>
      </c>
      <c r="R18" s="70">
        <f>'Tube F'!F16</f>
        <v>1.695586608000001</v>
      </c>
      <c r="S18" s="71">
        <v>1.9251949928538448</v>
      </c>
      <c r="T18" s="69" t="str">
        <f>'Tube G'!G16</f>
        <v>F8</v>
      </c>
      <c r="U18" s="70">
        <f>'Tube G'!F16</f>
        <v>1.6940294250000019</v>
      </c>
      <c r="V18" s="71">
        <v>1.8358965762136823</v>
      </c>
      <c r="W18" s="69" t="str">
        <f>'Tube H'!G16</f>
        <v>A11</v>
      </c>
      <c r="X18" s="70">
        <f>'Tube H'!F16</f>
        <v>1.6984551029999988</v>
      </c>
      <c r="Y18" s="71">
        <v>3.0279935133462488E-2</v>
      </c>
      <c r="Z18" s="69" t="str">
        <f>'Tube I'!G16</f>
        <v>B2</v>
      </c>
      <c r="AA18" s="70">
        <f>'Tube I'!F16</f>
        <v>1.7026075910000014</v>
      </c>
      <c r="AB18" s="71">
        <v>1.4618866667152763</v>
      </c>
      <c r="AC18" s="69" t="str">
        <f>'Tube J'!G16</f>
        <v>E5</v>
      </c>
      <c r="AD18" s="70">
        <f>'Tube I'!F16</f>
        <v>1.7026075910000014</v>
      </c>
      <c r="AE18" s="71">
        <v>2.5585408155827412</v>
      </c>
      <c r="AF18" s="69" t="str">
        <f>'Tube K'!G16</f>
        <v>F8</v>
      </c>
      <c r="AG18" s="70">
        <f>'Tube K'!F16</f>
        <v>1.7004767090000001</v>
      </c>
      <c r="AH18" s="71">
        <v>1.6636303520848073</v>
      </c>
      <c r="AI18" s="69" t="str">
        <f>'Tube L'!G16</f>
        <v>A11</v>
      </c>
      <c r="AJ18" s="70">
        <f>'Tube L'!F16</f>
        <v>1.7019519350000003</v>
      </c>
      <c r="AK18" s="71">
        <v>1.9974350933287442E-2</v>
      </c>
    </row>
    <row r="19" spans="1:37">
      <c r="A19" s="53">
        <v>16</v>
      </c>
      <c r="B19" s="69" t="str">
        <f>'Tube A'!G17</f>
        <v>A2</v>
      </c>
      <c r="C19" s="70">
        <f>'Tube A'!F17</f>
        <v>1.693920149000002</v>
      </c>
      <c r="D19" s="71"/>
      <c r="E19" s="69" t="str">
        <f>'Tube B'!G17</f>
        <v>F5</v>
      </c>
      <c r="F19" s="70">
        <f>'Tube B'!F17</f>
        <v>1.6924995610000018</v>
      </c>
      <c r="G19" s="71"/>
      <c r="H19" s="69" t="str">
        <f>'Tube C'!G17</f>
        <v>E8</v>
      </c>
      <c r="I19" s="70">
        <f>'Tube C'!F17</f>
        <v>1.687418227000002</v>
      </c>
      <c r="J19" s="71"/>
      <c r="K19" s="69" t="str">
        <f>'Tube D'!G17</f>
        <v>B11</v>
      </c>
      <c r="L19" s="70">
        <f>'Tube D'!F17</f>
        <v>1.6921717330000021</v>
      </c>
      <c r="M19" s="71"/>
      <c r="N19" s="69" t="str">
        <f>'Tube E'!G17</f>
        <v>A2</v>
      </c>
      <c r="O19" s="70">
        <f>'Tube E'!F17</f>
        <v>1.6938108730000003</v>
      </c>
      <c r="P19" s="72">
        <v>0.53806541124194995</v>
      </c>
      <c r="Q19" s="69" t="str">
        <f>'Tube F'!G17</f>
        <v>F5</v>
      </c>
      <c r="R19" s="70">
        <f>'Tube F'!F17</f>
        <v>1.6901228080000017</v>
      </c>
      <c r="S19" s="71">
        <v>1.1808543474243758</v>
      </c>
      <c r="T19" s="69" t="str">
        <f>'Tube G'!G17</f>
        <v>E8</v>
      </c>
      <c r="U19" s="70">
        <f>'Tube G'!F17</f>
        <v>1.6885656250000025</v>
      </c>
      <c r="V19" s="71">
        <v>1.0463630875518986</v>
      </c>
      <c r="W19" s="69" t="str">
        <f>'Tube H'!G17</f>
        <v>B11</v>
      </c>
      <c r="X19" s="70">
        <f>'Tube H'!F17</f>
        <v>1.6888114959999996</v>
      </c>
      <c r="Y19" s="71">
        <v>1.0067913827634214</v>
      </c>
      <c r="Z19" s="69" t="str">
        <f>'Tube I'!G17</f>
        <v>A2</v>
      </c>
      <c r="AA19" s="70">
        <f>'Tube I'!F17</f>
        <v>1.6949582710000008</v>
      </c>
      <c r="AB19" s="71">
        <v>1.2580060087290839</v>
      </c>
      <c r="AC19" s="69" t="str">
        <f>'Tube J'!G17</f>
        <v>F5</v>
      </c>
      <c r="AD19" s="70">
        <f>'Tube I'!F17</f>
        <v>1.6949582710000008</v>
      </c>
      <c r="AE19" s="71">
        <v>1.4231409270675768</v>
      </c>
      <c r="AF19" s="69" t="str">
        <f>'Tube K'!G17</f>
        <v>E8</v>
      </c>
      <c r="AG19" s="70">
        <f>'Tube K'!F17</f>
        <v>1.6950129090000008</v>
      </c>
      <c r="AH19" s="71">
        <v>1.1784021507222147</v>
      </c>
      <c r="AI19" s="69" t="str">
        <f>'Tube L'!G17</f>
        <v>B11</v>
      </c>
      <c r="AJ19" s="70">
        <f>'Tube L'!F17</f>
        <v>1.6953953750000004</v>
      </c>
      <c r="AK19" s="71">
        <v>1.4580523477758101</v>
      </c>
    </row>
    <row r="20" spans="1:37">
      <c r="A20" s="53">
        <v>17</v>
      </c>
      <c r="B20" s="69" t="str">
        <f>'Tube A'!G18</f>
        <v>A3</v>
      </c>
      <c r="C20" s="70">
        <f>'Tube A'!F18</f>
        <v>1.6884563490000009</v>
      </c>
      <c r="D20" s="71"/>
      <c r="E20" s="69" t="str">
        <f>'Tube B'!G18</f>
        <v>G5</v>
      </c>
      <c r="F20" s="70">
        <f>'Tube B'!F18</f>
        <v>1.6859430010000018</v>
      </c>
      <c r="G20" s="71"/>
      <c r="H20" s="69" t="str">
        <f>'Tube C'!G18</f>
        <v>D8</v>
      </c>
      <c r="I20" s="70">
        <f>'Tube C'!F18</f>
        <v>1.6819544270000026</v>
      </c>
      <c r="J20" s="71"/>
      <c r="K20" s="69" t="str">
        <f>'Tube D'!G18</f>
        <v>C11</v>
      </c>
      <c r="L20" s="70">
        <f>'Tube D'!F18</f>
        <v>1.6856151730000022</v>
      </c>
      <c r="M20" s="71"/>
      <c r="N20" s="69" t="str">
        <f>'Tube E'!G18</f>
        <v>A3</v>
      </c>
      <c r="O20" s="70">
        <f>'Tube E'!F18</f>
        <v>1.6874455460000011</v>
      </c>
      <c r="P20" s="71">
        <v>0.25085908041912258</v>
      </c>
      <c r="Q20" s="69" t="str">
        <f>'Tube F'!G18</f>
        <v>G5</v>
      </c>
      <c r="R20" s="70">
        <f>'Tube F'!F18</f>
        <v>1.684850241000003</v>
      </c>
      <c r="S20" s="71">
        <v>0.54773397745222141</v>
      </c>
      <c r="T20" s="69" t="str">
        <f>'Tube G'!G18</f>
        <v>D8</v>
      </c>
      <c r="U20" s="70">
        <f>'Tube G'!F18</f>
        <v>1.6831018250000032</v>
      </c>
      <c r="V20" s="71">
        <v>0.57392885726200094</v>
      </c>
      <c r="W20" s="69" t="str">
        <f>'Tube H'!G18</f>
        <v>C11</v>
      </c>
      <c r="X20" s="70">
        <f>'Tube H'!F18</f>
        <v>1.6844404560000008</v>
      </c>
      <c r="Y20" s="71">
        <v>0.53549896084438042</v>
      </c>
      <c r="Z20" s="69" t="str">
        <f>'Tube I'!G18</f>
        <v>A3</v>
      </c>
      <c r="AA20" s="70">
        <f>'Tube I'!F18</f>
        <v>1.6909696970000017</v>
      </c>
      <c r="AB20" s="71">
        <v>0.4581580606908997</v>
      </c>
      <c r="AC20" s="69" t="str">
        <f>'Tube J'!G18</f>
        <v>G5</v>
      </c>
      <c r="AD20" s="70">
        <f>'Tube I'!F18</f>
        <v>1.6909696970000017</v>
      </c>
      <c r="AE20" s="71">
        <v>0.62036969540114972</v>
      </c>
      <c r="AF20" s="69" t="str">
        <f>'Tube K'!G18</f>
        <v>D8</v>
      </c>
      <c r="AG20" s="70">
        <f>'Tube K'!F18</f>
        <v>1.6895491090000014</v>
      </c>
      <c r="AH20" s="71">
        <v>0.50818489627009356</v>
      </c>
      <c r="AI20" s="69" t="str">
        <f>'Tube L'!G18</f>
        <v>C11</v>
      </c>
      <c r="AJ20" s="70">
        <f>'Tube L'!F18</f>
        <v>1.689931575000001</v>
      </c>
      <c r="AK20" s="71">
        <v>0.81773375044667418</v>
      </c>
    </row>
    <row r="21" spans="1:37">
      <c r="A21" s="53">
        <v>18</v>
      </c>
      <c r="B21" s="69" t="str">
        <f>'Tube A'!G19</f>
        <v>B3</v>
      </c>
      <c r="C21" s="70">
        <f>'Tube A'!F19</f>
        <v>1.6818997890000027</v>
      </c>
      <c r="D21" s="71"/>
      <c r="E21" s="69" t="str">
        <f>'Tube B'!G19</f>
        <v>H5</v>
      </c>
      <c r="F21" s="70">
        <f>'Tube B'!F19</f>
        <v>1.6804792010000025</v>
      </c>
      <c r="G21" s="71"/>
      <c r="H21" s="69" t="str">
        <f>'Tube C'!G19</f>
        <v>C8</v>
      </c>
      <c r="I21" s="70">
        <f>'Tube C'!F19</f>
        <v>1.6677485470000022</v>
      </c>
      <c r="J21" s="71"/>
      <c r="K21" s="69" t="str">
        <f>'Tube D'!G19</f>
        <v>D11</v>
      </c>
      <c r="L21" s="70">
        <f>'Tube D'!F19</f>
        <v>1.6801513730000011</v>
      </c>
      <c r="M21" s="71"/>
      <c r="N21" s="69" t="str">
        <f>'Tube E'!G19</f>
        <v>B3</v>
      </c>
      <c r="O21" s="70">
        <f>'Tube E'!F19</f>
        <v>1.6799874590000012</v>
      </c>
      <c r="P21" s="71">
        <v>0.15768287924892835</v>
      </c>
      <c r="Q21" s="69" t="str">
        <f>'Tube F'!G19</f>
        <v>H5</v>
      </c>
      <c r="R21" s="70">
        <f>'Tube F'!F19</f>
        <v>1.6772009210000007</v>
      </c>
      <c r="S21" s="71">
        <v>0.32602213559394316</v>
      </c>
      <c r="T21" s="69" t="str">
        <f>'Tube G'!G19</f>
        <v>C8</v>
      </c>
      <c r="U21" s="70">
        <f>'Tube G'!F19</f>
        <v>1.6767364980000021</v>
      </c>
      <c r="V21" s="71">
        <v>0.38110199126549693</v>
      </c>
      <c r="W21" s="69" t="str">
        <f>'Tube H'!G19</f>
        <v>D11</v>
      </c>
      <c r="X21" s="70">
        <f>'Tube H'!F19</f>
        <v>1.6778838959999991</v>
      </c>
      <c r="Y21" s="71">
        <v>0.43388368683578332</v>
      </c>
      <c r="Z21" s="69" t="str">
        <f>'Tube I'!G19</f>
        <v>B3</v>
      </c>
      <c r="AA21" s="70">
        <f>'Tube I'!F19</f>
        <v>1.6833203770000029</v>
      </c>
      <c r="AB21" s="71">
        <v>0.23526669887576865</v>
      </c>
      <c r="AC21" s="69" t="str">
        <f>'Tube J'!G19</f>
        <v>H5</v>
      </c>
      <c r="AD21" s="70">
        <f>'Tube I'!F19</f>
        <v>1.6833203770000029</v>
      </c>
      <c r="AE21" s="71">
        <v>0.24837913588954244</v>
      </c>
      <c r="AF21" s="69" t="str">
        <f>'Tube K'!G19</f>
        <v>C8</v>
      </c>
      <c r="AG21" s="70">
        <f>'Tube K'!F19</f>
        <v>1.6829925490000015</v>
      </c>
      <c r="AH21" s="71">
        <v>0.31720781120363961</v>
      </c>
      <c r="AI21" s="69" t="str">
        <f>'Tube L'!G19</f>
        <v>D11</v>
      </c>
      <c r="AJ21" s="70">
        <f>'Tube L'!F19</f>
        <v>1.6846590080000023</v>
      </c>
      <c r="AK21" s="71">
        <v>0.45303209965716179</v>
      </c>
    </row>
    <row r="22" spans="1:37">
      <c r="A22" s="53">
        <v>19</v>
      </c>
      <c r="B22" s="69" t="str">
        <f>'Tube A'!G20</f>
        <v>C3</v>
      </c>
      <c r="C22" s="70">
        <f>'Tube A'!F20</f>
        <v>1.6709721890000004</v>
      </c>
      <c r="D22" s="71"/>
      <c r="E22" s="69" t="str">
        <f>'Tube B'!G20</f>
        <v>H6</v>
      </c>
      <c r="F22" s="70">
        <f>'Tube B'!F20</f>
        <v>1.669551601000002</v>
      </c>
      <c r="G22" s="71"/>
      <c r="H22" s="69" t="str">
        <f>'Tube C'!G20</f>
        <v>B8</v>
      </c>
      <c r="I22" s="70">
        <f>'Tube C'!F20</f>
        <v>1.6034669400000023</v>
      </c>
      <c r="J22" s="71"/>
      <c r="K22" s="69" t="str">
        <f>'Tube D'!G20</f>
        <v>E11</v>
      </c>
      <c r="L22" s="70">
        <f>'Tube D'!F20</f>
        <v>1.663759973000003</v>
      </c>
      <c r="M22" s="71"/>
      <c r="N22" s="69" t="str">
        <f>'Tube E'!G20</f>
        <v>C3</v>
      </c>
      <c r="O22" s="70">
        <f>'Tube E'!F20</f>
        <v>1.6670655720000003</v>
      </c>
      <c r="P22" s="71">
        <v>0.18950775628067806</v>
      </c>
      <c r="Q22" s="69" t="str">
        <f>'Tube F'!G20</f>
        <v>H6</v>
      </c>
      <c r="R22" s="70">
        <f>'Tube F'!F20</f>
        <v>1.6577224739999998</v>
      </c>
      <c r="S22" s="71">
        <v>0.35397594343329558</v>
      </c>
      <c r="T22" s="69" t="str">
        <f>'Tube G'!G20</f>
        <v>B8</v>
      </c>
      <c r="U22" s="70">
        <f>'Tube G'!F20</f>
        <v>1.6592523380000017</v>
      </c>
      <c r="V22" s="71">
        <v>0.41984130288480515</v>
      </c>
      <c r="W22" s="69" t="str">
        <f>'Tube H'!G20</f>
        <v>E11</v>
      </c>
      <c r="X22" s="70">
        <f>'Tube H'!F20</f>
        <v>1.6593069759999981</v>
      </c>
      <c r="Y22" s="71">
        <v>0.56198045947833608</v>
      </c>
      <c r="Z22" s="69" t="str">
        <f>'Tube I'!G20</f>
        <v>C3</v>
      </c>
      <c r="AA22" s="70">
        <f>'Tube I'!F20</f>
        <v>1.6691144970000007</v>
      </c>
      <c r="AB22" s="71">
        <v>0.23072861210385087</v>
      </c>
      <c r="AC22" s="69" t="str">
        <f>'Tube J'!G20</f>
        <v>H6</v>
      </c>
      <c r="AD22" s="70">
        <f>'Tube I'!F20</f>
        <v>1.6691144970000007</v>
      </c>
      <c r="AE22" s="71">
        <v>0.25181479989216998</v>
      </c>
      <c r="AF22" s="69" t="str">
        <f>'Tube K'!G20</f>
        <v>B8</v>
      </c>
      <c r="AG22" s="70">
        <f>'Tube K'!F20</f>
        <v>1.6687866690000011</v>
      </c>
      <c r="AH22" s="71">
        <v>0.35199993704059884</v>
      </c>
      <c r="AI22" s="69" t="str">
        <f>'Tube L'!G20</f>
        <v>E11</v>
      </c>
      <c r="AJ22" s="70">
        <f>'Tube L'!F20</f>
        <v>1.6737314080000019</v>
      </c>
      <c r="AK22" s="71">
        <v>0.36312682758670684</v>
      </c>
    </row>
    <row r="23" spans="1:37">
      <c r="A23" s="53">
        <v>20</v>
      </c>
      <c r="B23" s="69" t="str">
        <f>'Tube A'!G21</f>
        <v>D3</v>
      </c>
      <c r="C23" s="70">
        <f>'Tube A'!F21</f>
        <v>1.627453022000001</v>
      </c>
      <c r="D23" s="71"/>
      <c r="E23" s="69" t="str">
        <f>'Tube B'!G21</f>
        <v>G6</v>
      </c>
      <c r="F23" s="70">
        <f>'Tube B'!F21</f>
        <v>1.6129193140000009</v>
      </c>
      <c r="G23" s="71"/>
      <c r="H23" s="69" t="str">
        <f>'Tube C'!G21</f>
        <v>A8</v>
      </c>
      <c r="I23" s="70">
        <f>'Tube C'!F21</f>
        <v>1.4264398200000024</v>
      </c>
      <c r="J23" s="71"/>
      <c r="K23" s="69" t="str">
        <f>'Tube D'!G21</f>
        <v>F11</v>
      </c>
      <c r="L23" s="70">
        <f>'Tube D'!F21</f>
        <v>1.5905450530000014</v>
      </c>
      <c r="M23" s="71"/>
      <c r="N23" s="69" t="str">
        <f>'Tube E'!G21</f>
        <v>D3</v>
      </c>
      <c r="O23" s="70">
        <f>'Tube E'!F21</f>
        <v>1.6146130920000026</v>
      </c>
      <c r="P23" s="71">
        <v>9.468947243500303E-2</v>
      </c>
      <c r="Q23" s="69" t="str">
        <f>'Tube F'!G21</f>
        <v>G6</v>
      </c>
      <c r="R23" s="70">
        <f>'Tube F'!F21</f>
        <v>1.5823220340000024</v>
      </c>
      <c r="S23" s="71">
        <v>0.27920047699526024</v>
      </c>
      <c r="T23" s="69" t="str">
        <f>'Tube G'!G21</f>
        <v>A8</v>
      </c>
      <c r="U23" s="70">
        <f>'Tube G'!F21</f>
        <v>1.5893156980000018</v>
      </c>
      <c r="V23" s="71">
        <v>0.31750814799005977</v>
      </c>
      <c r="W23" s="69" t="str">
        <f>'Tube H'!G21</f>
        <v>F11</v>
      </c>
      <c r="X23" s="70">
        <f>'Tube H'!F21</f>
        <v>1.5839065360000006</v>
      </c>
      <c r="Y23" s="71">
        <v>0.36941714768309947</v>
      </c>
      <c r="Z23" s="69" t="str">
        <f>'Tube I'!G21</f>
        <v>D3</v>
      </c>
      <c r="AA23" s="70">
        <f>'Tube I'!F21</f>
        <v>1.6068271770000013</v>
      </c>
      <c r="AB23" s="71">
        <v>0.1719658223295458</v>
      </c>
      <c r="AC23" s="69" t="str">
        <f>'Tube J'!G21</f>
        <v>G6</v>
      </c>
      <c r="AD23" s="70">
        <f>'Tube I'!F21</f>
        <v>1.6068271770000013</v>
      </c>
      <c r="AE23" s="71">
        <v>0.26868471664938565</v>
      </c>
      <c r="AF23" s="69" t="str">
        <f>'Tube K'!G21</f>
        <v>A8</v>
      </c>
      <c r="AG23" s="70">
        <f>'Tube K'!F21</f>
        <v>1.6086848690000011</v>
      </c>
      <c r="AH23" s="71">
        <v>0.30985257313983627</v>
      </c>
      <c r="AI23" s="69" t="str">
        <f>'Tube L'!G21</f>
        <v>F11</v>
      </c>
      <c r="AJ23" s="70">
        <f>'Tube L'!F21</f>
        <v>1.6234644480000018</v>
      </c>
      <c r="AK23" s="71">
        <v>0.3115102500904261</v>
      </c>
    </row>
    <row r="24" spans="1:37">
      <c r="A24" s="53">
        <v>21</v>
      </c>
      <c r="B24" s="66" t="str">
        <f>'Tube A'!G22</f>
        <v>E3</v>
      </c>
      <c r="C24" s="67">
        <f>'Tube A'!F22</f>
        <v>1.4985073420000017</v>
      </c>
      <c r="D24" s="68"/>
      <c r="E24" s="66" t="str">
        <f>'Tube B'!G22</f>
        <v>F6</v>
      </c>
      <c r="F24" s="67">
        <f>'Tube B'!F22</f>
        <v>1.4457270340000026</v>
      </c>
      <c r="G24" s="68"/>
      <c r="H24" s="66" t="str">
        <f>'Tube C'!G22</f>
        <v>A9</v>
      </c>
      <c r="I24" s="67">
        <f>'Tube C'!F22</f>
        <v>1.1805688200000031</v>
      </c>
      <c r="J24" s="68"/>
      <c r="K24" s="66" t="str">
        <f>'Tube D'!G22</f>
        <v>G11</v>
      </c>
      <c r="L24" s="67">
        <f>'Tube D'!F22</f>
        <v>1.4157034530000008</v>
      </c>
      <c r="M24" s="68"/>
      <c r="N24" s="66" t="str">
        <f>'Tube E'!G22</f>
        <v>E3</v>
      </c>
      <c r="O24" s="67">
        <f>'Tube E'!F22</f>
        <v>1.4530758450000008</v>
      </c>
      <c r="P24" s="68">
        <v>5.647154491901487E-2</v>
      </c>
      <c r="Q24" s="66" t="str">
        <f>'Tube F'!G22</f>
        <v>F6</v>
      </c>
      <c r="R24" s="67">
        <f>'Tube F'!F22</f>
        <v>1.4162225140000029</v>
      </c>
      <c r="S24" s="68">
        <v>0.21545893430225527</v>
      </c>
      <c r="T24" s="66" t="str">
        <f>'Tube G'!G22</f>
        <v>A9</v>
      </c>
      <c r="U24" s="67">
        <f>'Tube G'!F22</f>
        <v>1.423407411000003</v>
      </c>
      <c r="V24" s="68">
        <v>0.16688845670618332</v>
      </c>
      <c r="W24" s="66" t="str">
        <f>'Tube H'!G22</f>
        <v>G11</v>
      </c>
      <c r="X24" s="67">
        <f>'Tube H'!F22</f>
        <v>1.4136272089999995</v>
      </c>
      <c r="Y24" s="68">
        <v>0.17161553191507031</v>
      </c>
      <c r="Z24" s="66" t="str">
        <f>'Tube I'!G22</f>
        <v>E3</v>
      </c>
      <c r="AA24" s="67">
        <f>'Tube I'!F22</f>
        <v>1.439634897000003</v>
      </c>
      <c r="AB24" s="68">
        <v>0.1306864960219242</v>
      </c>
      <c r="AC24" s="66" t="str">
        <f>'Tube J'!G22</f>
        <v>F6</v>
      </c>
      <c r="AD24" s="67">
        <f>'Tube I'!F22</f>
        <v>1.439634897000003</v>
      </c>
      <c r="AE24" s="68">
        <v>0.19809002448577262</v>
      </c>
      <c r="AF24" s="66" t="str">
        <f>'Tube K'!G22</f>
        <v>A9</v>
      </c>
      <c r="AG24" s="67">
        <f>'Tube K'!F22</f>
        <v>1.4491419090000015</v>
      </c>
      <c r="AH24" s="68">
        <v>0.17307633089712585</v>
      </c>
      <c r="AI24" s="66" t="str">
        <f>'Tube L'!G22</f>
        <v>G11</v>
      </c>
      <c r="AJ24" s="67">
        <f>'Tube L'!F22</f>
        <v>1.4737563280000021</v>
      </c>
      <c r="AK24" s="68">
        <v>0.1497527694372599</v>
      </c>
    </row>
    <row r="25" spans="1:37" ht="13" thickBot="1">
      <c r="A25" s="53">
        <v>22</v>
      </c>
      <c r="B25" s="75" t="str">
        <f>'Tube A'!G23</f>
        <v>F3</v>
      </c>
      <c r="C25" s="76">
        <f>'Tube A'!F23</f>
        <v>1.2865119020000026</v>
      </c>
      <c r="D25" s="77"/>
      <c r="E25" s="75" t="str">
        <f>'Tube B'!G23</f>
        <v>E6</v>
      </c>
      <c r="F25" s="76">
        <f>'Tube B'!F23</f>
        <v>1.2064125940000014</v>
      </c>
      <c r="G25" s="77"/>
      <c r="H25" s="75" t="str">
        <f>'Tube C'!G23</f>
        <v>B9</v>
      </c>
      <c r="I25" s="76">
        <f>'Tube C'!F23</f>
        <v>1.0417883000000003</v>
      </c>
      <c r="J25" s="77"/>
      <c r="K25" s="75" t="str">
        <f>'Tube D'!G23</f>
        <v>H11</v>
      </c>
      <c r="L25" s="76">
        <f>'Tube D'!F23</f>
        <v>1.1818528130000026</v>
      </c>
      <c r="M25" s="77"/>
      <c r="N25" s="75" t="str">
        <f>'Tube E'!G23</f>
        <v>F3</v>
      </c>
      <c r="O25" s="76">
        <f>'Tube E'!F23</f>
        <v>1.2421731650000023</v>
      </c>
      <c r="P25" s="77">
        <v>4.5083699195192138E-2</v>
      </c>
      <c r="Q25" s="75" t="str">
        <f>'Tube F'!G23</f>
        <v>E6</v>
      </c>
      <c r="R25" s="76">
        <f>'Tube F'!F23</f>
        <v>1.2022327870000016</v>
      </c>
      <c r="S25" s="77">
        <v>9.0327387952010729E-2</v>
      </c>
      <c r="T25" s="66" t="str">
        <f>'Tube G'!G23</f>
        <v>B9</v>
      </c>
      <c r="U25" s="76">
        <f>'Tube G'!F23</f>
        <v>1.1786291710000025</v>
      </c>
      <c r="V25" s="77">
        <v>9.3183474898447319E-2</v>
      </c>
      <c r="W25" s="75" t="str">
        <f>'Tube H'!G23</f>
        <v>H11</v>
      </c>
      <c r="X25" s="76">
        <f>'Tube H'!F23</f>
        <v>1.1950752089999988</v>
      </c>
      <c r="Y25" s="77">
        <v>0.10657985343090082</v>
      </c>
      <c r="Z25" s="66" t="str">
        <f>'Tube I'!G23</f>
        <v>F3</v>
      </c>
      <c r="AA25" s="67">
        <f>'Tube I'!F23</f>
        <v>1.2046914970000007</v>
      </c>
      <c r="AB25" s="85">
        <v>3.8218004635287406E-2</v>
      </c>
      <c r="AC25" s="86" t="str">
        <f>'Tube J'!G23</f>
        <v>E6</v>
      </c>
      <c r="AD25" s="67">
        <f>'Tube I'!F23</f>
        <v>1.2046914970000007</v>
      </c>
      <c r="AE25" s="68">
        <v>7.9010288838473747E-2</v>
      </c>
      <c r="AF25" s="86" t="str">
        <f>'Tube K'!G23</f>
        <v>B9</v>
      </c>
      <c r="AG25" s="87">
        <f>'Tube K'!F23</f>
        <v>1.229497149000002</v>
      </c>
      <c r="AH25" s="68">
        <v>7.1745973660588755E-2</v>
      </c>
      <c r="AI25" s="66" t="str">
        <f>'Tube L'!G23</f>
        <v>H11</v>
      </c>
      <c r="AJ25" s="87">
        <f>'Tube L'!F23</f>
        <v>1.2672246880000024</v>
      </c>
      <c r="AK25" s="68">
        <v>0.10390853220785996</v>
      </c>
    </row>
    <row r="26" spans="1:37" ht="13" thickTop="1">
      <c r="B26" s="70"/>
      <c r="C26" s="78" t="s">
        <v>190</v>
      </c>
      <c r="D26" s="79">
        <f>SUM(D5:D25)*40/TubeLoading!J29*100</f>
        <v>0</v>
      </c>
      <c r="E26" s="70"/>
      <c r="F26" s="78" t="s">
        <v>190</v>
      </c>
      <c r="G26" s="79">
        <f>SUM(G5:G25)*40/TubeLoading!J30*100</f>
        <v>0</v>
      </c>
      <c r="H26" s="70"/>
      <c r="I26" s="78" t="s">
        <v>190</v>
      </c>
      <c r="J26" s="79">
        <f>SUM(J5:J25)*40/TubeLoading!J31*100</f>
        <v>0</v>
      </c>
      <c r="K26" s="80"/>
      <c r="L26" s="78" t="s">
        <v>190</v>
      </c>
      <c r="M26" s="79">
        <f>SUM(M5:M25)*40/TubeLoading!J32*100</f>
        <v>0</v>
      </c>
      <c r="N26" s="70"/>
      <c r="O26" s="78" t="s">
        <v>190</v>
      </c>
      <c r="P26" s="79">
        <f>SUM(P5:P25)*40/TubeLoading!J33*100</f>
        <v>45.038256646511016</v>
      </c>
      <c r="Q26" s="70"/>
      <c r="R26" s="78" t="s">
        <v>190</v>
      </c>
      <c r="S26" s="79">
        <f>SUM(S5:S25)*40/TubeLoading!J34*100</f>
        <v>76.710287020868321</v>
      </c>
      <c r="T26" s="84"/>
      <c r="U26" s="78" t="s">
        <v>190</v>
      </c>
      <c r="V26" s="79">
        <f>SUM(V5:V25)*40/TubeLoading!J35*100</f>
        <v>73.114747244597993</v>
      </c>
      <c r="W26" s="70"/>
      <c r="X26" s="78" t="s">
        <v>190</v>
      </c>
      <c r="Y26" s="79">
        <f>SUM(Y5:Y25)*40/TubeLoading!J36*100</f>
        <v>68.343115927075459</v>
      </c>
      <c r="Z26" s="88"/>
      <c r="AA26" s="89" t="s">
        <v>190</v>
      </c>
      <c r="AB26" s="79">
        <f>SUM(AB5:AB25)*40/TubeLoading!J37*100</f>
        <v>55.145105170525852</v>
      </c>
      <c r="AC26" s="70"/>
      <c r="AD26" s="89" t="s">
        <v>190</v>
      </c>
      <c r="AE26" s="90">
        <f>SUM(AE5:AE25)*40/TubeLoading!J38*100</f>
        <v>65.301415623813924</v>
      </c>
      <c r="AF26" s="70"/>
      <c r="AG26" s="78" t="s">
        <v>190</v>
      </c>
      <c r="AH26" s="90">
        <f>SUM(AH5:AH25)*40/TubeLoading!J39*100</f>
        <v>50.585902472104436</v>
      </c>
      <c r="AI26" s="91"/>
      <c r="AJ26" s="78" t="s">
        <v>190</v>
      </c>
      <c r="AK26" s="90">
        <f>SUM(AK5:AK25)*40/TubeLoading!J40*100</f>
        <v>64.327293753062946</v>
      </c>
    </row>
    <row r="27" spans="1:37">
      <c r="B27" s="70"/>
      <c r="C27" s="70"/>
      <c r="D27" s="70"/>
      <c r="E27" s="70"/>
      <c r="F27" s="70"/>
      <c r="G27" s="70"/>
      <c r="H27" s="70"/>
      <c r="I27" s="70"/>
      <c r="J27" s="70"/>
      <c r="K27" s="70"/>
      <c r="L27" s="70"/>
      <c r="M27" s="70"/>
    </row>
    <row r="28" spans="1:37">
      <c r="B28" s="70"/>
      <c r="C28" s="70"/>
      <c r="D28" s="70"/>
      <c r="E28" s="70"/>
      <c r="F28" s="70"/>
      <c r="G28" s="70"/>
      <c r="H28" s="70"/>
      <c r="I28" s="70"/>
      <c r="J28" s="70"/>
      <c r="K28" s="70"/>
      <c r="L28" s="70"/>
      <c r="M28" s="70"/>
    </row>
    <row r="29" spans="1:37">
      <c r="A29" s="59"/>
    </row>
    <row r="30" spans="1:37">
      <c r="A30" s="59"/>
    </row>
    <row r="31" spans="1:37">
      <c r="A31" s="59"/>
    </row>
    <row r="55" spans="1:13">
      <c r="B55" s="70"/>
      <c r="C55" s="70"/>
      <c r="D55" s="70"/>
      <c r="E55" s="70"/>
      <c r="F55" s="70"/>
      <c r="G55" s="70"/>
      <c r="H55" s="70"/>
      <c r="I55" s="70"/>
      <c r="J55" s="70"/>
      <c r="K55" s="70"/>
      <c r="L55" s="70"/>
      <c r="M55" s="70"/>
    </row>
    <row r="56" spans="1:13">
      <c r="A56" s="59"/>
    </row>
    <row r="57" spans="1:13">
      <c r="A57" s="59"/>
    </row>
    <row r="58" spans="1:13">
      <c r="A58" s="59"/>
    </row>
    <row r="82" spans="1:13">
      <c r="B82" s="70"/>
      <c r="C82" s="70"/>
      <c r="D82" s="70"/>
      <c r="E82" s="70"/>
      <c r="F82" s="70"/>
      <c r="G82" s="70"/>
      <c r="H82" s="70"/>
      <c r="I82" s="70"/>
      <c r="J82" s="70"/>
      <c r="K82" s="70"/>
      <c r="L82" s="70"/>
      <c r="M82" s="70"/>
    </row>
    <row r="83" spans="1:13">
      <c r="B83" s="70"/>
      <c r="C83" s="70"/>
      <c r="D83" s="70"/>
      <c r="E83" s="70"/>
      <c r="F83" s="70"/>
      <c r="G83" s="70"/>
      <c r="H83" s="70"/>
      <c r="I83" s="70"/>
      <c r="J83" s="70"/>
      <c r="K83" s="70"/>
      <c r="L83" s="70"/>
      <c r="M83" s="70"/>
    </row>
    <row r="84" spans="1:13">
      <c r="A84" s="59"/>
    </row>
    <row r="85" spans="1:13">
      <c r="A85" s="59"/>
    </row>
    <row r="86" spans="1:13">
      <c r="A86" s="59"/>
    </row>
  </sheetData>
  <mergeCells count="12">
    <mergeCell ref="N2:P2"/>
    <mergeCell ref="Q2:S2"/>
    <mergeCell ref="T2:V2"/>
    <mergeCell ref="W2:Y2"/>
    <mergeCell ref="B2:D2"/>
    <mergeCell ref="E2:G2"/>
    <mergeCell ref="H2:J2"/>
    <mergeCell ref="K2:M2"/>
    <mergeCell ref="Z2:AB2"/>
    <mergeCell ref="AC2:AE2"/>
    <mergeCell ref="AF2:AH2"/>
    <mergeCell ref="AI2:AK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7890625" defaultRowHeight="12.7"/>
  <cols>
    <col min="1" max="1" width="17.87890625" customWidth="1"/>
    <col min="2" max="2" width="8.87890625" customWidth="1"/>
    <col min="3" max="3" width="87.1171875" customWidth="1"/>
  </cols>
  <sheetData>
    <row r="1" spans="1:6">
      <c r="A1" s="1" t="s">
        <v>41</v>
      </c>
    </row>
    <row r="2" spans="1:6" ht="50.7">
      <c r="E2" s="2" t="s">
        <v>32</v>
      </c>
      <c r="F2" s="2" t="s">
        <v>9</v>
      </c>
    </row>
    <row r="3" spans="1:6" ht="16">
      <c r="A3" s="3" t="s">
        <v>10</v>
      </c>
      <c r="B3">
        <v>8.7899999999999991</v>
      </c>
      <c r="C3" s="4" t="s">
        <v>25</v>
      </c>
      <c r="E3" s="5">
        <v>1.2</v>
      </c>
      <c r="F3" s="6">
        <v>2040000000</v>
      </c>
    </row>
    <row r="4" spans="1:6" ht="16">
      <c r="A4" s="3" t="s">
        <v>11</v>
      </c>
      <c r="B4">
        <v>7.47</v>
      </c>
      <c r="C4" s="4" t="s">
        <v>26</v>
      </c>
      <c r="E4" s="5">
        <v>1.3</v>
      </c>
      <c r="F4" s="6">
        <v>1550000000</v>
      </c>
    </row>
    <row r="5" spans="1:6" ht="15.35">
      <c r="A5" s="3" t="s">
        <v>22</v>
      </c>
      <c r="B5" s="7">
        <f>F8</f>
        <v>1140000000</v>
      </c>
      <c r="C5" s="4" t="s">
        <v>27</v>
      </c>
      <c r="E5" s="5">
        <v>1.4</v>
      </c>
      <c r="F5" s="6">
        <v>1330000000</v>
      </c>
    </row>
    <row r="6" spans="1:6" ht="15.35">
      <c r="A6" s="3" t="s">
        <v>23</v>
      </c>
      <c r="B6">
        <v>44000</v>
      </c>
      <c r="C6" s="4" t="s">
        <v>28</v>
      </c>
      <c r="E6" s="5">
        <v>1.5</v>
      </c>
      <c r="F6" s="6">
        <v>1220000000</v>
      </c>
    </row>
    <row r="7" spans="1:6" ht="15.35">
      <c r="A7" s="3" t="s">
        <v>24</v>
      </c>
      <c r="B7">
        <f>36000*(PI())/30</f>
        <v>3769.9111843077521</v>
      </c>
      <c r="C7" s="4" t="s">
        <v>29</v>
      </c>
      <c r="E7" s="5">
        <v>1.6</v>
      </c>
      <c r="F7" s="6">
        <v>1170000000</v>
      </c>
    </row>
    <row r="8" spans="1:6" ht="15.35">
      <c r="A8" s="3" t="s">
        <v>8</v>
      </c>
      <c r="B8">
        <v>25</v>
      </c>
      <c r="C8" s="4" t="s">
        <v>7</v>
      </c>
      <c r="E8" s="5">
        <v>1.7</v>
      </c>
      <c r="F8" s="6">
        <v>1140000000</v>
      </c>
    </row>
    <row r="9" spans="1:6" ht="15.35">
      <c r="A9" s="3" t="s">
        <v>5</v>
      </c>
      <c r="B9">
        <f>649*B8</f>
        <v>16225</v>
      </c>
      <c r="C9" s="4" t="s">
        <v>6</v>
      </c>
      <c r="E9" s="5">
        <v>1.8</v>
      </c>
      <c r="F9" s="6">
        <v>1120000000</v>
      </c>
    </row>
    <row r="10" spans="1:6" ht="16">
      <c r="A10" s="3" t="s">
        <v>12</v>
      </c>
      <c r="B10">
        <f>2.8+(0.00834*(B9)^0.479)</f>
        <v>3.6666515629149536</v>
      </c>
      <c r="C10" s="4" t="s">
        <v>30</v>
      </c>
      <c r="E10" s="8">
        <v>1.9</v>
      </c>
      <c r="F10" s="9">
        <v>1120000000</v>
      </c>
    </row>
    <row r="11" spans="1:6" ht="15.35">
      <c r="A11" s="3" t="s">
        <v>37</v>
      </c>
      <c r="B11" s="10">
        <v>11</v>
      </c>
      <c r="C11" s="4" t="s">
        <v>31</v>
      </c>
    </row>
    <row r="12" spans="1:6" ht="16">
      <c r="A12" s="3" t="s">
        <v>13</v>
      </c>
      <c r="B12">
        <v>1.7</v>
      </c>
      <c r="C12" s="4" t="s">
        <v>36</v>
      </c>
    </row>
    <row r="13" spans="1:6" ht="16">
      <c r="A13" s="3" t="s">
        <v>14</v>
      </c>
      <c r="B13">
        <v>1.65</v>
      </c>
      <c r="C13" s="4" t="s">
        <v>34</v>
      </c>
    </row>
    <row r="14" spans="1:6" ht="16">
      <c r="A14" s="3" t="s">
        <v>15</v>
      </c>
      <c r="B14">
        <v>7.5</v>
      </c>
      <c r="C14" s="4" t="s">
        <v>21</v>
      </c>
    </row>
    <row r="15" spans="1:6" ht="16">
      <c r="A15" s="3" t="s">
        <v>16</v>
      </c>
      <c r="B15">
        <f>(1/3*(B4^2+B3*B4+B3^2))^(1/2)</f>
        <v>8.1389249904394614</v>
      </c>
      <c r="C15" s="4" t="s">
        <v>35</v>
      </c>
    </row>
    <row r="16" spans="1:6" ht="16">
      <c r="A16" s="3" t="s">
        <v>17</v>
      </c>
      <c r="B16">
        <v>5.0999999999999996</v>
      </c>
      <c r="C16" s="4" t="s">
        <v>4</v>
      </c>
    </row>
    <row r="17" spans="1:4" ht="15.35">
      <c r="A17" s="3"/>
      <c r="C17" s="4"/>
    </row>
    <row r="18" spans="1:4" ht="15.35">
      <c r="C18" s="11" t="s">
        <v>38</v>
      </c>
      <c r="D18" s="12">
        <f>B11*(B3-B4)^2</f>
        <v>19.166399999999982</v>
      </c>
    </row>
    <row r="19" spans="1:4" ht="15.35">
      <c r="C19" s="11" t="s">
        <v>2</v>
      </c>
      <c r="D19" s="12">
        <f>B11*((B3-B4)/3)^2</f>
        <v>2.1295999999999977</v>
      </c>
    </row>
    <row r="20" spans="1:4" ht="15.35">
      <c r="C20" s="11" t="s">
        <v>3</v>
      </c>
      <c r="D20" s="14">
        <f>(113000000000000*B5*(B13-1))/(B6^4*B14^2*B10)</f>
        <v>108.31629022640612</v>
      </c>
    </row>
    <row r="22" spans="1:4" ht="15.35">
      <c r="C22" s="11"/>
      <c r="D22" s="12"/>
    </row>
    <row r="23" spans="1:4" ht="15.35">
      <c r="C23" s="11"/>
      <c r="D23" s="12"/>
    </row>
    <row r="27" spans="1:4">
      <c r="A27" s="1"/>
    </row>
    <row r="28" spans="1:4" ht="15.35">
      <c r="C28" s="4"/>
    </row>
    <row r="29" spans="1:4" ht="15.35">
      <c r="A29" s="3"/>
      <c r="C29" s="4"/>
    </row>
    <row r="30" spans="1:4" ht="15.35">
      <c r="A30" s="3"/>
      <c r="C30" s="4"/>
    </row>
    <row r="31" spans="1:4" ht="15.35">
      <c r="A31" s="3"/>
      <c r="B31" s="7"/>
      <c r="C31" s="4"/>
    </row>
    <row r="32" spans="1:4" ht="15.35">
      <c r="A32" s="3"/>
      <c r="C32" s="4"/>
    </row>
    <row r="33" spans="1:12" ht="15.35">
      <c r="A33" s="3"/>
      <c r="C33" s="4"/>
    </row>
    <row r="34" spans="1:12" ht="15.35">
      <c r="A34" s="3"/>
      <c r="C34" s="4"/>
    </row>
    <row r="35" spans="1:12" ht="15.35">
      <c r="A35" s="3"/>
      <c r="C35" s="4"/>
    </row>
    <row r="36" spans="1:12" ht="15.35">
      <c r="A36" s="3"/>
      <c r="C36" s="4"/>
    </row>
    <row r="37" spans="1:12" ht="15.35">
      <c r="A37" s="3"/>
      <c r="B37" s="10"/>
      <c r="C37" s="4"/>
    </row>
    <row r="38" spans="1:12" ht="15.35">
      <c r="A38" s="3"/>
      <c r="C38" s="4"/>
    </row>
    <row r="39" spans="1:12" ht="15.35">
      <c r="A39" s="3"/>
      <c r="C39" s="4"/>
    </row>
    <row r="40" spans="1:12" s="18" customFormat="1" ht="15.35">
      <c r="A40" s="17"/>
      <c r="C40" s="19"/>
    </row>
    <row r="41" spans="1:12" ht="15.35">
      <c r="A41" s="3"/>
      <c r="C41" s="4"/>
    </row>
    <row r="42" spans="1:12" ht="15.35">
      <c r="A42" s="3"/>
      <c r="C42" s="4"/>
    </row>
    <row r="43" spans="1:12" ht="15.35">
      <c r="A43" s="3"/>
      <c r="C43" s="4"/>
    </row>
    <row r="44" spans="1:12" ht="15.35">
      <c r="A44" s="3"/>
      <c r="C44" s="4"/>
    </row>
    <row r="45" spans="1:12" ht="15.35">
      <c r="A45" s="3"/>
      <c r="C45" s="4"/>
    </row>
    <row r="46" spans="1:12" ht="15.35">
      <c r="A46" s="3"/>
      <c r="C46" s="11"/>
    </row>
    <row r="47" spans="1:12" ht="15.35">
      <c r="C47" s="11"/>
      <c r="K47" s="20"/>
      <c r="L47" s="20"/>
    </row>
    <row r="48" spans="1:12" ht="15.35">
      <c r="C48" s="11"/>
    </row>
    <row r="49" spans="3:12" s="20" customFormat="1" ht="15.35">
      <c r="C49" s="21"/>
      <c r="K49"/>
      <c r="L49"/>
    </row>
    <row r="50" spans="3:12" ht="15.35">
      <c r="C50" s="11"/>
    </row>
    <row r="51" spans="3:12">
      <c r="D51" s="13"/>
    </row>
    <row r="52" spans="3:12" ht="15.35">
      <c r="C52" s="11"/>
      <c r="D52" s="14"/>
    </row>
    <row r="53" spans="3:12" ht="15.35">
      <c r="C53" s="11"/>
      <c r="D53" s="14"/>
    </row>
    <row r="54" spans="3:12" ht="15.35">
      <c r="C54" s="11"/>
      <c r="D54" s="14"/>
    </row>
    <row r="55" spans="3:12" ht="15.3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23" zoomScaleNormal="100" workbookViewId="0">
      <selection activeCell="M30" sqref="M30"/>
    </sheetView>
  </sheetViews>
  <sheetFormatPr defaultColWidth="11.41015625" defaultRowHeight="12.7"/>
  <cols>
    <col min="1" max="1" width="11.41015625" customWidth="1"/>
    <col min="2" max="2" width="16" customWidth="1"/>
    <col min="3" max="12" width="11.41015625" customWidth="1"/>
    <col min="13" max="13" width="12.29296875" bestFit="1" customWidth="1"/>
  </cols>
  <sheetData>
    <row r="1" spans="1:10">
      <c r="A1" s="3" t="s">
        <v>54</v>
      </c>
      <c r="B1" s="24"/>
      <c r="C1" s="24"/>
      <c r="D1" s="24"/>
      <c r="E1" s="24"/>
      <c r="J1" s="3"/>
    </row>
    <row r="2" spans="1:10">
      <c r="A2" t="s">
        <v>51</v>
      </c>
      <c r="B2" s="24"/>
      <c r="C2" s="29"/>
      <c r="D2" s="25"/>
      <c r="E2" s="27"/>
    </row>
    <row r="3" spans="1:10">
      <c r="A3" t="s">
        <v>48</v>
      </c>
      <c r="B3" s="24"/>
      <c r="C3" s="29"/>
      <c r="D3" s="25"/>
      <c r="E3" s="27"/>
    </row>
    <row r="4" spans="1:10">
      <c r="A4" t="s">
        <v>49</v>
      </c>
      <c r="B4" s="24"/>
      <c r="C4" s="29"/>
      <c r="D4" s="25"/>
      <c r="E4" s="27"/>
    </row>
    <row r="5" spans="1:10">
      <c r="A5" t="s">
        <v>50</v>
      </c>
      <c r="B5" s="24"/>
      <c r="C5" s="29"/>
      <c r="D5" s="25"/>
      <c r="E5" s="27"/>
    </row>
    <row r="6" spans="1:10">
      <c r="A6" t="s">
        <v>52</v>
      </c>
      <c r="B6" s="24"/>
      <c r="C6" s="29"/>
      <c r="D6" s="25"/>
      <c r="E6" s="27"/>
    </row>
    <row r="7" spans="1:10">
      <c r="A7" t="s">
        <v>53</v>
      </c>
      <c r="B7" s="24"/>
      <c r="C7" s="29"/>
      <c r="D7" s="25"/>
      <c r="E7" s="27"/>
    </row>
    <row r="10" spans="1:10">
      <c r="A10" t="s">
        <v>44</v>
      </c>
    </row>
    <row r="12" spans="1:10">
      <c r="A12" s="3" t="s">
        <v>18</v>
      </c>
      <c r="B12" s="3" t="s">
        <v>19</v>
      </c>
      <c r="C12" s="3" t="s">
        <v>20</v>
      </c>
      <c r="D12" s="3"/>
      <c r="E12" s="3" t="s">
        <v>1</v>
      </c>
    </row>
    <row r="13" spans="1:10">
      <c r="A13" s="31">
        <v>4</v>
      </c>
      <c r="B13" s="31">
        <f t="shared" ref="B13:B26" si="0">($E$45-1.73)*A13*1.52</f>
        <v>0.93087368192000142</v>
      </c>
      <c r="C13" s="31">
        <f t="shared" ref="C13:C26" si="1">B13+A13</f>
        <v>4.9308736819200014</v>
      </c>
    </row>
    <row r="14" spans="1:10">
      <c r="A14" s="31">
        <v>4.05</v>
      </c>
      <c r="B14" s="31">
        <f t="shared" si="0"/>
        <v>0.94250960294400143</v>
      </c>
      <c r="C14" s="31">
        <f t="shared" si="1"/>
        <v>4.9925096029440015</v>
      </c>
    </row>
    <row r="15" spans="1:10">
      <c r="A15" s="31">
        <v>4.0999999999999996</v>
      </c>
      <c r="B15" s="31">
        <f t="shared" si="0"/>
        <v>0.95414552396800145</v>
      </c>
      <c r="C15" s="31">
        <f t="shared" si="1"/>
        <v>5.0541455239680015</v>
      </c>
    </row>
    <row r="16" spans="1:10">
      <c r="A16" s="31">
        <v>4.1500000000000004</v>
      </c>
      <c r="B16" s="31">
        <f t="shared" si="0"/>
        <v>0.96578144499200147</v>
      </c>
      <c r="C16" s="15">
        <f t="shared" si="1"/>
        <v>5.1157814449920016</v>
      </c>
    </row>
    <row r="17" spans="1:12">
      <c r="A17" s="31">
        <v>4.2</v>
      </c>
      <c r="B17" s="31">
        <f t="shared" si="0"/>
        <v>0.97741736601600149</v>
      </c>
      <c r="C17" s="31">
        <f t="shared" si="1"/>
        <v>5.1774173660160017</v>
      </c>
    </row>
    <row r="18" spans="1:12">
      <c r="A18" s="31">
        <v>4.25</v>
      </c>
      <c r="B18" s="31">
        <f t="shared" si="0"/>
        <v>0.98905328704000151</v>
      </c>
      <c r="C18" s="31">
        <f t="shared" si="1"/>
        <v>5.2390532870400017</v>
      </c>
    </row>
    <row r="19" spans="1:12">
      <c r="A19" s="31">
        <v>4.3</v>
      </c>
      <c r="B19" s="31">
        <f t="shared" si="0"/>
        <v>1.0006892080640015</v>
      </c>
      <c r="C19" s="31">
        <f t="shared" si="1"/>
        <v>5.3006892080640018</v>
      </c>
      <c r="E19" s="40" t="s">
        <v>45</v>
      </c>
      <c r="F19" s="40" t="s">
        <v>47</v>
      </c>
      <c r="G19" s="40" t="s">
        <v>46</v>
      </c>
      <c r="H19" s="51" t="s">
        <v>167</v>
      </c>
    </row>
    <row r="20" spans="1:12">
      <c r="A20" s="31">
        <v>4.3499999999999996</v>
      </c>
      <c r="B20" s="31">
        <f t="shared" si="0"/>
        <v>1.0123251290880015</v>
      </c>
      <c r="C20" s="31">
        <f t="shared" si="1"/>
        <v>5.362325129088001</v>
      </c>
      <c r="E20">
        <f t="shared" ref="E20:E26" si="2">A20</f>
        <v>4.3499999999999996</v>
      </c>
      <c r="F20" s="38">
        <v>0.15</v>
      </c>
      <c r="G20" s="28">
        <f t="shared" ref="G20:G26" si="3">B20-F20</f>
        <v>0.86232512908800152</v>
      </c>
      <c r="H20">
        <v>5.0000000000000001E-3</v>
      </c>
    </row>
    <row r="21" spans="1:12">
      <c r="A21" s="31">
        <v>4.4000000000000004</v>
      </c>
      <c r="B21" s="31">
        <f t="shared" si="0"/>
        <v>1.0239610501120016</v>
      </c>
      <c r="C21" s="31">
        <f t="shared" si="1"/>
        <v>5.4239610501120019</v>
      </c>
      <c r="E21">
        <f t="shared" si="2"/>
        <v>4.4000000000000004</v>
      </c>
      <c r="F21">
        <f t="shared" ref="F21:F26" si="4">$F$20</f>
        <v>0.15</v>
      </c>
      <c r="G21" s="28">
        <f t="shared" si="3"/>
        <v>0.87396105011200154</v>
      </c>
      <c r="H21">
        <v>5.0000000000000001E-3</v>
      </c>
      <c r="I21" s="16"/>
      <c r="J21" s="16"/>
      <c r="K21" s="16"/>
    </row>
    <row r="22" spans="1:12">
      <c r="A22" s="31">
        <v>4.45</v>
      </c>
      <c r="B22" s="31">
        <f t="shared" si="0"/>
        <v>1.0355969711360016</v>
      </c>
      <c r="C22" s="31">
        <f t="shared" si="1"/>
        <v>5.485596971136002</v>
      </c>
      <c r="E22">
        <f t="shared" si="2"/>
        <v>4.45</v>
      </c>
      <c r="F22">
        <f t="shared" si="4"/>
        <v>0.15</v>
      </c>
      <c r="G22" s="28">
        <f t="shared" si="3"/>
        <v>0.88559697113600155</v>
      </c>
      <c r="H22">
        <v>5.0000000000000001E-3</v>
      </c>
      <c r="I22" s="16"/>
      <c r="J22" s="16"/>
    </row>
    <row r="23" spans="1:12">
      <c r="A23">
        <v>4.5</v>
      </c>
      <c r="B23" s="31">
        <f t="shared" si="0"/>
        <v>1.0472328921600016</v>
      </c>
      <c r="C23">
        <f t="shared" si="1"/>
        <v>5.547232892160002</v>
      </c>
      <c r="E23">
        <f t="shared" si="2"/>
        <v>4.5</v>
      </c>
      <c r="F23">
        <f t="shared" si="4"/>
        <v>0.15</v>
      </c>
      <c r="G23" s="28">
        <f t="shared" si="3"/>
        <v>0.89723289216000157</v>
      </c>
      <c r="H23">
        <v>5.0000000000000001E-3</v>
      </c>
      <c r="I23" s="16"/>
      <c r="J23" s="16"/>
    </row>
    <row r="24" spans="1:12">
      <c r="A24" s="112">
        <v>4.55</v>
      </c>
      <c r="B24" s="112">
        <f t="shared" si="0"/>
        <v>1.0588688131840016</v>
      </c>
      <c r="C24" s="112">
        <f t="shared" si="1"/>
        <v>5.6088688131840012</v>
      </c>
      <c r="D24" s="112"/>
      <c r="E24" s="112">
        <f>A24</f>
        <v>4.55</v>
      </c>
      <c r="F24" s="112">
        <f t="shared" si="4"/>
        <v>0.15</v>
      </c>
      <c r="G24" s="113">
        <f>B24-F24</f>
        <v>0.90886881318400159</v>
      </c>
      <c r="H24" s="52">
        <v>5.0000000000000001E-3</v>
      </c>
      <c r="I24" s="16"/>
      <c r="J24" s="16"/>
    </row>
    <row r="25" spans="1:12">
      <c r="A25">
        <v>4.57</v>
      </c>
      <c r="B25" s="31">
        <f t="shared" si="0"/>
        <v>1.0635231815936017</v>
      </c>
      <c r="C25">
        <f t="shared" si="1"/>
        <v>5.6335231815936018</v>
      </c>
      <c r="E25">
        <f t="shared" si="2"/>
        <v>4.57</v>
      </c>
      <c r="F25">
        <f t="shared" si="4"/>
        <v>0.15</v>
      </c>
      <c r="G25" s="28">
        <f t="shared" si="3"/>
        <v>0.91352318159360169</v>
      </c>
      <c r="H25">
        <v>5.0000000000000001E-3</v>
      </c>
      <c r="I25" s="16"/>
      <c r="J25" s="16"/>
      <c r="K25" s="15"/>
    </row>
    <row r="26" spans="1:12">
      <c r="A26" s="30">
        <v>4.5999999999999996</v>
      </c>
      <c r="B26" s="31">
        <f t="shared" si="0"/>
        <v>1.0705047342080016</v>
      </c>
      <c r="C26" s="30">
        <f t="shared" si="1"/>
        <v>5.6705047342080013</v>
      </c>
      <c r="E26">
        <f t="shared" si="2"/>
        <v>4.5999999999999996</v>
      </c>
      <c r="F26">
        <f t="shared" si="4"/>
        <v>0.15</v>
      </c>
      <c r="G26" s="28">
        <f t="shared" si="3"/>
        <v>0.92050473420800161</v>
      </c>
      <c r="H26">
        <v>5.0000000000000001E-3</v>
      </c>
      <c r="I26" s="16"/>
      <c r="J26" s="16"/>
      <c r="K26" s="16"/>
    </row>
    <row r="27" spans="1:12">
      <c r="A27" s="30"/>
      <c r="B27" s="16"/>
      <c r="C27" s="30"/>
    </row>
    <row r="28" spans="1:12" ht="38">
      <c r="A28" s="107" t="s">
        <v>43</v>
      </c>
      <c r="B28" s="108" t="s">
        <v>39</v>
      </c>
      <c r="C28" s="108" t="s">
        <v>40</v>
      </c>
      <c r="D28" s="108" t="s">
        <v>42</v>
      </c>
      <c r="E28" s="108" t="s">
        <v>0</v>
      </c>
      <c r="F28" s="108" t="s">
        <v>153</v>
      </c>
      <c r="G28" s="109" t="s">
        <v>146</v>
      </c>
      <c r="H28" s="109" t="s">
        <v>147</v>
      </c>
      <c r="I28" s="108" t="s">
        <v>148</v>
      </c>
      <c r="J28" s="107" t="s">
        <v>198</v>
      </c>
      <c r="K28" s="108" t="s">
        <v>210</v>
      </c>
      <c r="L28" s="108" t="s">
        <v>209</v>
      </c>
    </row>
    <row r="29" spans="1:12" ht="13.7">
      <c r="A29" s="38" t="s">
        <v>138</v>
      </c>
      <c r="B29" s="93">
        <v>1.4017999999999999</v>
      </c>
      <c r="C29" s="93">
        <v>21.6</v>
      </c>
      <c r="D29" s="94">
        <f t="shared" ref="D29:D40" si="5">(20-C29)*-0.000175+B29</f>
        <v>1.40208</v>
      </c>
      <c r="E29" s="94">
        <f t="shared" ref="E29:E40" si="6">D29*10.9276-13.593</f>
        <v>1.7283694080000007</v>
      </c>
      <c r="F29" s="101">
        <v>2451</v>
      </c>
      <c r="G29" s="38">
        <v>204.07</v>
      </c>
      <c r="H29" s="95">
        <f>4000/G29</f>
        <v>19.601117263684031</v>
      </c>
      <c r="I29" s="95">
        <f>150-H29</f>
        <v>130.39888273631595</v>
      </c>
      <c r="J29" s="38">
        <f>G29*H29</f>
        <v>4000</v>
      </c>
      <c r="K29" s="96">
        <f>G$24+0.025</f>
        <v>0.93386881318400161</v>
      </c>
      <c r="L29" s="38">
        <f>H$23</f>
        <v>5.0000000000000001E-3</v>
      </c>
    </row>
    <row r="30" spans="1:12" ht="13.7">
      <c r="A30" t="s">
        <v>139</v>
      </c>
      <c r="B30" s="54">
        <v>1.4017999999999999</v>
      </c>
      <c r="C30" s="54">
        <v>21.6</v>
      </c>
      <c r="D30" s="42">
        <f t="shared" si="5"/>
        <v>1.40208</v>
      </c>
      <c r="E30" s="42">
        <f t="shared" si="6"/>
        <v>1.7283694080000007</v>
      </c>
      <c r="F30" s="102">
        <v>2385</v>
      </c>
      <c r="G30">
        <v>149.16</v>
      </c>
      <c r="H30" s="50">
        <f t="shared" ref="H30:H44" si="7">4000/G30</f>
        <v>26.816840976133012</v>
      </c>
      <c r="I30" s="50">
        <f>150-H30</f>
        <v>123.18315902386699</v>
      </c>
      <c r="J30">
        <f>G30*H30</f>
        <v>4000</v>
      </c>
      <c r="K30" s="96">
        <f t="shared" ref="K30:K44" si="8">G$24+0.025</f>
        <v>0.93386881318400161</v>
      </c>
      <c r="L30">
        <f t="shared" ref="L30:L44" si="9">H$23</f>
        <v>5.0000000000000001E-3</v>
      </c>
    </row>
    <row r="31" spans="1:12" ht="13.7">
      <c r="A31" s="38" t="s">
        <v>140</v>
      </c>
      <c r="B31" s="93">
        <v>1.4016999999999999</v>
      </c>
      <c r="C31" s="93">
        <v>21.6</v>
      </c>
      <c r="D31" s="94">
        <f t="shared" si="5"/>
        <v>1.40198</v>
      </c>
      <c r="E31" s="94">
        <f t="shared" si="6"/>
        <v>1.7272766480000001</v>
      </c>
      <c r="F31" s="101">
        <v>2387</v>
      </c>
      <c r="G31" s="38">
        <v>34.664999999999999</v>
      </c>
      <c r="H31" s="95">
        <f t="shared" si="7"/>
        <v>115.39016298860523</v>
      </c>
      <c r="I31" s="95">
        <f t="shared" ref="I31" si="10">150-H31</f>
        <v>34.609837011394774</v>
      </c>
      <c r="J31" s="38">
        <f t="shared" ref="J31" si="11">G31*H31</f>
        <v>4000</v>
      </c>
      <c r="K31" s="96">
        <f t="shared" si="8"/>
        <v>0.93386881318400161</v>
      </c>
      <c r="L31" s="38">
        <f t="shared" si="9"/>
        <v>5.0000000000000001E-3</v>
      </c>
    </row>
    <row r="32" spans="1:12" ht="13.7">
      <c r="A32" t="s">
        <v>141</v>
      </c>
      <c r="B32" s="54">
        <v>1.4017999999999999</v>
      </c>
      <c r="C32" s="54">
        <v>21.8</v>
      </c>
      <c r="D32" s="42">
        <f t="shared" si="5"/>
        <v>1.402115</v>
      </c>
      <c r="E32" s="42">
        <f t="shared" si="6"/>
        <v>1.7287518740000003</v>
      </c>
      <c r="F32" s="102">
        <v>2456</v>
      </c>
      <c r="G32">
        <v>237</v>
      </c>
      <c r="H32" s="50">
        <f t="shared" si="7"/>
        <v>16.877637130801688</v>
      </c>
      <c r="I32" s="50">
        <f t="shared" ref="I32:I42" si="12">150-H32</f>
        <v>133.1223628691983</v>
      </c>
      <c r="J32">
        <f>G32*H32</f>
        <v>4000</v>
      </c>
      <c r="K32" s="96">
        <f t="shared" si="8"/>
        <v>0.93386881318400161</v>
      </c>
      <c r="L32">
        <f t="shared" si="9"/>
        <v>5.0000000000000001E-3</v>
      </c>
    </row>
    <row r="33" spans="1:12" ht="13.7">
      <c r="A33" s="38" t="s">
        <v>142</v>
      </c>
      <c r="B33" s="93">
        <v>1.4017999999999999</v>
      </c>
      <c r="C33" s="93">
        <v>21.9</v>
      </c>
      <c r="D33" s="94">
        <f t="shared" si="5"/>
        <v>1.4021325</v>
      </c>
      <c r="E33" s="94">
        <f t="shared" si="6"/>
        <v>1.7289431069999992</v>
      </c>
      <c r="F33" s="101">
        <v>4009</v>
      </c>
      <c r="G33" s="38">
        <v>233</v>
      </c>
      <c r="H33" s="95">
        <f t="shared" si="7"/>
        <v>17.167381974248926</v>
      </c>
      <c r="I33" s="95">
        <f t="shared" si="12"/>
        <v>132.83261802575106</v>
      </c>
      <c r="J33" s="38">
        <f>G33*H33</f>
        <v>3999.9999999999995</v>
      </c>
      <c r="K33" s="96">
        <f t="shared" si="8"/>
        <v>0.93386881318400161</v>
      </c>
      <c r="L33" s="38">
        <f t="shared" si="9"/>
        <v>5.0000000000000001E-3</v>
      </c>
    </row>
    <row r="34" spans="1:12">
      <c r="A34" t="s">
        <v>143</v>
      </c>
      <c r="B34" s="54">
        <v>1.4016999999999999</v>
      </c>
      <c r="C34" s="54">
        <v>21.8</v>
      </c>
      <c r="D34" s="42">
        <f t="shared" si="5"/>
        <v>1.402015</v>
      </c>
      <c r="E34" s="42">
        <f t="shared" si="6"/>
        <v>1.7276591139999997</v>
      </c>
      <c r="F34" s="103">
        <v>3991</v>
      </c>
      <c r="G34">
        <v>109</v>
      </c>
      <c r="H34" s="50">
        <f t="shared" si="7"/>
        <v>36.697247706422019</v>
      </c>
      <c r="I34" s="50">
        <f t="shared" si="12"/>
        <v>113.30275229357798</v>
      </c>
      <c r="J34">
        <f>G34*H34</f>
        <v>4000</v>
      </c>
      <c r="K34" s="96">
        <f t="shared" si="8"/>
        <v>0.93386881318400161</v>
      </c>
      <c r="L34">
        <f t="shared" si="9"/>
        <v>5.0000000000000001E-3</v>
      </c>
    </row>
    <row r="35" spans="1:12" ht="13.7">
      <c r="A35" s="38" t="s">
        <v>144</v>
      </c>
      <c r="B35" s="93">
        <v>1.4017999999999999</v>
      </c>
      <c r="C35" s="93">
        <v>21.8</v>
      </c>
      <c r="D35" s="94">
        <f t="shared" si="5"/>
        <v>1.402115</v>
      </c>
      <c r="E35" s="94">
        <f t="shared" si="6"/>
        <v>1.7287518740000003</v>
      </c>
      <c r="F35" s="101">
        <v>3182</v>
      </c>
      <c r="G35" s="38">
        <v>87.2</v>
      </c>
      <c r="H35" s="95">
        <f t="shared" si="7"/>
        <v>45.871559633027523</v>
      </c>
      <c r="I35" s="95">
        <f t="shared" si="12"/>
        <v>104.12844036697248</v>
      </c>
      <c r="J35" s="38">
        <f>G35*H35</f>
        <v>4000</v>
      </c>
      <c r="K35" s="96">
        <f t="shared" si="8"/>
        <v>0.93386881318400161</v>
      </c>
      <c r="L35" s="38">
        <f t="shared" si="9"/>
        <v>5.0000000000000001E-3</v>
      </c>
    </row>
    <row r="36" spans="1:12" ht="13.7">
      <c r="A36" t="s">
        <v>145</v>
      </c>
      <c r="B36" s="54">
        <v>1.4018999999999999</v>
      </c>
      <c r="C36" s="54">
        <v>21.8</v>
      </c>
      <c r="D36" s="42">
        <f t="shared" si="5"/>
        <v>1.402215</v>
      </c>
      <c r="E36" s="42">
        <f t="shared" si="6"/>
        <v>1.7298446339999991</v>
      </c>
      <c r="F36" s="102">
        <v>3996</v>
      </c>
      <c r="G36">
        <v>110</v>
      </c>
      <c r="H36" s="50">
        <f t="shared" si="7"/>
        <v>36.363636363636367</v>
      </c>
      <c r="I36" s="50">
        <f t="shared" si="12"/>
        <v>113.63636363636363</v>
      </c>
      <c r="J36">
        <f t="shared" ref="J36:J44" si="13">G36*H36</f>
        <v>4000.0000000000005</v>
      </c>
      <c r="K36" s="96">
        <f t="shared" si="8"/>
        <v>0.93386881318400161</v>
      </c>
      <c r="L36">
        <f t="shared" si="9"/>
        <v>5.0000000000000001E-3</v>
      </c>
    </row>
    <row r="37" spans="1:12" ht="13.7">
      <c r="A37" s="38" t="s">
        <v>149</v>
      </c>
      <c r="B37" s="94"/>
      <c r="C37" s="97"/>
      <c r="D37" s="94">
        <f t="shared" si="5"/>
        <v>-3.5000000000000001E-3</v>
      </c>
      <c r="E37" s="94">
        <f t="shared" si="6"/>
        <v>-13.631246600000001</v>
      </c>
      <c r="F37" s="110">
        <v>2438</v>
      </c>
      <c r="G37" s="38">
        <v>172</v>
      </c>
      <c r="H37" s="95">
        <f t="shared" si="7"/>
        <v>23.255813953488371</v>
      </c>
      <c r="I37" s="95">
        <f t="shared" si="12"/>
        <v>126.74418604651163</v>
      </c>
      <c r="J37" s="38">
        <f>G37*H37</f>
        <v>4000</v>
      </c>
      <c r="K37" s="96">
        <f t="shared" si="8"/>
        <v>0.93386881318400161</v>
      </c>
      <c r="L37" s="38">
        <f t="shared" si="9"/>
        <v>5.0000000000000001E-3</v>
      </c>
    </row>
    <row r="38" spans="1:12" ht="13.7">
      <c r="A38" t="s">
        <v>150</v>
      </c>
      <c r="B38" s="42"/>
      <c r="C38" s="41"/>
      <c r="D38" s="42">
        <f t="shared" si="5"/>
        <v>-3.5000000000000001E-3</v>
      </c>
      <c r="E38" s="42">
        <f t="shared" si="6"/>
        <v>-13.631246600000001</v>
      </c>
      <c r="F38" s="110">
        <v>1528</v>
      </c>
      <c r="G38">
        <v>147</v>
      </c>
      <c r="H38" s="50">
        <f t="shared" si="7"/>
        <v>27.210884353741495</v>
      </c>
      <c r="I38" s="50">
        <f t="shared" si="12"/>
        <v>122.78911564625851</v>
      </c>
      <c r="J38">
        <f t="shared" si="13"/>
        <v>3999.9999999999995</v>
      </c>
      <c r="K38" s="96">
        <f t="shared" si="8"/>
        <v>0.93386881318400161</v>
      </c>
      <c r="L38">
        <f t="shared" si="9"/>
        <v>5.0000000000000001E-3</v>
      </c>
    </row>
    <row r="39" spans="1:12" ht="14.35">
      <c r="A39" s="38" t="s">
        <v>151</v>
      </c>
      <c r="B39" s="94"/>
      <c r="C39" s="97"/>
      <c r="D39" s="94">
        <f t="shared" si="5"/>
        <v>-3.5000000000000001E-3</v>
      </c>
      <c r="E39" s="94">
        <f t="shared" si="6"/>
        <v>-13.631246600000001</v>
      </c>
      <c r="F39" s="110">
        <v>3994</v>
      </c>
      <c r="G39" s="106">
        <v>156</v>
      </c>
      <c r="H39" s="95">
        <f t="shared" si="7"/>
        <v>25.641025641025642</v>
      </c>
      <c r="I39" s="95">
        <f t="shared" si="12"/>
        <v>124.35897435897436</v>
      </c>
      <c r="J39" s="38">
        <f t="shared" si="13"/>
        <v>4000</v>
      </c>
      <c r="K39" s="96">
        <f t="shared" si="8"/>
        <v>0.93386881318400161</v>
      </c>
      <c r="L39" s="38">
        <f t="shared" si="9"/>
        <v>5.0000000000000001E-3</v>
      </c>
    </row>
    <row r="40" spans="1:12" ht="13.7">
      <c r="A40" t="s">
        <v>152</v>
      </c>
      <c r="B40" s="42"/>
      <c r="C40" s="41"/>
      <c r="D40" s="42">
        <f t="shared" si="5"/>
        <v>-3.5000000000000001E-3</v>
      </c>
      <c r="E40" s="42">
        <f t="shared" si="6"/>
        <v>-13.631246600000001</v>
      </c>
      <c r="F40" s="111">
        <v>2443</v>
      </c>
      <c r="G40">
        <v>154</v>
      </c>
      <c r="H40" s="50">
        <f t="shared" si="7"/>
        <v>25.974025974025974</v>
      </c>
      <c r="I40" s="50">
        <f t="shared" si="12"/>
        <v>124.02597402597402</v>
      </c>
      <c r="J40">
        <f t="shared" si="13"/>
        <v>4000</v>
      </c>
      <c r="K40" s="96">
        <f t="shared" si="8"/>
        <v>0.93386881318400161</v>
      </c>
      <c r="L40">
        <f t="shared" si="9"/>
        <v>5.0000000000000001E-3</v>
      </c>
    </row>
    <row r="41" spans="1:12" ht="13.7">
      <c r="A41" s="38" t="s">
        <v>163</v>
      </c>
      <c r="B41" s="94"/>
      <c r="C41" s="97"/>
      <c r="D41" s="94">
        <f t="shared" ref="D41:D44" si="14">(20-C41)*-0.000175+B41</f>
        <v>-3.5000000000000001E-3</v>
      </c>
      <c r="E41" s="94">
        <f t="shared" ref="E41:E44" si="15">D41*10.9276-13.593</f>
        <v>-13.631246600000001</v>
      </c>
      <c r="F41" s="105"/>
      <c r="G41" s="38"/>
      <c r="H41" s="95" t="e">
        <f t="shared" si="7"/>
        <v>#DIV/0!</v>
      </c>
      <c r="I41" s="95" t="e">
        <f t="shared" si="12"/>
        <v>#DIV/0!</v>
      </c>
      <c r="J41" s="38" t="e">
        <f t="shared" si="13"/>
        <v>#DIV/0!</v>
      </c>
      <c r="K41" s="96">
        <f t="shared" si="8"/>
        <v>0.93386881318400161</v>
      </c>
      <c r="L41" s="38">
        <f t="shared" si="9"/>
        <v>5.0000000000000001E-3</v>
      </c>
    </row>
    <row r="42" spans="1:12" ht="13.7">
      <c r="A42" t="s">
        <v>164</v>
      </c>
      <c r="B42" s="42"/>
      <c r="C42" s="41"/>
      <c r="D42" s="42">
        <f t="shared" si="14"/>
        <v>-3.5000000000000001E-3</v>
      </c>
      <c r="E42" s="42">
        <f t="shared" si="15"/>
        <v>-13.631246600000001</v>
      </c>
      <c r="F42" s="104"/>
      <c r="H42" s="50" t="e">
        <f t="shared" si="7"/>
        <v>#DIV/0!</v>
      </c>
      <c r="I42" s="50" t="e">
        <f t="shared" si="12"/>
        <v>#DIV/0!</v>
      </c>
      <c r="J42" t="e">
        <f t="shared" si="13"/>
        <v>#DIV/0!</v>
      </c>
      <c r="K42" s="96">
        <f t="shared" si="8"/>
        <v>0.93386881318400161</v>
      </c>
      <c r="L42">
        <f t="shared" si="9"/>
        <v>5.0000000000000001E-3</v>
      </c>
    </row>
    <row r="43" spans="1:12" ht="13.7">
      <c r="A43" s="38" t="s">
        <v>165</v>
      </c>
      <c r="B43" s="94"/>
      <c r="C43" s="97"/>
      <c r="D43" s="94">
        <f t="shared" si="14"/>
        <v>-3.5000000000000001E-3</v>
      </c>
      <c r="E43" s="94">
        <f t="shared" si="15"/>
        <v>-13.631246600000001</v>
      </c>
      <c r="F43" s="105"/>
      <c r="G43" s="38"/>
      <c r="H43" s="95" t="e">
        <f t="shared" si="7"/>
        <v>#DIV/0!</v>
      </c>
      <c r="I43" s="95" t="e">
        <f t="shared" ref="I43:I44" si="16">150-H43</f>
        <v>#DIV/0!</v>
      </c>
      <c r="J43" s="38" t="e">
        <f t="shared" si="13"/>
        <v>#DIV/0!</v>
      </c>
      <c r="K43" s="96">
        <f t="shared" si="8"/>
        <v>0.93386881318400161</v>
      </c>
      <c r="L43" s="38">
        <f t="shared" si="9"/>
        <v>5.0000000000000001E-3</v>
      </c>
    </row>
    <row r="44" spans="1:12" ht="13.7">
      <c r="A44" t="s">
        <v>166</v>
      </c>
      <c r="B44" s="42"/>
      <c r="C44" s="41"/>
      <c r="D44" s="42">
        <f t="shared" si="14"/>
        <v>-3.5000000000000001E-3</v>
      </c>
      <c r="E44" s="42">
        <f t="shared" si="15"/>
        <v>-13.631246600000001</v>
      </c>
      <c r="F44" s="104"/>
      <c r="H44" s="50" t="e">
        <f t="shared" si="7"/>
        <v>#DIV/0!</v>
      </c>
      <c r="I44" s="50" t="e">
        <f t="shared" si="16"/>
        <v>#DIV/0!</v>
      </c>
      <c r="J44" t="e">
        <f t="shared" si="13"/>
        <v>#DIV/0!</v>
      </c>
      <c r="K44" s="96">
        <f t="shared" si="8"/>
        <v>0.93386881318400161</v>
      </c>
      <c r="L44">
        <f t="shared" si="9"/>
        <v>5.0000000000000001E-3</v>
      </c>
    </row>
    <row r="45" spans="1:12" ht="13.7">
      <c r="A45" s="45" t="s">
        <v>33</v>
      </c>
      <c r="B45" s="46">
        <v>1.4160999999999999</v>
      </c>
      <c r="C45" s="47">
        <v>20.8</v>
      </c>
      <c r="D45" s="48">
        <f>(20-C45)*-0.000175+B45</f>
        <v>1.4162399999999999</v>
      </c>
      <c r="E45" s="49">
        <f>D45*10.9276-13.593</f>
        <v>1.8831042240000002</v>
      </c>
      <c r="F45" s="92"/>
      <c r="H45" s="50"/>
      <c r="I45" s="50"/>
    </row>
    <row r="46" spans="1:12">
      <c r="B46" s="26"/>
      <c r="C46" s="23"/>
      <c r="F46" t="s">
        <v>211</v>
      </c>
    </row>
    <row r="47" spans="1:12">
      <c r="D47" s="22"/>
      <c r="E47" s="28"/>
      <c r="F47" s="52" t="s">
        <v>213</v>
      </c>
    </row>
    <row r="48" spans="1:12">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opLeftCell="A3" workbookViewId="0">
      <selection activeCell="C24" sqref="C24"/>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v>1.407</v>
      </c>
      <c r="D2" s="55">
        <v>21.1</v>
      </c>
      <c r="E2" s="55">
        <f t="shared" ref="E2:E23" si="0">((20-D2)*-0.000175+C2)-0.0008</f>
        <v>1.4063925000000002</v>
      </c>
      <c r="F2" s="56">
        <f t="shared" ref="F2:F23" si="1">E2*10.9276-13.593</f>
        <v>1.7754946830000016</v>
      </c>
      <c r="G2" s="55" t="s">
        <v>63</v>
      </c>
      <c r="I2" t="s">
        <v>154</v>
      </c>
      <c r="L2">
        <f>((20-K2)*-0.000175+J2)-0.0008</f>
        <v>-4.3E-3</v>
      </c>
      <c r="M2" s="37">
        <f>L2*10.9276-13.593</f>
        <v>-13.63998868</v>
      </c>
    </row>
    <row r="3" spans="1:13">
      <c r="A3" s="55">
        <v>2</v>
      </c>
      <c r="B3" s="55" t="s">
        <v>61</v>
      </c>
      <c r="C3" s="56">
        <v>1.4069</v>
      </c>
      <c r="D3" s="55">
        <v>21.1</v>
      </c>
      <c r="E3" s="55">
        <f t="shared" si="0"/>
        <v>1.4062925000000002</v>
      </c>
      <c r="F3" s="56">
        <f t="shared" si="1"/>
        <v>1.774401923000001</v>
      </c>
      <c r="G3" s="55" t="s">
        <v>64</v>
      </c>
      <c r="I3" t="s">
        <v>155</v>
      </c>
      <c r="L3">
        <f>((20-K3)*-0.000175+J3)-0.0008</f>
        <v>-4.3E-3</v>
      </c>
      <c r="M3" s="37">
        <f>L3*10.9276-13.593</f>
        <v>-13.63998868</v>
      </c>
    </row>
    <row r="4" spans="1:13">
      <c r="A4" s="55">
        <v>3</v>
      </c>
      <c r="B4" s="55" t="s">
        <v>61</v>
      </c>
      <c r="C4" s="56">
        <v>1.4064000000000001</v>
      </c>
      <c r="D4" s="55">
        <v>21.1</v>
      </c>
      <c r="E4" s="55">
        <f t="shared" si="0"/>
        <v>1.4057925000000002</v>
      </c>
      <c r="F4" s="56">
        <f t="shared" si="1"/>
        <v>1.7689381230000016</v>
      </c>
      <c r="G4" s="55" t="s">
        <v>65</v>
      </c>
      <c r="I4" t="s">
        <v>156</v>
      </c>
    </row>
    <row r="5" spans="1:13">
      <c r="A5" s="55">
        <v>4</v>
      </c>
      <c r="B5" s="55" t="s">
        <v>61</v>
      </c>
      <c r="C5" s="56">
        <v>1.4059999999999999</v>
      </c>
      <c r="D5" s="55">
        <v>21.1</v>
      </c>
      <c r="E5" s="55">
        <f t="shared" si="0"/>
        <v>1.4053925</v>
      </c>
      <c r="F5" s="56">
        <f t="shared" si="1"/>
        <v>1.7645670830000011</v>
      </c>
      <c r="G5" s="55" t="s">
        <v>66</v>
      </c>
      <c r="I5" t="s">
        <v>157</v>
      </c>
    </row>
    <row r="6" spans="1:13">
      <c r="A6" s="55">
        <v>5</v>
      </c>
      <c r="B6" s="55" t="s">
        <v>61</v>
      </c>
      <c r="C6" s="56">
        <v>1.4054</v>
      </c>
      <c r="D6" s="55">
        <v>21.1</v>
      </c>
      <c r="E6" s="55">
        <f t="shared" si="0"/>
        <v>1.4047925000000001</v>
      </c>
      <c r="F6" s="56">
        <f t="shared" si="1"/>
        <v>1.7580105230000012</v>
      </c>
      <c r="G6" s="55" t="s">
        <v>67</v>
      </c>
    </row>
    <row r="7" spans="1:13">
      <c r="A7" s="55">
        <v>6</v>
      </c>
      <c r="B7" s="55" t="s">
        <v>61</v>
      </c>
      <c r="C7" s="56">
        <v>1.4048</v>
      </c>
      <c r="D7" s="55">
        <v>21.2</v>
      </c>
      <c r="E7" s="55">
        <f t="shared" si="0"/>
        <v>1.4042100000000002</v>
      </c>
      <c r="F7" s="56">
        <f t="shared" si="1"/>
        <v>1.7516451960000019</v>
      </c>
      <c r="G7" s="55" t="s">
        <v>68</v>
      </c>
    </row>
    <row r="8" spans="1:13">
      <c r="A8" s="55">
        <v>7</v>
      </c>
      <c r="B8" s="55" t="s">
        <v>61</v>
      </c>
      <c r="C8" s="56">
        <v>1.4043000000000001</v>
      </c>
      <c r="D8" s="55">
        <v>21.2</v>
      </c>
      <c r="E8" s="55">
        <f t="shared" si="0"/>
        <v>1.4037100000000002</v>
      </c>
      <c r="F8" s="56">
        <f t="shared" si="1"/>
        <v>1.7461813960000026</v>
      </c>
      <c r="G8" s="55" t="s">
        <v>69</v>
      </c>
    </row>
    <row r="9" spans="1:13">
      <c r="A9" s="55">
        <v>8</v>
      </c>
      <c r="B9" s="55" t="s">
        <v>61</v>
      </c>
      <c r="C9" s="56">
        <v>1.4036999999999999</v>
      </c>
      <c r="D9" s="55">
        <v>21.2</v>
      </c>
      <c r="E9" s="55">
        <f t="shared" si="0"/>
        <v>1.4031100000000001</v>
      </c>
      <c r="F9" s="56">
        <f t="shared" si="1"/>
        <v>1.7396248360000008</v>
      </c>
      <c r="G9" s="55" t="s">
        <v>70</v>
      </c>
    </row>
    <row r="10" spans="1:13">
      <c r="A10" s="43">
        <v>9</v>
      </c>
      <c r="B10" s="43" t="s">
        <v>61</v>
      </c>
      <c r="C10" s="44">
        <v>1.4032</v>
      </c>
      <c r="D10" s="43">
        <v>21.2</v>
      </c>
      <c r="E10" s="43">
        <f t="shared" si="0"/>
        <v>1.4026100000000001</v>
      </c>
      <c r="F10" s="44">
        <f t="shared" si="1"/>
        <v>1.7341610360000015</v>
      </c>
      <c r="G10" s="43" t="s">
        <v>71</v>
      </c>
    </row>
    <row r="11" spans="1:13">
      <c r="A11" s="43">
        <v>10</v>
      </c>
      <c r="B11" s="43" t="s">
        <v>61</v>
      </c>
      <c r="C11" s="44">
        <v>1.4027000000000001</v>
      </c>
      <c r="D11" s="43">
        <v>21.2</v>
      </c>
      <c r="E11" s="43">
        <f t="shared" si="0"/>
        <v>1.4021100000000002</v>
      </c>
      <c r="F11" s="44">
        <f t="shared" si="1"/>
        <v>1.7286972360000021</v>
      </c>
      <c r="G11" s="43" t="s">
        <v>72</v>
      </c>
    </row>
    <row r="12" spans="1:13">
      <c r="A12" s="43">
        <v>11</v>
      </c>
      <c r="B12" s="43" t="s">
        <v>61</v>
      </c>
      <c r="C12" s="44">
        <v>1.4020999999999999</v>
      </c>
      <c r="D12" s="43">
        <v>21.2</v>
      </c>
      <c r="E12" s="43">
        <f t="shared" si="0"/>
        <v>1.40151</v>
      </c>
      <c r="F12" s="44">
        <f t="shared" si="1"/>
        <v>1.7221406760000004</v>
      </c>
      <c r="G12" s="43" t="s">
        <v>73</v>
      </c>
    </row>
    <row r="13" spans="1:13">
      <c r="A13" s="43">
        <v>12</v>
      </c>
      <c r="B13" s="43" t="s">
        <v>61</v>
      </c>
      <c r="C13" s="44">
        <v>1.4016</v>
      </c>
      <c r="D13" s="43">
        <v>21.2</v>
      </c>
      <c r="E13" s="43">
        <f t="shared" si="0"/>
        <v>1.4010100000000001</v>
      </c>
      <c r="F13" s="44">
        <f t="shared" si="1"/>
        <v>1.7166768760000011</v>
      </c>
      <c r="G13" s="43" t="s">
        <v>74</v>
      </c>
    </row>
    <row r="14" spans="1:13">
      <c r="A14" s="43">
        <v>13</v>
      </c>
      <c r="B14" s="43" t="s">
        <v>61</v>
      </c>
      <c r="C14" s="44">
        <v>1.4011</v>
      </c>
      <c r="D14" s="43">
        <v>21.3</v>
      </c>
      <c r="E14" s="43">
        <f t="shared" si="0"/>
        <v>1.4005275000000001</v>
      </c>
      <c r="F14" s="44">
        <f t="shared" si="1"/>
        <v>1.7114043090000024</v>
      </c>
      <c r="G14" s="43" t="s">
        <v>75</v>
      </c>
    </row>
    <row r="15" spans="1:13">
      <c r="A15" s="43">
        <v>14</v>
      </c>
      <c r="B15" s="43" t="s">
        <v>61</v>
      </c>
      <c r="C15" s="44">
        <v>1.4006000000000001</v>
      </c>
      <c r="D15" s="43">
        <v>21.3</v>
      </c>
      <c r="E15" s="43">
        <f t="shared" si="0"/>
        <v>1.4000275000000002</v>
      </c>
      <c r="F15" s="44">
        <f t="shared" si="1"/>
        <v>1.705940509000003</v>
      </c>
      <c r="G15" s="43" t="s">
        <v>76</v>
      </c>
    </row>
    <row r="16" spans="1:13">
      <c r="A16" s="43">
        <v>15</v>
      </c>
      <c r="B16" s="43" t="s">
        <v>61</v>
      </c>
      <c r="C16" s="44">
        <v>1.4</v>
      </c>
      <c r="D16" s="43">
        <v>21.3</v>
      </c>
      <c r="E16" s="43">
        <f t="shared" si="0"/>
        <v>1.3994275</v>
      </c>
      <c r="F16" s="44">
        <f t="shared" si="1"/>
        <v>1.6993839490000013</v>
      </c>
      <c r="G16" s="43" t="s">
        <v>77</v>
      </c>
    </row>
    <row r="17" spans="1:7">
      <c r="A17" s="43">
        <v>16</v>
      </c>
      <c r="B17" s="43" t="s">
        <v>61</v>
      </c>
      <c r="C17" s="44">
        <v>1.3995</v>
      </c>
      <c r="D17" s="43">
        <v>21.3</v>
      </c>
      <c r="E17" s="43">
        <f t="shared" si="0"/>
        <v>1.3989275000000001</v>
      </c>
      <c r="F17" s="44">
        <f t="shared" si="1"/>
        <v>1.693920149000002</v>
      </c>
      <c r="G17" s="43" t="s">
        <v>78</v>
      </c>
    </row>
    <row r="18" spans="1:7">
      <c r="A18" s="55">
        <v>17</v>
      </c>
      <c r="B18" s="55" t="s">
        <v>61</v>
      </c>
      <c r="C18" s="56">
        <v>1.399</v>
      </c>
      <c r="D18" s="55">
        <v>21.3</v>
      </c>
      <c r="E18" s="55">
        <f t="shared" si="0"/>
        <v>1.3984275000000002</v>
      </c>
      <c r="F18" s="56">
        <f t="shared" si="1"/>
        <v>1.6884563490000009</v>
      </c>
      <c r="G18" s="55" t="s">
        <v>79</v>
      </c>
    </row>
    <row r="19" spans="1:7">
      <c r="A19" s="55">
        <v>18</v>
      </c>
      <c r="B19" s="55" t="s">
        <v>61</v>
      </c>
      <c r="C19" s="56">
        <v>1.3984000000000001</v>
      </c>
      <c r="D19" s="55">
        <v>21.3</v>
      </c>
      <c r="E19" s="55">
        <f t="shared" si="0"/>
        <v>1.3978275000000002</v>
      </c>
      <c r="F19" s="56">
        <f t="shared" si="1"/>
        <v>1.6818997890000027</v>
      </c>
      <c r="G19" s="55" t="s">
        <v>80</v>
      </c>
    </row>
    <row r="20" spans="1:7">
      <c r="A20" s="55">
        <v>19</v>
      </c>
      <c r="B20" s="55" t="s">
        <v>61</v>
      </c>
      <c r="C20" s="56">
        <v>1.3974</v>
      </c>
      <c r="D20" s="55">
        <v>21.3</v>
      </c>
      <c r="E20" s="55">
        <f t="shared" si="0"/>
        <v>1.3968275000000001</v>
      </c>
      <c r="F20" s="56">
        <f t="shared" si="1"/>
        <v>1.6709721890000004</v>
      </c>
      <c r="G20" s="55" t="s">
        <v>81</v>
      </c>
    </row>
    <row r="21" spans="1:7">
      <c r="A21" s="55">
        <v>20</v>
      </c>
      <c r="B21" s="55" t="s">
        <v>61</v>
      </c>
      <c r="C21" s="56">
        <v>1.3934</v>
      </c>
      <c r="D21" s="55">
        <v>21.4</v>
      </c>
      <c r="E21" s="55">
        <f t="shared" si="0"/>
        <v>1.3928450000000001</v>
      </c>
      <c r="F21" s="56">
        <f t="shared" si="1"/>
        <v>1.627453022000001</v>
      </c>
      <c r="G21" s="55" t="s">
        <v>82</v>
      </c>
    </row>
    <row r="22" spans="1:7">
      <c r="A22" s="55">
        <v>21</v>
      </c>
      <c r="B22" s="55" t="s">
        <v>61</v>
      </c>
      <c r="C22" s="56">
        <v>1.3815999999999999</v>
      </c>
      <c r="D22" s="55">
        <v>21.4</v>
      </c>
      <c r="E22" s="55">
        <f t="shared" si="0"/>
        <v>1.3810450000000001</v>
      </c>
      <c r="F22" s="56">
        <f t="shared" si="1"/>
        <v>1.4985073420000017</v>
      </c>
      <c r="G22" s="55" t="s">
        <v>83</v>
      </c>
    </row>
    <row r="23" spans="1:7">
      <c r="A23" s="55">
        <v>22</v>
      </c>
      <c r="B23" s="55" t="s">
        <v>61</v>
      </c>
      <c r="C23" s="56">
        <v>1.3622000000000001</v>
      </c>
      <c r="D23" s="55">
        <v>21.4</v>
      </c>
      <c r="E23" s="55">
        <f t="shared" si="0"/>
        <v>1.3616450000000002</v>
      </c>
      <c r="F23" s="56">
        <f t="shared" si="1"/>
        <v>1.2865119020000026</v>
      </c>
      <c r="G23" s="55" t="s">
        <v>84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3" workbookViewId="0">
      <selection activeCell="C24" sqref="C24"/>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v>1.4058999999999999</v>
      </c>
      <c r="D2" s="55">
        <v>21.4</v>
      </c>
      <c r="E2" s="55">
        <f t="shared" ref="E2:E23" si="0">((20-D2)*-0.000175+C2)-0.0008</f>
        <v>1.4053450000000001</v>
      </c>
      <c r="F2" s="56">
        <f t="shared" ref="F2:F23" si="1">E2*10.9276-13.593</f>
        <v>1.7640480220000008</v>
      </c>
      <c r="G2" s="55" t="s">
        <v>85</v>
      </c>
      <c r="I2" t="s">
        <v>154</v>
      </c>
      <c r="L2">
        <f>((20-K2)*-0.000175+J2)-0.0008</f>
        <v>-4.3E-3</v>
      </c>
      <c r="M2" s="37">
        <f>L2*10.9276-13.593</f>
        <v>-13.63998868</v>
      </c>
    </row>
    <row r="3" spans="1:13">
      <c r="A3" s="55">
        <v>2</v>
      </c>
      <c r="B3" s="55" t="s">
        <v>61</v>
      </c>
      <c r="C3" s="56">
        <v>1.4061999999999999</v>
      </c>
      <c r="D3" s="55">
        <v>21.4</v>
      </c>
      <c r="E3" s="55">
        <f t="shared" si="0"/>
        <v>1.405645</v>
      </c>
      <c r="F3" s="56">
        <f t="shared" si="1"/>
        <v>1.7673263020000007</v>
      </c>
      <c r="G3" s="55" t="s">
        <v>86</v>
      </c>
      <c r="I3" t="s">
        <v>155</v>
      </c>
      <c r="L3">
        <f>((20-K3)*-0.000175+J3)-0.0008</f>
        <v>-4.3E-3</v>
      </c>
      <c r="M3" s="37">
        <f>L3*10.9276-13.593</f>
        <v>-13.63998868</v>
      </c>
    </row>
    <row r="4" spans="1:13">
      <c r="A4" s="57">
        <v>3</v>
      </c>
      <c r="B4" s="57" t="s">
        <v>61</v>
      </c>
      <c r="C4" s="58">
        <v>1.4058999999999999</v>
      </c>
      <c r="D4" s="57">
        <v>21.4</v>
      </c>
      <c r="E4" s="57">
        <f t="shared" si="0"/>
        <v>1.4053450000000001</v>
      </c>
      <c r="F4" s="58">
        <f t="shared" si="1"/>
        <v>1.7640480220000008</v>
      </c>
      <c r="G4" s="57" t="s">
        <v>87</v>
      </c>
      <c r="I4" t="s">
        <v>156</v>
      </c>
    </row>
    <row r="5" spans="1:13">
      <c r="A5" s="57">
        <v>4</v>
      </c>
      <c r="B5" s="57" t="s">
        <v>61</v>
      </c>
      <c r="C5" s="58">
        <v>1.4055</v>
      </c>
      <c r="D5" s="57">
        <v>21.4</v>
      </c>
      <c r="E5" s="57">
        <f t="shared" si="0"/>
        <v>1.4049450000000001</v>
      </c>
      <c r="F5" s="58">
        <f t="shared" si="1"/>
        <v>1.759676982000002</v>
      </c>
      <c r="G5" s="57" t="s">
        <v>88</v>
      </c>
      <c r="I5" t="s">
        <v>157</v>
      </c>
    </row>
    <row r="6" spans="1:13">
      <c r="A6" s="57">
        <v>5</v>
      </c>
      <c r="B6" s="57" t="s">
        <v>61</v>
      </c>
      <c r="C6" s="58">
        <v>1.4051</v>
      </c>
      <c r="D6" s="57">
        <v>21.5</v>
      </c>
      <c r="E6" s="57">
        <f t="shared" si="0"/>
        <v>1.4045625000000002</v>
      </c>
      <c r="F6" s="58">
        <f t="shared" si="1"/>
        <v>1.7554971750000021</v>
      </c>
      <c r="G6" s="57" t="s">
        <v>89</v>
      </c>
    </row>
    <row r="7" spans="1:13">
      <c r="A7" s="57">
        <v>6</v>
      </c>
      <c r="B7" s="57" t="s">
        <v>61</v>
      </c>
      <c r="C7" s="58">
        <v>1.4046000000000001</v>
      </c>
      <c r="D7" s="57">
        <v>21.5</v>
      </c>
      <c r="E7" s="57">
        <f t="shared" si="0"/>
        <v>1.4040625000000002</v>
      </c>
      <c r="F7" s="58">
        <f t="shared" si="1"/>
        <v>1.7500333750000028</v>
      </c>
      <c r="G7" s="57" t="s">
        <v>90</v>
      </c>
    </row>
    <row r="8" spans="1:13">
      <c r="A8" s="57">
        <v>7</v>
      </c>
      <c r="B8" s="57" t="s">
        <v>61</v>
      </c>
      <c r="C8" s="58">
        <v>1.4040999999999999</v>
      </c>
      <c r="D8" s="57">
        <v>21.5</v>
      </c>
      <c r="E8" s="57">
        <f t="shared" si="0"/>
        <v>1.4035625</v>
      </c>
      <c r="F8" s="58">
        <f t="shared" si="1"/>
        <v>1.7445695749999999</v>
      </c>
      <c r="G8" s="57" t="s">
        <v>91</v>
      </c>
    </row>
    <row r="9" spans="1:13">
      <c r="A9" s="57">
        <v>8</v>
      </c>
      <c r="B9" s="57" t="s">
        <v>61</v>
      </c>
      <c r="C9" s="58">
        <v>1.4035</v>
      </c>
      <c r="D9" s="57">
        <v>21.6</v>
      </c>
      <c r="E9" s="57">
        <f t="shared" si="0"/>
        <v>1.4029800000000001</v>
      </c>
      <c r="F9" s="58">
        <f t="shared" si="1"/>
        <v>1.7382042480000006</v>
      </c>
      <c r="G9" s="57" t="s">
        <v>92</v>
      </c>
    </row>
    <row r="10" spans="1:13">
      <c r="A10" s="57">
        <v>9</v>
      </c>
      <c r="B10" s="57" t="s">
        <v>61</v>
      </c>
      <c r="C10" s="58">
        <v>1.403</v>
      </c>
      <c r="D10" s="57">
        <v>21.6</v>
      </c>
      <c r="E10" s="57">
        <f t="shared" si="0"/>
        <v>1.4024800000000002</v>
      </c>
      <c r="F10" s="58">
        <f t="shared" si="1"/>
        <v>1.7327404480000013</v>
      </c>
      <c r="G10" s="57" t="s">
        <v>93</v>
      </c>
    </row>
    <row r="11" spans="1:13">
      <c r="A11" s="57">
        <v>10</v>
      </c>
      <c r="B11" s="57" t="s">
        <v>61</v>
      </c>
      <c r="C11" s="58">
        <v>1.4025000000000001</v>
      </c>
      <c r="D11" s="57">
        <v>21.6</v>
      </c>
      <c r="E11" s="57">
        <f t="shared" si="0"/>
        <v>1.4019800000000002</v>
      </c>
      <c r="F11" s="58">
        <f t="shared" si="1"/>
        <v>1.7272766480000019</v>
      </c>
      <c r="G11" s="57" t="s">
        <v>94</v>
      </c>
    </row>
    <row r="12" spans="1:13">
      <c r="A12" s="55">
        <v>11</v>
      </c>
      <c r="B12" s="55" t="s">
        <v>61</v>
      </c>
      <c r="C12" s="56">
        <v>1.4019999999999999</v>
      </c>
      <c r="D12" s="55">
        <v>21.6</v>
      </c>
      <c r="E12" s="55">
        <f t="shared" si="0"/>
        <v>1.4014800000000001</v>
      </c>
      <c r="F12" s="56">
        <f t="shared" si="1"/>
        <v>1.7218128480000008</v>
      </c>
      <c r="G12" s="55" t="s">
        <v>95</v>
      </c>
    </row>
    <row r="13" spans="1:13">
      <c r="A13" s="55">
        <v>12</v>
      </c>
      <c r="B13" s="55" t="s">
        <v>61</v>
      </c>
      <c r="C13" s="56">
        <v>1.4014</v>
      </c>
      <c r="D13" s="55">
        <v>21.6</v>
      </c>
      <c r="E13" s="55">
        <f t="shared" si="0"/>
        <v>1.4008800000000001</v>
      </c>
      <c r="F13" s="56">
        <f t="shared" si="1"/>
        <v>1.7152562880000009</v>
      </c>
      <c r="G13" s="55" t="s">
        <v>96</v>
      </c>
    </row>
    <row r="14" spans="1:13">
      <c r="A14" s="55">
        <v>13</v>
      </c>
      <c r="B14" s="55" t="s">
        <v>61</v>
      </c>
      <c r="C14" s="56">
        <v>1.4009</v>
      </c>
      <c r="D14" s="55">
        <v>21.6</v>
      </c>
      <c r="E14" s="55">
        <f t="shared" si="0"/>
        <v>1.4003800000000002</v>
      </c>
      <c r="F14" s="56">
        <f t="shared" si="1"/>
        <v>1.7097924880000015</v>
      </c>
      <c r="G14" s="55" t="s">
        <v>97</v>
      </c>
    </row>
    <row r="15" spans="1:13">
      <c r="A15" s="55">
        <v>14</v>
      </c>
      <c r="B15" s="55" t="s">
        <v>61</v>
      </c>
      <c r="C15" s="56">
        <v>1.4003000000000001</v>
      </c>
      <c r="D15" s="55">
        <v>21.6</v>
      </c>
      <c r="E15" s="55">
        <f t="shared" si="0"/>
        <v>1.3997800000000002</v>
      </c>
      <c r="F15" s="56">
        <f t="shared" si="1"/>
        <v>1.7032359280000033</v>
      </c>
      <c r="G15" s="55" t="s">
        <v>98</v>
      </c>
    </row>
    <row r="16" spans="1:13">
      <c r="A16" s="55">
        <v>15</v>
      </c>
      <c r="B16" s="55" t="s">
        <v>61</v>
      </c>
      <c r="C16" s="56">
        <v>1.3997999999999999</v>
      </c>
      <c r="D16" s="55">
        <v>21.6</v>
      </c>
      <c r="E16" s="55">
        <f t="shared" si="0"/>
        <v>1.3992800000000001</v>
      </c>
      <c r="F16" s="56">
        <f t="shared" si="1"/>
        <v>1.6977721280000004</v>
      </c>
      <c r="G16" s="55" t="s">
        <v>99</v>
      </c>
    </row>
    <row r="17" spans="1:7">
      <c r="A17" s="55">
        <v>16</v>
      </c>
      <c r="B17" s="55" t="s">
        <v>61</v>
      </c>
      <c r="C17" s="56">
        <v>1.3993</v>
      </c>
      <c r="D17" s="55">
        <v>21.7</v>
      </c>
      <c r="E17" s="55">
        <f t="shared" si="0"/>
        <v>1.3987975000000001</v>
      </c>
      <c r="F17" s="56">
        <f t="shared" si="1"/>
        <v>1.6924995610000018</v>
      </c>
      <c r="G17" s="55" t="s">
        <v>100</v>
      </c>
    </row>
    <row r="18" spans="1:7">
      <c r="A18" s="55">
        <v>17</v>
      </c>
      <c r="B18" s="55" t="s">
        <v>61</v>
      </c>
      <c r="C18" s="56">
        <v>1.3987000000000001</v>
      </c>
      <c r="D18" s="55">
        <v>21.7</v>
      </c>
      <c r="E18" s="55">
        <f t="shared" si="0"/>
        <v>1.3981975000000002</v>
      </c>
      <c r="F18" s="56">
        <f t="shared" si="1"/>
        <v>1.6859430010000018</v>
      </c>
      <c r="G18" s="55" t="s">
        <v>101</v>
      </c>
    </row>
    <row r="19" spans="1:7">
      <c r="A19" s="55">
        <v>18</v>
      </c>
      <c r="B19" s="55" t="s">
        <v>61</v>
      </c>
      <c r="C19" s="56">
        <v>1.3982000000000001</v>
      </c>
      <c r="D19" s="55">
        <v>21.7</v>
      </c>
      <c r="E19" s="55">
        <f t="shared" si="0"/>
        <v>1.3976975000000003</v>
      </c>
      <c r="F19" s="56">
        <f t="shared" si="1"/>
        <v>1.6804792010000025</v>
      </c>
      <c r="G19" s="55" t="s">
        <v>102</v>
      </c>
    </row>
    <row r="20" spans="1:7">
      <c r="A20" s="57">
        <v>19</v>
      </c>
      <c r="B20" s="57" t="s">
        <v>61</v>
      </c>
      <c r="C20" s="58">
        <v>1.3972</v>
      </c>
      <c r="D20" s="57">
        <v>21.7</v>
      </c>
      <c r="E20" s="57">
        <f t="shared" si="0"/>
        <v>1.3966975000000001</v>
      </c>
      <c r="F20" s="58">
        <f t="shared" si="1"/>
        <v>1.669551601000002</v>
      </c>
      <c r="G20" s="57" t="s">
        <v>103</v>
      </c>
    </row>
    <row r="21" spans="1:7">
      <c r="A21" s="57">
        <v>20</v>
      </c>
      <c r="B21" s="57" t="s">
        <v>61</v>
      </c>
      <c r="C21" s="58">
        <v>1.3919999999999999</v>
      </c>
      <c r="D21" s="57">
        <v>21.8</v>
      </c>
      <c r="E21" s="57">
        <f t="shared" si="0"/>
        <v>1.3915150000000001</v>
      </c>
      <c r="F21" s="58">
        <f t="shared" si="1"/>
        <v>1.6129193140000009</v>
      </c>
      <c r="G21" s="57" t="s">
        <v>104</v>
      </c>
    </row>
    <row r="22" spans="1:7">
      <c r="A22" s="57">
        <v>21</v>
      </c>
      <c r="B22" s="57" t="s">
        <v>61</v>
      </c>
      <c r="C22" s="58">
        <v>1.3767</v>
      </c>
      <c r="D22" s="57">
        <v>21.8</v>
      </c>
      <c r="E22" s="57">
        <f t="shared" si="0"/>
        <v>1.3762150000000002</v>
      </c>
      <c r="F22" s="58">
        <f t="shared" si="1"/>
        <v>1.4457270340000026</v>
      </c>
      <c r="G22" s="57" t="s">
        <v>105</v>
      </c>
    </row>
    <row r="23" spans="1:7">
      <c r="A23" s="57">
        <v>22</v>
      </c>
      <c r="B23" s="57" t="s">
        <v>61</v>
      </c>
      <c r="C23" s="58">
        <v>1.3548</v>
      </c>
      <c r="D23" s="57">
        <v>21.8</v>
      </c>
      <c r="E23" s="57">
        <f t="shared" si="0"/>
        <v>1.3543150000000002</v>
      </c>
      <c r="F23" s="58">
        <f t="shared" si="1"/>
        <v>1.2064125940000014</v>
      </c>
      <c r="G23" s="57" t="s">
        <v>106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
  <sheetViews>
    <sheetView topLeftCell="A3" workbookViewId="0">
      <selection activeCell="H25" sqref="H25"/>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7">
        <v>1</v>
      </c>
      <c r="B2" s="57" t="s">
        <v>61</v>
      </c>
      <c r="C2" s="58">
        <v>1.4056999999999999</v>
      </c>
      <c r="D2" s="57">
        <v>21.8</v>
      </c>
      <c r="E2" s="57">
        <f t="shared" ref="E2:E23" si="0">((20-D2)*-0.000175+C2)-0.0008</f>
        <v>1.4052150000000001</v>
      </c>
      <c r="F2" s="58">
        <f t="shared" ref="F2:F23" si="1">E2*10.9276-13.593</f>
        <v>1.7626274340000005</v>
      </c>
      <c r="G2" s="57" t="s">
        <v>107</v>
      </c>
      <c r="I2" t="s">
        <v>154</v>
      </c>
      <c r="L2">
        <f>((20-K2)*-0.000175+J2)-0.0008</f>
        <v>-4.3E-3</v>
      </c>
      <c r="M2" s="37">
        <f>L2*10.9276-13.593</f>
        <v>-13.63998868</v>
      </c>
    </row>
    <row r="3" spans="1:13">
      <c r="A3" s="57">
        <v>2</v>
      </c>
      <c r="B3" s="57" t="s">
        <v>61</v>
      </c>
      <c r="C3" s="58">
        <v>1.4061999999999999</v>
      </c>
      <c r="D3" s="57">
        <v>21.8</v>
      </c>
      <c r="E3" s="57">
        <f t="shared" si="0"/>
        <v>1.405715</v>
      </c>
      <c r="F3" s="58">
        <f t="shared" si="1"/>
        <v>1.7680912339999999</v>
      </c>
      <c r="G3" s="57" t="s">
        <v>108</v>
      </c>
      <c r="I3" t="s">
        <v>155</v>
      </c>
      <c r="L3">
        <f>((20-K3)*-0.000175+J3)-0.0008</f>
        <v>-4.3E-3</v>
      </c>
      <c r="M3" s="37">
        <f>L3*10.9276-13.593</f>
        <v>-13.63998868</v>
      </c>
    </row>
    <row r="4" spans="1:13">
      <c r="A4" s="57">
        <v>3</v>
      </c>
      <c r="B4" s="57" t="s">
        <v>61</v>
      </c>
      <c r="C4" s="58">
        <v>1.4058999999999999</v>
      </c>
      <c r="D4" s="57">
        <v>21.8</v>
      </c>
      <c r="E4" s="57">
        <f t="shared" si="0"/>
        <v>1.4054150000000001</v>
      </c>
      <c r="F4" s="58">
        <f t="shared" si="1"/>
        <v>1.7648129540000017</v>
      </c>
      <c r="G4" s="57" t="s">
        <v>109</v>
      </c>
      <c r="I4" t="s">
        <v>156</v>
      </c>
    </row>
    <row r="5" spans="1:13">
      <c r="A5" s="57">
        <v>4</v>
      </c>
      <c r="B5" s="57" t="s">
        <v>61</v>
      </c>
      <c r="C5" s="58">
        <v>1.4054</v>
      </c>
      <c r="D5" s="57">
        <v>21.8</v>
      </c>
      <c r="E5" s="57">
        <f t="shared" si="0"/>
        <v>1.4049150000000001</v>
      </c>
      <c r="F5" s="58">
        <f t="shared" si="1"/>
        <v>1.7593491540000024</v>
      </c>
      <c r="G5" s="57" t="s">
        <v>110</v>
      </c>
      <c r="I5" t="s">
        <v>157</v>
      </c>
    </row>
    <row r="6" spans="1:13">
      <c r="A6" s="55">
        <v>5</v>
      </c>
      <c r="B6" s="55" t="s">
        <v>61</v>
      </c>
      <c r="C6" s="56">
        <v>1.405</v>
      </c>
      <c r="D6" s="55">
        <v>21.8</v>
      </c>
      <c r="E6" s="55">
        <f t="shared" si="0"/>
        <v>1.4045150000000002</v>
      </c>
      <c r="F6" s="56">
        <f t="shared" si="1"/>
        <v>1.7549781140000018</v>
      </c>
      <c r="G6" s="55" t="s">
        <v>111</v>
      </c>
    </row>
    <row r="7" spans="1:13">
      <c r="A7" s="55">
        <v>6</v>
      </c>
      <c r="B7" s="55" t="s">
        <v>61</v>
      </c>
      <c r="C7" s="56">
        <v>1.4043000000000001</v>
      </c>
      <c r="D7" s="55">
        <v>21.8</v>
      </c>
      <c r="E7" s="55">
        <f t="shared" si="0"/>
        <v>1.4038150000000003</v>
      </c>
      <c r="F7" s="56">
        <f t="shared" si="1"/>
        <v>1.7473287940000031</v>
      </c>
      <c r="G7" s="55" t="s">
        <v>112</v>
      </c>
    </row>
    <row r="8" spans="1:13">
      <c r="A8" s="55">
        <v>7</v>
      </c>
      <c r="B8" s="55" t="s">
        <v>61</v>
      </c>
      <c r="C8" s="56">
        <v>1.4037999999999999</v>
      </c>
      <c r="D8" s="55">
        <v>21.8</v>
      </c>
      <c r="E8" s="55">
        <f t="shared" si="0"/>
        <v>1.4033150000000001</v>
      </c>
      <c r="F8" s="56">
        <f t="shared" si="1"/>
        <v>1.7418649940000002</v>
      </c>
      <c r="G8" s="55" t="s">
        <v>113</v>
      </c>
    </row>
    <row r="9" spans="1:13">
      <c r="A9" s="55">
        <v>8</v>
      </c>
      <c r="B9" s="55" t="s">
        <v>61</v>
      </c>
      <c r="C9" s="56">
        <v>1.4032</v>
      </c>
      <c r="D9" s="55">
        <v>21.9</v>
      </c>
      <c r="E9" s="55">
        <f t="shared" si="0"/>
        <v>1.4027325000000002</v>
      </c>
      <c r="F9" s="56">
        <f t="shared" si="1"/>
        <v>1.7354996670000009</v>
      </c>
      <c r="G9" s="55" t="s">
        <v>114</v>
      </c>
    </row>
    <row r="10" spans="1:13">
      <c r="A10" s="55">
        <v>9</v>
      </c>
      <c r="B10" s="55" t="s">
        <v>61</v>
      </c>
      <c r="C10" s="56">
        <v>1.4026000000000001</v>
      </c>
      <c r="D10" s="55">
        <v>21.9</v>
      </c>
      <c r="E10" s="55">
        <f t="shared" si="0"/>
        <v>1.4021325000000002</v>
      </c>
      <c r="F10" s="56">
        <f t="shared" si="1"/>
        <v>1.7289431070000028</v>
      </c>
      <c r="G10" s="55" t="s">
        <v>115</v>
      </c>
    </row>
    <row r="11" spans="1:13">
      <c r="A11" s="55">
        <v>10</v>
      </c>
      <c r="B11" s="55" t="s">
        <v>61</v>
      </c>
      <c r="C11" s="56">
        <v>1.4019999999999999</v>
      </c>
      <c r="D11" s="55">
        <v>21.9</v>
      </c>
      <c r="E11" s="55">
        <f t="shared" si="0"/>
        <v>1.4015325000000001</v>
      </c>
      <c r="F11" s="56">
        <f t="shared" si="1"/>
        <v>1.722386547000001</v>
      </c>
      <c r="G11" s="55" t="s">
        <v>116</v>
      </c>
    </row>
    <row r="12" spans="1:13">
      <c r="A12" s="55">
        <v>11</v>
      </c>
      <c r="B12" s="55" t="s">
        <v>61</v>
      </c>
      <c r="C12" s="56">
        <v>1.4015</v>
      </c>
      <c r="D12" s="55">
        <v>21.9</v>
      </c>
      <c r="E12" s="55">
        <f t="shared" si="0"/>
        <v>1.4010325000000001</v>
      </c>
      <c r="F12" s="56">
        <f t="shared" si="1"/>
        <v>1.7169227470000017</v>
      </c>
      <c r="G12" s="55" t="s">
        <v>117</v>
      </c>
    </row>
    <row r="13" spans="1:13">
      <c r="A13" s="55">
        <v>12</v>
      </c>
      <c r="B13" s="55" t="s">
        <v>61</v>
      </c>
      <c r="C13" s="56">
        <v>1.4009</v>
      </c>
      <c r="D13" s="55">
        <v>21.9</v>
      </c>
      <c r="E13" s="55">
        <f t="shared" si="0"/>
        <v>1.4004325000000002</v>
      </c>
      <c r="F13" s="56">
        <f t="shared" si="1"/>
        <v>1.7103661870000018</v>
      </c>
      <c r="G13" s="55" t="s">
        <v>118</v>
      </c>
    </row>
    <row r="14" spans="1:13">
      <c r="A14" s="57">
        <v>13</v>
      </c>
      <c r="B14" s="57" t="s">
        <v>61</v>
      </c>
      <c r="C14" s="58">
        <v>1.4004000000000001</v>
      </c>
      <c r="D14" s="57">
        <v>21.9</v>
      </c>
      <c r="E14" s="57">
        <f t="shared" si="0"/>
        <v>1.3999325000000002</v>
      </c>
      <c r="F14" s="58">
        <f t="shared" si="1"/>
        <v>1.7049023870000024</v>
      </c>
      <c r="G14" s="57" t="s">
        <v>119</v>
      </c>
    </row>
    <row r="15" spans="1:13">
      <c r="A15" s="57">
        <v>14</v>
      </c>
      <c r="B15" s="57" t="s">
        <v>61</v>
      </c>
      <c r="C15" s="58">
        <v>1.3998999999999999</v>
      </c>
      <c r="D15" s="57">
        <v>21.9</v>
      </c>
      <c r="E15" s="57">
        <f t="shared" si="0"/>
        <v>1.3994325000000001</v>
      </c>
      <c r="F15" s="58">
        <f t="shared" si="1"/>
        <v>1.6994385870000013</v>
      </c>
      <c r="G15" s="57" t="s">
        <v>120</v>
      </c>
    </row>
    <row r="16" spans="1:13">
      <c r="A16" s="57">
        <v>15</v>
      </c>
      <c r="B16" s="57" t="s">
        <v>61</v>
      </c>
      <c r="C16" s="58">
        <v>1.3993</v>
      </c>
      <c r="D16" s="57">
        <v>21.9</v>
      </c>
      <c r="E16" s="57">
        <f t="shared" si="0"/>
        <v>1.3988325000000001</v>
      </c>
      <c r="F16" s="58">
        <f t="shared" si="1"/>
        <v>1.6928820270000013</v>
      </c>
      <c r="G16" s="57" t="s">
        <v>121</v>
      </c>
    </row>
    <row r="17" spans="1:8">
      <c r="A17" s="57">
        <v>16</v>
      </c>
      <c r="B17" s="57" t="s">
        <v>61</v>
      </c>
      <c r="C17" s="58">
        <v>1.3988</v>
      </c>
      <c r="D17" s="57">
        <v>21.9</v>
      </c>
      <c r="E17" s="57">
        <f t="shared" si="0"/>
        <v>1.3983325000000002</v>
      </c>
      <c r="F17" s="58">
        <f t="shared" si="1"/>
        <v>1.687418227000002</v>
      </c>
      <c r="G17" s="57" t="s">
        <v>122</v>
      </c>
    </row>
    <row r="18" spans="1:8">
      <c r="A18" s="57">
        <v>17</v>
      </c>
      <c r="B18" s="57" t="s">
        <v>61</v>
      </c>
      <c r="C18" s="58">
        <v>1.3983000000000001</v>
      </c>
      <c r="D18" s="57">
        <v>21.9</v>
      </c>
      <c r="E18" s="57">
        <f t="shared" si="0"/>
        <v>1.3978325000000003</v>
      </c>
      <c r="F18" s="58">
        <f t="shared" si="1"/>
        <v>1.6819544270000026</v>
      </c>
      <c r="G18" s="57" t="s">
        <v>123</v>
      </c>
    </row>
    <row r="19" spans="1:8">
      <c r="A19" s="57">
        <v>18</v>
      </c>
      <c r="B19" s="57" t="s">
        <v>61</v>
      </c>
      <c r="C19" s="58">
        <v>1.397</v>
      </c>
      <c r="D19" s="57">
        <v>21.9</v>
      </c>
      <c r="E19" s="57">
        <f t="shared" si="0"/>
        <v>1.3965325000000002</v>
      </c>
      <c r="F19" s="58">
        <f t="shared" si="1"/>
        <v>1.6677485470000022</v>
      </c>
      <c r="G19" s="57" t="s">
        <v>124</v>
      </c>
    </row>
    <row r="20" spans="1:8">
      <c r="A20" s="57">
        <v>19</v>
      </c>
      <c r="B20" s="57" t="s">
        <v>61</v>
      </c>
      <c r="C20" s="58">
        <v>1.3911</v>
      </c>
      <c r="D20" s="57">
        <v>22</v>
      </c>
      <c r="E20" s="57">
        <f t="shared" si="0"/>
        <v>1.3906500000000002</v>
      </c>
      <c r="F20" s="58">
        <f t="shared" si="1"/>
        <v>1.6034669400000023</v>
      </c>
      <c r="G20" s="57" t="s">
        <v>125</v>
      </c>
    </row>
    <row r="21" spans="1:8">
      <c r="A21" s="57">
        <v>20</v>
      </c>
      <c r="B21" s="57" t="s">
        <v>61</v>
      </c>
      <c r="C21" s="58">
        <v>1.3749</v>
      </c>
      <c r="D21" s="57">
        <v>22</v>
      </c>
      <c r="E21" s="57">
        <f t="shared" si="0"/>
        <v>1.3744500000000002</v>
      </c>
      <c r="F21" s="58">
        <f t="shared" si="1"/>
        <v>1.4264398200000024</v>
      </c>
      <c r="G21" s="57" t="s">
        <v>126</v>
      </c>
    </row>
    <row r="22" spans="1:8">
      <c r="A22" s="55">
        <v>21</v>
      </c>
      <c r="B22" s="55" t="s">
        <v>61</v>
      </c>
      <c r="C22" s="56">
        <v>1.3524</v>
      </c>
      <c r="D22" s="55">
        <v>22</v>
      </c>
      <c r="E22" s="55">
        <f t="shared" si="0"/>
        <v>1.3519500000000002</v>
      </c>
      <c r="F22" s="56">
        <f t="shared" si="1"/>
        <v>1.1805688200000031</v>
      </c>
      <c r="G22" s="55" t="s">
        <v>127</v>
      </c>
    </row>
    <row r="23" spans="1:8">
      <c r="A23" s="55">
        <v>22</v>
      </c>
      <c r="B23" s="55" t="s">
        <v>61</v>
      </c>
      <c r="C23" s="56">
        <v>1.3396999999999999</v>
      </c>
      <c r="D23" s="55">
        <v>22</v>
      </c>
      <c r="E23" s="55">
        <f t="shared" si="0"/>
        <v>1.3392500000000001</v>
      </c>
      <c r="F23" s="56">
        <f t="shared" si="1"/>
        <v>1.0417883000000003</v>
      </c>
      <c r="G23" s="55" t="s">
        <v>128</v>
      </c>
      <c r="H23" t="s">
        <v>214</v>
      </c>
    </row>
    <row r="24" spans="1:8">
      <c r="H24" t="s">
        <v>215</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8" workbookViewId="0">
      <selection activeCell="C24" sqref="C24"/>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v>1.4056999999999999</v>
      </c>
      <c r="D2" s="55">
        <v>22</v>
      </c>
      <c r="E2" s="55">
        <f t="shared" ref="E2:E23" si="0">((20-D2)*-0.000175+C2)-0.0008</f>
        <v>1.4052500000000001</v>
      </c>
      <c r="F2" s="56">
        <f t="shared" ref="F2:F23" si="1">E2*10.9276-13.593</f>
        <v>1.7630099000000019</v>
      </c>
      <c r="G2" s="55" t="s">
        <v>129</v>
      </c>
      <c r="I2" t="s">
        <v>154</v>
      </c>
      <c r="L2">
        <f>((20-K2)*-0.000175+J2)-0.0008</f>
        <v>-4.3E-3</v>
      </c>
      <c r="M2" s="37">
        <f>L2*10.9276-13.593</f>
        <v>-13.63998868</v>
      </c>
    </row>
    <row r="3" spans="1:13">
      <c r="A3" s="55">
        <v>2</v>
      </c>
      <c r="B3" s="55" t="s">
        <v>61</v>
      </c>
      <c r="C3" s="56">
        <v>1.4061999999999999</v>
      </c>
      <c r="D3" s="55">
        <v>22</v>
      </c>
      <c r="E3" s="55">
        <f t="shared" si="0"/>
        <v>1.4057500000000001</v>
      </c>
      <c r="F3" s="56">
        <f t="shared" si="1"/>
        <v>1.7684737000000013</v>
      </c>
      <c r="G3" s="55" t="s">
        <v>130</v>
      </c>
      <c r="I3" t="s">
        <v>155</v>
      </c>
      <c r="L3">
        <f>((20-K3)*-0.000175+J3)-0.0008</f>
        <v>-4.3E-3</v>
      </c>
      <c r="M3" s="37">
        <f>L3*10.9276-13.593</f>
        <v>-13.63998868</v>
      </c>
    </row>
    <row r="4" spans="1:13">
      <c r="A4" s="55">
        <v>3</v>
      </c>
      <c r="B4" s="55" t="s">
        <v>61</v>
      </c>
      <c r="C4" s="56">
        <v>1.4058999999999999</v>
      </c>
      <c r="D4" s="55">
        <v>22</v>
      </c>
      <c r="E4" s="55">
        <f t="shared" si="0"/>
        <v>1.4054500000000001</v>
      </c>
      <c r="F4" s="56">
        <f t="shared" si="1"/>
        <v>1.7651954200000013</v>
      </c>
      <c r="G4" s="55" t="s">
        <v>131</v>
      </c>
      <c r="I4" t="s">
        <v>156</v>
      </c>
    </row>
    <row r="5" spans="1:13">
      <c r="A5" s="55">
        <v>4</v>
      </c>
      <c r="B5" s="55" t="s">
        <v>61</v>
      </c>
      <c r="C5" s="56">
        <v>1.4055</v>
      </c>
      <c r="D5" s="55">
        <v>22</v>
      </c>
      <c r="E5" s="55">
        <f t="shared" si="0"/>
        <v>1.4050500000000001</v>
      </c>
      <c r="F5" s="56">
        <f t="shared" si="1"/>
        <v>1.7608243800000007</v>
      </c>
      <c r="G5" s="55" t="s">
        <v>132</v>
      </c>
      <c r="I5" t="s">
        <v>157</v>
      </c>
    </row>
    <row r="6" spans="1:13">
      <c r="A6" s="55">
        <v>5</v>
      </c>
      <c r="B6" s="55" t="s">
        <v>61</v>
      </c>
      <c r="C6" s="56">
        <v>1.405</v>
      </c>
      <c r="D6" s="55">
        <v>22</v>
      </c>
      <c r="E6" s="55">
        <f t="shared" si="0"/>
        <v>1.4045500000000002</v>
      </c>
      <c r="F6" s="56">
        <f t="shared" si="1"/>
        <v>1.7553605800000014</v>
      </c>
      <c r="G6" s="55" t="s">
        <v>133</v>
      </c>
    </row>
    <row r="7" spans="1:13">
      <c r="A7" s="55">
        <v>6</v>
      </c>
      <c r="B7" s="55" t="s">
        <v>61</v>
      </c>
      <c r="C7" s="56">
        <v>1.4045000000000001</v>
      </c>
      <c r="D7" s="55">
        <v>22</v>
      </c>
      <c r="E7" s="55">
        <f t="shared" si="0"/>
        <v>1.4040500000000002</v>
      </c>
      <c r="F7" s="56">
        <f t="shared" si="1"/>
        <v>1.749896780000002</v>
      </c>
      <c r="G7" s="55" t="s">
        <v>134</v>
      </c>
    </row>
    <row r="8" spans="1:13">
      <c r="A8" s="57">
        <v>7</v>
      </c>
      <c r="B8" s="57" t="s">
        <v>61</v>
      </c>
      <c r="C8" s="58">
        <v>1.4039999999999999</v>
      </c>
      <c r="D8" s="57">
        <v>22.1</v>
      </c>
      <c r="E8" s="57">
        <f t="shared" si="0"/>
        <v>1.4035675000000001</v>
      </c>
      <c r="F8" s="58">
        <f t="shared" si="1"/>
        <v>1.7446242130000016</v>
      </c>
      <c r="G8" s="57" t="s">
        <v>135</v>
      </c>
    </row>
    <row r="9" spans="1:13">
      <c r="A9" s="57">
        <v>8</v>
      </c>
      <c r="B9" s="57" t="s">
        <v>61</v>
      </c>
      <c r="C9" s="58">
        <v>1.4034</v>
      </c>
      <c r="D9" s="57">
        <v>22.1</v>
      </c>
      <c r="E9" s="57">
        <f t="shared" si="0"/>
        <v>1.4029675000000001</v>
      </c>
      <c r="F9" s="58">
        <f t="shared" si="1"/>
        <v>1.7380676530000017</v>
      </c>
      <c r="G9" s="57" t="s">
        <v>136</v>
      </c>
    </row>
    <row r="10" spans="1:13">
      <c r="A10" s="57">
        <v>9</v>
      </c>
      <c r="B10" s="57" t="s">
        <v>61</v>
      </c>
      <c r="C10" s="58">
        <v>1.4029</v>
      </c>
      <c r="D10" s="57">
        <v>22.1</v>
      </c>
      <c r="E10" s="57">
        <f t="shared" si="0"/>
        <v>1.4024675000000002</v>
      </c>
      <c r="F10" s="58">
        <f t="shared" si="1"/>
        <v>1.7326038530000023</v>
      </c>
      <c r="G10" s="57" t="s">
        <v>137</v>
      </c>
    </row>
    <row r="11" spans="1:13">
      <c r="A11" s="57">
        <v>10</v>
      </c>
      <c r="B11" s="57" t="s">
        <v>61</v>
      </c>
      <c r="C11" s="58">
        <v>1.4023000000000001</v>
      </c>
      <c r="D11" s="57">
        <v>22.1</v>
      </c>
      <c r="E11" s="57">
        <f t="shared" si="0"/>
        <v>1.4018675000000003</v>
      </c>
      <c r="F11" s="58">
        <f t="shared" si="1"/>
        <v>1.7260472930000024</v>
      </c>
      <c r="G11" s="57" t="s">
        <v>158</v>
      </c>
    </row>
    <row r="12" spans="1:13">
      <c r="A12" s="57">
        <v>11</v>
      </c>
      <c r="B12" s="57" t="s">
        <v>61</v>
      </c>
      <c r="C12" s="58">
        <v>1.4016999999999999</v>
      </c>
      <c r="D12" s="57">
        <v>22.1</v>
      </c>
      <c r="E12" s="57">
        <f t="shared" si="0"/>
        <v>1.4012675000000001</v>
      </c>
      <c r="F12" s="58">
        <f t="shared" si="1"/>
        <v>1.7194907330000007</v>
      </c>
      <c r="G12" s="57" t="s">
        <v>159</v>
      </c>
    </row>
    <row r="13" spans="1:13">
      <c r="A13" s="57">
        <v>12</v>
      </c>
      <c r="B13" s="57" t="s">
        <v>61</v>
      </c>
      <c r="C13" s="58">
        <v>1.4012</v>
      </c>
      <c r="D13" s="57">
        <v>22.1</v>
      </c>
      <c r="E13" s="57">
        <f t="shared" si="0"/>
        <v>1.4007675000000002</v>
      </c>
      <c r="F13" s="58">
        <f t="shared" si="1"/>
        <v>1.7140269330000013</v>
      </c>
      <c r="G13" s="57" t="s">
        <v>160</v>
      </c>
    </row>
    <row r="14" spans="1:13">
      <c r="A14" s="57">
        <v>13</v>
      </c>
      <c r="B14" s="57" t="s">
        <v>61</v>
      </c>
      <c r="C14" s="58">
        <v>1.4007000000000001</v>
      </c>
      <c r="D14" s="57">
        <v>22.1</v>
      </c>
      <c r="E14" s="57">
        <f t="shared" si="0"/>
        <v>1.4002675000000002</v>
      </c>
      <c r="F14" s="58">
        <f t="shared" si="1"/>
        <v>1.708563133000002</v>
      </c>
      <c r="G14" s="57" t="s">
        <v>161</v>
      </c>
    </row>
    <row r="15" spans="1:13">
      <c r="A15" s="57">
        <v>14</v>
      </c>
      <c r="B15" s="57" t="s">
        <v>61</v>
      </c>
      <c r="C15" s="58">
        <v>1.4000999999999999</v>
      </c>
      <c r="D15" s="57">
        <v>22.1</v>
      </c>
      <c r="E15" s="57">
        <f t="shared" si="0"/>
        <v>1.3996675000000001</v>
      </c>
      <c r="F15" s="58">
        <f t="shared" si="1"/>
        <v>1.7020065730000002</v>
      </c>
      <c r="G15" s="57" t="s">
        <v>162</v>
      </c>
    </row>
    <row r="16" spans="1:13">
      <c r="A16" s="55">
        <v>15</v>
      </c>
      <c r="B16" s="55" t="s">
        <v>61</v>
      </c>
      <c r="C16" s="56">
        <v>1.3996999999999999</v>
      </c>
      <c r="D16" s="55">
        <v>22.1</v>
      </c>
      <c r="E16" s="55">
        <f t="shared" si="0"/>
        <v>1.3992675000000001</v>
      </c>
      <c r="F16" s="56">
        <f t="shared" si="1"/>
        <v>1.6976355330000015</v>
      </c>
      <c r="G16" s="55" t="s">
        <v>178</v>
      </c>
    </row>
    <row r="17" spans="1:7">
      <c r="A17" s="55">
        <v>16</v>
      </c>
      <c r="B17" s="55" t="s">
        <v>61</v>
      </c>
      <c r="C17" s="56">
        <v>1.3992</v>
      </c>
      <c r="D17" s="55">
        <v>22.1</v>
      </c>
      <c r="E17" s="55">
        <f t="shared" si="0"/>
        <v>1.3987675000000002</v>
      </c>
      <c r="F17" s="56">
        <f t="shared" si="1"/>
        <v>1.6921717330000021</v>
      </c>
      <c r="G17" s="55" t="s">
        <v>179</v>
      </c>
    </row>
    <row r="18" spans="1:7">
      <c r="A18" s="55">
        <v>17</v>
      </c>
      <c r="B18" s="55" t="s">
        <v>61</v>
      </c>
      <c r="C18" s="56">
        <v>1.3986000000000001</v>
      </c>
      <c r="D18" s="55">
        <v>22.1</v>
      </c>
      <c r="E18" s="55">
        <f t="shared" si="0"/>
        <v>1.3981675000000002</v>
      </c>
      <c r="F18" s="56">
        <f t="shared" si="1"/>
        <v>1.6856151730000022</v>
      </c>
      <c r="G18" s="55" t="s">
        <v>180</v>
      </c>
    </row>
    <row r="19" spans="1:7">
      <c r="A19" s="55">
        <v>18</v>
      </c>
      <c r="B19" s="55" t="s">
        <v>61</v>
      </c>
      <c r="C19" s="56">
        <v>1.3980999999999999</v>
      </c>
      <c r="D19" s="55">
        <v>22.1</v>
      </c>
      <c r="E19" s="55">
        <f t="shared" si="0"/>
        <v>1.3976675000000001</v>
      </c>
      <c r="F19" s="56">
        <f t="shared" si="1"/>
        <v>1.6801513730000011</v>
      </c>
      <c r="G19" s="55" t="s">
        <v>181</v>
      </c>
    </row>
    <row r="20" spans="1:7">
      <c r="A20" s="55">
        <v>19</v>
      </c>
      <c r="B20" s="55" t="s">
        <v>61</v>
      </c>
      <c r="C20" s="56">
        <v>1.3966000000000001</v>
      </c>
      <c r="D20" s="55">
        <v>22.1</v>
      </c>
      <c r="E20" s="55">
        <f t="shared" si="0"/>
        <v>1.3961675000000002</v>
      </c>
      <c r="F20" s="56">
        <f t="shared" si="1"/>
        <v>1.663759973000003</v>
      </c>
      <c r="G20" s="55" t="s">
        <v>182</v>
      </c>
    </row>
    <row r="21" spans="1:7">
      <c r="A21" s="55">
        <v>20</v>
      </c>
      <c r="B21" s="55" t="s">
        <v>61</v>
      </c>
      <c r="C21" s="56">
        <v>1.3898999999999999</v>
      </c>
      <c r="D21" s="55">
        <v>22.1</v>
      </c>
      <c r="E21" s="55">
        <f t="shared" si="0"/>
        <v>1.3894675000000001</v>
      </c>
      <c r="F21" s="56">
        <f t="shared" si="1"/>
        <v>1.5905450530000014</v>
      </c>
      <c r="G21" s="55" t="s">
        <v>183</v>
      </c>
    </row>
    <row r="22" spans="1:7">
      <c r="A22" s="55">
        <v>21</v>
      </c>
      <c r="B22" s="55" t="s">
        <v>61</v>
      </c>
      <c r="C22" s="56">
        <v>1.3738999999999999</v>
      </c>
      <c r="D22" s="55">
        <v>22.1</v>
      </c>
      <c r="E22" s="55">
        <f t="shared" si="0"/>
        <v>1.3734675000000001</v>
      </c>
      <c r="F22" s="56">
        <f t="shared" si="1"/>
        <v>1.4157034530000008</v>
      </c>
      <c r="G22" s="55" t="s">
        <v>184</v>
      </c>
    </row>
    <row r="23" spans="1:7">
      <c r="A23" s="55">
        <v>22</v>
      </c>
      <c r="B23" s="55" t="s">
        <v>61</v>
      </c>
      <c r="C23" s="56">
        <v>1.3525</v>
      </c>
      <c r="D23" s="55">
        <v>22.1</v>
      </c>
      <c r="E23" s="55">
        <f t="shared" si="0"/>
        <v>1.3520675000000002</v>
      </c>
      <c r="F23" s="56">
        <f t="shared" si="1"/>
        <v>1.1818528130000026</v>
      </c>
      <c r="G23" s="55" t="s">
        <v>185</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workbookViewId="0">
      <selection activeCell="C2" sqref="C2:D23"/>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v>1.407</v>
      </c>
      <c r="D2" s="55">
        <v>18.899999999999999</v>
      </c>
      <c r="E2" s="55">
        <f t="shared" ref="E2:E23" si="0">((20-D2)*-0.000175+C2)-0.0008</f>
        <v>1.4060075000000001</v>
      </c>
      <c r="F2" s="56">
        <f t="shared" ref="F2:F23" si="1">E2*10.9276-13.593</f>
        <v>1.7712875570000008</v>
      </c>
      <c r="G2" s="55" t="s">
        <v>63</v>
      </c>
      <c r="I2" t="s">
        <v>154</v>
      </c>
      <c r="L2">
        <f>((20-K2)*-0.000175+J2)-0.0008</f>
        <v>-4.3E-3</v>
      </c>
      <c r="M2" s="37">
        <f>L2*10.9276-13.593</f>
        <v>-13.63998868</v>
      </c>
    </row>
    <row r="3" spans="1:13">
      <c r="A3" s="55">
        <v>2</v>
      </c>
      <c r="B3" s="55" t="s">
        <v>61</v>
      </c>
      <c r="C3" s="56">
        <v>1.4068000000000001</v>
      </c>
      <c r="D3" s="55">
        <v>19</v>
      </c>
      <c r="E3" s="55">
        <f t="shared" si="0"/>
        <v>1.4058250000000001</v>
      </c>
      <c r="F3" s="56">
        <f t="shared" si="1"/>
        <v>1.7692932700000004</v>
      </c>
      <c r="G3" s="55" t="s">
        <v>64</v>
      </c>
      <c r="I3" t="s">
        <v>155</v>
      </c>
      <c r="L3">
        <f>((20-K3)*-0.000175+J3)-0.0008</f>
        <v>-4.3E-3</v>
      </c>
      <c r="M3" s="37">
        <f>L3*10.9276-13.593</f>
        <v>-13.63998868</v>
      </c>
    </row>
    <row r="4" spans="1:13">
      <c r="A4" s="55">
        <v>3</v>
      </c>
      <c r="B4" s="55" t="s">
        <v>61</v>
      </c>
      <c r="C4" s="56">
        <v>1.4063000000000001</v>
      </c>
      <c r="D4" s="55">
        <v>19.100000000000001</v>
      </c>
      <c r="E4" s="55">
        <f t="shared" si="0"/>
        <v>1.4053425000000002</v>
      </c>
      <c r="F4" s="56">
        <f t="shared" si="1"/>
        <v>1.7640207030000017</v>
      </c>
      <c r="G4" s="55" t="s">
        <v>65</v>
      </c>
      <c r="I4" t="s">
        <v>156</v>
      </c>
    </row>
    <row r="5" spans="1:13">
      <c r="A5" s="55">
        <v>4</v>
      </c>
      <c r="B5" s="55" t="s">
        <v>61</v>
      </c>
      <c r="C5" s="56">
        <v>1.4058999999999999</v>
      </c>
      <c r="D5" s="55">
        <v>19.100000000000001</v>
      </c>
      <c r="E5" s="55">
        <f t="shared" si="0"/>
        <v>1.4049425</v>
      </c>
      <c r="F5" s="56">
        <f t="shared" si="1"/>
        <v>1.7596496629999994</v>
      </c>
      <c r="G5" s="55" t="s">
        <v>66</v>
      </c>
      <c r="I5" t="s">
        <v>157</v>
      </c>
    </row>
    <row r="6" spans="1:13">
      <c r="A6" s="55">
        <v>5</v>
      </c>
      <c r="B6" s="55" t="s">
        <v>61</v>
      </c>
      <c r="C6" s="56">
        <v>1.4052</v>
      </c>
      <c r="D6" s="55">
        <v>19.2</v>
      </c>
      <c r="E6" s="55">
        <f t="shared" si="0"/>
        <v>1.4042600000000001</v>
      </c>
      <c r="F6" s="56">
        <f t="shared" si="1"/>
        <v>1.7521915760000013</v>
      </c>
      <c r="G6" s="55" t="s">
        <v>67</v>
      </c>
    </row>
    <row r="7" spans="1:13">
      <c r="A7" s="55">
        <v>6</v>
      </c>
      <c r="B7" s="55" t="s">
        <v>61</v>
      </c>
      <c r="C7" s="56">
        <v>1.4047000000000001</v>
      </c>
      <c r="D7" s="55">
        <v>19.2</v>
      </c>
      <c r="E7" s="55">
        <f t="shared" si="0"/>
        <v>1.4037600000000001</v>
      </c>
      <c r="F7" s="56">
        <f t="shared" si="1"/>
        <v>1.746727776000002</v>
      </c>
      <c r="G7" s="55" t="s">
        <v>68</v>
      </c>
    </row>
    <row r="8" spans="1:13">
      <c r="A8" s="55">
        <v>7</v>
      </c>
      <c r="B8" s="55" t="s">
        <v>61</v>
      </c>
      <c r="C8" s="56">
        <v>1.4041999999999999</v>
      </c>
      <c r="D8" s="55">
        <v>19.3</v>
      </c>
      <c r="E8" s="55">
        <f t="shared" si="0"/>
        <v>1.4032775</v>
      </c>
      <c r="F8" s="56">
        <f t="shared" si="1"/>
        <v>1.7414552089999997</v>
      </c>
      <c r="G8" s="55" t="s">
        <v>69</v>
      </c>
    </row>
    <row r="9" spans="1:13">
      <c r="A9" s="55">
        <v>8</v>
      </c>
      <c r="B9" s="55" t="s">
        <v>61</v>
      </c>
      <c r="C9" s="56">
        <v>1.4036</v>
      </c>
      <c r="D9" s="55">
        <v>19.399999999999999</v>
      </c>
      <c r="E9" s="55">
        <f t="shared" si="0"/>
        <v>1.402695</v>
      </c>
      <c r="F9" s="56">
        <f t="shared" si="1"/>
        <v>1.7350898820000005</v>
      </c>
      <c r="G9" s="55" t="s">
        <v>70</v>
      </c>
    </row>
    <row r="10" spans="1:13">
      <c r="A10" s="43">
        <v>9</v>
      </c>
      <c r="B10" s="43" t="s">
        <v>61</v>
      </c>
      <c r="C10" s="44">
        <v>1.4031</v>
      </c>
      <c r="D10" s="43">
        <v>19.5</v>
      </c>
      <c r="E10" s="43">
        <f t="shared" si="0"/>
        <v>1.4022125000000001</v>
      </c>
      <c r="F10" s="44">
        <f t="shared" si="1"/>
        <v>1.7298173150000018</v>
      </c>
      <c r="G10" s="43" t="s">
        <v>71</v>
      </c>
    </row>
    <row r="11" spans="1:13">
      <c r="A11" s="43">
        <v>10</v>
      </c>
      <c r="B11" s="43" t="s">
        <v>61</v>
      </c>
      <c r="C11" s="44">
        <v>1.4025000000000001</v>
      </c>
      <c r="D11" s="43">
        <v>19.600000000000001</v>
      </c>
      <c r="E11" s="43">
        <f t="shared" si="0"/>
        <v>1.4016300000000002</v>
      </c>
      <c r="F11" s="44">
        <f t="shared" si="1"/>
        <v>1.7234519880000025</v>
      </c>
      <c r="G11" s="43" t="s">
        <v>72</v>
      </c>
    </row>
    <row r="12" spans="1:13">
      <c r="A12" s="43">
        <v>11</v>
      </c>
      <c r="B12" s="43" t="s">
        <v>61</v>
      </c>
      <c r="C12" s="44">
        <v>1.4019999999999999</v>
      </c>
      <c r="D12" s="43">
        <v>19.600000000000001</v>
      </c>
      <c r="E12" s="43">
        <f t="shared" si="0"/>
        <v>1.40113</v>
      </c>
      <c r="F12" s="44">
        <f t="shared" si="1"/>
        <v>1.7179881879999996</v>
      </c>
      <c r="G12" s="43" t="s">
        <v>73</v>
      </c>
    </row>
    <row r="13" spans="1:13">
      <c r="A13" s="43">
        <v>12</v>
      </c>
      <c r="B13" s="43" t="s">
        <v>61</v>
      </c>
      <c r="C13" s="44">
        <v>1.4020999999999999</v>
      </c>
      <c r="D13" s="43">
        <v>19.8</v>
      </c>
      <c r="E13" s="43">
        <f t="shared" si="0"/>
        <v>1.401265</v>
      </c>
      <c r="F13" s="44">
        <f t="shared" si="1"/>
        <v>1.7194634139999998</v>
      </c>
      <c r="G13" s="43" t="s">
        <v>74</v>
      </c>
    </row>
    <row r="14" spans="1:13">
      <c r="A14" s="43">
        <v>13</v>
      </c>
      <c r="B14" s="43" t="s">
        <v>61</v>
      </c>
      <c r="C14" s="44">
        <v>1.4012</v>
      </c>
      <c r="D14" s="43">
        <v>19.8</v>
      </c>
      <c r="E14" s="43">
        <f t="shared" si="0"/>
        <v>1.4003650000000001</v>
      </c>
      <c r="F14" s="44">
        <f t="shared" si="1"/>
        <v>1.7096285740000017</v>
      </c>
      <c r="G14" s="43" t="s">
        <v>75</v>
      </c>
    </row>
    <row r="15" spans="1:13">
      <c r="A15" s="43">
        <v>14</v>
      </c>
      <c r="B15" s="43" t="s">
        <v>61</v>
      </c>
      <c r="C15" s="44">
        <v>1.4005000000000001</v>
      </c>
      <c r="D15" s="43">
        <v>19.899999999999999</v>
      </c>
      <c r="E15" s="43">
        <f t="shared" si="0"/>
        <v>1.3996825000000002</v>
      </c>
      <c r="F15" s="44">
        <f t="shared" si="1"/>
        <v>1.7021704870000018</v>
      </c>
      <c r="G15" s="43" t="s">
        <v>76</v>
      </c>
    </row>
    <row r="16" spans="1:13">
      <c r="A16" s="43">
        <v>15</v>
      </c>
      <c r="B16" s="43" t="s">
        <v>61</v>
      </c>
      <c r="C16" s="44">
        <v>1.3998999999999999</v>
      </c>
      <c r="D16" s="43">
        <v>20</v>
      </c>
      <c r="E16" s="43">
        <f t="shared" si="0"/>
        <v>1.3991</v>
      </c>
      <c r="F16" s="44">
        <f t="shared" si="1"/>
        <v>1.6958051600000008</v>
      </c>
      <c r="G16" s="43" t="s">
        <v>77</v>
      </c>
    </row>
    <row r="17" spans="1:7">
      <c r="A17" s="43">
        <v>16</v>
      </c>
      <c r="B17" s="43" t="s">
        <v>61</v>
      </c>
      <c r="C17" s="44">
        <v>1.3996999999999999</v>
      </c>
      <c r="D17" s="43">
        <v>20.100000000000001</v>
      </c>
      <c r="E17" s="43">
        <f t="shared" si="0"/>
        <v>1.3989175</v>
      </c>
      <c r="F17" s="44">
        <f t="shared" si="1"/>
        <v>1.6938108730000003</v>
      </c>
      <c r="G17" s="43" t="s">
        <v>78</v>
      </c>
    </row>
    <row r="18" spans="1:7">
      <c r="A18" s="55">
        <v>17</v>
      </c>
      <c r="B18" s="55" t="s">
        <v>61</v>
      </c>
      <c r="C18" s="56">
        <v>1.3991</v>
      </c>
      <c r="D18" s="55">
        <v>20.2</v>
      </c>
      <c r="E18" s="55">
        <f t="shared" si="0"/>
        <v>1.3983350000000001</v>
      </c>
      <c r="F18" s="56">
        <f t="shared" si="1"/>
        <v>1.6874455460000011</v>
      </c>
      <c r="G18" s="55" t="s">
        <v>79</v>
      </c>
    </row>
    <row r="19" spans="1:7">
      <c r="A19" s="55">
        <v>18</v>
      </c>
      <c r="B19" s="55" t="s">
        <v>61</v>
      </c>
      <c r="C19" s="56">
        <v>1.3984000000000001</v>
      </c>
      <c r="D19" s="55">
        <v>20.3</v>
      </c>
      <c r="E19" s="55">
        <f t="shared" si="0"/>
        <v>1.3976525000000002</v>
      </c>
      <c r="F19" s="56">
        <f t="shared" si="1"/>
        <v>1.6799874590000012</v>
      </c>
      <c r="G19" s="55" t="s">
        <v>80</v>
      </c>
    </row>
    <row r="20" spans="1:7">
      <c r="A20" s="55">
        <v>19</v>
      </c>
      <c r="B20" s="55" t="s">
        <v>61</v>
      </c>
      <c r="C20" s="56">
        <v>1.3972</v>
      </c>
      <c r="D20" s="55">
        <v>20.399999999999999</v>
      </c>
      <c r="E20" s="55">
        <f t="shared" si="0"/>
        <v>1.3964700000000001</v>
      </c>
      <c r="F20" s="56">
        <f t="shared" si="1"/>
        <v>1.6670655720000003</v>
      </c>
      <c r="G20" s="55" t="s">
        <v>81</v>
      </c>
    </row>
    <row r="21" spans="1:7">
      <c r="A21" s="55">
        <v>20</v>
      </c>
      <c r="B21" s="55" t="s">
        <v>61</v>
      </c>
      <c r="C21" s="56">
        <v>1.3924000000000001</v>
      </c>
      <c r="D21" s="55">
        <v>20.399999999999999</v>
      </c>
      <c r="E21" s="55">
        <f t="shared" si="0"/>
        <v>1.3916700000000002</v>
      </c>
      <c r="F21" s="56">
        <f t="shared" si="1"/>
        <v>1.6146130920000026</v>
      </c>
      <c r="G21" s="55" t="s">
        <v>82</v>
      </c>
    </row>
    <row r="22" spans="1:7">
      <c r="A22" s="55">
        <v>21</v>
      </c>
      <c r="B22" s="55" t="s">
        <v>61</v>
      </c>
      <c r="C22" s="56">
        <v>1.3775999999999999</v>
      </c>
      <c r="D22" s="55">
        <v>20.5</v>
      </c>
      <c r="E22" s="55">
        <f t="shared" si="0"/>
        <v>1.3768875</v>
      </c>
      <c r="F22" s="56">
        <f t="shared" si="1"/>
        <v>1.4530758450000008</v>
      </c>
      <c r="G22" s="55" t="s">
        <v>83</v>
      </c>
    </row>
    <row r="23" spans="1:7">
      <c r="A23" s="55">
        <v>22</v>
      </c>
      <c r="B23" s="55" t="s">
        <v>61</v>
      </c>
      <c r="C23" s="56">
        <v>1.3583000000000001</v>
      </c>
      <c r="D23" s="55">
        <v>20.5</v>
      </c>
      <c r="E23" s="55">
        <f t="shared" si="0"/>
        <v>1.3575875000000002</v>
      </c>
      <c r="F23" s="56">
        <f t="shared" si="1"/>
        <v>1.2421731650000023</v>
      </c>
      <c r="G23" s="55" t="s">
        <v>84</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workbookViewId="0">
      <selection activeCell="C2" sqref="C2:D23"/>
    </sheetView>
  </sheetViews>
  <sheetFormatPr defaultColWidth="11.41015625" defaultRowHeight="12.7"/>
  <sheetData>
    <row r="1" spans="1:13" ht="25.35">
      <c r="A1" s="32" t="s">
        <v>55</v>
      </c>
      <c r="B1" s="32" t="s">
        <v>56</v>
      </c>
      <c r="C1" s="33" t="s">
        <v>57</v>
      </c>
      <c r="D1" s="34" t="s">
        <v>58</v>
      </c>
      <c r="E1" s="35" t="s">
        <v>59</v>
      </c>
      <c r="F1" s="36" t="s">
        <v>60</v>
      </c>
      <c r="G1" s="36" t="s">
        <v>62</v>
      </c>
    </row>
    <row r="2" spans="1:13">
      <c r="A2" s="55">
        <v>1</v>
      </c>
      <c r="B2" s="55" t="s">
        <v>61</v>
      </c>
      <c r="C2" s="56">
        <v>1.4064000000000001</v>
      </c>
      <c r="D2" s="55">
        <v>20.6</v>
      </c>
      <c r="E2" s="55">
        <f t="shared" ref="E2:E23" si="0">((20-D2)*-0.000175+C2)-0.0008</f>
        <v>1.4057050000000002</v>
      </c>
      <c r="F2" s="56">
        <f t="shared" ref="F2:F23" si="1">E2*10.9276-13.593</f>
        <v>1.7679819580000018</v>
      </c>
      <c r="G2" s="55" t="s">
        <v>85</v>
      </c>
      <c r="I2" t="s">
        <v>154</v>
      </c>
      <c r="L2">
        <f>((20-K2)*-0.000175+J2)-0.0008</f>
        <v>-4.3E-3</v>
      </c>
      <c r="M2" s="37">
        <f>L2*10.9276-13.593</f>
        <v>-13.63998868</v>
      </c>
    </row>
    <row r="3" spans="1:13">
      <c r="A3" s="55">
        <v>2</v>
      </c>
      <c r="B3" s="55" t="s">
        <v>61</v>
      </c>
      <c r="C3" s="56">
        <v>1.4063000000000001</v>
      </c>
      <c r="D3" s="55">
        <v>20.7</v>
      </c>
      <c r="E3" s="55">
        <f t="shared" si="0"/>
        <v>1.4056225000000002</v>
      </c>
      <c r="F3" s="56">
        <f t="shared" si="1"/>
        <v>1.7670804310000019</v>
      </c>
      <c r="G3" s="55" t="s">
        <v>86</v>
      </c>
      <c r="I3" t="s">
        <v>155</v>
      </c>
      <c r="L3">
        <f>((20-K3)*-0.000175+J3)-0.0008</f>
        <v>-4.3E-3</v>
      </c>
      <c r="M3" s="37">
        <f>L3*10.9276-13.593</f>
        <v>-13.63998868</v>
      </c>
    </row>
    <row r="4" spans="1:13">
      <c r="A4" s="57">
        <v>3</v>
      </c>
      <c r="B4" s="57" t="s">
        <v>61</v>
      </c>
      <c r="C4" s="58">
        <v>1.4057999999999999</v>
      </c>
      <c r="D4" s="57">
        <v>20.8</v>
      </c>
      <c r="E4" s="57">
        <f t="shared" si="0"/>
        <v>1.4051400000000001</v>
      </c>
      <c r="F4" s="58">
        <f t="shared" si="1"/>
        <v>1.7618078640000014</v>
      </c>
      <c r="G4" s="57" t="s">
        <v>87</v>
      </c>
      <c r="I4" t="s">
        <v>156</v>
      </c>
    </row>
    <row r="5" spans="1:13">
      <c r="A5" s="57">
        <v>4</v>
      </c>
      <c r="B5" s="57" t="s">
        <v>61</v>
      </c>
      <c r="C5" s="58">
        <v>1.4053</v>
      </c>
      <c r="D5" s="57">
        <v>20.9</v>
      </c>
      <c r="E5" s="57">
        <f t="shared" si="0"/>
        <v>1.4046575000000001</v>
      </c>
      <c r="F5" s="58">
        <f t="shared" si="1"/>
        <v>1.756535297000001</v>
      </c>
      <c r="G5" s="57" t="s">
        <v>88</v>
      </c>
      <c r="I5" t="s">
        <v>157</v>
      </c>
    </row>
    <row r="6" spans="1:13">
      <c r="A6" s="57">
        <v>5</v>
      </c>
      <c r="B6" s="57" t="s">
        <v>61</v>
      </c>
      <c r="C6" s="58">
        <v>1.4048</v>
      </c>
      <c r="D6" s="57">
        <v>21</v>
      </c>
      <c r="E6" s="57">
        <f t="shared" si="0"/>
        <v>1.4041750000000002</v>
      </c>
      <c r="F6" s="58">
        <f t="shared" si="1"/>
        <v>1.7512627300000023</v>
      </c>
      <c r="G6" s="57" t="s">
        <v>89</v>
      </c>
    </row>
    <row r="7" spans="1:13">
      <c r="A7" s="57">
        <v>6</v>
      </c>
      <c r="B7" s="57" t="s">
        <v>61</v>
      </c>
      <c r="C7" s="58">
        <v>1.4041999999999999</v>
      </c>
      <c r="D7" s="57">
        <v>21</v>
      </c>
      <c r="E7" s="57">
        <f t="shared" si="0"/>
        <v>1.403575</v>
      </c>
      <c r="F7" s="58">
        <f t="shared" si="1"/>
        <v>1.7447061700000006</v>
      </c>
      <c r="G7" s="57" t="s">
        <v>90</v>
      </c>
    </row>
    <row r="8" spans="1:13">
      <c r="A8" s="57">
        <v>7</v>
      </c>
      <c r="B8" s="57" t="s">
        <v>61</v>
      </c>
      <c r="C8" s="58">
        <v>1.4036999999999999</v>
      </c>
      <c r="D8" s="57">
        <v>21.1</v>
      </c>
      <c r="E8" s="57">
        <f t="shared" si="0"/>
        <v>1.4030925000000001</v>
      </c>
      <c r="F8" s="58">
        <f t="shared" si="1"/>
        <v>1.7394336030000002</v>
      </c>
      <c r="G8" s="57" t="s">
        <v>91</v>
      </c>
    </row>
    <row r="9" spans="1:13">
      <c r="A9" s="57">
        <v>8</v>
      </c>
      <c r="B9" s="57" t="s">
        <v>61</v>
      </c>
      <c r="C9" s="58">
        <v>1.4032</v>
      </c>
      <c r="D9" s="57">
        <v>21.2</v>
      </c>
      <c r="E9" s="57">
        <f t="shared" si="0"/>
        <v>1.4026100000000001</v>
      </c>
      <c r="F9" s="58">
        <f t="shared" si="1"/>
        <v>1.7341610360000015</v>
      </c>
      <c r="G9" s="57" t="s">
        <v>92</v>
      </c>
    </row>
    <row r="10" spans="1:13">
      <c r="A10" s="57">
        <v>9</v>
      </c>
      <c r="B10" s="57" t="s">
        <v>61</v>
      </c>
      <c r="C10" s="58">
        <v>1.4026000000000001</v>
      </c>
      <c r="D10" s="57">
        <v>21.2</v>
      </c>
      <c r="E10" s="57">
        <f t="shared" si="0"/>
        <v>1.4020100000000002</v>
      </c>
      <c r="F10" s="58">
        <f t="shared" si="1"/>
        <v>1.7276044760000016</v>
      </c>
      <c r="G10" s="57" t="s">
        <v>93</v>
      </c>
    </row>
    <row r="11" spans="1:13">
      <c r="A11" s="57">
        <v>10</v>
      </c>
      <c r="B11" s="57" t="s">
        <v>61</v>
      </c>
      <c r="C11" s="58">
        <v>1.4020999999999999</v>
      </c>
      <c r="D11" s="57">
        <v>21.3</v>
      </c>
      <c r="E11" s="57">
        <f t="shared" si="0"/>
        <v>1.4015275</v>
      </c>
      <c r="F11" s="58">
        <f t="shared" si="1"/>
        <v>1.7223319090000011</v>
      </c>
      <c r="G11" s="57" t="s">
        <v>94</v>
      </c>
    </row>
    <row r="12" spans="1:13">
      <c r="A12" s="55">
        <v>11</v>
      </c>
      <c r="B12" s="55" t="s">
        <v>61</v>
      </c>
      <c r="C12" s="56">
        <v>1.4016999999999999</v>
      </c>
      <c r="D12" s="55">
        <v>21.3</v>
      </c>
      <c r="E12" s="55">
        <f t="shared" si="0"/>
        <v>1.4011275000000001</v>
      </c>
      <c r="F12" s="56">
        <f t="shared" si="1"/>
        <v>1.7179608690000006</v>
      </c>
      <c r="G12" s="55" t="s">
        <v>95</v>
      </c>
    </row>
    <row r="13" spans="1:13">
      <c r="A13" s="55">
        <v>12</v>
      </c>
      <c r="B13" s="55" t="s">
        <v>61</v>
      </c>
      <c r="C13" s="56">
        <v>1.4011</v>
      </c>
      <c r="D13" s="55">
        <v>21.4</v>
      </c>
      <c r="E13" s="55">
        <f t="shared" si="0"/>
        <v>1.4005450000000002</v>
      </c>
      <c r="F13" s="56">
        <f t="shared" si="1"/>
        <v>1.7115955420000013</v>
      </c>
      <c r="G13" s="55" t="s">
        <v>96</v>
      </c>
    </row>
    <row r="14" spans="1:13">
      <c r="A14" s="55">
        <v>13</v>
      </c>
      <c r="B14" s="55" t="s">
        <v>61</v>
      </c>
      <c r="C14" s="56">
        <v>1.4007000000000001</v>
      </c>
      <c r="D14" s="55">
        <v>21.4</v>
      </c>
      <c r="E14" s="55">
        <f t="shared" si="0"/>
        <v>1.4001450000000002</v>
      </c>
      <c r="F14" s="56">
        <f t="shared" si="1"/>
        <v>1.7072245020000025</v>
      </c>
      <c r="G14" s="55" t="s">
        <v>97</v>
      </c>
    </row>
    <row r="15" spans="1:13">
      <c r="A15" s="55">
        <v>14</v>
      </c>
      <c r="B15" s="55" t="s">
        <v>61</v>
      </c>
      <c r="C15" s="56">
        <v>1.4000999999999999</v>
      </c>
      <c r="D15" s="55">
        <v>21.5</v>
      </c>
      <c r="E15" s="55">
        <f t="shared" si="0"/>
        <v>1.3995625</v>
      </c>
      <c r="F15" s="56">
        <f t="shared" si="1"/>
        <v>1.7008591749999997</v>
      </c>
      <c r="G15" s="55" t="s">
        <v>98</v>
      </c>
    </row>
    <row r="16" spans="1:13">
      <c r="A16" s="55">
        <v>15</v>
      </c>
      <c r="B16" s="55" t="s">
        <v>61</v>
      </c>
      <c r="C16" s="56">
        <v>1.3996</v>
      </c>
      <c r="D16" s="55">
        <v>21.6</v>
      </c>
      <c r="E16" s="55">
        <f t="shared" si="0"/>
        <v>1.3990800000000001</v>
      </c>
      <c r="F16" s="56">
        <f t="shared" si="1"/>
        <v>1.695586608000001</v>
      </c>
      <c r="G16" s="55" t="s">
        <v>99</v>
      </c>
    </row>
    <row r="17" spans="1:7">
      <c r="A17" s="55">
        <v>16</v>
      </c>
      <c r="B17" s="55" t="s">
        <v>61</v>
      </c>
      <c r="C17" s="56">
        <v>1.3991</v>
      </c>
      <c r="D17" s="55">
        <v>21.6</v>
      </c>
      <c r="E17" s="55">
        <f t="shared" si="0"/>
        <v>1.3985800000000002</v>
      </c>
      <c r="F17" s="56">
        <f t="shared" si="1"/>
        <v>1.6901228080000017</v>
      </c>
      <c r="G17" s="55" t="s">
        <v>100</v>
      </c>
    </row>
    <row r="18" spans="1:7">
      <c r="A18" s="55">
        <v>17</v>
      </c>
      <c r="B18" s="55" t="s">
        <v>61</v>
      </c>
      <c r="C18" s="56">
        <v>1.3986000000000001</v>
      </c>
      <c r="D18" s="55">
        <v>21.7</v>
      </c>
      <c r="E18" s="55">
        <f t="shared" si="0"/>
        <v>1.3980975000000002</v>
      </c>
      <c r="F18" s="56">
        <f t="shared" si="1"/>
        <v>1.684850241000003</v>
      </c>
      <c r="G18" s="55" t="s">
        <v>101</v>
      </c>
    </row>
    <row r="19" spans="1:7">
      <c r="A19" s="55">
        <v>18</v>
      </c>
      <c r="B19" s="55" t="s">
        <v>61</v>
      </c>
      <c r="C19" s="56">
        <v>1.3978999999999999</v>
      </c>
      <c r="D19" s="55">
        <v>21.7</v>
      </c>
      <c r="E19" s="55">
        <f t="shared" si="0"/>
        <v>1.3973975000000001</v>
      </c>
      <c r="F19" s="56">
        <f t="shared" si="1"/>
        <v>1.6772009210000007</v>
      </c>
      <c r="G19" s="55" t="s">
        <v>102</v>
      </c>
    </row>
    <row r="20" spans="1:7">
      <c r="A20" s="57">
        <v>19</v>
      </c>
      <c r="B20" s="57" t="s">
        <v>61</v>
      </c>
      <c r="C20" s="58">
        <v>1.3960999999999999</v>
      </c>
      <c r="D20" s="57">
        <v>21.8</v>
      </c>
      <c r="E20" s="57">
        <f t="shared" si="0"/>
        <v>1.395615</v>
      </c>
      <c r="F20" s="58">
        <f t="shared" si="1"/>
        <v>1.6577224739999998</v>
      </c>
      <c r="G20" s="57" t="s">
        <v>103</v>
      </c>
    </row>
    <row r="21" spans="1:7">
      <c r="A21" s="57">
        <v>20</v>
      </c>
      <c r="B21" s="57" t="s">
        <v>61</v>
      </c>
      <c r="C21" s="58">
        <v>1.3892</v>
      </c>
      <c r="D21" s="57">
        <v>21.8</v>
      </c>
      <c r="E21" s="57">
        <f t="shared" si="0"/>
        <v>1.3887150000000001</v>
      </c>
      <c r="F21" s="58">
        <f t="shared" si="1"/>
        <v>1.5823220340000024</v>
      </c>
      <c r="G21" s="57" t="s">
        <v>104</v>
      </c>
    </row>
    <row r="22" spans="1:7">
      <c r="A22" s="57">
        <v>21</v>
      </c>
      <c r="B22" s="57" t="s">
        <v>61</v>
      </c>
      <c r="C22" s="58">
        <v>1.3740000000000001</v>
      </c>
      <c r="D22" s="57">
        <v>21.8</v>
      </c>
      <c r="E22" s="57">
        <f t="shared" si="0"/>
        <v>1.3735150000000003</v>
      </c>
      <c r="F22" s="58">
        <f t="shared" si="1"/>
        <v>1.4162225140000029</v>
      </c>
      <c r="G22" s="57" t="s">
        <v>105</v>
      </c>
    </row>
    <row r="23" spans="1:7">
      <c r="A23" s="57">
        <v>22</v>
      </c>
      <c r="B23" s="57" t="s">
        <v>61</v>
      </c>
      <c r="C23" s="58">
        <v>1.3544</v>
      </c>
      <c r="D23" s="57">
        <v>21.9</v>
      </c>
      <c r="E23" s="57">
        <f t="shared" si="0"/>
        <v>1.3539325000000002</v>
      </c>
      <c r="F23" s="58">
        <f t="shared" si="1"/>
        <v>1.2022327870000016</v>
      </c>
      <c r="G23" s="57" t="s">
        <v>106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TubeLoading</vt:lpstr>
      <vt:lpstr>Tube A</vt:lpstr>
      <vt:lpstr>Tube B</vt:lpstr>
      <vt:lpstr>Tube C</vt:lpstr>
      <vt:lpstr>Tube D</vt:lpstr>
      <vt:lpstr>Tube E</vt:lpstr>
      <vt:lpstr>Tube F</vt:lpstr>
      <vt:lpstr>Tube G</vt:lpstr>
      <vt:lpstr>Tube H</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Allen, George Michael</cp:lastModifiedBy>
  <cp:lastPrinted>2021-07-08T20:26:59Z</cp:lastPrinted>
  <dcterms:created xsi:type="dcterms:W3CDTF">2008-04-25T16:16:04Z</dcterms:created>
  <dcterms:modified xsi:type="dcterms:W3CDTF">2023-03-28T22:26:39Z</dcterms:modified>
</cp:coreProperties>
</file>