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T:\SIP Pipeline\Mike\220809 Batch 125 Water Yr\"/>
    </mc:Choice>
  </mc:AlternateContent>
  <xr:revisionPtr revIDLastSave="0" documentId="13_ncr:1_{BF5834E4-247A-4829-AC62-44BD0533EEA3}" xr6:coauthVersionLast="47" xr6:coauthVersionMax="47" xr10:uidLastSave="{00000000-0000-0000-0000-000000000000}"/>
  <bookViews>
    <workbookView xWindow="7860" yWindow="1013" windowWidth="10993" windowHeight="4594" tabRatio="622" activeTab="1" xr2:uid="{00000000-000D-0000-FFFF-FFFF00000000}"/>
  </bookViews>
  <sheets>
    <sheet name="Table of Contents" sheetId="22" r:id="rId1"/>
    <sheet name="Summary" sheetId="21" r:id="rId2"/>
    <sheet name="Tube Loading" sheetId="3" r:id="rId3"/>
    <sheet name="Tube A" sheetId="6" r:id="rId4"/>
    <sheet name="Tube B" sheetId="5" r:id="rId5"/>
    <sheet name="Tube C" sheetId="9" r:id="rId6"/>
    <sheet name="Tube D" sheetId="7" r:id="rId7"/>
    <sheet name="Tube E" sheetId="8" r:id="rId8"/>
    <sheet name="Tube F" sheetId="11" r:id="rId9"/>
    <sheet name="Tube G" sheetId="10" r:id="rId10"/>
    <sheet name="Tube H" sheetId="13" r:id="rId11"/>
    <sheet name="Tube I" sheetId="14" r:id="rId12"/>
    <sheet name="Tube J" sheetId="15" r:id="rId13"/>
    <sheet name="Tube K" sheetId="16" r:id="rId14"/>
    <sheet name="Tube L" sheetId="17" r:id="rId15"/>
    <sheet name="Tube M" sheetId="18" r:id="rId16"/>
    <sheet name="Tube N" sheetId="4" r:id="rId17"/>
    <sheet name="Tube O" sheetId="12" r:id="rId18"/>
    <sheet name="Tube P" sheetId="19" r:id="rId19"/>
    <sheet name="time" sheetId="1" r:id="rId2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53" i="21" l="1"/>
  <c r="M52" i="21"/>
  <c r="M51" i="21"/>
  <c r="M50" i="21"/>
  <c r="M49" i="21"/>
  <c r="M48" i="21"/>
  <c r="M47" i="21"/>
  <c r="M46" i="21"/>
  <c r="M45" i="21"/>
  <c r="M44" i="21"/>
  <c r="M43" i="21"/>
  <c r="M42" i="21"/>
  <c r="M41" i="21"/>
  <c r="M40" i="21"/>
  <c r="M39" i="21"/>
  <c r="M38" i="21"/>
  <c r="M37" i="21"/>
  <c r="M36" i="21"/>
  <c r="M35" i="21"/>
  <c r="M34" i="21"/>
  <c r="M33" i="21"/>
  <c r="M32" i="21"/>
  <c r="K56" i="21" l="1"/>
  <c r="H56" i="21"/>
  <c r="E56" i="21"/>
  <c r="B56" i="21"/>
  <c r="K29" i="21"/>
  <c r="H29" i="21"/>
  <c r="E29" i="21"/>
  <c r="B29" i="21"/>
  <c r="K1" i="21"/>
  <c r="H1" i="21"/>
  <c r="E23" i="8"/>
  <c r="F23" i="8" s="1"/>
  <c r="K41" i="3"/>
  <c r="K42" i="3"/>
  <c r="K43" i="3"/>
  <c r="K44" i="3"/>
  <c r="K45" i="3"/>
  <c r="J33" i="3"/>
  <c r="J34" i="3"/>
  <c r="J35" i="3"/>
  <c r="J32" i="3"/>
  <c r="H33" i="3"/>
  <c r="H32" i="3"/>
  <c r="H31" i="3"/>
  <c r="H30" i="3"/>
  <c r="H29" i="3"/>
  <c r="H34" i="3"/>
  <c r="H35" i="3"/>
  <c r="H36" i="3"/>
  <c r="H37" i="3"/>
  <c r="H38" i="3"/>
  <c r="H39" i="3"/>
  <c r="H40" i="3"/>
  <c r="H41" i="3"/>
  <c r="H42" i="3"/>
  <c r="H43" i="3"/>
  <c r="H44" i="3"/>
  <c r="I30" i="3" l="1"/>
  <c r="J31" i="3"/>
  <c r="I31" i="3"/>
  <c r="E1" i="21"/>
  <c r="B1" i="21"/>
  <c r="E23" i="19"/>
  <c r="F23" i="19" s="1"/>
  <c r="F22" i="19"/>
  <c r="E22" i="19"/>
  <c r="E21" i="19"/>
  <c r="F21" i="19" s="1"/>
  <c r="E20" i="19"/>
  <c r="F20" i="19" s="1"/>
  <c r="E19" i="19"/>
  <c r="F19" i="19" s="1"/>
  <c r="F18" i="19"/>
  <c r="E18" i="19"/>
  <c r="E17" i="19"/>
  <c r="F17" i="19" s="1"/>
  <c r="E16" i="19"/>
  <c r="F16" i="19" s="1"/>
  <c r="E15" i="19"/>
  <c r="F15" i="19" s="1"/>
  <c r="F14" i="19"/>
  <c r="E14" i="19"/>
  <c r="E13" i="19"/>
  <c r="F13" i="19" s="1"/>
  <c r="E12" i="19"/>
  <c r="F12" i="19" s="1"/>
  <c r="E11" i="19"/>
  <c r="F11" i="19" s="1"/>
  <c r="F10" i="19"/>
  <c r="E10" i="19"/>
  <c r="E9" i="19"/>
  <c r="F9" i="19" s="1"/>
  <c r="E8" i="19"/>
  <c r="F8" i="19" s="1"/>
  <c r="E7" i="19"/>
  <c r="F7" i="19" s="1"/>
  <c r="F6" i="19"/>
  <c r="E6" i="19"/>
  <c r="E5" i="19"/>
  <c r="F5" i="19" s="1"/>
  <c r="E4" i="19"/>
  <c r="F4" i="19" s="1"/>
  <c r="E3" i="19"/>
  <c r="F3" i="19" s="1"/>
  <c r="F2" i="19"/>
  <c r="E2" i="19"/>
  <c r="E23" i="12"/>
  <c r="F23" i="12" s="1"/>
  <c r="E22" i="12"/>
  <c r="F22" i="12" s="1"/>
  <c r="E21" i="12"/>
  <c r="F21" i="12" s="1"/>
  <c r="E20" i="12"/>
  <c r="F20" i="12" s="1"/>
  <c r="E19" i="12"/>
  <c r="F19" i="12" s="1"/>
  <c r="E18" i="12"/>
  <c r="F18" i="12" s="1"/>
  <c r="E17" i="12"/>
  <c r="F17" i="12" s="1"/>
  <c r="E16" i="12"/>
  <c r="F16" i="12" s="1"/>
  <c r="E15" i="12"/>
  <c r="F15" i="12" s="1"/>
  <c r="E14" i="12"/>
  <c r="F14" i="12" s="1"/>
  <c r="E13" i="12"/>
  <c r="F13" i="12" s="1"/>
  <c r="E12" i="12"/>
  <c r="F12" i="12" s="1"/>
  <c r="E11" i="12"/>
  <c r="F11" i="12" s="1"/>
  <c r="E10" i="12"/>
  <c r="F10" i="12" s="1"/>
  <c r="E9" i="12"/>
  <c r="F9" i="12" s="1"/>
  <c r="E8" i="12"/>
  <c r="F8" i="12" s="1"/>
  <c r="E7" i="12"/>
  <c r="F7" i="12" s="1"/>
  <c r="E6" i="12"/>
  <c r="F6" i="12" s="1"/>
  <c r="E5" i="12"/>
  <c r="F5" i="12" s="1"/>
  <c r="E4" i="12"/>
  <c r="F4" i="12" s="1"/>
  <c r="E3" i="12"/>
  <c r="F3" i="12" s="1"/>
  <c r="E2" i="12"/>
  <c r="F2" i="12" s="1"/>
  <c r="E23" i="4"/>
  <c r="F23" i="4" s="1"/>
  <c r="F22" i="4"/>
  <c r="E22" i="4"/>
  <c r="E21" i="4"/>
  <c r="F21" i="4" s="1"/>
  <c r="E20" i="4"/>
  <c r="F20" i="4" s="1"/>
  <c r="E19" i="4"/>
  <c r="F19" i="4" s="1"/>
  <c r="F18" i="4"/>
  <c r="E18" i="4"/>
  <c r="E17" i="4"/>
  <c r="F17" i="4" s="1"/>
  <c r="E16" i="4"/>
  <c r="F16" i="4" s="1"/>
  <c r="E15" i="4"/>
  <c r="F15" i="4" s="1"/>
  <c r="F14" i="4"/>
  <c r="E14" i="4"/>
  <c r="E13" i="4"/>
  <c r="F13" i="4" s="1"/>
  <c r="E12" i="4"/>
  <c r="F12" i="4" s="1"/>
  <c r="E11" i="4"/>
  <c r="F11" i="4" s="1"/>
  <c r="F10" i="4"/>
  <c r="E10" i="4"/>
  <c r="E9" i="4"/>
  <c r="F9" i="4" s="1"/>
  <c r="E8" i="4"/>
  <c r="F8" i="4" s="1"/>
  <c r="E7" i="4"/>
  <c r="F7" i="4" s="1"/>
  <c r="F6" i="4"/>
  <c r="E6" i="4"/>
  <c r="E5" i="4"/>
  <c r="F5" i="4" s="1"/>
  <c r="E4" i="4"/>
  <c r="F4" i="4" s="1"/>
  <c r="E3" i="4"/>
  <c r="F3" i="4" s="1"/>
  <c r="F2" i="4"/>
  <c r="E2" i="4"/>
  <c r="H60" i="21"/>
  <c r="K60" i="21"/>
  <c r="H61" i="21"/>
  <c r="K61" i="21"/>
  <c r="H62" i="21"/>
  <c r="K62" i="21"/>
  <c r="H63" i="21"/>
  <c r="K63" i="21"/>
  <c r="H64" i="21"/>
  <c r="K64" i="21"/>
  <c r="H65" i="21"/>
  <c r="K65" i="21"/>
  <c r="H66" i="21"/>
  <c r="K66" i="21"/>
  <c r="H67" i="21"/>
  <c r="K67" i="21"/>
  <c r="H68" i="21"/>
  <c r="K68" i="21"/>
  <c r="H69" i="21"/>
  <c r="K69" i="21"/>
  <c r="H70" i="21"/>
  <c r="K70" i="21"/>
  <c r="H71" i="21"/>
  <c r="K71" i="21"/>
  <c r="H72" i="21"/>
  <c r="K72" i="21"/>
  <c r="H73" i="21"/>
  <c r="K73" i="21"/>
  <c r="H74" i="21"/>
  <c r="K74" i="21"/>
  <c r="H75" i="21"/>
  <c r="K75" i="21"/>
  <c r="H76" i="21"/>
  <c r="K76" i="21"/>
  <c r="H77" i="21"/>
  <c r="K77" i="21"/>
  <c r="H78" i="21"/>
  <c r="K78" i="21"/>
  <c r="H79" i="21"/>
  <c r="K79" i="21"/>
  <c r="H80" i="21"/>
  <c r="K80" i="21"/>
  <c r="E60" i="21"/>
  <c r="E61" i="21"/>
  <c r="E62" i="21"/>
  <c r="E63" i="21"/>
  <c r="E64" i="21"/>
  <c r="E65" i="21"/>
  <c r="E66" i="21"/>
  <c r="E67" i="21"/>
  <c r="E68" i="21"/>
  <c r="E69" i="21"/>
  <c r="E70" i="21"/>
  <c r="E71" i="21"/>
  <c r="E72" i="21"/>
  <c r="E73" i="21"/>
  <c r="E74" i="21"/>
  <c r="E75" i="21"/>
  <c r="E76" i="21"/>
  <c r="E77" i="21"/>
  <c r="E78" i="21"/>
  <c r="E79" i="21"/>
  <c r="E80" i="21"/>
  <c r="K59" i="21"/>
  <c r="H59" i="21"/>
  <c r="E59" i="21"/>
  <c r="B60" i="21"/>
  <c r="B61" i="21"/>
  <c r="B62" i="21"/>
  <c r="B63" i="21"/>
  <c r="B64" i="21"/>
  <c r="B65" i="21"/>
  <c r="B66" i="21"/>
  <c r="B67" i="21"/>
  <c r="B68" i="21"/>
  <c r="B69" i="21"/>
  <c r="B70" i="21"/>
  <c r="B71" i="21"/>
  <c r="B72" i="21"/>
  <c r="B73" i="21"/>
  <c r="B74" i="21"/>
  <c r="B75" i="21"/>
  <c r="B76" i="21"/>
  <c r="B77" i="21"/>
  <c r="B78" i="21"/>
  <c r="B79" i="21"/>
  <c r="B80" i="21"/>
  <c r="B59" i="21"/>
  <c r="J30" i="3" l="1"/>
  <c r="B6" i="22"/>
  <c r="B7" i="22"/>
  <c r="B8" i="22"/>
  <c r="B9" i="22"/>
  <c r="B10" i="22"/>
  <c r="B11" i="22"/>
  <c r="B12" i="22"/>
  <c r="B13" i="22"/>
  <c r="B14" i="22"/>
  <c r="B15" i="22"/>
  <c r="B16" i="22"/>
  <c r="B5" i="22"/>
  <c r="A6" i="22"/>
  <c r="A7" i="22"/>
  <c r="A8" i="22"/>
  <c r="A9" i="22"/>
  <c r="A10" i="22"/>
  <c r="A11" i="22"/>
  <c r="A12" i="22"/>
  <c r="A13" i="22"/>
  <c r="A14" i="22"/>
  <c r="A15" i="22"/>
  <c r="A16" i="22"/>
  <c r="A5" i="22"/>
  <c r="E23" i="17"/>
  <c r="F23" i="17" s="1"/>
  <c r="L80" i="21" s="1"/>
  <c r="E22" i="17"/>
  <c r="F22" i="17" s="1"/>
  <c r="L79" i="21" s="1"/>
  <c r="E21" i="17"/>
  <c r="F21" i="17" s="1"/>
  <c r="L78" i="21" s="1"/>
  <c r="E20" i="17"/>
  <c r="F20" i="17" s="1"/>
  <c r="L77" i="21" s="1"/>
  <c r="E19" i="17"/>
  <c r="F19" i="17" s="1"/>
  <c r="L76" i="21" s="1"/>
  <c r="E18" i="17"/>
  <c r="F18" i="17" s="1"/>
  <c r="L75" i="21" s="1"/>
  <c r="E17" i="17"/>
  <c r="F17" i="17" s="1"/>
  <c r="L74" i="21" s="1"/>
  <c r="E16" i="17"/>
  <c r="F16" i="17" s="1"/>
  <c r="L73" i="21" s="1"/>
  <c r="E15" i="17"/>
  <c r="F15" i="17" s="1"/>
  <c r="L72" i="21" s="1"/>
  <c r="E14" i="17"/>
  <c r="F14" i="17" s="1"/>
  <c r="L71" i="21" s="1"/>
  <c r="E13" i="17"/>
  <c r="F13" i="17" s="1"/>
  <c r="L70" i="21" s="1"/>
  <c r="E12" i="17"/>
  <c r="F12" i="17" s="1"/>
  <c r="L69" i="21" s="1"/>
  <c r="E11" i="17"/>
  <c r="F11" i="17" s="1"/>
  <c r="L68" i="21" s="1"/>
  <c r="E10" i="17"/>
  <c r="F10" i="17" s="1"/>
  <c r="L67" i="21" s="1"/>
  <c r="E9" i="17"/>
  <c r="F9" i="17" s="1"/>
  <c r="L66" i="21" s="1"/>
  <c r="E8" i="17"/>
  <c r="F8" i="17" s="1"/>
  <c r="L65" i="21" s="1"/>
  <c r="E7" i="17"/>
  <c r="F7" i="17" s="1"/>
  <c r="L64" i="21" s="1"/>
  <c r="E6" i="17"/>
  <c r="F6" i="17" s="1"/>
  <c r="L63" i="21" s="1"/>
  <c r="E5" i="17"/>
  <c r="F5" i="17" s="1"/>
  <c r="L62" i="21" s="1"/>
  <c r="E4" i="17"/>
  <c r="F4" i="17" s="1"/>
  <c r="L61" i="21" s="1"/>
  <c r="E3" i="17"/>
  <c r="F3" i="17" s="1"/>
  <c r="L60" i="21" s="1"/>
  <c r="E2" i="17"/>
  <c r="F2" i="17" s="1"/>
  <c r="L59" i="21" s="1"/>
  <c r="E23" i="16"/>
  <c r="F23" i="16" s="1"/>
  <c r="I80" i="21" s="1"/>
  <c r="E22" i="16"/>
  <c r="F22" i="16" s="1"/>
  <c r="I79" i="21" s="1"/>
  <c r="E21" i="16"/>
  <c r="F21" i="16" s="1"/>
  <c r="I78" i="21" s="1"/>
  <c r="E20" i="16"/>
  <c r="F20" i="16" s="1"/>
  <c r="I77" i="21" s="1"/>
  <c r="E19" i="16"/>
  <c r="F19" i="16" s="1"/>
  <c r="I76" i="21" s="1"/>
  <c r="E18" i="16"/>
  <c r="F18" i="16" s="1"/>
  <c r="I75" i="21" s="1"/>
  <c r="E17" i="16"/>
  <c r="F17" i="16" s="1"/>
  <c r="I74" i="21" s="1"/>
  <c r="E16" i="16"/>
  <c r="F16" i="16" s="1"/>
  <c r="I73" i="21" s="1"/>
  <c r="E15" i="16"/>
  <c r="F15" i="16" s="1"/>
  <c r="I72" i="21" s="1"/>
  <c r="E14" i="16"/>
  <c r="F14" i="16" s="1"/>
  <c r="I71" i="21" s="1"/>
  <c r="E13" i="16"/>
  <c r="F13" i="16" s="1"/>
  <c r="I70" i="21" s="1"/>
  <c r="E12" i="16"/>
  <c r="F12" i="16" s="1"/>
  <c r="I69" i="21" s="1"/>
  <c r="E11" i="16"/>
  <c r="F11" i="16" s="1"/>
  <c r="I68" i="21" s="1"/>
  <c r="E10" i="16"/>
  <c r="F10" i="16" s="1"/>
  <c r="I67" i="21" s="1"/>
  <c r="E9" i="16"/>
  <c r="F9" i="16" s="1"/>
  <c r="I66" i="21" s="1"/>
  <c r="E8" i="16"/>
  <c r="F8" i="16" s="1"/>
  <c r="I65" i="21" s="1"/>
  <c r="E7" i="16"/>
  <c r="F7" i="16" s="1"/>
  <c r="I64" i="21" s="1"/>
  <c r="E6" i="16"/>
  <c r="F6" i="16" s="1"/>
  <c r="I63" i="21" s="1"/>
  <c r="E5" i="16"/>
  <c r="F5" i="16" s="1"/>
  <c r="I62" i="21" s="1"/>
  <c r="E4" i="16"/>
  <c r="F4" i="16" s="1"/>
  <c r="I61" i="21" s="1"/>
  <c r="E3" i="16"/>
  <c r="F3" i="16" s="1"/>
  <c r="I60" i="21" s="1"/>
  <c r="E2" i="16"/>
  <c r="F2" i="16" s="1"/>
  <c r="I59" i="21" s="1"/>
  <c r="E23" i="15"/>
  <c r="F23" i="15" s="1"/>
  <c r="E22" i="15"/>
  <c r="F22" i="15" s="1"/>
  <c r="E21" i="15"/>
  <c r="F21" i="15" s="1"/>
  <c r="E20" i="15"/>
  <c r="F20" i="15" s="1"/>
  <c r="E19" i="15"/>
  <c r="F19" i="15" s="1"/>
  <c r="E18" i="15"/>
  <c r="F18" i="15" s="1"/>
  <c r="E17" i="15"/>
  <c r="F17" i="15" s="1"/>
  <c r="E16" i="15"/>
  <c r="F16" i="15" s="1"/>
  <c r="E15" i="15"/>
  <c r="F15" i="15" s="1"/>
  <c r="E14" i="15"/>
  <c r="F14" i="15" s="1"/>
  <c r="E13" i="15"/>
  <c r="F13" i="15" s="1"/>
  <c r="E12" i="15"/>
  <c r="F12" i="15" s="1"/>
  <c r="E11" i="15"/>
  <c r="F11" i="15" s="1"/>
  <c r="E10" i="15"/>
  <c r="F10" i="15" s="1"/>
  <c r="E9" i="15"/>
  <c r="F9" i="15" s="1"/>
  <c r="E8" i="15"/>
  <c r="F8" i="15" s="1"/>
  <c r="E7" i="15"/>
  <c r="F7" i="15" s="1"/>
  <c r="E6" i="15"/>
  <c r="F6" i="15" s="1"/>
  <c r="E5" i="15"/>
  <c r="F5" i="15" s="1"/>
  <c r="E4" i="15"/>
  <c r="F4" i="15" s="1"/>
  <c r="E3" i="15"/>
  <c r="F3" i="15" s="1"/>
  <c r="E2" i="15"/>
  <c r="F2" i="15" s="1"/>
  <c r="E23" i="14"/>
  <c r="F23" i="14" s="1"/>
  <c r="E22" i="14"/>
  <c r="F22" i="14" s="1"/>
  <c r="E21" i="14"/>
  <c r="F21" i="14" s="1"/>
  <c r="E20" i="14"/>
  <c r="F20" i="14" s="1"/>
  <c r="E19" i="14"/>
  <c r="F19" i="14" s="1"/>
  <c r="E18" i="14"/>
  <c r="F18" i="14" s="1"/>
  <c r="E17" i="14"/>
  <c r="F17" i="14" s="1"/>
  <c r="E16" i="14"/>
  <c r="F16" i="14" s="1"/>
  <c r="E15" i="14"/>
  <c r="F15" i="14" s="1"/>
  <c r="E14" i="14"/>
  <c r="F14" i="14" s="1"/>
  <c r="E13" i="14"/>
  <c r="F13" i="14" s="1"/>
  <c r="E12" i="14"/>
  <c r="F12" i="14" s="1"/>
  <c r="E11" i="14"/>
  <c r="F11" i="14" s="1"/>
  <c r="E10" i="14"/>
  <c r="F10" i="14" s="1"/>
  <c r="E9" i="14"/>
  <c r="F9" i="14" s="1"/>
  <c r="E8" i="14"/>
  <c r="F8" i="14" s="1"/>
  <c r="E7" i="14"/>
  <c r="F7" i="14" s="1"/>
  <c r="E6" i="14"/>
  <c r="F6" i="14" s="1"/>
  <c r="E5" i="14"/>
  <c r="F5" i="14" s="1"/>
  <c r="E4" i="14"/>
  <c r="F4" i="14" s="1"/>
  <c r="E3" i="14"/>
  <c r="F3" i="14" s="1"/>
  <c r="E2" i="14"/>
  <c r="F2" i="14" s="1"/>
  <c r="F80" i="21" l="1"/>
  <c r="C80" i="21"/>
  <c r="C79" i="21"/>
  <c r="F79" i="21"/>
  <c r="C78" i="21"/>
  <c r="F78" i="21"/>
  <c r="C77" i="21"/>
  <c r="F77" i="21"/>
  <c r="F76" i="21"/>
  <c r="C76" i="21"/>
  <c r="C75" i="21"/>
  <c r="F75" i="21"/>
  <c r="C74" i="21"/>
  <c r="F74" i="21"/>
  <c r="F73" i="21"/>
  <c r="C73" i="21"/>
  <c r="C72" i="21"/>
  <c r="F72" i="21"/>
  <c r="C71" i="21"/>
  <c r="F71" i="21"/>
  <c r="C70" i="21"/>
  <c r="F70" i="21"/>
  <c r="C68" i="21"/>
  <c r="F68" i="21"/>
  <c r="C69" i="21"/>
  <c r="F69" i="21"/>
  <c r="F67" i="21"/>
  <c r="C67" i="21"/>
  <c r="F66" i="21"/>
  <c r="C66" i="21"/>
  <c r="C65" i="21"/>
  <c r="F65" i="21"/>
  <c r="C64" i="21"/>
  <c r="F64" i="21"/>
  <c r="C63" i="21"/>
  <c r="F63" i="21"/>
  <c r="F62" i="21"/>
  <c r="C62" i="21"/>
  <c r="C61" i="21"/>
  <c r="F61" i="21"/>
  <c r="C60" i="21"/>
  <c r="F60" i="21"/>
  <c r="F59" i="21"/>
  <c r="C59" i="21"/>
  <c r="K33" i="21"/>
  <c r="K34" i="21"/>
  <c r="K35" i="21"/>
  <c r="K36" i="21"/>
  <c r="K37" i="21"/>
  <c r="K38" i="21"/>
  <c r="K39" i="21"/>
  <c r="K40" i="21"/>
  <c r="K41" i="21"/>
  <c r="K42" i="21"/>
  <c r="K43" i="21"/>
  <c r="K44" i="21"/>
  <c r="K45" i="21"/>
  <c r="K46" i="21"/>
  <c r="K47" i="21"/>
  <c r="K48" i="21"/>
  <c r="K49" i="21"/>
  <c r="K50" i="21"/>
  <c r="K51" i="21"/>
  <c r="K52" i="21"/>
  <c r="K53" i="21"/>
  <c r="H33" i="21"/>
  <c r="H34" i="21"/>
  <c r="H35" i="21"/>
  <c r="H36" i="21"/>
  <c r="H37" i="21"/>
  <c r="H38" i="21"/>
  <c r="H39" i="21"/>
  <c r="H40" i="21"/>
  <c r="H41" i="21"/>
  <c r="H42" i="21"/>
  <c r="H43" i="21"/>
  <c r="H44" i="21"/>
  <c r="H45" i="21"/>
  <c r="H46" i="21"/>
  <c r="H47" i="21"/>
  <c r="H48" i="21"/>
  <c r="H49" i="21"/>
  <c r="H50" i="21"/>
  <c r="H51" i="21"/>
  <c r="H52" i="21"/>
  <c r="H53" i="21"/>
  <c r="E33" i="21"/>
  <c r="E34" i="21"/>
  <c r="E35" i="21"/>
  <c r="E36" i="21"/>
  <c r="E37" i="21"/>
  <c r="E38" i="21"/>
  <c r="E39" i="21"/>
  <c r="E40" i="21"/>
  <c r="E41" i="21"/>
  <c r="E42" i="21"/>
  <c r="E43" i="21"/>
  <c r="E44" i="21"/>
  <c r="E45" i="21"/>
  <c r="E46" i="21"/>
  <c r="E47" i="21"/>
  <c r="E48" i="21"/>
  <c r="E49" i="21"/>
  <c r="E50" i="21"/>
  <c r="E51" i="21"/>
  <c r="E52" i="21"/>
  <c r="E53" i="21"/>
  <c r="B33" i="21"/>
  <c r="B34" i="21"/>
  <c r="B35" i="21"/>
  <c r="B36" i="21"/>
  <c r="B37" i="21"/>
  <c r="B38" i="21"/>
  <c r="B39" i="21"/>
  <c r="B40" i="21"/>
  <c r="B41" i="21"/>
  <c r="B42" i="21"/>
  <c r="B43" i="21"/>
  <c r="B44" i="21"/>
  <c r="B45" i="21"/>
  <c r="B46" i="21"/>
  <c r="B47" i="21"/>
  <c r="B48" i="21"/>
  <c r="B49" i="21"/>
  <c r="B50" i="21"/>
  <c r="B51" i="21"/>
  <c r="B52" i="21"/>
  <c r="B53" i="21"/>
  <c r="K32" i="21"/>
  <c r="H32" i="21"/>
  <c r="E32" i="21"/>
  <c r="B32" i="21"/>
  <c r="K5" i="21"/>
  <c r="K6" i="21"/>
  <c r="K7" i="21"/>
  <c r="K8" i="21"/>
  <c r="K9" i="21"/>
  <c r="K10" i="21"/>
  <c r="K11" i="21"/>
  <c r="K12" i="21"/>
  <c r="K13" i="21"/>
  <c r="K14" i="21"/>
  <c r="K15" i="21"/>
  <c r="K16" i="21"/>
  <c r="K17" i="21"/>
  <c r="K18" i="21"/>
  <c r="K19" i="21"/>
  <c r="K20" i="21"/>
  <c r="K21" i="21"/>
  <c r="K22" i="21"/>
  <c r="K23" i="21"/>
  <c r="K24" i="21"/>
  <c r="K25" i="21"/>
  <c r="K4" i="21"/>
  <c r="H5" i="21"/>
  <c r="H6" i="21"/>
  <c r="H7" i="21"/>
  <c r="H8" i="21"/>
  <c r="H9" i="21"/>
  <c r="H10" i="21"/>
  <c r="H11" i="21"/>
  <c r="H12" i="21"/>
  <c r="H13" i="21"/>
  <c r="H14" i="21"/>
  <c r="H15" i="21"/>
  <c r="H16" i="21"/>
  <c r="H17" i="21"/>
  <c r="H18" i="21"/>
  <c r="H19" i="21"/>
  <c r="H20" i="21"/>
  <c r="H21" i="21"/>
  <c r="H22" i="21"/>
  <c r="H23" i="21"/>
  <c r="H24" i="21"/>
  <c r="H25" i="21"/>
  <c r="H4" i="21"/>
  <c r="E5" i="21"/>
  <c r="E6" i="21"/>
  <c r="E7" i="21"/>
  <c r="E8" i="21"/>
  <c r="E9" i="21"/>
  <c r="E10" i="21"/>
  <c r="E11" i="21"/>
  <c r="E12" i="21"/>
  <c r="E13" i="21"/>
  <c r="E14" i="21"/>
  <c r="E15" i="21"/>
  <c r="E16" i="21"/>
  <c r="E17" i="21"/>
  <c r="E18" i="21"/>
  <c r="E19" i="21"/>
  <c r="E20" i="21"/>
  <c r="E21" i="21"/>
  <c r="E22" i="21"/>
  <c r="E23" i="21"/>
  <c r="E24" i="21"/>
  <c r="E25" i="21"/>
  <c r="E4" i="21"/>
  <c r="B5" i="21"/>
  <c r="B6" i="21"/>
  <c r="B7" i="21"/>
  <c r="B8" i="21"/>
  <c r="B9" i="21"/>
  <c r="B10" i="21"/>
  <c r="B11" i="21"/>
  <c r="B12" i="21"/>
  <c r="B13" i="21"/>
  <c r="B14" i="21"/>
  <c r="B15" i="21"/>
  <c r="B16" i="21"/>
  <c r="B17" i="21"/>
  <c r="B18" i="21"/>
  <c r="B19" i="21"/>
  <c r="B20" i="21"/>
  <c r="B21" i="21"/>
  <c r="B22" i="21"/>
  <c r="B23" i="21"/>
  <c r="B24" i="21"/>
  <c r="B25" i="21"/>
  <c r="B4" i="21"/>
  <c r="E3" i="13"/>
  <c r="F3" i="13" s="1"/>
  <c r="L33" i="21" s="1"/>
  <c r="J37" i="3"/>
  <c r="E23" i="13"/>
  <c r="F23" i="13" s="1"/>
  <c r="L53" i="21" s="1"/>
  <c r="E22" i="13"/>
  <c r="F22" i="13" s="1"/>
  <c r="L52" i="21" s="1"/>
  <c r="E21" i="13"/>
  <c r="F21" i="13" s="1"/>
  <c r="L51" i="21" s="1"/>
  <c r="E20" i="13"/>
  <c r="F20" i="13" s="1"/>
  <c r="L50" i="21" s="1"/>
  <c r="E19" i="13"/>
  <c r="F19" i="13" s="1"/>
  <c r="L49" i="21" s="1"/>
  <c r="E18" i="13"/>
  <c r="F18" i="13" s="1"/>
  <c r="L48" i="21" s="1"/>
  <c r="E17" i="13"/>
  <c r="F17" i="13" s="1"/>
  <c r="L47" i="21" s="1"/>
  <c r="E16" i="13"/>
  <c r="F16" i="13" s="1"/>
  <c r="L46" i="21" s="1"/>
  <c r="E15" i="13"/>
  <c r="F15" i="13" s="1"/>
  <c r="L45" i="21" s="1"/>
  <c r="E14" i="13"/>
  <c r="F14" i="13" s="1"/>
  <c r="L44" i="21" s="1"/>
  <c r="E13" i="13"/>
  <c r="F13" i="13" s="1"/>
  <c r="L43" i="21" s="1"/>
  <c r="E12" i="13"/>
  <c r="F12" i="13" s="1"/>
  <c r="L42" i="21" s="1"/>
  <c r="E11" i="13"/>
  <c r="F11" i="13" s="1"/>
  <c r="L41" i="21" s="1"/>
  <c r="E10" i="13"/>
  <c r="F10" i="13" s="1"/>
  <c r="L40" i="21" s="1"/>
  <c r="E9" i="13"/>
  <c r="F9" i="13" s="1"/>
  <c r="L39" i="21" s="1"/>
  <c r="E8" i="13"/>
  <c r="F8" i="13" s="1"/>
  <c r="L38" i="21" s="1"/>
  <c r="E7" i="13"/>
  <c r="F7" i="13" s="1"/>
  <c r="L37" i="21" s="1"/>
  <c r="E6" i="13"/>
  <c r="F6" i="13" s="1"/>
  <c r="L36" i="21" s="1"/>
  <c r="E5" i="13"/>
  <c r="F5" i="13" s="1"/>
  <c r="L35" i="21" s="1"/>
  <c r="E4" i="13"/>
  <c r="F4" i="13" s="1"/>
  <c r="L34" i="21" s="1"/>
  <c r="E2" i="13"/>
  <c r="F2" i="13" s="1"/>
  <c r="L32" i="21" s="1"/>
  <c r="E23" i="10"/>
  <c r="F23" i="10" s="1"/>
  <c r="I53" i="21" s="1"/>
  <c r="E22" i="10"/>
  <c r="F22" i="10" s="1"/>
  <c r="I52" i="21" s="1"/>
  <c r="E21" i="10"/>
  <c r="F21" i="10" s="1"/>
  <c r="I51" i="21" s="1"/>
  <c r="E20" i="10"/>
  <c r="F20" i="10" s="1"/>
  <c r="I50" i="21" s="1"/>
  <c r="E19" i="10"/>
  <c r="F19" i="10" s="1"/>
  <c r="I49" i="21" s="1"/>
  <c r="E18" i="10"/>
  <c r="F18" i="10" s="1"/>
  <c r="I48" i="21" s="1"/>
  <c r="E17" i="10"/>
  <c r="F17" i="10" s="1"/>
  <c r="I47" i="21" s="1"/>
  <c r="E16" i="10"/>
  <c r="F16" i="10" s="1"/>
  <c r="I46" i="21" s="1"/>
  <c r="E15" i="10"/>
  <c r="F15" i="10" s="1"/>
  <c r="I45" i="21" s="1"/>
  <c r="E14" i="10"/>
  <c r="F14" i="10" s="1"/>
  <c r="I44" i="21" s="1"/>
  <c r="E13" i="10"/>
  <c r="F13" i="10" s="1"/>
  <c r="I43" i="21" s="1"/>
  <c r="E12" i="10"/>
  <c r="F12" i="10" s="1"/>
  <c r="I42" i="21" s="1"/>
  <c r="E11" i="10"/>
  <c r="F11" i="10" s="1"/>
  <c r="I41" i="21" s="1"/>
  <c r="E10" i="10"/>
  <c r="F10" i="10" s="1"/>
  <c r="I40" i="21" s="1"/>
  <c r="E9" i="10"/>
  <c r="F9" i="10" s="1"/>
  <c r="I39" i="21" s="1"/>
  <c r="E8" i="10"/>
  <c r="F8" i="10" s="1"/>
  <c r="I38" i="21" s="1"/>
  <c r="E7" i="10"/>
  <c r="F7" i="10" s="1"/>
  <c r="I37" i="21" s="1"/>
  <c r="E6" i="10"/>
  <c r="F6" i="10" s="1"/>
  <c r="I36" i="21" s="1"/>
  <c r="E5" i="10"/>
  <c r="F5" i="10" s="1"/>
  <c r="I35" i="21" s="1"/>
  <c r="E4" i="10"/>
  <c r="F4" i="10" s="1"/>
  <c r="I34" i="21" s="1"/>
  <c r="E3" i="10"/>
  <c r="F3" i="10" s="1"/>
  <c r="I33" i="21" s="1"/>
  <c r="E2" i="10"/>
  <c r="F2" i="10" s="1"/>
  <c r="I32" i="21" s="1"/>
  <c r="E23" i="11"/>
  <c r="F23" i="11" s="1"/>
  <c r="F53" i="21" s="1"/>
  <c r="E22" i="11"/>
  <c r="F22" i="11" s="1"/>
  <c r="F52" i="21" s="1"/>
  <c r="E21" i="11"/>
  <c r="F21" i="11" s="1"/>
  <c r="F51" i="21" s="1"/>
  <c r="E20" i="11"/>
  <c r="F20" i="11" s="1"/>
  <c r="F50" i="21" s="1"/>
  <c r="E19" i="11"/>
  <c r="F19" i="11" s="1"/>
  <c r="F49" i="21" s="1"/>
  <c r="E18" i="11"/>
  <c r="F18" i="11" s="1"/>
  <c r="F48" i="21" s="1"/>
  <c r="E17" i="11"/>
  <c r="F17" i="11" s="1"/>
  <c r="F47" i="21" s="1"/>
  <c r="E16" i="11"/>
  <c r="F16" i="11" s="1"/>
  <c r="F46" i="21" s="1"/>
  <c r="E15" i="11"/>
  <c r="F15" i="11" s="1"/>
  <c r="F45" i="21" s="1"/>
  <c r="E14" i="11"/>
  <c r="F14" i="11" s="1"/>
  <c r="F44" i="21" s="1"/>
  <c r="E13" i="11"/>
  <c r="F13" i="11" s="1"/>
  <c r="F43" i="21" s="1"/>
  <c r="E12" i="11"/>
  <c r="F12" i="11" s="1"/>
  <c r="F42" i="21" s="1"/>
  <c r="E11" i="11"/>
  <c r="F11" i="11" s="1"/>
  <c r="F41" i="21" s="1"/>
  <c r="E10" i="11"/>
  <c r="F10" i="11" s="1"/>
  <c r="F40" i="21" s="1"/>
  <c r="E9" i="11"/>
  <c r="F9" i="11" s="1"/>
  <c r="F39" i="21" s="1"/>
  <c r="E8" i="11"/>
  <c r="F8" i="11" s="1"/>
  <c r="F38" i="21" s="1"/>
  <c r="E7" i="11"/>
  <c r="F7" i="11" s="1"/>
  <c r="F37" i="21" s="1"/>
  <c r="E6" i="11"/>
  <c r="F6" i="11" s="1"/>
  <c r="F36" i="21" s="1"/>
  <c r="E5" i="11"/>
  <c r="F5" i="11" s="1"/>
  <c r="F35" i="21" s="1"/>
  <c r="E4" i="11"/>
  <c r="F4" i="11" s="1"/>
  <c r="F34" i="21" s="1"/>
  <c r="E3" i="11"/>
  <c r="F3" i="11" s="1"/>
  <c r="F33" i="21" s="1"/>
  <c r="E2" i="11"/>
  <c r="F2" i="11" s="1"/>
  <c r="F32" i="21" s="1"/>
  <c r="C53" i="21"/>
  <c r="E22" i="8"/>
  <c r="F22" i="8" s="1"/>
  <c r="C52" i="21" s="1"/>
  <c r="E21" i="8"/>
  <c r="F21" i="8" s="1"/>
  <c r="C51" i="21" s="1"/>
  <c r="E20" i="8"/>
  <c r="F20" i="8" s="1"/>
  <c r="C50" i="21" s="1"/>
  <c r="E19" i="8"/>
  <c r="F19" i="8" s="1"/>
  <c r="C49" i="21" s="1"/>
  <c r="E18" i="8"/>
  <c r="F18" i="8" s="1"/>
  <c r="C48" i="21" s="1"/>
  <c r="E17" i="8"/>
  <c r="F17" i="8" s="1"/>
  <c r="C47" i="21" s="1"/>
  <c r="E16" i="8"/>
  <c r="F16" i="8" s="1"/>
  <c r="C46" i="21" s="1"/>
  <c r="E15" i="8"/>
  <c r="F15" i="8" s="1"/>
  <c r="C45" i="21" s="1"/>
  <c r="E14" i="8"/>
  <c r="F14" i="8" s="1"/>
  <c r="C44" i="21" s="1"/>
  <c r="E13" i="8"/>
  <c r="F13" i="8" s="1"/>
  <c r="C43" i="21" s="1"/>
  <c r="E12" i="8"/>
  <c r="F12" i="8" s="1"/>
  <c r="C42" i="21" s="1"/>
  <c r="E11" i="8"/>
  <c r="F11" i="8" s="1"/>
  <c r="C41" i="21" s="1"/>
  <c r="E10" i="8"/>
  <c r="F10" i="8" s="1"/>
  <c r="C40" i="21" s="1"/>
  <c r="E9" i="8"/>
  <c r="F9" i="8" s="1"/>
  <c r="C39" i="21" s="1"/>
  <c r="E8" i="8"/>
  <c r="F8" i="8" s="1"/>
  <c r="C38" i="21" s="1"/>
  <c r="E7" i="8"/>
  <c r="F7" i="8" s="1"/>
  <c r="C37" i="21" s="1"/>
  <c r="E6" i="8"/>
  <c r="F6" i="8" s="1"/>
  <c r="C36" i="21" s="1"/>
  <c r="E5" i="8"/>
  <c r="F5" i="8" s="1"/>
  <c r="C35" i="21" s="1"/>
  <c r="E4" i="8"/>
  <c r="F4" i="8" s="1"/>
  <c r="C34" i="21" s="1"/>
  <c r="E3" i="8"/>
  <c r="F3" i="8" s="1"/>
  <c r="C33" i="21" s="1"/>
  <c r="E2" i="8"/>
  <c r="F2" i="8" s="1"/>
  <c r="C32" i="21" s="1"/>
  <c r="G13" i="22" l="1"/>
  <c r="D81" i="21"/>
  <c r="H13" i="22" s="1"/>
  <c r="I29" i="3"/>
  <c r="J29" i="3"/>
  <c r="J44" i="3"/>
  <c r="D44" i="3"/>
  <c r="E44" i="3" s="1"/>
  <c r="D43" i="3"/>
  <c r="E43" i="3" s="1"/>
  <c r="D42" i="3"/>
  <c r="E42" i="3" s="1"/>
  <c r="D41" i="3"/>
  <c r="E41" i="3" s="1"/>
  <c r="I37" i="3"/>
  <c r="E81" i="19"/>
  <c r="F81" i="19" s="1"/>
  <c r="E80" i="19"/>
  <c r="F80" i="19"/>
  <c r="E79" i="19"/>
  <c r="F79" i="19" s="1"/>
  <c r="E78" i="19"/>
  <c r="F78" i="19"/>
  <c r="E77" i="19"/>
  <c r="F77" i="19" s="1"/>
  <c r="E76" i="19"/>
  <c r="F76" i="19"/>
  <c r="E75" i="19"/>
  <c r="F75" i="19" s="1"/>
  <c r="E74" i="19"/>
  <c r="F74" i="19"/>
  <c r="E73" i="19"/>
  <c r="F73" i="19" s="1"/>
  <c r="E72" i="19"/>
  <c r="F72" i="19"/>
  <c r="E71" i="19"/>
  <c r="F71" i="19" s="1"/>
  <c r="E70" i="19"/>
  <c r="F70" i="19"/>
  <c r="E69" i="19"/>
  <c r="F69" i="19" s="1"/>
  <c r="E68" i="19"/>
  <c r="F68" i="19"/>
  <c r="E67" i="19"/>
  <c r="F67" i="19" s="1"/>
  <c r="E66" i="19"/>
  <c r="F66" i="19"/>
  <c r="E65" i="19"/>
  <c r="F65" i="19" s="1"/>
  <c r="E64" i="19"/>
  <c r="F64" i="19"/>
  <c r="E63" i="19"/>
  <c r="F63" i="19" s="1"/>
  <c r="E62" i="19"/>
  <c r="F62" i="19"/>
  <c r="E61" i="19"/>
  <c r="F61" i="19" s="1"/>
  <c r="E60" i="19"/>
  <c r="F60" i="19"/>
  <c r="E59" i="19"/>
  <c r="F59" i="19" s="1"/>
  <c r="E58" i="19"/>
  <c r="F58" i="19"/>
  <c r="E57" i="19"/>
  <c r="F57" i="19" s="1"/>
  <c r="E56" i="19"/>
  <c r="F56" i="19"/>
  <c r="E55" i="19"/>
  <c r="F55" i="19" s="1"/>
  <c r="E54" i="19"/>
  <c r="F54" i="19"/>
  <c r="E53" i="19"/>
  <c r="F53" i="19" s="1"/>
  <c r="E52" i="19"/>
  <c r="F52" i="19"/>
  <c r="E51" i="19"/>
  <c r="F51" i="19" s="1"/>
  <c r="E50" i="19"/>
  <c r="F50" i="19"/>
  <c r="E49" i="19"/>
  <c r="F49" i="19" s="1"/>
  <c r="E48" i="19"/>
  <c r="F48" i="19"/>
  <c r="E47" i="19"/>
  <c r="F47" i="19" s="1"/>
  <c r="E46" i="19"/>
  <c r="F46" i="19"/>
  <c r="E45" i="19"/>
  <c r="F45" i="19" s="1"/>
  <c r="E44" i="19"/>
  <c r="F44" i="19"/>
  <c r="E43" i="19"/>
  <c r="F43" i="19" s="1"/>
  <c r="E42" i="19"/>
  <c r="F42" i="19"/>
  <c r="E41" i="19"/>
  <c r="F41" i="19" s="1"/>
  <c r="E40" i="19"/>
  <c r="F40" i="19"/>
  <c r="E39" i="19"/>
  <c r="F39" i="19" s="1"/>
  <c r="E38" i="19"/>
  <c r="F38" i="19"/>
  <c r="E37" i="19"/>
  <c r="F37" i="19" s="1"/>
  <c r="E36" i="19"/>
  <c r="F36" i="19"/>
  <c r="E35" i="19"/>
  <c r="F35" i="19" s="1"/>
  <c r="E34" i="19"/>
  <c r="F34" i="19"/>
  <c r="E33" i="19"/>
  <c r="F33" i="19" s="1"/>
  <c r="E32" i="19"/>
  <c r="F32" i="19"/>
  <c r="E31" i="19"/>
  <c r="F31" i="19" s="1"/>
  <c r="E30" i="19"/>
  <c r="F30" i="19"/>
  <c r="E29" i="19"/>
  <c r="F29" i="19" s="1"/>
  <c r="E28" i="19"/>
  <c r="F28" i="19"/>
  <c r="E27" i="19"/>
  <c r="F27" i="19" s="1"/>
  <c r="E26" i="19"/>
  <c r="F26" i="19"/>
  <c r="E25" i="19"/>
  <c r="F25" i="19" s="1"/>
  <c r="E24" i="19"/>
  <c r="F24" i="19"/>
  <c r="E81" i="4"/>
  <c r="F81" i="4" s="1"/>
  <c r="E80" i="4"/>
  <c r="F80" i="4" s="1"/>
  <c r="E79" i="4"/>
  <c r="F79" i="4" s="1"/>
  <c r="E78" i="4"/>
  <c r="F78" i="4"/>
  <c r="E77" i="4"/>
  <c r="F77" i="4" s="1"/>
  <c r="E76" i="4"/>
  <c r="F76" i="4" s="1"/>
  <c r="E75" i="4"/>
  <c r="F75" i="4" s="1"/>
  <c r="E74" i="4"/>
  <c r="F74" i="4"/>
  <c r="E73" i="4"/>
  <c r="F73" i="4" s="1"/>
  <c r="E72" i="4"/>
  <c r="F72" i="4" s="1"/>
  <c r="E71" i="4"/>
  <c r="F71" i="4" s="1"/>
  <c r="E70" i="4"/>
  <c r="F70" i="4" s="1"/>
  <c r="E69" i="4"/>
  <c r="F69" i="4" s="1"/>
  <c r="E68" i="4"/>
  <c r="F68" i="4"/>
  <c r="E67" i="4"/>
  <c r="F67" i="4" s="1"/>
  <c r="E66" i="4"/>
  <c r="F66" i="4"/>
  <c r="E65" i="4"/>
  <c r="F65" i="4" s="1"/>
  <c r="E64" i="4"/>
  <c r="F64" i="4" s="1"/>
  <c r="E63" i="4"/>
  <c r="F63" i="4" s="1"/>
  <c r="E62" i="4"/>
  <c r="F62" i="4"/>
  <c r="E61" i="4"/>
  <c r="F61" i="4" s="1"/>
  <c r="E60" i="4"/>
  <c r="F60" i="4" s="1"/>
  <c r="E59" i="4"/>
  <c r="F59" i="4" s="1"/>
  <c r="E58" i="4"/>
  <c r="F58" i="4"/>
  <c r="E57" i="4"/>
  <c r="F57" i="4" s="1"/>
  <c r="E56" i="4"/>
  <c r="F56" i="4" s="1"/>
  <c r="E55" i="4"/>
  <c r="F55" i="4" s="1"/>
  <c r="E54" i="4"/>
  <c r="F54" i="4"/>
  <c r="E53" i="4"/>
  <c r="F53" i="4" s="1"/>
  <c r="E52" i="4"/>
  <c r="F52" i="4" s="1"/>
  <c r="E51" i="4"/>
  <c r="F51" i="4" s="1"/>
  <c r="E50" i="4"/>
  <c r="F50" i="4"/>
  <c r="E49" i="4"/>
  <c r="F49" i="4" s="1"/>
  <c r="E48" i="4"/>
  <c r="F48" i="4" s="1"/>
  <c r="E47" i="4"/>
  <c r="F47" i="4" s="1"/>
  <c r="E46" i="4"/>
  <c r="F46" i="4"/>
  <c r="E45" i="4"/>
  <c r="F45" i="4" s="1"/>
  <c r="E44" i="4"/>
  <c r="F44" i="4" s="1"/>
  <c r="E43" i="4"/>
  <c r="F43" i="4" s="1"/>
  <c r="E42" i="4"/>
  <c r="F42" i="4"/>
  <c r="E41" i="4"/>
  <c r="F41" i="4" s="1"/>
  <c r="E40" i="4"/>
  <c r="F40" i="4" s="1"/>
  <c r="E39" i="4"/>
  <c r="F39" i="4" s="1"/>
  <c r="E38" i="4"/>
  <c r="F38" i="4"/>
  <c r="E37" i="4"/>
  <c r="F37" i="4" s="1"/>
  <c r="E36" i="4"/>
  <c r="F36" i="4" s="1"/>
  <c r="E35" i="4"/>
  <c r="F35" i="4" s="1"/>
  <c r="E34" i="4"/>
  <c r="F34" i="4"/>
  <c r="E33" i="4"/>
  <c r="F33" i="4" s="1"/>
  <c r="E32" i="4"/>
  <c r="F32" i="4" s="1"/>
  <c r="E31" i="4"/>
  <c r="F31" i="4" s="1"/>
  <c r="E30" i="4"/>
  <c r="F30" i="4"/>
  <c r="E29" i="4"/>
  <c r="F29" i="4" s="1"/>
  <c r="E28" i="4"/>
  <c r="F28" i="4" s="1"/>
  <c r="E27" i="4"/>
  <c r="F27" i="4" s="1"/>
  <c r="E26" i="4"/>
  <c r="F26" i="4"/>
  <c r="E25" i="4"/>
  <c r="F25" i="4" s="1"/>
  <c r="E24" i="4"/>
  <c r="F24" i="4" s="1"/>
  <c r="E23" i="18"/>
  <c r="F23" i="18" s="1"/>
  <c r="E22" i="18"/>
  <c r="F22" i="18" s="1"/>
  <c r="E21" i="18"/>
  <c r="F21" i="18" s="1"/>
  <c r="E20" i="18"/>
  <c r="F20" i="18" s="1"/>
  <c r="E19" i="18"/>
  <c r="F19" i="18" s="1"/>
  <c r="E18" i="18"/>
  <c r="F18" i="18" s="1"/>
  <c r="E17" i="18"/>
  <c r="F17" i="18" s="1"/>
  <c r="E16" i="18"/>
  <c r="F16" i="18"/>
  <c r="E15" i="18"/>
  <c r="F15" i="18" s="1"/>
  <c r="E14" i="18"/>
  <c r="F14" i="18" s="1"/>
  <c r="E13" i="18"/>
  <c r="F13" i="18" s="1"/>
  <c r="E12" i="18"/>
  <c r="F12" i="18" s="1"/>
  <c r="E11" i="18"/>
  <c r="F11" i="18" s="1"/>
  <c r="E10" i="18"/>
  <c r="F10" i="18"/>
  <c r="E9" i="18"/>
  <c r="F9" i="18" s="1"/>
  <c r="E8" i="18"/>
  <c r="F8" i="18" s="1"/>
  <c r="E7" i="18"/>
  <c r="F7" i="18" s="1"/>
  <c r="E6" i="18"/>
  <c r="F6" i="18" s="1"/>
  <c r="E5" i="18"/>
  <c r="F5" i="18" s="1"/>
  <c r="E4" i="18"/>
  <c r="F4" i="18" s="1"/>
  <c r="E3" i="18"/>
  <c r="F3" i="18" s="1"/>
  <c r="E2" i="18"/>
  <c r="F2" i="18" s="1"/>
  <c r="E23" i="7"/>
  <c r="F23" i="7" s="1"/>
  <c r="E22" i="7"/>
  <c r="F22" i="7" s="1"/>
  <c r="E21" i="7"/>
  <c r="F21" i="7" s="1"/>
  <c r="E20" i="7"/>
  <c r="F20" i="7" s="1"/>
  <c r="E19" i="7"/>
  <c r="F19" i="7" s="1"/>
  <c r="E18" i="7"/>
  <c r="F18" i="7" s="1"/>
  <c r="E17" i="7"/>
  <c r="F17" i="7" s="1"/>
  <c r="E16" i="7"/>
  <c r="F16" i="7" s="1"/>
  <c r="E15" i="7"/>
  <c r="F15" i="7" s="1"/>
  <c r="E14" i="7"/>
  <c r="F14" i="7" s="1"/>
  <c r="E13" i="7"/>
  <c r="F13" i="7" s="1"/>
  <c r="E12" i="7"/>
  <c r="F12" i="7" s="1"/>
  <c r="E11" i="7"/>
  <c r="F11" i="7" s="1"/>
  <c r="E10" i="7"/>
  <c r="F10" i="7" s="1"/>
  <c r="E9" i="7"/>
  <c r="F9" i="7" s="1"/>
  <c r="E8" i="7"/>
  <c r="F8" i="7" s="1"/>
  <c r="E7" i="7"/>
  <c r="F7" i="7" s="1"/>
  <c r="E6" i="7"/>
  <c r="F6" i="7" s="1"/>
  <c r="L8" i="21" s="1"/>
  <c r="E5" i="7"/>
  <c r="F5" i="7" s="1"/>
  <c r="L7" i="21" s="1"/>
  <c r="E4" i="7"/>
  <c r="F4" i="7" s="1"/>
  <c r="L6" i="21" s="1"/>
  <c r="E3" i="7"/>
  <c r="F3" i="7" s="1"/>
  <c r="L5" i="21" s="1"/>
  <c r="E2" i="7"/>
  <c r="F2" i="7" s="1"/>
  <c r="L4" i="21" s="1"/>
  <c r="E23" i="9"/>
  <c r="F23" i="9" s="1"/>
  <c r="E22" i="9"/>
  <c r="F22" i="9" s="1"/>
  <c r="E21" i="9"/>
  <c r="F21" i="9" s="1"/>
  <c r="E20" i="9"/>
  <c r="F20" i="9" s="1"/>
  <c r="E19" i="9"/>
  <c r="F19" i="9" s="1"/>
  <c r="E18" i="9"/>
  <c r="F18" i="9" s="1"/>
  <c r="E17" i="9"/>
  <c r="F17" i="9" s="1"/>
  <c r="E16" i="9"/>
  <c r="F16" i="9" s="1"/>
  <c r="E15" i="9"/>
  <c r="F15" i="9" s="1"/>
  <c r="E14" i="9"/>
  <c r="F14" i="9" s="1"/>
  <c r="E13" i="9"/>
  <c r="F13" i="9" s="1"/>
  <c r="E12" i="9"/>
  <c r="F12" i="9" s="1"/>
  <c r="E11" i="9"/>
  <c r="F11" i="9" s="1"/>
  <c r="E10" i="9"/>
  <c r="F10" i="9" s="1"/>
  <c r="E9" i="9"/>
  <c r="F9" i="9" s="1"/>
  <c r="E8" i="9"/>
  <c r="F8" i="9" s="1"/>
  <c r="E7" i="9"/>
  <c r="F7" i="9" s="1"/>
  <c r="E6" i="9"/>
  <c r="F6" i="9" s="1"/>
  <c r="E5" i="9"/>
  <c r="F5" i="9" s="1"/>
  <c r="E4" i="9"/>
  <c r="F4" i="9" s="1"/>
  <c r="E3" i="9"/>
  <c r="F3" i="9" s="1"/>
  <c r="E2" i="9"/>
  <c r="F2" i="9" s="1"/>
  <c r="E2" i="6"/>
  <c r="F2" i="6" s="1"/>
  <c r="E3" i="6"/>
  <c r="F3" i="6" s="1"/>
  <c r="E4" i="6"/>
  <c r="F4" i="6" s="1"/>
  <c r="E5" i="6"/>
  <c r="F5" i="6" s="1"/>
  <c r="E6" i="6"/>
  <c r="F6" i="6" s="1"/>
  <c r="E7" i="6"/>
  <c r="F7" i="6" s="1"/>
  <c r="E8" i="6"/>
  <c r="F8" i="6" s="1"/>
  <c r="E9" i="6"/>
  <c r="F9" i="6" s="1"/>
  <c r="E10" i="6"/>
  <c r="F10" i="6" s="1"/>
  <c r="E11" i="6"/>
  <c r="F11" i="6" s="1"/>
  <c r="E12" i="6"/>
  <c r="F12" i="6" s="1"/>
  <c r="E13" i="6"/>
  <c r="F13" i="6" s="1"/>
  <c r="E14" i="6"/>
  <c r="F14" i="6" s="1"/>
  <c r="E15" i="6"/>
  <c r="F15" i="6" s="1"/>
  <c r="E16" i="6"/>
  <c r="F16" i="6" s="1"/>
  <c r="E17" i="6"/>
  <c r="F17" i="6" s="1"/>
  <c r="E18" i="6"/>
  <c r="F18" i="6" s="1"/>
  <c r="E19" i="6"/>
  <c r="F19" i="6" s="1"/>
  <c r="E20" i="6"/>
  <c r="F20" i="6" s="1"/>
  <c r="E21" i="6"/>
  <c r="F21" i="6" s="1"/>
  <c r="E22" i="6"/>
  <c r="F22" i="6" s="1"/>
  <c r="E23" i="6"/>
  <c r="F23" i="6" s="1"/>
  <c r="E2" i="5"/>
  <c r="F2" i="5" s="1"/>
  <c r="E3" i="5"/>
  <c r="F3" i="5" s="1"/>
  <c r="E4" i="5"/>
  <c r="F4" i="5" s="1"/>
  <c r="E5" i="5"/>
  <c r="F5" i="5" s="1"/>
  <c r="E6" i="5"/>
  <c r="F6" i="5" s="1"/>
  <c r="E7" i="5"/>
  <c r="F7" i="5" s="1"/>
  <c r="E8" i="5"/>
  <c r="F8" i="5" s="1"/>
  <c r="E9" i="5"/>
  <c r="F9" i="5" s="1"/>
  <c r="E10" i="5"/>
  <c r="F10" i="5" s="1"/>
  <c r="E11" i="5"/>
  <c r="F11" i="5" s="1"/>
  <c r="E12" i="5"/>
  <c r="F12" i="5" s="1"/>
  <c r="E13" i="5"/>
  <c r="F13" i="5" s="1"/>
  <c r="E14" i="5"/>
  <c r="F14" i="5" s="1"/>
  <c r="E15" i="5"/>
  <c r="F15" i="5" s="1"/>
  <c r="E16" i="5"/>
  <c r="F16" i="5" s="1"/>
  <c r="E17" i="5"/>
  <c r="F17" i="5" s="1"/>
  <c r="E18" i="5"/>
  <c r="F18" i="5" s="1"/>
  <c r="E19" i="5"/>
  <c r="F19" i="5" s="1"/>
  <c r="E20" i="5"/>
  <c r="F20" i="5" s="1"/>
  <c r="E21" i="5"/>
  <c r="F21" i="5" s="1"/>
  <c r="E22" i="5"/>
  <c r="F22" i="5" s="1"/>
  <c r="E23" i="5"/>
  <c r="F23" i="5" s="1"/>
  <c r="L3" i="6"/>
  <c r="M3" i="6" s="1"/>
  <c r="L2" i="6"/>
  <c r="M2" i="6" s="1"/>
  <c r="L3" i="5"/>
  <c r="M3" i="5" s="1"/>
  <c r="L2" i="5"/>
  <c r="M2" i="5" s="1"/>
  <c r="L3" i="9"/>
  <c r="M3" i="9"/>
  <c r="L2" i="9"/>
  <c r="M2" i="9" s="1"/>
  <c r="L3" i="7"/>
  <c r="M3" i="7"/>
  <c r="L2" i="7"/>
  <c r="M2" i="7" s="1"/>
  <c r="L3" i="8"/>
  <c r="M3" i="8" s="1"/>
  <c r="L2" i="8"/>
  <c r="M2" i="8" s="1"/>
  <c r="L3" i="11"/>
  <c r="M3" i="11" s="1"/>
  <c r="L2" i="11"/>
  <c r="M2" i="11" s="1"/>
  <c r="L3" i="10"/>
  <c r="M3" i="10" s="1"/>
  <c r="L2" i="10"/>
  <c r="M2" i="10" s="1"/>
  <c r="L3" i="13"/>
  <c r="M3" i="13"/>
  <c r="L2" i="13"/>
  <c r="M2" i="13" s="1"/>
  <c r="L3" i="14"/>
  <c r="M3" i="14"/>
  <c r="L2" i="14"/>
  <c r="M2" i="14" s="1"/>
  <c r="L3" i="15"/>
  <c r="M3" i="15" s="1"/>
  <c r="L2" i="15"/>
  <c r="M2" i="15" s="1"/>
  <c r="L3" i="16"/>
  <c r="M3" i="16" s="1"/>
  <c r="L2" i="16"/>
  <c r="M2" i="16" s="1"/>
  <c r="L3" i="17"/>
  <c r="M3" i="17" s="1"/>
  <c r="L2" i="17"/>
  <c r="M2" i="17" s="1"/>
  <c r="L3" i="18"/>
  <c r="M3" i="18" s="1"/>
  <c r="L2" i="18"/>
  <c r="M2" i="18" s="1"/>
  <c r="L3" i="4"/>
  <c r="M3" i="4" s="1"/>
  <c r="L2" i="4"/>
  <c r="M2" i="4" s="1"/>
  <c r="L3" i="12"/>
  <c r="M3" i="12"/>
  <c r="L2" i="12"/>
  <c r="M2" i="12" s="1"/>
  <c r="L3" i="19"/>
  <c r="M3" i="19"/>
  <c r="L2" i="19"/>
  <c r="M2" i="19" s="1"/>
  <c r="D40" i="3"/>
  <c r="E40" i="3" s="1"/>
  <c r="D39" i="3"/>
  <c r="E39" i="3" s="1"/>
  <c r="D38" i="3"/>
  <c r="E38" i="3" s="1"/>
  <c r="D37" i="3"/>
  <c r="E37" i="3" s="1"/>
  <c r="D36" i="3"/>
  <c r="E36" i="3" s="1"/>
  <c r="D35" i="3"/>
  <c r="E35" i="3" s="1"/>
  <c r="D34" i="3"/>
  <c r="E34" i="3" s="1"/>
  <c r="D33" i="3"/>
  <c r="E33" i="3" s="1"/>
  <c r="D32" i="3"/>
  <c r="E32" i="3" s="1"/>
  <c r="D31" i="3"/>
  <c r="E31" i="3" s="1"/>
  <c r="D30" i="3"/>
  <c r="E30" i="3" s="1"/>
  <c r="D29" i="3"/>
  <c r="E29" i="3" s="1"/>
  <c r="D45" i="3"/>
  <c r="E45" i="3" s="1"/>
  <c r="F22" i="3"/>
  <c r="F23" i="3"/>
  <c r="F24" i="3"/>
  <c r="F25" i="3"/>
  <c r="F26" i="3"/>
  <c r="F21" i="3"/>
  <c r="E25" i="3"/>
  <c r="E26" i="3"/>
  <c r="E20" i="3"/>
  <c r="E21" i="3"/>
  <c r="E22" i="3"/>
  <c r="E23" i="3"/>
  <c r="E24" i="3"/>
  <c r="B5" i="1"/>
  <c r="B7" i="1"/>
  <c r="B9" i="1"/>
  <c r="B10" i="1" s="1"/>
  <c r="D20" i="1" s="1"/>
  <c r="B15" i="1"/>
  <c r="D18" i="1"/>
  <c r="D19" i="1"/>
  <c r="G5" i="22" l="1"/>
  <c r="D26" i="21"/>
  <c r="H5" i="22" s="1"/>
  <c r="I44" i="3"/>
  <c r="I42" i="3"/>
  <c r="J42" i="3"/>
  <c r="I40" i="3"/>
  <c r="J40" i="3"/>
  <c r="I39" i="3"/>
  <c r="J39" i="3"/>
  <c r="I38" i="3"/>
  <c r="J38" i="3"/>
  <c r="I43" i="3"/>
  <c r="J43" i="3"/>
  <c r="I41" i="3"/>
  <c r="J41" i="3"/>
  <c r="I33" i="3"/>
  <c r="I34" i="3"/>
  <c r="I32" i="3"/>
  <c r="I36" i="3"/>
  <c r="J36" i="3"/>
  <c r="I35" i="3"/>
  <c r="L25" i="21"/>
  <c r="L24" i="21"/>
  <c r="L23" i="21"/>
  <c r="L22" i="21"/>
  <c r="L21" i="21"/>
  <c r="L20" i="21"/>
  <c r="L19" i="21"/>
  <c r="L18" i="21"/>
  <c r="L17" i="21"/>
  <c r="L16" i="21"/>
  <c r="L15" i="21"/>
  <c r="L14" i="21"/>
  <c r="L13" i="21"/>
  <c r="L12" i="21"/>
  <c r="L11" i="21"/>
  <c r="L10" i="21"/>
  <c r="L9" i="21"/>
  <c r="I25" i="21"/>
  <c r="I24" i="21"/>
  <c r="I23" i="21"/>
  <c r="I22" i="21"/>
  <c r="I21" i="21"/>
  <c r="I20" i="21"/>
  <c r="I19" i="21"/>
  <c r="I18" i="21"/>
  <c r="I17" i="21"/>
  <c r="I16" i="21"/>
  <c r="I15" i="21"/>
  <c r="I14" i="21"/>
  <c r="I13" i="21"/>
  <c r="I12" i="21"/>
  <c r="I11" i="21"/>
  <c r="I10" i="21"/>
  <c r="I9" i="21"/>
  <c r="I8" i="21"/>
  <c r="I7" i="21"/>
  <c r="I6" i="21"/>
  <c r="I5" i="21"/>
  <c r="I4" i="21"/>
  <c r="F25" i="21"/>
  <c r="F24" i="21"/>
  <c r="F23" i="21"/>
  <c r="F22" i="21"/>
  <c r="F21" i="21"/>
  <c r="F20" i="21"/>
  <c r="F19" i="21"/>
  <c r="F18" i="21"/>
  <c r="F17" i="21"/>
  <c r="F16" i="21"/>
  <c r="F15" i="21"/>
  <c r="F14" i="21"/>
  <c r="F13" i="21"/>
  <c r="F12" i="21"/>
  <c r="F11" i="21"/>
  <c r="F10" i="21"/>
  <c r="F9" i="21"/>
  <c r="F8" i="21"/>
  <c r="F7" i="21"/>
  <c r="F6" i="21"/>
  <c r="F5" i="21"/>
  <c r="F4" i="21"/>
  <c r="C25" i="21"/>
  <c r="C24" i="21"/>
  <c r="C23" i="21"/>
  <c r="C22" i="21"/>
  <c r="C21" i="21"/>
  <c r="C20" i="21"/>
  <c r="C19" i="21"/>
  <c r="C18" i="21"/>
  <c r="C17" i="21"/>
  <c r="C16" i="21"/>
  <c r="C15" i="21"/>
  <c r="C14" i="21"/>
  <c r="C13" i="21"/>
  <c r="C12" i="21"/>
  <c r="C11" i="21"/>
  <c r="C10" i="21"/>
  <c r="C9" i="21"/>
  <c r="C8" i="21"/>
  <c r="C7" i="21"/>
  <c r="C6" i="21"/>
  <c r="C5" i="21"/>
  <c r="C4" i="21"/>
  <c r="B19" i="3"/>
  <c r="C19" i="3" s="1"/>
  <c r="B23" i="3"/>
  <c r="B21" i="3"/>
  <c r="B17" i="3"/>
  <c r="C17" i="3" s="1"/>
  <c r="B22" i="3"/>
  <c r="B25" i="3"/>
  <c r="C25" i="3" s="1"/>
  <c r="B24" i="3"/>
  <c r="C24" i="3" s="1"/>
  <c r="B20" i="3"/>
  <c r="B18" i="3"/>
  <c r="C18" i="3" s="1"/>
  <c r="B26" i="3"/>
  <c r="B15" i="3"/>
  <c r="C15" i="3" s="1"/>
  <c r="B14" i="3"/>
  <c r="C14" i="3" s="1"/>
  <c r="B16" i="3"/>
  <c r="C16" i="3" s="1"/>
  <c r="B13" i="3"/>
  <c r="C13" i="3" s="1"/>
  <c r="G15" i="22" l="1"/>
  <c r="J81" i="21"/>
  <c r="H15" i="22" s="1"/>
  <c r="G12" i="22"/>
  <c r="M54" i="21"/>
  <c r="H12" i="22" s="1"/>
  <c r="G14" i="22"/>
  <c r="G81" i="21"/>
  <c r="H14" i="22" s="1"/>
  <c r="G16" i="22"/>
  <c r="M81" i="21"/>
  <c r="H16" i="22" s="1"/>
  <c r="G9" i="22"/>
  <c r="D54" i="21"/>
  <c r="H9" i="22" s="1"/>
  <c r="G7" i="22"/>
  <c r="J26" i="21"/>
  <c r="H7" i="22" s="1"/>
  <c r="G8" i="22"/>
  <c r="M26" i="21"/>
  <c r="H8" i="22" s="1"/>
  <c r="G11" i="22"/>
  <c r="J54" i="21"/>
  <c r="H11" i="22" s="1"/>
  <c r="G10" i="22"/>
  <c r="G54" i="21"/>
  <c r="H10" i="22" s="1"/>
  <c r="G6" i="22"/>
  <c r="G26" i="21"/>
  <c r="H6" i="22" s="1"/>
  <c r="G25" i="3"/>
  <c r="C21" i="3"/>
  <c r="G21" i="3"/>
  <c r="G24" i="3"/>
  <c r="C20" i="3"/>
  <c r="G20" i="3"/>
  <c r="C23" i="3"/>
  <c r="G23" i="3"/>
  <c r="G22" i="3"/>
  <c r="C22" i="3"/>
  <c r="G26" i="3"/>
  <c r="C26" i="3"/>
</calcChain>
</file>

<file path=xl/sharedStrings.xml><?xml version="1.0" encoding="utf-8"?>
<sst xmlns="http://schemas.openxmlformats.org/spreadsheetml/2006/main" count="1287" uniqueCount="214">
  <si>
    <t>calculated density p(20)</t>
  </si>
  <si>
    <t>Final volume 5.6+ ml</t>
  </si>
  <si>
    <t>time to equilibrate gradient (h) with 3 layered pre-gradient</t>
  </si>
  <si>
    <t>particle equilibrium time at selected rpm (h)</t>
  </si>
  <si>
    <t>volume of tube (ml)</t>
  </si>
  <si>
    <t>M</t>
  </si>
  <si>
    <t>Molecular mass of DNA (Dependent on size)</t>
  </si>
  <si>
    <t>Size of DNA (bp)</t>
  </si>
  <si>
    <t>L</t>
  </si>
  <si>
    <t>β°-value</t>
  </si>
  <si>
    <r>
      <t>r</t>
    </r>
    <r>
      <rPr>
        <b/>
        <vertAlign val="subscript"/>
        <sz val="10"/>
        <rFont val="Arial"/>
        <family val="2"/>
      </rPr>
      <t>b</t>
    </r>
  </si>
  <si>
    <r>
      <t>r</t>
    </r>
    <r>
      <rPr>
        <b/>
        <vertAlign val="subscript"/>
        <sz val="10"/>
        <rFont val="Arial"/>
        <family val="2"/>
      </rPr>
      <t>t</t>
    </r>
  </si>
  <si>
    <r>
      <t>S</t>
    </r>
    <r>
      <rPr>
        <b/>
        <vertAlign val="subscript"/>
        <sz val="10"/>
        <rFont val="Arial"/>
        <family val="2"/>
      </rPr>
      <t>20,w</t>
    </r>
  </si>
  <si>
    <r>
      <t>ρ</t>
    </r>
    <r>
      <rPr>
        <b/>
        <vertAlign val="subscript"/>
        <sz val="10"/>
        <rFont val="Arial"/>
        <family val="2"/>
      </rPr>
      <t>m</t>
    </r>
  </si>
  <si>
    <r>
      <t>ρ</t>
    </r>
    <r>
      <rPr>
        <b/>
        <vertAlign val="subscript"/>
        <sz val="10"/>
        <rFont val="Arial"/>
        <family val="2"/>
      </rPr>
      <t>p</t>
    </r>
  </si>
  <si>
    <r>
      <t>r</t>
    </r>
    <r>
      <rPr>
        <b/>
        <vertAlign val="subscript"/>
        <sz val="10"/>
        <rFont val="Arial"/>
        <family val="2"/>
      </rPr>
      <t>p</t>
    </r>
  </si>
  <si>
    <r>
      <t>r</t>
    </r>
    <r>
      <rPr>
        <b/>
        <vertAlign val="subscript"/>
        <sz val="10"/>
        <rFont val="Arial"/>
        <family val="2"/>
      </rPr>
      <t>c</t>
    </r>
  </si>
  <si>
    <r>
      <t>v</t>
    </r>
    <r>
      <rPr>
        <b/>
        <vertAlign val="subscript"/>
        <sz val="10"/>
        <rFont val="Arial"/>
        <family val="2"/>
      </rPr>
      <t>t</t>
    </r>
  </si>
  <si>
    <t>Volume CsCl (mL)</t>
  </si>
  <si>
    <t>Volume GB/DNA (mL)</t>
  </si>
  <si>
    <t>Total Volume (mL)</t>
  </si>
  <si>
    <t>the distance from the axis of rotation to the position occupied by the DNA at equilibrium (cm)</t>
  </si>
  <si>
    <t>β°</t>
  </si>
  <si>
    <t>N</t>
  </si>
  <si>
    <t>ω</t>
  </si>
  <si>
    <t xml:space="preserve">distance (cm) to bottom of gradient </t>
  </si>
  <si>
    <t xml:space="preserve">distance (cm) to top of gradient </t>
  </si>
  <si>
    <t>β°-value of CsCl (dependent on concentration)</t>
  </si>
  <si>
    <t>angular velocity of rotor (rev/min)</t>
  </si>
  <si>
    <t>angular velocity of rotor ((π/30)(rev/min))</t>
  </si>
  <si>
    <t>Sedimentation coefficient of DNA at 20 °C in water (DNA size and density dependent?)</t>
  </si>
  <si>
    <t>constant which is inversely proportional to the diffusion coefficient of the solute which forms the gradient</t>
  </si>
  <si>
    <t>CsCl Density at 25 °C (g/ml)</t>
  </si>
  <si>
    <t>CsCl stock</t>
  </si>
  <si>
    <t>buoyant density of the DNA (dependent on GC and %labeling, use the lightest density)</t>
  </si>
  <si>
    <t>the isoconcentration point in a cylindrical tube (cm) (a tube in a swing-out rotor)</t>
  </si>
  <si>
    <t>density of solution (g/ml) (if homogeneous)</t>
  </si>
  <si>
    <r>
      <t>k</t>
    </r>
    <r>
      <rPr>
        <sz val="10"/>
        <rFont val="Arial"/>
        <family val="2"/>
        <charset val="1"/>
      </rPr>
      <t xml:space="preserve"> (for 1.5 g/ml CsCl)</t>
    </r>
  </si>
  <si>
    <t>time to equilibrate gradient (h) without pre-gradient</t>
  </si>
  <si>
    <t>measured nD</t>
  </si>
  <si>
    <t>temp</t>
  </si>
  <si>
    <t>Vti 65.2, full, 20 C, 65000rpm</t>
  </si>
  <si>
    <t>temp corrected nd</t>
  </si>
  <si>
    <t xml:space="preserve">Sample </t>
  </si>
  <si>
    <t>using density (p(20)) CsCl stock = 1.887, Final density = 1.730 g/ml</t>
  </si>
  <si>
    <t>cscl</t>
  </si>
  <si>
    <t>GB</t>
  </si>
  <si>
    <t>TE+DNA</t>
  </si>
  <si>
    <t>2) Calculate how much CsCl stock to use by choosing the total volume in C14-C27 that is just above 5.6 ml</t>
  </si>
  <si>
    <t>3) Calculate how much GB to use ([Total Volume] - [CsCl stock volume] - [DNA volume])</t>
  </si>
  <si>
    <t>4) Prep samples in 15 ml tubes (mix CsCl stock with GB and then add DNA), mix gently, and then quick spin</t>
  </si>
  <si>
    <t>1) Measure CsCl stock nD and enter nD and temp into B40 and C40</t>
  </si>
  <si>
    <t>5) Measure refractive index for each sample and record nD and temps in B34-B39 and C34-C39, to verify all samples are similar and near target final density</t>
  </si>
  <si>
    <t>6) load ultracentrifuge tubes</t>
  </si>
  <si>
    <t>Order of operations</t>
  </si>
  <si>
    <t>fraction</t>
  </si>
  <si>
    <t>measurement</t>
  </si>
  <si>
    <t>raw nD</t>
  </si>
  <si>
    <t>temp C</t>
  </si>
  <si>
    <t>nD-20 blank corrected</t>
  </si>
  <si>
    <t>density (g/ml)</t>
  </si>
  <si>
    <t>nD</t>
  </si>
  <si>
    <t>sample well</t>
  </si>
  <si>
    <t>A1</t>
  </si>
  <si>
    <t>B1</t>
  </si>
  <si>
    <t>C1</t>
  </si>
  <si>
    <t>D1</t>
  </si>
  <si>
    <t>E1</t>
  </si>
  <si>
    <t>F1</t>
  </si>
  <si>
    <t>G1</t>
  </si>
  <si>
    <t>H1</t>
  </si>
  <si>
    <t>H2</t>
  </si>
  <si>
    <t>G2</t>
  </si>
  <si>
    <t>F2</t>
  </si>
  <si>
    <t>E2</t>
  </si>
  <si>
    <t>D2</t>
  </si>
  <si>
    <t>C2</t>
  </si>
  <si>
    <t>B2</t>
  </si>
  <si>
    <t>A2</t>
  </si>
  <si>
    <t>A3</t>
  </si>
  <si>
    <t>B3</t>
  </si>
  <si>
    <t>C3</t>
  </si>
  <si>
    <t>D3</t>
  </si>
  <si>
    <t>E3</t>
  </si>
  <si>
    <t>F3</t>
  </si>
  <si>
    <t>G3</t>
  </si>
  <si>
    <t>H3</t>
  </si>
  <si>
    <t>H4</t>
  </si>
  <si>
    <t>G4</t>
  </si>
  <si>
    <t>F4</t>
  </si>
  <si>
    <t>E4</t>
  </si>
  <si>
    <t>D4</t>
  </si>
  <si>
    <t>C4</t>
  </si>
  <si>
    <t>B4</t>
  </si>
  <si>
    <t>A4</t>
  </si>
  <si>
    <t>A5</t>
  </si>
  <si>
    <t>B5</t>
  </si>
  <si>
    <t>C5</t>
  </si>
  <si>
    <t>D5</t>
  </si>
  <si>
    <t>E5</t>
  </si>
  <si>
    <t>F5</t>
  </si>
  <si>
    <t>G5</t>
  </si>
  <si>
    <t>H5</t>
  </si>
  <si>
    <t>H6</t>
  </si>
  <si>
    <t>G6</t>
  </si>
  <si>
    <t>F6</t>
  </si>
  <si>
    <t>E6</t>
  </si>
  <si>
    <t>D6</t>
  </si>
  <si>
    <t>C6</t>
  </si>
  <si>
    <t>B6</t>
  </si>
  <si>
    <t>A6</t>
  </si>
  <si>
    <t>A7</t>
  </si>
  <si>
    <t>B7</t>
  </si>
  <si>
    <t>C7</t>
  </si>
  <si>
    <t>D7</t>
  </si>
  <si>
    <t>E7</t>
  </si>
  <si>
    <t>F7</t>
  </si>
  <si>
    <t>G7</t>
  </si>
  <si>
    <t>H7</t>
  </si>
  <si>
    <t>H8</t>
  </si>
  <si>
    <t>G8</t>
  </si>
  <si>
    <t>F8</t>
  </si>
  <si>
    <t>E8</t>
  </si>
  <si>
    <t>D8</t>
  </si>
  <si>
    <t>C8</t>
  </si>
  <si>
    <t>B8</t>
  </si>
  <si>
    <t>A8</t>
  </si>
  <si>
    <t>A9</t>
  </si>
  <si>
    <t>B9</t>
  </si>
  <si>
    <t>C9</t>
  </si>
  <si>
    <t>D9</t>
  </si>
  <si>
    <t>E9</t>
  </si>
  <si>
    <t>F9</t>
  </si>
  <si>
    <t>G9</t>
  </si>
  <si>
    <t>H9</t>
  </si>
  <si>
    <t>H10</t>
  </si>
  <si>
    <t>G10</t>
  </si>
  <si>
    <t>F10</t>
  </si>
  <si>
    <t>Tube A</t>
  </si>
  <si>
    <t>Tube B</t>
  </si>
  <si>
    <t>Tube C</t>
  </si>
  <si>
    <t>Tube D</t>
  </si>
  <si>
    <t>Tube E</t>
  </si>
  <si>
    <t>Tube F</t>
  </si>
  <si>
    <t>Tube G</t>
  </si>
  <si>
    <t>Tube H</t>
  </si>
  <si>
    <t>DNA conc ng/ul</t>
  </si>
  <si>
    <t xml:space="preserve">DNA </t>
  </si>
  <si>
    <t>TE</t>
  </si>
  <si>
    <t>Tube I</t>
  </si>
  <si>
    <t>Tube J</t>
  </si>
  <si>
    <t>Tube K</t>
  </si>
  <si>
    <t>Tube L</t>
  </si>
  <si>
    <t>Sample name</t>
  </si>
  <si>
    <t>CsCl Start</t>
  </si>
  <si>
    <t>CsCl end</t>
  </si>
  <si>
    <t>Time Start</t>
  </si>
  <si>
    <t>Time End</t>
  </si>
  <si>
    <t>E10</t>
  </si>
  <si>
    <t>D10</t>
  </si>
  <si>
    <t>C10</t>
  </si>
  <si>
    <t>B10</t>
  </si>
  <si>
    <t>A10</t>
  </si>
  <si>
    <t>Tube M</t>
  </si>
  <si>
    <t>Tube N</t>
  </si>
  <si>
    <t>Tube O</t>
  </si>
  <si>
    <t>Tube P</t>
  </si>
  <si>
    <t>GB + Tween</t>
  </si>
  <si>
    <t>Fraction</t>
  </si>
  <si>
    <t>A</t>
  </si>
  <si>
    <t>B</t>
  </si>
  <si>
    <t>C</t>
  </si>
  <si>
    <t>D</t>
  </si>
  <si>
    <t>DNA (ng/ul)</t>
  </si>
  <si>
    <t>E</t>
  </si>
  <si>
    <t>F</t>
  </si>
  <si>
    <t>G</t>
  </si>
  <si>
    <t>H</t>
  </si>
  <si>
    <t>A11</t>
  </si>
  <si>
    <t>B11</t>
  </si>
  <si>
    <t>C11</t>
  </si>
  <si>
    <t>D11</t>
  </si>
  <si>
    <t>E11</t>
  </si>
  <si>
    <t>F11</t>
  </si>
  <si>
    <t>G11</t>
  </si>
  <si>
    <t>H11</t>
  </si>
  <si>
    <t>Sample ID</t>
  </si>
  <si>
    <t>Tube Label</t>
  </si>
  <si>
    <t>Well Location</t>
  </si>
  <si>
    <t>CsCl g/ml</t>
  </si>
  <si>
    <t>% Yield:</t>
  </si>
  <si>
    <t>Project Name</t>
  </si>
  <si>
    <t>PI</t>
  </si>
  <si>
    <t>Tube Letter</t>
  </si>
  <si>
    <t>Centrifuge Start Date</t>
  </si>
  <si>
    <t>Plate Label</t>
  </si>
  <si>
    <t>ABCD</t>
  </si>
  <si>
    <t>Notes</t>
  </si>
  <si>
    <t>Total DNA</t>
  </si>
  <si>
    <t>EFGH</t>
  </si>
  <si>
    <t>Total Hours Centrifuged</t>
  </si>
  <si>
    <t>Percent DNA Recovered</t>
  </si>
  <si>
    <t>IJKL</t>
  </si>
  <si>
    <t>I</t>
  </si>
  <si>
    <t>J</t>
  </si>
  <si>
    <t>K</t>
  </si>
  <si>
    <t>Isotope</t>
  </si>
  <si>
    <t>DNA Loaded (ng)</t>
  </si>
  <si>
    <t>Notes:</t>
  </si>
  <si>
    <t>Final Volume (ul)</t>
  </si>
  <si>
    <t>Water Year</t>
  </si>
  <si>
    <t>Petar Penev</t>
  </si>
  <si>
    <t>During fractionation, fraction collector glitched and paused start of the run. Had to stop and restart the method.</t>
  </si>
  <si>
    <t>Fraction H2 was out of the expected range and repeated. Fractin has 36 ul of DNA remaining.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</si>
</sst>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0"/>
    <numFmt numFmtId="166" formatCode="0.00000"/>
    <numFmt numFmtId="167" formatCode="0.000"/>
  </numFmts>
  <fonts count="21">
    <font>
      <sz val="10"/>
      <name val="Arial"/>
      <family val="2"/>
      <charset val="1"/>
    </font>
    <font>
      <sz val="10"/>
      <name val="Arial"/>
      <family val="2"/>
      <charset val="1"/>
    </font>
    <font>
      <b/>
      <u/>
      <sz val="10"/>
      <name val="Arial"/>
      <family val="2"/>
    </font>
    <font>
      <b/>
      <vertAlign val="subscript"/>
      <sz val="10"/>
      <name val="Arial"/>
      <family val="2"/>
    </font>
    <font>
      <b/>
      <sz val="10"/>
      <name val="Arial"/>
      <family val="2"/>
    </font>
    <font>
      <sz val="12"/>
      <name val="Times New Roman"/>
      <family val="1"/>
    </font>
    <font>
      <sz val="10"/>
      <name val="Arial"/>
      <family val="2"/>
      <charset val="1"/>
    </font>
    <font>
      <sz val="10"/>
      <color indexed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10"/>
      <name val="Arial"/>
      <family val="2"/>
      <charset val="1"/>
    </font>
    <font>
      <sz val="10"/>
      <color indexed="8"/>
      <name val="Arial"/>
      <family val="2"/>
    </font>
    <font>
      <sz val="8"/>
      <name val="Verdana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theme="1"/>
      <name val="Calibri (Body)"/>
    </font>
    <font>
      <sz val="11"/>
      <name val="Calibri (Body)"/>
    </font>
    <font>
      <sz val="11"/>
      <name val="Calibri"/>
      <family val="2"/>
      <scheme val="minor"/>
    </font>
    <font>
      <sz val="10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 style="medium">
        <color indexed="64"/>
      </top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6" fillId="0" borderId="0"/>
  </cellStyleXfs>
  <cellXfs count="133">
    <xf numFmtId="0" fontId="0" fillId="0" borderId="0" xfId="0"/>
    <xf numFmtId="0" fontId="0" fillId="0" borderId="0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/>
    <xf numFmtId="0" fontId="10" fillId="0" borderId="1" xfId="0" applyNumberFormat="1" applyFont="1" applyFill="1" applyBorder="1" applyAlignment="1" applyProtection="1">
      <alignment horizontal="center" vertical="center" wrapText="1"/>
    </xf>
    <xf numFmtId="0" fontId="4" fillId="0" borderId="0" xfId="0" applyNumberFormat="1" applyFont="1" applyFill="1" applyBorder="1" applyAlignment="1" applyProtection="1"/>
    <xf numFmtId="0" fontId="5" fillId="0" borderId="0" xfId="0" applyNumberFormat="1" applyFont="1" applyFill="1" applyBorder="1" applyAlignment="1" applyProtection="1"/>
    <xf numFmtId="2" fontId="10" fillId="0" borderId="0" xfId="0" applyNumberFormat="1" applyFont="1" applyFill="1" applyBorder="1" applyAlignment="1" applyProtection="1">
      <alignment horizontal="center" vertical="center"/>
    </xf>
    <xf numFmtId="11" fontId="10" fillId="0" borderId="0" xfId="0" applyNumberFormat="1" applyFont="1" applyFill="1" applyBorder="1" applyAlignment="1" applyProtection="1">
      <alignment horizontal="center" vertical="center"/>
    </xf>
    <xf numFmtId="11" fontId="10" fillId="0" borderId="0" xfId="0" applyNumberFormat="1" applyFont="1" applyFill="1" applyBorder="1" applyAlignment="1" applyProtection="1"/>
    <xf numFmtId="2" fontId="10" fillId="0" borderId="2" xfId="0" applyNumberFormat="1" applyFont="1" applyFill="1" applyBorder="1" applyAlignment="1" applyProtection="1">
      <alignment horizontal="center" vertical="center"/>
    </xf>
    <xf numFmtId="11" fontId="10" fillId="0" borderId="2" xfId="0" applyNumberFormat="1" applyFont="1" applyFill="1" applyBorder="1" applyAlignment="1" applyProtection="1">
      <alignment horizontal="center" vertical="center"/>
    </xf>
    <xf numFmtId="0" fontId="7" fillId="0" borderId="0" xfId="0" applyNumberFormat="1" applyFont="1" applyFill="1" applyBorder="1" applyAlignment="1" applyProtection="1"/>
    <xf numFmtId="0" fontId="5" fillId="0" borderId="0" xfId="0" applyNumberFormat="1" applyFont="1" applyFill="1" applyBorder="1" applyAlignment="1" applyProtection="1">
      <alignment horizontal="right" vertical="center"/>
    </xf>
    <xf numFmtId="164" fontId="10" fillId="0" borderId="0" xfId="0" applyNumberFormat="1" applyFont="1" applyFill="1" applyBorder="1" applyAlignment="1" applyProtection="1">
      <alignment horizontal="center" vertical="center"/>
    </xf>
    <xf numFmtId="0" fontId="10" fillId="0" borderId="0" xfId="0" applyNumberFormat="1" applyFont="1" applyFill="1" applyBorder="1" applyAlignment="1" applyProtection="1">
      <alignment horizontal="center" vertical="center"/>
    </xf>
    <xf numFmtId="164" fontId="8" fillId="0" borderId="0" xfId="0" applyNumberFormat="1" applyFont="1" applyFill="1" applyBorder="1" applyAlignment="1" applyProtection="1">
      <alignment horizontal="center" vertical="center"/>
    </xf>
    <xf numFmtId="0" fontId="11" fillId="0" borderId="0" xfId="0" applyFont="1"/>
    <xf numFmtId="0" fontId="0" fillId="0" borderId="0" xfId="0" applyNumberFormat="1" applyFill="1" applyBorder="1" applyAlignment="1" applyProtection="1"/>
    <xf numFmtId="0" fontId="1" fillId="0" borderId="0" xfId="0" applyFont="1"/>
    <xf numFmtId="0" fontId="4" fillId="0" borderId="0" xfId="0" applyNumberFormat="1" applyFont="1" applyFill="1" applyBorder="1" applyAlignment="1" applyProtection="1">
      <alignment wrapText="1"/>
    </xf>
    <xf numFmtId="0" fontId="0" fillId="0" borderId="0" xfId="0" applyNumberFormat="1" applyFont="1" applyFill="1" applyBorder="1" applyAlignment="1" applyProtection="1">
      <alignment wrapText="1"/>
    </xf>
    <xf numFmtId="0" fontId="5" fillId="0" borderId="0" xfId="0" applyNumberFormat="1" applyFont="1" applyFill="1" applyBorder="1" applyAlignment="1" applyProtection="1">
      <alignment wrapText="1"/>
    </xf>
    <xf numFmtId="0" fontId="0" fillId="0" borderId="0" xfId="0" applyAlignment="1">
      <alignment wrapText="1"/>
    </xf>
    <xf numFmtId="0" fontId="0" fillId="0" borderId="0" xfId="0" applyNumberFormat="1" applyFont="1" applyFill="1" applyBorder="1" applyAlignment="1" applyProtection="1">
      <alignment horizontal="center" vertical="center" wrapText="1"/>
    </xf>
    <xf numFmtId="0" fontId="5" fillId="0" borderId="0" xfId="0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 wrapText="1"/>
    </xf>
    <xf numFmtId="166" fontId="0" fillId="0" borderId="0" xfId="0" applyNumberFormat="1"/>
    <xf numFmtId="0" fontId="6" fillId="0" borderId="0" xfId="0" applyFont="1" applyAlignment="1">
      <alignment horizontal="right"/>
    </xf>
    <xf numFmtId="2" fontId="0" fillId="0" borderId="0" xfId="0" applyNumberFormat="1" applyBorder="1" applyAlignment="1">
      <alignment horizontal="center" vertical="center" wrapText="1"/>
    </xf>
    <xf numFmtId="1" fontId="0" fillId="0" borderId="0" xfId="0" applyNumberFormat="1" applyBorder="1" applyAlignment="1">
      <alignment horizontal="center" vertical="center" wrapText="1"/>
    </xf>
    <xf numFmtId="165" fontId="6" fillId="0" borderId="0" xfId="0" applyNumberFormat="1" applyFont="1" applyAlignment="1">
      <alignment horizontal="right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167" fontId="0" fillId="0" borderId="0" xfId="0" applyNumberFormat="1"/>
    <xf numFmtId="164" fontId="0" fillId="0" borderId="0" xfId="0" applyNumberFormat="1" applyBorder="1" applyAlignment="1">
      <alignment horizontal="center" vertical="center" wrapText="1"/>
    </xf>
    <xf numFmtId="0" fontId="14" fillId="0" borderId="0" xfId="0" applyFont="1"/>
    <xf numFmtId="0" fontId="6" fillId="0" borderId="0" xfId="0" applyFont="1"/>
    <xf numFmtId="0" fontId="0" fillId="0" borderId="0" xfId="0" applyFont="1"/>
    <xf numFmtId="0" fontId="4" fillId="0" borderId="0" xfId="0" applyFont="1"/>
    <xf numFmtId="0" fontId="4" fillId="0" borderId="3" xfId="0" applyFont="1" applyBorder="1" applyAlignment="1">
      <alignment horizontal="center" vertical="center" wrapText="1"/>
    </xf>
    <xf numFmtId="165" fontId="4" fillId="0" borderId="3" xfId="0" applyNumberFormat="1" applyFont="1" applyBorder="1" applyAlignment="1">
      <alignment horizontal="center" vertical="center" wrapText="1"/>
    </xf>
    <xf numFmtId="164" fontId="4" fillId="0" borderId="3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67" fontId="4" fillId="0" borderId="1" xfId="0" applyNumberFormat="1" applyFont="1" applyFill="1" applyBorder="1" applyAlignment="1">
      <alignment horizontal="center" vertical="center" wrapText="1"/>
    </xf>
    <xf numFmtId="165" fontId="0" fillId="0" borderId="0" xfId="0" applyNumberFormat="1" applyFill="1"/>
    <xf numFmtId="0" fontId="0" fillId="2" borderId="0" xfId="0" applyFill="1"/>
    <xf numFmtId="165" fontId="0" fillId="2" borderId="0" xfId="0" applyNumberFormat="1" applyFill="1"/>
    <xf numFmtId="0" fontId="0" fillId="0" borderId="0" xfId="0" applyFill="1"/>
    <xf numFmtId="0" fontId="4" fillId="0" borderId="1" xfId="0" applyNumberFormat="1" applyFont="1" applyFill="1" applyBorder="1" applyAlignment="1" applyProtection="1"/>
    <xf numFmtId="0" fontId="4" fillId="0" borderId="1" xfId="0" applyNumberFormat="1" applyFont="1" applyFill="1" applyBorder="1" applyAlignment="1" applyProtection="1">
      <alignment wrapText="1"/>
    </xf>
    <xf numFmtId="0" fontId="4" fillId="0" borderId="1" xfId="0" applyFont="1" applyBorder="1" applyAlignment="1">
      <alignment wrapText="1"/>
    </xf>
    <xf numFmtId="0" fontId="4" fillId="0" borderId="2" xfId="0" applyFont="1" applyBorder="1" applyAlignment="1">
      <alignment horizontal="center"/>
    </xf>
    <xf numFmtId="0" fontId="13" fillId="0" borderId="0" xfId="0" applyFont="1" applyAlignment="1">
      <alignment horizontal="right"/>
    </xf>
    <xf numFmtId="165" fontId="13" fillId="0" borderId="0" xfId="0" applyNumberFormat="1" applyFont="1" applyAlignment="1">
      <alignment horizontal="right"/>
    </xf>
    <xf numFmtId="0" fontId="0" fillId="3" borderId="0" xfId="0" applyFill="1"/>
    <xf numFmtId="165" fontId="0" fillId="3" borderId="0" xfId="0" applyNumberFormat="1" applyFill="1"/>
    <xf numFmtId="0" fontId="0" fillId="4" borderId="2" xfId="0" applyNumberFormat="1" applyFill="1" applyBorder="1" applyAlignment="1" applyProtection="1"/>
    <xf numFmtId="165" fontId="13" fillId="4" borderId="2" xfId="0" applyNumberFormat="1" applyFont="1" applyFill="1" applyBorder="1" applyAlignment="1">
      <alignment horizontal="right"/>
    </xf>
    <xf numFmtId="0" fontId="13" fillId="4" borderId="2" xfId="0" applyFont="1" applyFill="1" applyBorder="1" applyAlignment="1">
      <alignment horizontal="right"/>
    </xf>
    <xf numFmtId="166" fontId="0" fillId="4" borderId="2" xfId="0" applyNumberFormat="1" applyFill="1" applyBorder="1"/>
    <xf numFmtId="167" fontId="0" fillId="4" borderId="2" xfId="0" applyNumberFormat="1" applyFill="1" applyBorder="1"/>
    <xf numFmtId="164" fontId="0" fillId="0" borderId="0" xfId="0" applyNumberFormat="1"/>
    <xf numFmtId="0" fontId="4" fillId="0" borderId="0" xfId="0" applyFont="1" applyFill="1" applyBorder="1" applyAlignment="1">
      <alignment horizontal="center"/>
    </xf>
    <xf numFmtId="0" fontId="0" fillId="5" borderId="0" xfId="0" applyFill="1"/>
    <xf numFmtId="0" fontId="16" fillId="0" borderId="0" xfId="1"/>
    <xf numFmtId="0" fontId="0" fillId="0" borderId="0" xfId="0" applyNumberFormat="1" applyFont="1" applyFill="1" applyBorder="1" applyAlignment="1" applyProtection="1">
      <alignment vertical="center" wrapText="1"/>
    </xf>
    <xf numFmtId="0" fontId="0" fillId="6" borderId="0" xfId="0" applyFill="1"/>
    <xf numFmtId="165" fontId="0" fillId="6" borderId="0" xfId="0" applyNumberFormat="1" applyFill="1"/>
    <xf numFmtId="0" fontId="0" fillId="7" borderId="0" xfId="0" applyFill="1"/>
    <xf numFmtId="165" fontId="0" fillId="7" borderId="0" xfId="0" applyNumberFormat="1" applyFill="1"/>
    <xf numFmtId="0" fontId="6" fillId="0" borderId="0" xfId="0" applyFont="1" applyFill="1"/>
    <xf numFmtId="167" fontId="0" fillId="0" borderId="0" xfId="0" applyNumberFormat="1" applyFill="1"/>
    <xf numFmtId="0" fontId="16" fillId="0" borderId="0" xfId="1" applyAlignment="1">
      <alignment horizontal="right"/>
    </xf>
    <xf numFmtId="0" fontId="16" fillId="0" borderId="8" xfId="1" applyBorder="1" applyAlignment="1">
      <alignment horizontal="center"/>
    </xf>
    <xf numFmtId="0" fontId="16" fillId="0" borderId="0" xfId="1" applyBorder="1" applyAlignment="1">
      <alignment horizontal="center"/>
    </xf>
    <xf numFmtId="0" fontId="13" fillId="0" borderId="9" xfId="1" applyFont="1" applyBorder="1" applyAlignment="1">
      <alignment horizontal="center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0" fontId="4" fillId="0" borderId="1" xfId="0" applyFont="1" applyFill="1" applyBorder="1" applyAlignment="1">
      <alignment wrapText="1"/>
    </xf>
    <xf numFmtId="0" fontId="15" fillId="0" borderId="1" xfId="0" applyFont="1" applyFill="1" applyBorder="1" applyAlignment="1">
      <alignment wrapText="1"/>
    </xf>
    <xf numFmtId="0" fontId="4" fillId="0" borderId="1" xfId="0" applyFont="1" applyBorder="1"/>
    <xf numFmtId="165" fontId="16" fillId="2" borderId="8" xfId="1" applyNumberFormat="1" applyFill="1" applyBorder="1" applyAlignment="1">
      <alignment horizontal="right"/>
    </xf>
    <xf numFmtId="165" fontId="16" fillId="2" borderId="0" xfId="1" applyNumberFormat="1" applyFill="1" applyBorder="1"/>
    <xf numFmtId="165" fontId="16" fillId="2" borderId="9" xfId="1" applyNumberFormat="1" applyFill="1" applyBorder="1"/>
    <xf numFmtId="165" fontId="16" fillId="0" borderId="8" xfId="1" applyNumberFormat="1" applyFill="1" applyBorder="1" applyAlignment="1">
      <alignment horizontal="right"/>
    </xf>
    <xf numFmtId="165" fontId="16" fillId="0" borderId="0" xfId="1" applyNumberFormat="1" applyFill="1" applyBorder="1"/>
    <xf numFmtId="165" fontId="16" fillId="0" borderId="9" xfId="1" applyNumberFormat="1" applyFill="1" applyBorder="1"/>
    <xf numFmtId="165" fontId="13" fillId="0" borderId="9" xfId="1" applyNumberFormat="1" applyFont="1" applyFill="1" applyBorder="1"/>
    <xf numFmtId="165" fontId="14" fillId="0" borderId="9" xfId="1" applyNumberFormat="1" applyFont="1" applyFill="1" applyBorder="1"/>
    <xf numFmtId="165" fontId="14" fillId="0" borderId="0" xfId="1" applyNumberFormat="1" applyFont="1" applyFill="1" applyBorder="1"/>
    <xf numFmtId="165" fontId="16" fillId="2" borderId="10" xfId="1" applyNumberFormat="1" applyFill="1" applyBorder="1" applyAlignment="1">
      <alignment horizontal="right"/>
    </xf>
    <xf numFmtId="165" fontId="16" fillId="2" borderId="4" xfId="1" applyNumberFormat="1" applyFill="1" applyBorder="1"/>
    <xf numFmtId="165" fontId="16" fillId="2" borderId="11" xfId="1" applyNumberFormat="1" applyFill="1" applyBorder="1"/>
    <xf numFmtId="165" fontId="16" fillId="0" borderId="0" xfId="1" applyNumberFormat="1"/>
    <xf numFmtId="165" fontId="13" fillId="0" borderId="0" xfId="1" applyNumberFormat="1" applyFont="1" applyAlignment="1">
      <alignment horizontal="right"/>
    </xf>
    <xf numFmtId="165" fontId="13" fillId="0" borderId="0" xfId="1" applyNumberFormat="1" applyFont="1"/>
    <xf numFmtId="165" fontId="16" fillId="0" borderId="0" xfId="1" applyNumberFormat="1" applyAlignment="1">
      <alignment horizontal="right"/>
    </xf>
    <xf numFmtId="165" fontId="16" fillId="0" borderId="8" xfId="1" applyNumberFormat="1" applyBorder="1" applyAlignment="1">
      <alignment horizontal="center"/>
    </xf>
    <xf numFmtId="165" fontId="16" fillId="0" borderId="0" xfId="1" applyNumberFormat="1" applyBorder="1" applyAlignment="1">
      <alignment horizontal="center"/>
    </xf>
    <xf numFmtId="165" fontId="13" fillId="0" borderId="9" xfId="1" applyNumberFormat="1" applyFont="1" applyBorder="1" applyAlignment="1">
      <alignment horizontal="center"/>
    </xf>
    <xf numFmtId="165" fontId="16" fillId="0" borderId="6" xfId="1" applyNumberFormat="1" applyBorder="1"/>
    <xf numFmtId="165" fontId="16" fillId="2" borderId="14" xfId="1" applyNumberFormat="1" applyFill="1" applyBorder="1"/>
    <xf numFmtId="165" fontId="16" fillId="2" borderId="13" xfId="1" applyNumberFormat="1" applyFill="1" applyBorder="1" applyAlignment="1">
      <alignment horizontal="right"/>
    </xf>
    <xf numFmtId="165" fontId="16" fillId="2" borderId="15" xfId="1" applyNumberFormat="1" applyFill="1" applyBorder="1"/>
    <xf numFmtId="165" fontId="16" fillId="0" borderId="12" xfId="1" applyNumberFormat="1" applyBorder="1"/>
    <xf numFmtId="165" fontId="13" fillId="0" borderId="12" xfId="1" applyNumberFormat="1" applyFont="1" applyBorder="1" applyAlignment="1">
      <alignment horizontal="right"/>
    </xf>
    <xf numFmtId="165" fontId="13" fillId="0" borderId="12" xfId="1" applyNumberFormat="1" applyFont="1" applyBorder="1"/>
    <xf numFmtId="165" fontId="16" fillId="0" borderId="12" xfId="1" applyNumberFormat="1" applyBorder="1" applyAlignment="1">
      <alignment horizontal="right"/>
    </xf>
    <xf numFmtId="0" fontId="0" fillId="0" borderId="0" xfId="0" applyAlignment="1"/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center" wrapText="1"/>
    </xf>
    <xf numFmtId="0" fontId="0" fillId="0" borderId="0" xfId="0" applyFont="1" applyAlignment="1">
      <alignment horizontal="center" wrapText="1"/>
    </xf>
    <xf numFmtId="0" fontId="18" fillId="0" borderId="0" xfId="0" applyFont="1" applyAlignment="1">
      <alignment horizontal="center"/>
    </xf>
    <xf numFmtId="0" fontId="19" fillId="0" borderId="0" xfId="0" applyFont="1"/>
    <xf numFmtId="0" fontId="0" fillId="0" borderId="0" xfId="0" applyFont="1" applyFill="1"/>
    <xf numFmtId="0" fontId="14" fillId="5" borderId="0" xfId="0" applyFont="1" applyFill="1"/>
    <xf numFmtId="167" fontId="14" fillId="5" borderId="0" xfId="0" applyNumberFormat="1" applyFont="1" applyFill="1"/>
    <xf numFmtId="1" fontId="13" fillId="0" borderId="5" xfId="1" applyNumberFormat="1" applyFont="1" applyBorder="1" applyAlignment="1">
      <alignment horizontal="center"/>
    </xf>
    <xf numFmtId="1" fontId="13" fillId="0" borderId="6" xfId="1" applyNumberFormat="1" applyFont="1" applyBorder="1" applyAlignment="1">
      <alignment horizontal="center"/>
    </xf>
    <xf numFmtId="1" fontId="13" fillId="0" borderId="7" xfId="1" applyNumberFormat="1" applyFont="1" applyBorder="1" applyAlignment="1">
      <alignment horizontal="center"/>
    </xf>
    <xf numFmtId="165" fontId="13" fillId="0" borderId="8" xfId="1" applyNumberFormat="1" applyFont="1" applyBorder="1" applyAlignment="1">
      <alignment horizontal="center"/>
    </xf>
    <xf numFmtId="165" fontId="13" fillId="0" borderId="0" xfId="1" applyNumberFormat="1" applyFont="1" applyBorder="1" applyAlignment="1">
      <alignment horizontal="center"/>
    </xf>
    <xf numFmtId="165" fontId="13" fillId="0" borderId="9" xfId="1" applyNumberFormat="1" applyFont="1" applyBorder="1" applyAlignment="1">
      <alignment horizontal="center"/>
    </xf>
    <xf numFmtId="0" fontId="13" fillId="0" borderId="8" xfId="1" applyFont="1" applyBorder="1" applyAlignment="1">
      <alignment horizontal="center"/>
    </xf>
    <xf numFmtId="0" fontId="13" fillId="0" borderId="0" xfId="1" applyFont="1" applyBorder="1" applyAlignment="1">
      <alignment horizontal="center"/>
    </xf>
    <xf numFmtId="0" fontId="13" fillId="0" borderId="9" xfId="1" applyFont="1" applyBorder="1" applyAlignment="1">
      <alignment horizontal="center"/>
    </xf>
    <xf numFmtId="0" fontId="13" fillId="0" borderId="5" xfId="1" applyFont="1" applyBorder="1" applyAlignment="1">
      <alignment horizontal="center"/>
    </xf>
    <xf numFmtId="0" fontId="13" fillId="0" borderId="6" xfId="1" applyFont="1" applyBorder="1" applyAlignment="1">
      <alignment horizontal="center"/>
    </xf>
    <xf numFmtId="0" fontId="13" fillId="0" borderId="7" xfId="1" applyFont="1" applyBorder="1" applyAlignment="1">
      <alignment horizontal="center"/>
    </xf>
    <xf numFmtId="165" fontId="20" fillId="0" borderId="8" xfId="1" applyNumberFormat="1" applyFont="1" applyFill="1" applyBorder="1" applyAlignment="1">
      <alignment horizontal="right"/>
    </xf>
    <xf numFmtId="165" fontId="20" fillId="0" borderId="0" xfId="1" applyNumberFormat="1" applyFont="1" applyFill="1" applyBorder="1"/>
    <xf numFmtId="165" fontId="20" fillId="0" borderId="9" xfId="1" applyNumberFormat="1" applyFont="1" applyFill="1" applyBorder="1"/>
  </cellXfs>
  <cellStyles count="2">
    <cellStyle name="Normal" xfId="0" builtinId="0"/>
    <cellStyle name="Normal 2" xfId="1" xr:uid="{A5401193-31B9-47AE-B2F2-84F13525C782}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DNA/</a:t>
            </a:r>
            <a:r>
              <a:rPr lang="en-US" baseline="0"/>
              <a:t>Density Sample</a:t>
            </a:r>
          </a:p>
          <a:p>
            <a:pPr>
              <a:defRPr/>
            </a:pPr>
            <a:r>
              <a:rPr lang="en-US" baseline="0"/>
              <a:t> A - H</a:t>
            </a:r>
            <a:endParaRPr lang="en-US"/>
          </a:p>
        </c:rich>
      </c:tx>
      <c:layout>
        <c:manualLayout>
          <c:xMode val="edge"/>
          <c:yMode val="edge"/>
          <c:x val="0.38026520200487457"/>
          <c:y val="1.55038797543501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195592132966735"/>
          <c:y val="0.11960348154906593"/>
          <c:w val="0.82007715813406667"/>
          <c:h val="0.66268752079677473"/>
        </c:manualLayout>
      </c:layout>
      <c:scatterChart>
        <c:scatterStyle val="lineMarker"/>
        <c:varyColors val="0"/>
        <c:ser>
          <c:idx val="0"/>
          <c:order val="0"/>
          <c:tx>
            <c:v>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Summary!$C$5:$C$23</c:f>
              <c:numCache>
                <c:formatCode>0.0000</c:formatCode>
                <c:ptCount val="19"/>
                <c:pt idx="0">
                  <c:v>1.7640753409999999</c:v>
                </c:pt>
                <c:pt idx="1">
                  <c:v>1.7575187809999999</c:v>
                </c:pt>
                <c:pt idx="2">
                  <c:v>1.7520549810000006</c:v>
                </c:pt>
                <c:pt idx="3">
                  <c:v>1.7454984210000024</c:v>
                </c:pt>
                <c:pt idx="4">
                  <c:v>1.7400346209999995</c:v>
                </c:pt>
                <c:pt idx="5">
                  <c:v>1.7334780610000013</c:v>
                </c:pt>
                <c:pt idx="6">
                  <c:v>1.728014261000002</c:v>
                </c:pt>
                <c:pt idx="7">
                  <c:v>1.7227416940000015</c:v>
                </c:pt>
                <c:pt idx="8">
                  <c:v>1.7172778940000004</c:v>
                </c:pt>
                <c:pt idx="9">
                  <c:v>1.7107213340000005</c:v>
                </c:pt>
                <c:pt idx="10">
                  <c:v>1.7052575340000011</c:v>
                </c:pt>
                <c:pt idx="11">
                  <c:v>1.6997937340000018</c:v>
                </c:pt>
                <c:pt idx="12">
                  <c:v>1.6932371740000001</c:v>
                </c:pt>
                <c:pt idx="13">
                  <c:v>1.6877733740000007</c:v>
                </c:pt>
                <c:pt idx="14">
                  <c:v>1.6823095740000014</c:v>
                </c:pt>
                <c:pt idx="15">
                  <c:v>1.6737587269999992</c:v>
                </c:pt>
                <c:pt idx="16">
                  <c:v>1.645346967</c:v>
                </c:pt>
                <c:pt idx="17">
                  <c:v>1.5579261670000015</c:v>
                </c:pt>
                <c:pt idx="18">
                  <c:v>1.3940121670000014</c:v>
                </c:pt>
              </c:numCache>
            </c:numRef>
          </c:xVal>
          <c:yVal>
            <c:numRef>
              <c:f>Summary!$D$5:$D$23</c:f>
              <c:numCache>
                <c:formatCode>0.0000</c:formatCode>
                <c:ptCount val="19"/>
                <c:pt idx="0">
                  <c:v>-3.4215768912328609E-2</c:v>
                </c:pt>
                <c:pt idx="1">
                  <c:v>-2.524576972571646E-2</c:v>
                </c:pt>
                <c:pt idx="2">
                  <c:v>-7.1968580581938044E-3</c:v>
                </c:pt>
                <c:pt idx="3">
                  <c:v>3.9717957916730953E-3</c:v>
                </c:pt>
                <c:pt idx="4">
                  <c:v>8.3338275537240103E-2</c:v>
                </c:pt>
                <c:pt idx="5">
                  <c:v>0.65437035915392616</c:v>
                </c:pt>
                <c:pt idx="6">
                  <c:v>5.4525577392088671</c:v>
                </c:pt>
                <c:pt idx="7">
                  <c:v>16.265080037468461</c:v>
                </c:pt>
                <c:pt idx="8">
                  <c:v>14.648228030734115</c:v>
                </c:pt>
                <c:pt idx="9">
                  <c:v>9.9866250844889155</c:v>
                </c:pt>
                <c:pt idx="10">
                  <c:v>4.7546311899083298</c:v>
                </c:pt>
                <c:pt idx="11">
                  <c:v>1.5196338043882742</c:v>
                </c:pt>
                <c:pt idx="12">
                  <c:v>0.92330233080627211</c:v>
                </c:pt>
                <c:pt idx="13">
                  <c:v>0.45969551618124377</c:v>
                </c:pt>
                <c:pt idx="14">
                  <c:v>0.18500297476060715</c:v>
                </c:pt>
                <c:pt idx="15">
                  <c:v>0.11670359767431794</c:v>
                </c:pt>
                <c:pt idx="16">
                  <c:v>8.1684980886477424E-2</c:v>
                </c:pt>
                <c:pt idx="17">
                  <c:v>9.6795938786458965E-2</c:v>
                </c:pt>
                <c:pt idx="18">
                  <c:v>4.8509578898565796E-2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346B-4E98-8EFA-5761BEFE9294}"/>
            </c:ext>
          </c:extLst>
        </c:ser>
        <c:ser>
          <c:idx val="1"/>
          <c:order val="1"/>
          <c:tx>
            <c:v>B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Summary!$F$5:$F$23</c:f>
              <c:numCache>
                <c:formatCode>0.0000</c:formatCode>
                <c:ptCount val="19"/>
                <c:pt idx="0">
                  <c:v>1.7701128400000012</c:v>
                </c:pt>
                <c:pt idx="1">
                  <c:v>1.7646490400000001</c:v>
                </c:pt>
                <c:pt idx="2">
                  <c:v>1.7591852400000008</c:v>
                </c:pt>
                <c:pt idx="3">
                  <c:v>1.7526286800000008</c:v>
                </c:pt>
                <c:pt idx="4">
                  <c:v>1.7449793600000021</c:v>
                </c:pt>
                <c:pt idx="5">
                  <c:v>1.739515560000001</c:v>
                </c:pt>
                <c:pt idx="6">
                  <c:v>1.7342429930000005</c:v>
                </c:pt>
                <c:pt idx="7">
                  <c:v>1.7276864330000024</c:v>
                </c:pt>
                <c:pt idx="8">
                  <c:v>1.7233153930000018</c:v>
                </c:pt>
                <c:pt idx="9">
                  <c:v>1.7169500660000008</c:v>
                </c:pt>
                <c:pt idx="10">
                  <c:v>1.7114862660000014</c:v>
                </c:pt>
                <c:pt idx="11">
                  <c:v>1.7049297060000015</c:v>
                </c:pt>
                <c:pt idx="12">
                  <c:v>1.6994659060000004</c:v>
                </c:pt>
                <c:pt idx="13">
                  <c:v>1.6961876260000004</c:v>
                </c:pt>
                <c:pt idx="14">
                  <c:v>1.6885383060000017</c:v>
                </c:pt>
                <c:pt idx="15">
                  <c:v>1.6819817460000017</c:v>
                </c:pt>
                <c:pt idx="16">
                  <c:v>1.6743324259999994</c:v>
                </c:pt>
                <c:pt idx="17">
                  <c:v>1.6570394990000015</c:v>
                </c:pt>
                <c:pt idx="18">
                  <c:v>1.5936594190000015</c:v>
                </c:pt>
              </c:numCache>
              <c:extLst xmlns:c15="http://schemas.microsoft.com/office/drawing/2012/chart"/>
            </c:numRef>
          </c:xVal>
          <c:yVal>
            <c:numRef>
              <c:f>Summary!$G$5:$G$23</c:f>
              <c:numCache>
                <c:formatCode>0.0000</c:formatCode>
                <c:ptCount val="19"/>
                <c:pt idx="0">
                  <c:v>-5.2660321698515783E-2</c:v>
                </c:pt>
                <c:pt idx="1">
                  <c:v>-1.5520582033591029E-2</c:v>
                </c:pt>
                <c:pt idx="2">
                  <c:v>-1.6650962977023769E-2</c:v>
                </c:pt>
                <c:pt idx="3">
                  <c:v>-7.400437124936099E-3</c:v>
                </c:pt>
                <c:pt idx="4">
                  <c:v>1.7708960374057017E-2</c:v>
                </c:pt>
                <c:pt idx="5">
                  <c:v>8.6944386790474268E-2</c:v>
                </c:pt>
                <c:pt idx="6">
                  <c:v>0.30329219540700164</c:v>
                </c:pt>
                <c:pt idx="7">
                  <c:v>2.3557170379738839</c:v>
                </c:pt>
                <c:pt idx="8">
                  <c:v>8.2892367851336086</c:v>
                </c:pt>
                <c:pt idx="9">
                  <c:v>8.1564807612882202</c:v>
                </c:pt>
                <c:pt idx="10">
                  <c:v>5.8671639142929015</c:v>
                </c:pt>
                <c:pt idx="11">
                  <c:v>2.2440671655475715</c:v>
                </c:pt>
                <c:pt idx="12">
                  <c:v>0.91004083713249839</c:v>
                </c:pt>
                <c:pt idx="13">
                  <c:v>0.32568974867441175</c:v>
                </c:pt>
                <c:pt idx="14">
                  <c:v>0.1405639009423808</c:v>
                </c:pt>
                <c:pt idx="15">
                  <c:v>9.4358303013956549E-2</c:v>
                </c:pt>
                <c:pt idx="16">
                  <c:v>1.9022271727703825E-2</c:v>
                </c:pt>
                <c:pt idx="17">
                  <c:v>1.7822866138864964E-2</c:v>
                </c:pt>
                <c:pt idx="18">
                  <c:v>8.2302808253448198E-2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346B-4E98-8EFA-5761BEFE9294}"/>
            </c:ext>
          </c:extLst>
        </c:ser>
        <c:ser>
          <c:idx val="2"/>
          <c:order val="2"/>
          <c:tx>
            <c:v>C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Summary!$I$5:$I$23</c:f>
              <c:numCache>
                <c:formatCode>0.0000</c:formatCode>
                <c:ptCount val="19"/>
                <c:pt idx="0">
                  <c:v>1.7733911200000012</c:v>
                </c:pt>
                <c:pt idx="1">
                  <c:v>1.7690200800000024</c:v>
                </c:pt>
                <c:pt idx="2">
                  <c:v>1.7624635200000007</c:v>
                </c:pt>
                <c:pt idx="3">
                  <c:v>1.7559069600000008</c:v>
                </c:pt>
                <c:pt idx="4">
                  <c:v>1.7493504000000009</c:v>
                </c:pt>
                <c:pt idx="5">
                  <c:v>1.7427938399999992</c:v>
                </c:pt>
                <c:pt idx="6">
                  <c:v>1.7373300399999998</c:v>
                </c:pt>
                <c:pt idx="7">
                  <c:v>1.7307734800000016</c:v>
                </c:pt>
                <c:pt idx="8">
                  <c:v>1.7253096800000023</c:v>
                </c:pt>
                <c:pt idx="9">
                  <c:v>1.7198458799999994</c:v>
                </c:pt>
                <c:pt idx="10">
                  <c:v>1.71438208</c:v>
                </c:pt>
                <c:pt idx="11">
                  <c:v>1.7080167530000008</c:v>
                </c:pt>
                <c:pt idx="12">
                  <c:v>1.7025529530000014</c:v>
                </c:pt>
                <c:pt idx="13">
                  <c:v>1.6959963929999997</c:v>
                </c:pt>
                <c:pt idx="14">
                  <c:v>1.6905325930000004</c:v>
                </c:pt>
                <c:pt idx="15">
                  <c:v>1.6841672660000011</c:v>
                </c:pt>
                <c:pt idx="16">
                  <c:v>1.6776107060000029</c:v>
                </c:pt>
                <c:pt idx="17">
                  <c:v>1.6579410260000014</c:v>
                </c:pt>
                <c:pt idx="18">
                  <c:v>1.5967464660000008</c:v>
                </c:pt>
              </c:numCache>
              <c:extLst xmlns:c15="http://schemas.microsoft.com/office/drawing/2012/chart"/>
            </c:numRef>
          </c:xVal>
          <c:yVal>
            <c:numRef>
              <c:f>Summary!$J$5:$J$23</c:f>
              <c:numCache>
                <c:formatCode>0.0000</c:formatCode>
                <c:ptCount val="19"/>
                <c:pt idx="0">
                  <c:v>-4.3171268084925163E-2</c:v>
                </c:pt>
                <c:pt idx="1">
                  <c:v>-4.0436728949034106E-2</c:v>
                </c:pt>
                <c:pt idx="2">
                  <c:v>-2.6223665371621834E-2</c:v>
                </c:pt>
                <c:pt idx="3">
                  <c:v>-3.5275731930128687E-2</c:v>
                </c:pt>
                <c:pt idx="4">
                  <c:v>-1.2585710101287803E-2</c:v>
                </c:pt>
                <c:pt idx="5">
                  <c:v>1.9482818121354623E-2</c:v>
                </c:pt>
                <c:pt idx="6">
                  <c:v>0.14195167727492339</c:v>
                </c:pt>
                <c:pt idx="7">
                  <c:v>0.99063530592365667</c:v>
                </c:pt>
                <c:pt idx="8">
                  <c:v>6.9983831417774818</c:v>
                </c:pt>
                <c:pt idx="9">
                  <c:v>11.785952108884979</c:v>
                </c:pt>
                <c:pt idx="10">
                  <c:v>7.3249930512605959</c:v>
                </c:pt>
                <c:pt idx="11">
                  <c:v>5.3480971134259434</c:v>
                </c:pt>
                <c:pt idx="12">
                  <c:v>1.9673471271858463</c:v>
                </c:pt>
                <c:pt idx="13">
                  <c:v>0.84030288203817027</c:v>
                </c:pt>
                <c:pt idx="14">
                  <c:v>0.55146812302795534</c:v>
                </c:pt>
                <c:pt idx="15">
                  <c:v>0.21602093205320058</c:v>
                </c:pt>
                <c:pt idx="16">
                  <c:v>0.11270645320530019</c:v>
                </c:pt>
                <c:pt idx="17">
                  <c:v>0.1144784611435604</c:v>
                </c:pt>
                <c:pt idx="18">
                  <c:v>9.6553275034823582E-2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346B-4E98-8EFA-5761BEFE9294}"/>
            </c:ext>
          </c:extLst>
        </c:ser>
        <c:ser>
          <c:idx val="3"/>
          <c:order val="3"/>
          <c:tx>
            <c:v>D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Summary!$L$5:$L$23</c:f>
              <c:numCache>
                <c:formatCode>0.0000</c:formatCode>
                <c:ptCount val="19"/>
                <c:pt idx="0">
                  <c:v>1.7712056000000018</c:v>
                </c:pt>
                <c:pt idx="1">
                  <c:v>1.7668345600000013</c:v>
                </c:pt>
                <c:pt idx="2">
                  <c:v>1.7613707600000001</c:v>
                </c:pt>
                <c:pt idx="3">
                  <c:v>1.7548142000000002</c:v>
                </c:pt>
                <c:pt idx="4">
                  <c:v>1.7482576400000021</c:v>
                </c:pt>
                <c:pt idx="5">
                  <c:v>1.7373300399999998</c:v>
                </c:pt>
                <c:pt idx="6">
                  <c:v>1.732959000000001</c:v>
                </c:pt>
                <c:pt idx="7">
                  <c:v>1.7296807200000011</c:v>
                </c:pt>
                <c:pt idx="8">
                  <c:v>1.7244081530000024</c:v>
                </c:pt>
                <c:pt idx="9">
                  <c:v>1.7189443529999995</c:v>
                </c:pt>
                <c:pt idx="10">
                  <c:v>1.7123877930000013</c:v>
                </c:pt>
                <c:pt idx="11">
                  <c:v>1.706923993000002</c:v>
                </c:pt>
                <c:pt idx="12">
                  <c:v>1.7027441860000021</c:v>
                </c:pt>
                <c:pt idx="13">
                  <c:v>1.6950948659999998</c:v>
                </c:pt>
                <c:pt idx="14">
                  <c:v>1.690723826000001</c:v>
                </c:pt>
                <c:pt idx="15">
                  <c:v>1.6841672660000011</c:v>
                </c:pt>
                <c:pt idx="16">
                  <c:v>1.6787034660000018</c:v>
                </c:pt>
                <c:pt idx="17">
                  <c:v>1.6634048260000007</c:v>
                </c:pt>
                <c:pt idx="18">
                  <c:v>1.598931986000002</c:v>
                </c:pt>
              </c:numCache>
              <c:extLst xmlns:c15="http://schemas.microsoft.com/office/drawing/2012/chart"/>
            </c:numRef>
          </c:xVal>
          <c:yVal>
            <c:numRef>
              <c:f>Summary!$M$5:$M$23</c:f>
              <c:numCache>
                <c:formatCode>0.0000</c:formatCode>
                <c:ptCount val="19"/>
                <c:pt idx="0">
                  <c:v>-4.3478860805340747E-2</c:v>
                </c:pt>
                <c:pt idx="1">
                  <c:v>-3.6465994030362402E-2</c:v>
                </c:pt>
                <c:pt idx="2">
                  <c:v>-3.8641910294736376E-2</c:v>
                </c:pt>
                <c:pt idx="3">
                  <c:v>8.530724481207308E-2</c:v>
                </c:pt>
                <c:pt idx="4">
                  <c:v>-1.690796230758251E-2</c:v>
                </c:pt>
                <c:pt idx="5">
                  <c:v>2.8673037935506174E-2</c:v>
                </c:pt>
                <c:pt idx="6">
                  <c:v>0.19308271012828401</c:v>
                </c:pt>
                <c:pt idx="7">
                  <c:v>0.955208137722105</c:v>
                </c:pt>
                <c:pt idx="8">
                  <c:v>5.8645405726871118</c:v>
                </c:pt>
                <c:pt idx="9">
                  <c:v>10.531807922331749</c:v>
                </c:pt>
                <c:pt idx="10">
                  <c:v>9.4254816516077362</c:v>
                </c:pt>
                <c:pt idx="11">
                  <c:v>5.7290350467984412</c:v>
                </c:pt>
                <c:pt idx="12">
                  <c:v>2.1048993366117918</c:v>
                </c:pt>
                <c:pt idx="13">
                  <c:v>1.1717152770967729</c:v>
                </c:pt>
                <c:pt idx="14">
                  <c:v>0.64341749466668141</c:v>
                </c:pt>
                <c:pt idx="15">
                  <c:v>0.24571217085478325</c:v>
                </c:pt>
                <c:pt idx="16">
                  <c:v>0.11667471381399071</c:v>
                </c:pt>
                <c:pt idx="17">
                  <c:v>0.11544462317915</c:v>
                </c:pt>
                <c:pt idx="18">
                  <c:v>7.5676907840211596E-2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346B-4E98-8EFA-5761BEFE9294}"/>
            </c:ext>
          </c:extLst>
        </c:ser>
        <c:ser>
          <c:idx val="4"/>
          <c:order val="4"/>
          <c:tx>
            <c:v>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Summary!$C$33:$C$51</c:f>
              <c:numCache>
                <c:formatCode>0.0000</c:formatCode>
                <c:ptCount val="19"/>
                <c:pt idx="0">
                  <c:v>1.771970532000001</c:v>
                </c:pt>
                <c:pt idx="1">
                  <c:v>1.7654139719999993</c:v>
                </c:pt>
                <c:pt idx="2">
                  <c:v>1.7588574120000011</c:v>
                </c:pt>
                <c:pt idx="3">
                  <c:v>1.7533936120000018</c:v>
                </c:pt>
                <c:pt idx="4">
                  <c:v>1.7468370520000018</c:v>
                </c:pt>
                <c:pt idx="5">
                  <c:v>1.7402804920000001</c:v>
                </c:pt>
                <c:pt idx="6">
                  <c:v>1.7348166920000008</c:v>
                </c:pt>
                <c:pt idx="7">
                  <c:v>1.7288338310000011</c:v>
                </c:pt>
                <c:pt idx="8">
                  <c:v>1.7227963320000015</c:v>
                </c:pt>
                <c:pt idx="9">
                  <c:v>1.7173325320000004</c:v>
                </c:pt>
                <c:pt idx="10">
                  <c:v>1.711868732000001</c:v>
                </c:pt>
                <c:pt idx="11">
                  <c:v>1.7053121720000011</c:v>
                </c:pt>
                <c:pt idx="12">
                  <c:v>1.7009411320000023</c:v>
                </c:pt>
                <c:pt idx="13">
                  <c:v>1.6943845720000006</c:v>
                </c:pt>
                <c:pt idx="14">
                  <c:v>1.6891120050000019</c:v>
                </c:pt>
                <c:pt idx="15">
                  <c:v>1.682555445000002</c:v>
                </c:pt>
                <c:pt idx="16">
                  <c:v>1.6738133650000009</c:v>
                </c:pt>
                <c:pt idx="17">
                  <c:v>1.6475871250000012</c:v>
                </c:pt>
                <c:pt idx="18">
                  <c:v>1.5689084050000019</c:v>
                </c:pt>
              </c:numCache>
            </c:numRef>
          </c:xVal>
          <c:yVal>
            <c:numRef>
              <c:f>Summary!$D$33:$D$51</c:f>
              <c:numCache>
                <c:formatCode>0.0000</c:formatCode>
                <c:ptCount val="19"/>
                <c:pt idx="0">
                  <c:v>-3.16642955362249E-2</c:v>
                </c:pt>
                <c:pt idx="1">
                  <c:v>-2.1205627340265393E-2</c:v>
                </c:pt>
                <c:pt idx="2">
                  <c:v>-1.1178224590314678E-2</c:v>
                </c:pt>
                <c:pt idx="3">
                  <c:v>-1.1197959944515395E-2</c:v>
                </c:pt>
                <c:pt idx="4">
                  <c:v>-3.2105979140337735E-4</c:v>
                </c:pt>
                <c:pt idx="5">
                  <c:v>2.7384436811614881E-2</c:v>
                </c:pt>
                <c:pt idx="6">
                  <c:v>0.13289896458760045</c:v>
                </c:pt>
                <c:pt idx="7">
                  <c:v>0.7230173573673907</c:v>
                </c:pt>
                <c:pt idx="8">
                  <c:v>2.4956580344284092</c:v>
                </c:pt>
                <c:pt idx="9">
                  <c:v>6.2348070878594894</c:v>
                </c:pt>
                <c:pt idx="10">
                  <c:v>6.5820736978209</c:v>
                </c:pt>
                <c:pt idx="11">
                  <c:v>3.2686441206550381</c:v>
                </c:pt>
                <c:pt idx="12">
                  <c:v>1.3425650945212857</c:v>
                </c:pt>
                <c:pt idx="13">
                  <c:v>0.66120324731990865</c:v>
                </c:pt>
                <c:pt idx="14">
                  <c:v>0.46460820852716678</c:v>
                </c:pt>
                <c:pt idx="15">
                  <c:v>0.19585407346203229</c:v>
                </c:pt>
                <c:pt idx="16">
                  <c:v>9.2515097057360815E-2</c:v>
                </c:pt>
                <c:pt idx="17">
                  <c:v>6.2554881649987723E-2</c:v>
                </c:pt>
                <c:pt idx="18">
                  <c:v>6.0299184526767829E-2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46B-4E98-8EFA-5761BEFE9294}"/>
            </c:ext>
          </c:extLst>
        </c:ser>
        <c:ser>
          <c:idx val="5"/>
          <c:order val="5"/>
          <c:tx>
            <c:v>F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Summary!$F$33:$F$51</c:f>
              <c:numCache>
                <c:formatCode>0.0000</c:formatCode>
                <c:ptCount val="19"/>
                <c:pt idx="0">
                  <c:v>1.7690747180000024</c:v>
                </c:pt>
                <c:pt idx="1">
                  <c:v>1.7657964380000006</c:v>
                </c:pt>
                <c:pt idx="2">
                  <c:v>1.7592398780000007</c:v>
                </c:pt>
                <c:pt idx="3">
                  <c:v>1.751590558000002</c:v>
                </c:pt>
                <c:pt idx="4">
                  <c:v>1.7461267580000026</c:v>
                </c:pt>
                <c:pt idx="5">
                  <c:v>1.7395701980000009</c:v>
                </c:pt>
                <c:pt idx="6">
                  <c:v>1.7351991580000004</c:v>
                </c:pt>
                <c:pt idx="7">
                  <c:v>1.7286425980000022</c:v>
                </c:pt>
                <c:pt idx="8">
                  <c:v>1.7231787980000028</c:v>
                </c:pt>
                <c:pt idx="9">
                  <c:v>1.7177149979999999</c:v>
                </c:pt>
                <c:pt idx="10">
                  <c:v>1.7111584380000018</c:v>
                </c:pt>
                <c:pt idx="11">
                  <c:v>1.7056946380000024</c:v>
                </c:pt>
                <c:pt idx="12">
                  <c:v>1.7002308379999995</c:v>
                </c:pt>
                <c:pt idx="13">
                  <c:v>1.6947670380000002</c:v>
                </c:pt>
                <c:pt idx="14">
                  <c:v>1.688210478000002</c:v>
                </c:pt>
                <c:pt idx="15">
                  <c:v>1.6827466780000027</c:v>
                </c:pt>
                <c:pt idx="16">
                  <c:v>1.6740045979999998</c:v>
                </c:pt>
                <c:pt idx="17">
                  <c:v>1.6477783580000001</c:v>
                </c:pt>
                <c:pt idx="18">
                  <c:v>1.5614503180000003</c:v>
                </c:pt>
              </c:numCache>
            </c:numRef>
          </c:xVal>
          <c:yVal>
            <c:numRef>
              <c:f>Summary!$G$33:$G$51</c:f>
              <c:numCache>
                <c:formatCode>0.0000</c:formatCode>
                <c:ptCount val="19"/>
                <c:pt idx="0">
                  <c:v>-3.5495991553118701E-2</c:v>
                </c:pt>
                <c:pt idx="1">
                  <c:v>-3.0606441993843991E-2</c:v>
                </c:pt>
                <c:pt idx="2">
                  <c:v>-2.137428675484573E-2</c:v>
                </c:pt>
                <c:pt idx="3">
                  <c:v>-1.6104972876650313E-2</c:v>
                </c:pt>
                <c:pt idx="4">
                  <c:v>2.9958161905541004E-2</c:v>
                </c:pt>
                <c:pt idx="5">
                  <c:v>0.14116035713228101</c:v>
                </c:pt>
                <c:pt idx="6">
                  <c:v>0.44741989845615099</c:v>
                </c:pt>
                <c:pt idx="7">
                  <c:v>2.4387384376473249</c:v>
                </c:pt>
                <c:pt idx="8">
                  <c:v>6.86487977352024</c:v>
                </c:pt>
                <c:pt idx="9">
                  <c:v>6.7679447631237428</c:v>
                </c:pt>
                <c:pt idx="10">
                  <c:v>5.5785131824923946</c:v>
                </c:pt>
                <c:pt idx="11">
                  <c:v>2.8824285424064864</c:v>
                </c:pt>
                <c:pt idx="12">
                  <c:v>1.2012560318081336</c:v>
                </c:pt>
                <c:pt idx="13">
                  <c:v>0.56773882879261872</c:v>
                </c:pt>
                <c:pt idx="14">
                  <c:v>0.18587612587406696</c:v>
                </c:pt>
                <c:pt idx="15">
                  <c:v>8.1917973575115332E-3</c:v>
                </c:pt>
                <c:pt idx="16">
                  <c:v>-1.8954571043828441E-2</c:v>
                </c:pt>
                <c:pt idx="17">
                  <c:v>-2.1192457162543782E-2</c:v>
                </c:pt>
                <c:pt idx="18">
                  <c:v>4.4409552881547143E-4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46B-4E98-8EFA-5761BEFE9294}"/>
            </c:ext>
          </c:extLst>
        </c:ser>
        <c:ser>
          <c:idx val="6"/>
          <c:order val="6"/>
          <c:tx>
            <c:v>G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Summary!$I$33:$I$51</c:f>
              <c:numCache>
                <c:formatCode>0.0000</c:formatCode>
                <c:ptCount val="19"/>
                <c:pt idx="0">
                  <c:v>1.7714514710000024</c:v>
                </c:pt>
                <c:pt idx="1">
                  <c:v>1.7648949110000007</c:v>
                </c:pt>
                <c:pt idx="2">
                  <c:v>1.7594311110000014</c:v>
                </c:pt>
                <c:pt idx="3">
                  <c:v>1.7528745510000014</c:v>
                </c:pt>
                <c:pt idx="4">
                  <c:v>1.7465092240000022</c:v>
                </c:pt>
                <c:pt idx="5">
                  <c:v>1.7410454240000011</c:v>
                </c:pt>
                <c:pt idx="6">
                  <c:v>1.7344888640000011</c:v>
                </c:pt>
                <c:pt idx="7">
                  <c:v>1.7290250640000018</c:v>
                </c:pt>
                <c:pt idx="8">
                  <c:v>1.7235612640000024</c:v>
                </c:pt>
                <c:pt idx="9">
                  <c:v>1.7171959370000014</c:v>
                </c:pt>
                <c:pt idx="10">
                  <c:v>1.711732137000002</c:v>
                </c:pt>
                <c:pt idx="11">
                  <c:v>1.7062683370000027</c:v>
                </c:pt>
                <c:pt idx="12">
                  <c:v>1.699711777000001</c:v>
                </c:pt>
                <c:pt idx="13">
                  <c:v>1.6942479770000016</c:v>
                </c:pt>
                <c:pt idx="14">
                  <c:v>1.6887841770000023</c:v>
                </c:pt>
                <c:pt idx="15">
                  <c:v>1.6833203770000029</c:v>
                </c:pt>
                <c:pt idx="16">
                  <c:v>1.6756710570000006</c:v>
                </c:pt>
                <c:pt idx="17">
                  <c:v>1.6549086170000002</c:v>
                </c:pt>
                <c:pt idx="18">
                  <c:v>1.5718588570000023</c:v>
                </c:pt>
              </c:numCache>
            </c:numRef>
          </c:xVal>
          <c:yVal>
            <c:numRef>
              <c:f>Summary!$J$33:$J$51</c:f>
              <c:numCache>
                <c:formatCode>0.0000</c:formatCode>
                <c:ptCount val="19"/>
                <c:pt idx="0">
                  <c:v>-2.9073139357472536E-2</c:v>
                </c:pt>
                <c:pt idx="1">
                  <c:v>-1.2560549664474433E-2</c:v>
                </c:pt>
                <c:pt idx="2">
                  <c:v>4.1113522456855893E-2</c:v>
                </c:pt>
                <c:pt idx="3">
                  <c:v>0.20313855034362829</c:v>
                </c:pt>
                <c:pt idx="4">
                  <c:v>0.51982966720538737</c:v>
                </c:pt>
                <c:pt idx="5">
                  <c:v>0.74478002711946834</c:v>
                </c:pt>
                <c:pt idx="6">
                  <c:v>1.5503334910613216</c:v>
                </c:pt>
                <c:pt idx="7">
                  <c:v>3.1305034094899766</c:v>
                </c:pt>
                <c:pt idx="8">
                  <c:v>5.7293893428915341</c:v>
                </c:pt>
                <c:pt idx="9">
                  <c:v>2.893957256003683</c:v>
                </c:pt>
                <c:pt idx="10">
                  <c:v>1.2079798381991498</c:v>
                </c:pt>
                <c:pt idx="11">
                  <c:v>0.76179222360793208</c:v>
                </c:pt>
                <c:pt idx="12">
                  <c:v>0.43314298747659558</c:v>
                </c:pt>
                <c:pt idx="13">
                  <c:v>0.40072272894634525</c:v>
                </c:pt>
                <c:pt idx="14">
                  <c:v>0.32244762719705522</c:v>
                </c:pt>
                <c:pt idx="15">
                  <c:v>0.1315772361026202</c:v>
                </c:pt>
                <c:pt idx="16">
                  <c:v>6.9904029836393447E-2</c:v>
                </c:pt>
                <c:pt idx="17">
                  <c:v>6.5509761589411936E-2</c:v>
                </c:pt>
                <c:pt idx="18">
                  <c:v>7.2078602888842505E-2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46B-4E98-8EFA-5761BEFE9294}"/>
            </c:ext>
          </c:extLst>
        </c:ser>
        <c:ser>
          <c:idx val="7"/>
          <c:order val="7"/>
          <c:tx>
            <c:v>H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Summary!$L$33:$L$51</c:f>
              <c:numCache>
                <c:formatCode>0.0000</c:formatCode>
                <c:ptCount val="19"/>
                <c:pt idx="0">
                  <c:v>1.7670804310000019</c:v>
                </c:pt>
                <c:pt idx="1">
                  <c:v>1.7627093909999996</c:v>
                </c:pt>
                <c:pt idx="2">
                  <c:v>1.7572455910000002</c:v>
                </c:pt>
                <c:pt idx="3">
                  <c:v>1.7506890310000021</c:v>
                </c:pt>
                <c:pt idx="4">
                  <c:v>1.7463179910000015</c:v>
                </c:pt>
                <c:pt idx="5">
                  <c:v>1.7397614309999998</c:v>
                </c:pt>
                <c:pt idx="6">
                  <c:v>1.7332048710000016</c:v>
                </c:pt>
                <c:pt idx="7">
                  <c:v>1.7266483110000017</c:v>
                </c:pt>
                <c:pt idx="8">
                  <c:v>1.7222772709999994</c:v>
                </c:pt>
                <c:pt idx="9">
                  <c:v>1.7157207110000012</c:v>
                </c:pt>
                <c:pt idx="10">
                  <c:v>1.7091641510000013</c:v>
                </c:pt>
                <c:pt idx="11">
                  <c:v>1.7037003510000019</c:v>
                </c:pt>
                <c:pt idx="12">
                  <c:v>1.6982365510000008</c:v>
                </c:pt>
                <c:pt idx="13">
                  <c:v>1.6929639840000004</c:v>
                </c:pt>
                <c:pt idx="14">
                  <c:v>1.687500184000001</c:v>
                </c:pt>
                <c:pt idx="15">
                  <c:v>1.6820363840000017</c:v>
                </c:pt>
                <c:pt idx="16">
                  <c:v>1.6743870640000011</c:v>
                </c:pt>
                <c:pt idx="17">
                  <c:v>1.6558101440000002</c:v>
                </c:pt>
                <c:pt idx="18">
                  <c:v>1.5926212970000027</c:v>
                </c:pt>
              </c:numCache>
            </c:numRef>
          </c:xVal>
          <c:yVal>
            <c:numRef>
              <c:f>Summary!$M$33:$M$51</c:f>
              <c:numCache>
                <c:formatCode>General</c:formatCode>
                <c:ptCount val="19"/>
                <c:pt idx="0">
                  <c:v>0.86900364582126466</c:v>
                </c:pt>
                <c:pt idx="1">
                  <c:v>0.87507442066776253</c:v>
                </c:pt>
                <c:pt idx="2">
                  <c:v>0.89917955672842809</c:v>
                </c:pt>
                <c:pt idx="3">
                  <c:v>0.97691379067181516</c:v>
                </c:pt>
                <c:pt idx="4">
                  <c:v>1.1330738291026945</c:v>
                </c:pt>
                <c:pt idx="5">
                  <c:v>1.2422707290597341</c:v>
                </c:pt>
                <c:pt idx="6">
                  <c:v>1.6417691810306616</c:v>
                </c:pt>
                <c:pt idx="7">
                  <c:v>2.4285758602449894</c:v>
                </c:pt>
                <c:pt idx="8">
                  <c:v>3.7258333069457668</c:v>
                </c:pt>
                <c:pt idx="9">
                  <c:v>2.3048389835018419</c:v>
                </c:pt>
                <c:pt idx="10">
                  <c:v>1.4585719945995756</c:v>
                </c:pt>
                <c:pt idx="11">
                  <c:v>1.232746287303967</c:v>
                </c:pt>
                <c:pt idx="12">
                  <c:v>1.0656897692382983</c:v>
                </c:pt>
                <c:pt idx="13">
                  <c:v>1.0468433564731727</c:v>
                </c:pt>
                <c:pt idx="14">
                  <c:v>1.0049739055985281</c:v>
                </c:pt>
                <c:pt idx="15">
                  <c:v>0.90680681005131092</c:v>
                </c:pt>
                <c:pt idx="16">
                  <c:v>0.87214554691819735</c:v>
                </c:pt>
                <c:pt idx="17">
                  <c:v>0.86065995279470608</c:v>
                </c:pt>
                <c:pt idx="18">
                  <c:v>0.83234994994442257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46B-4E98-8EFA-5761BEFE92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2038064"/>
        <c:axId val="2032073152"/>
        <c:extLst/>
      </c:scatterChart>
      <c:valAx>
        <c:axId val="2032038064"/>
        <c:scaling>
          <c:orientation val="maxMin"/>
          <c:max val="1.7700000000000002"/>
          <c:min val="1.650000000000000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density (g/ml)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073152"/>
        <c:crosses val="autoZero"/>
        <c:crossBetween val="midCat"/>
      </c:valAx>
      <c:valAx>
        <c:axId val="2032073152"/>
        <c:scaling>
          <c:orientation val="minMax"/>
          <c:max val="28"/>
          <c:min val="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DNA (ng/ul)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038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Density Profile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Summary!$C$4:$C$25</c:f>
              <c:numCache>
                <c:formatCode>0.0000</c:formatCode>
                <c:ptCount val="22"/>
                <c:pt idx="0">
                  <c:v>1.7081533480000015</c:v>
                </c:pt>
                <c:pt idx="1">
                  <c:v>1.7640753409999999</c:v>
                </c:pt>
                <c:pt idx="2">
                  <c:v>1.7575187809999999</c:v>
                </c:pt>
                <c:pt idx="3">
                  <c:v>1.7520549810000006</c:v>
                </c:pt>
                <c:pt idx="4">
                  <c:v>1.7454984210000024</c:v>
                </c:pt>
                <c:pt idx="5">
                  <c:v>1.7400346209999995</c:v>
                </c:pt>
                <c:pt idx="6">
                  <c:v>1.7334780610000013</c:v>
                </c:pt>
                <c:pt idx="7">
                  <c:v>1.728014261000002</c:v>
                </c:pt>
                <c:pt idx="8">
                  <c:v>1.7227416940000015</c:v>
                </c:pt>
                <c:pt idx="9">
                  <c:v>1.7172778940000004</c:v>
                </c:pt>
                <c:pt idx="10">
                  <c:v>1.7107213340000005</c:v>
                </c:pt>
                <c:pt idx="11">
                  <c:v>1.7052575340000011</c:v>
                </c:pt>
                <c:pt idx="12">
                  <c:v>1.6997937340000018</c:v>
                </c:pt>
                <c:pt idx="13">
                  <c:v>1.6932371740000001</c:v>
                </c:pt>
                <c:pt idx="14">
                  <c:v>1.6877733740000007</c:v>
                </c:pt>
                <c:pt idx="15">
                  <c:v>1.6823095740000014</c:v>
                </c:pt>
                <c:pt idx="16">
                  <c:v>1.6737587269999992</c:v>
                </c:pt>
                <c:pt idx="17">
                  <c:v>1.645346967</c:v>
                </c:pt>
                <c:pt idx="18">
                  <c:v>1.5579261670000015</c:v>
                </c:pt>
                <c:pt idx="19">
                  <c:v>1.3940121670000014</c:v>
                </c:pt>
                <c:pt idx="20">
                  <c:v>1.218077807000002</c:v>
                </c:pt>
                <c:pt idx="21">
                  <c:v>1.0803900469999999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0DC-43B1-9B31-8154691C62A7}"/>
            </c:ext>
          </c:extLst>
        </c:ser>
        <c:ser>
          <c:idx val="1"/>
          <c:order val="1"/>
          <c:tx>
            <c:v>B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Summary!$F$4:$F$25</c:f>
              <c:numCache>
                <c:formatCode>0.0000</c:formatCode>
                <c:ptCount val="22"/>
                <c:pt idx="0">
                  <c:v>1.6958051600000008</c:v>
                </c:pt>
                <c:pt idx="1">
                  <c:v>1.7701128400000012</c:v>
                </c:pt>
                <c:pt idx="2">
                  <c:v>1.7646490400000001</c:v>
                </c:pt>
                <c:pt idx="3">
                  <c:v>1.7591852400000008</c:v>
                </c:pt>
                <c:pt idx="4">
                  <c:v>1.7526286800000008</c:v>
                </c:pt>
                <c:pt idx="5">
                  <c:v>1.7449793600000021</c:v>
                </c:pt>
                <c:pt idx="6">
                  <c:v>1.739515560000001</c:v>
                </c:pt>
                <c:pt idx="7">
                  <c:v>1.7342429930000005</c:v>
                </c:pt>
                <c:pt idx="8">
                  <c:v>1.7276864330000024</c:v>
                </c:pt>
                <c:pt idx="9">
                  <c:v>1.7233153930000018</c:v>
                </c:pt>
                <c:pt idx="10">
                  <c:v>1.7169500660000008</c:v>
                </c:pt>
                <c:pt idx="11">
                  <c:v>1.7114862660000014</c:v>
                </c:pt>
                <c:pt idx="12">
                  <c:v>1.7049297060000015</c:v>
                </c:pt>
                <c:pt idx="13">
                  <c:v>1.6994659060000004</c:v>
                </c:pt>
                <c:pt idx="14">
                  <c:v>1.6961876260000004</c:v>
                </c:pt>
                <c:pt idx="15">
                  <c:v>1.6885383060000017</c:v>
                </c:pt>
                <c:pt idx="16">
                  <c:v>1.6819817460000017</c:v>
                </c:pt>
                <c:pt idx="17">
                  <c:v>1.6743324259999994</c:v>
                </c:pt>
                <c:pt idx="18">
                  <c:v>1.6570394990000015</c:v>
                </c:pt>
                <c:pt idx="19">
                  <c:v>1.5936594190000015</c:v>
                </c:pt>
                <c:pt idx="20">
                  <c:v>1.4155395390000027</c:v>
                </c:pt>
                <c:pt idx="21">
                  <c:v>1.2079151390000007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0DC-43B1-9B31-8154691C62A7}"/>
            </c:ext>
          </c:extLst>
        </c:ser>
        <c:ser>
          <c:idx val="2"/>
          <c:order val="2"/>
          <c:tx>
            <c:v>C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Summary!$I$4:$I$25</c:f>
              <c:numCache>
                <c:formatCode>0.0000</c:formatCode>
                <c:ptCount val="22"/>
                <c:pt idx="0">
                  <c:v>1.6879646070000014</c:v>
                </c:pt>
                <c:pt idx="1">
                  <c:v>1.7733911200000012</c:v>
                </c:pt>
                <c:pt idx="2">
                  <c:v>1.7690200800000024</c:v>
                </c:pt>
                <c:pt idx="3">
                  <c:v>1.7624635200000007</c:v>
                </c:pt>
                <c:pt idx="4">
                  <c:v>1.7559069600000008</c:v>
                </c:pt>
                <c:pt idx="5">
                  <c:v>1.7493504000000009</c:v>
                </c:pt>
                <c:pt idx="6">
                  <c:v>1.7427938399999992</c:v>
                </c:pt>
                <c:pt idx="7">
                  <c:v>1.7373300399999998</c:v>
                </c:pt>
                <c:pt idx="8">
                  <c:v>1.7307734800000016</c:v>
                </c:pt>
                <c:pt idx="9">
                  <c:v>1.7253096800000023</c:v>
                </c:pt>
                <c:pt idx="10">
                  <c:v>1.7198458799999994</c:v>
                </c:pt>
                <c:pt idx="11">
                  <c:v>1.71438208</c:v>
                </c:pt>
                <c:pt idx="12">
                  <c:v>1.7080167530000008</c:v>
                </c:pt>
                <c:pt idx="13">
                  <c:v>1.7025529530000014</c:v>
                </c:pt>
                <c:pt idx="14">
                  <c:v>1.6959963929999997</c:v>
                </c:pt>
                <c:pt idx="15">
                  <c:v>1.6905325930000004</c:v>
                </c:pt>
                <c:pt idx="16">
                  <c:v>1.6841672660000011</c:v>
                </c:pt>
                <c:pt idx="17">
                  <c:v>1.6776107060000029</c:v>
                </c:pt>
                <c:pt idx="18">
                  <c:v>1.6579410260000014</c:v>
                </c:pt>
                <c:pt idx="19">
                  <c:v>1.5967464660000008</c:v>
                </c:pt>
                <c:pt idx="20">
                  <c:v>1.4525021460000005</c:v>
                </c:pt>
                <c:pt idx="21">
                  <c:v>1.2874953860000016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0DC-43B1-9B31-8154691C62A7}"/>
            </c:ext>
          </c:extLst>
        </c:ser>
        <c:ser>
          <c:idx val="3"/>
          <c:order val="3"/>
          <c:tx>
            <c:v>D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Summary!$L$4:$L$25</c:f>
              <c:numCache>
                <c:formatCode>0.0000</c:formatCode>
                <c:ptCount val="22"/>
                <c:pt idx="0">
                  <c:v>1.7198458799999994</c:v>
                </c:pt>
                <c:pt idx="1">
                  <c:v>1.7712056000000018</c:v>
                </c:pt>
                <c:pt idx="2">
                  <c:v>1.7668345600000013</c:v>
                </c:pt>
                <c:pt idx="3">
                  <c:v>1.7613707600000001</c:v>
                </c:pt>
                <c:pt idx="4">
                  <c:v>1.7548142000000002</c:v>
                </c:pt>
                <c:pt idx="5">
                  <c:v>1.7482576400000021</c:v>
                </c:pt>
                <c:pt idx="6">
                  <c:v>1.7373300399999998</c:v>
                </c:pt>
                <c:pt idx="7">
                  <c:v>1.732959000000001</c:v>
                </c:pt>
                <c:pt idx="8">
                  <c:v>1.7296807200000011</c:v>
                </c:pt>
                <c:pt idx="9">
                  <c:v>1.7244081530000024</c:v>
                </c:pt>
                <c:pt idx="10">
                  <c:v>1.7189443529999995</c:v>
                </c:pt>
                <c:pt idx="11">
                  <c:v>1.7123877930000013</c:v>
                </c:pt>
                <c:pt idx="12">
                  <c:v>1.706923993000002</c:v>
                </c:pt>
                <c:pt idx="13">
                  <c:v>1.7027441860000021</c:v>
                </c:pt>
                <c:pt idx="14">
                  <c:v>1.6950948659999998</c:v>
                </c:pt>
                <c:pt idx="15">
                  <c:v>1.690723826000001</c:v>
                </c:pt>
                <c:pt idx="16">
                  <c:v>1.6841672660000011</c:v>
                </c:pt>
                <c:pt idx="17">
                  <c:v>1.6787034660000018</c:v>
                </c:pt>
                <c:pt idx="18">
                  <c:v>1.6634048260000007</c:v>
                </c:pt>
                <c:pt idx="19">
                  <c:v>1.598931986000002</c:v>
                </c:pt>
                <c:pt idx="20">
                  <c:v>1.4382962660000018</c:v>
                </c:pt>
                <c:pt idx="21">
                  <c:v>1.244877746000002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0DC-43B1-9B31-8154691C62A7}"/>
            </c:ext>
          </c:extLst>
        </c:ser>
        <c:ser>
          <c:idx val="4"/>
          <c:order val="4"/>
          <c:tx>
            <c:v>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Summary!$C$32:$C$53</c:f>
              <c:numCache>
                <c:formatCode>0.0000</c:formatCode>
                <c:ptCount val="22"/>
                <c:pt idx="0">
                  <c:v>1.7182340590000003</c:v>
                </c:pt>
                <c:pt idx="1">
                  <c:v>1.771970532000001</c:v>
                </c:pt>
                <c:pt idx="2">
                  <c:v>1.7654139719999993</c:v>
                </c:pt>
                <c:pt idx="3">
                  <c:v>1.7588574120000011</c:v>
                </c:pt>
                <c:pt idx="4">
                  <c:v>1.7533936120000018</c:v>
                </c:pt>
                <c:pt idx="5">
                  <c:v>1.7468370520000018</c:v>
                </c:pt>
                <c:pt idx="6">
                  <c:v>1.7402804920000001</c:v>
                </c:pt>
                <c:pt idx="7">
                  <c:v>1.7348166920000008</c:v>
                </c:pt>
                <c:pt idx="8">
                  <c:v>1.7288338310000011</c:v>
                </c:pt>
                <c:pt idx="9">
                  <c:v>1.7227963320000015</c:v>
                </c:pt>
                <c:pt idx="10">
                  <c:v>1.7173325320000004</c:v>
                </c:pt>
                <c:pt idx="11">
                  <c:v>1.711868732000001</c:v>
                </c:pt>
                <c:pt idx="12">
                  <c:v>1.7053121720000011</c:v>
                </c:pt>
                <c:pt idx="13">
                  <c:v>1.7009411320000023</c:v>
                </c:pt>
                <c:pt idx="14">
                  <c:v>1.6943845720000006</c:v>
                </c:pt>
                <c:pt idx="15">
                  <c:v>1.6891120050000019</c:v>
                </c:pt>
                <c:pt idx="16">
                  <c:v>1.682555445000002</c:v>
                </c:pt>
                <c:pt idx="17">
                  <c:v>1.6738133650000009</c:v>
                </c:pt>
                <c:pt idx="18">
                  <c:v>1.6475871250000012</c:v>
                </c:pt>
                <c:pt idx="19">
                  <c:v>1.5689084050000019</c:v>
                </c:pt>
                <c:pt idx="20">
                  <c:v>1.4159220050000023</c:v>
                </c:pt>
                <c:pt idx="21">
                  <c:v>1.2454514450000023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0DC-43B1-9B31-8154691C62A7}"/>
            </c:ext>
          </c:extLst>
        </c:ser>
        <c:ser>
          <c:idx val="5"/>
          <c:order val="5"/>
          <c:tx>
            <c:v>F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Summary!$F$32:$F$53</c:f>
              <c:numCache>
                <c:formatCode>0.0000</c:formatCode>
                <c:ptCount val="22"/>
                <c:pt idx="0">
                  <c:v>1.7046018780000018</c:v>
                </c:pt>
                <c:pt idx="1">
                  <c:v>1.7690747180000024</c:v>
                </c:pt>
                <c:pt idx="2">
                  <c:v>1.7657964380000006</c:v>
                </c:pt>
                <c:pt idx="3">
                  <c:v>1.7592398780000007</c:v>
                </c:pt>
                <c:pt idx="4">
                  <c:v>1.751590558000002</c:v>
                </c:pt>
                <c:pt idx="5">
                  <c:v>1.7461267580000026</c:v>
                </c:pt>
                <c:pt idx="6">
                  <c:v>1.7395701980000009</c:v>
                </c:pt>
                <c:pt idx="7">
                  <c:v>1.7351991580000004</c:v>
                </c:pt>
                <c:pt idx="8">
                  <c:v>1.7286425980000022</c:v>
                </c:pt>
                <c:pt idx="9">
                  <c:v>1.7231787980000028</c:v>
                </c:pt>
                <c:pt idx="10">
                  <c:v>1.7177149979999999</c:v>
                </c:pt>
                <c:pt idx="11">
                  <c:v>1.7111584380000018</c:v>
                </c:pt>
                <c:pt idx="12">
                  <c:v>1.7056946380000024</c:v>
                </c:pt>
                <c:pt idx="13">
                  <c:v>1.7002308379999995</c:v>
                </c:pt>
                <c:pt idx="14">
                  <c:v>1.6947670380000002</c:v>
                </c:pt>
                <c:pt idx="15">
                  <c:v>1.688210478000002</c:v>
                </c:pt>
                <c:pt idx="16">
                  <c:v>1.6827466780000027</c:v>
                </c:pt>
                <c:pt idx="17">
                  <c:v>1.6740045979999998</c:v>
                </c:pt>
                <c:pt idx="18">
                  <c:v>1.6477783580000001</c:v>
                </c:pt>
                <c:pt idx="19">
                  <c:v>1.5614503180000003</c:v>
                </c:pt>
                <c:pt idx="20">
                  <c:v>1.3867999510000004</c:v>
                </c:pt>
                <c:pt idx="21">
                  <c:v>1.210865591000001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0DC-43B1-9B31-8154691C62A7}"/>
            </c:ext>
          </c:extLst>
        </c:ser>
        <c:ser>
          <c:idx val="6"/>
          <c:order val="6"/>
          <c:tx>
            <c:v>G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Summary!$I$32:$I$53</c:f>
              <c:numCache>
                <c:formatCode>0.0000</c:formatCode>
                <c:ptCount val="22"/>
                <c:pt idx="0">
                  <c:v>1.7179062310000006</c:v>
                </c:pt>
                <c:pt idx="1">
                  <c:v>1.7714514710000024</c:v>
                </c:pt>
                <c:pt idx="2">
                  <c:v>1.7648949110000007</c:v>
                </c:pt>
                <c:pt idx="3">
                  <c:v>1.7594311110000014</c:v>
                </c:pt>
                <c:pt idx="4">
                  <c:v>1.7528745510000014</c:v>
                </c:pt>
                <c:pt idx="5">
                  <c:v>1.7465092240000022</c:v>
                </c:pt>
                <c:pt idx="6">
                  <c:v>1.7410454240000011</c:v>
                </c:pt>
                <c:pt idx="7">
                  <c:v>1.7344888640000011</c:v>
                </c:pt>
                <c:pt idx="8">
                  <c:v>1.7290250640000018</c:v>
                </c:pt>
                <c:pt idx="9">
                  <c:v>1.7235612640000024</c:v>
                </c:pt>
                <c:pt idx="10">
                  <c:v>1.7171959370000014</c:v>
                </c:pt>
                <c:pt idx="11">
                  <c:v>1.711732137000002</c:v>
                </c:pt>
                <c:pt idx="12">
                  <c:v>1.7062683370000027</c:v>
                </c:pt>
                <c:pt idx="13">
                  <c:v>1.699711777000001</c:v>
                </c:pt>
                <c:pt idx="14">
                  <c:v>1.6942479770000016</c:v>
                </c:pt>
                <c:pt idx="15">
                  <c:v>1.6887841770000023</c:v>
                </c:pt>
                <c:pt idx="16">
                  <c:v>1.6833203770000029</c:v>
                </c:pt>
                <c:pt idx="17">
                  <c:v>1.6756710570000006</c:v>
                </c:pt>
                <c:pt idx="18">
                  <c:v>1.6549086170000002</c:v>
                </c:pt>
                <c:pt idx="19">
                  <c:v>1.5718588570000023</c:v>
                </c:pt>
                <c:pt idx="20">
                  <c:v>1.3972084900000024</c:v>
                </c:pt>
                <c:pt idx="21">
                  <c:v>1.1972334100000026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0DC-43B1-9B31-8154691C62A7}"/>
            </c:ext>
          </c:extLst>
        </c:ser>
        <c:ser>
          <c:idx val="7"/>
          <c:order val="7"/>
          <c:tx>
            <c:v>H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Summary!$L$32:$L$53</c:f>
              <c:numCache>
                <c:formatCode>0.0000</c:formatCode>
                <c:ptCount val="22"/>
                <c:pt idx="0">
                  <c:v>1.6873089510000021</c:v>
                </c:pt>
                <c:pt idx="1">
                  <c:v>1.7670804310000019</c:v>
                </c:pt>
                <c:pt idx="2">
                  <c:v>1.7627093909999996</c:v>
                </c:pt>
                <c:pt idx="3">
                  <c:v>1.7572455910000002</c:v>
                </c:pt>
                <c:pt idx="4">
                  <c:v>1.7506890310000021</c:v>
                </c:pt>
                <c:pt idx="5">
                  <c:v>1.7463179910000015</c:v>
                </c:pt>
                <c:pt idx="6">
                  <c:v>1.7397614309999998</c:v>
                </c:pt>
                <c:pt idx="7">
                  <c:v>1.7332048710000016</c:v>
                </c:pt>
                <c:pt idx="8">
                  <c:v>1.7266483110000017</c:v>
                </c:pt>
                <c:pt idx="9">
                  <c:v>1.7222772709999994</c:v>
                </c:pt>
                <c:pt idx="10">
                  <c:v>1.7157207110000012</c:v>
                </c:pt>
                <c:pt idx="11">
                  <c:v>1.7091641510000013</c:v>
                </c:pt>
                <c:pt idx="12">
                  <c:v>1.7037003510000019</c:v>
                </c:pt>
                <c:pt idx="13">
                  <c:v>1.6982365510000008</c:v>
                </c:pt>
                <c:pt idx="14">
                  <c:v>1.6929639840000004</c:v>
                </c:pt>
                <c:pt idx="15">
                  <c:v>1.687500184000001</c:v>
                </c:pt>
                <c:pt idx="16">
                  <c:v>1.6820363840000017</c:v>
                </c:pt>
                <c:pt idx="17">
                  <c:v>1.6743870640000011</c:v>
                </c:pt>
                <c:pt idx="18">
                  <c:v>1.6558101440000002</c:v>
                </c:pt>
                <c:pt idx="19">
                  <c:v>1.5926212970000027</c:v>
                </c:pt>
                <c:pt idx="20">
                  <c:v>1.4483769770000006</c:v>
                </c:pt>
                <c:pt idx="21">
                  <c:v>1.250587417000002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60DC-43B1-9B31-8154691C62A7}"/>
            </c:ext>
          </c:extLst>
        </c:ser>
        <c:ser>
          <c:idx val="8"/>
          <c:order val="8"/>
          <c:tx>
            <c:v>I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Summary!$A$59:$A$80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Summary!$C$59:$C$80</c:f>
              <c:numCache>
                <c:formatCode>0.0000</c:formatCode>
                <c:ptCount val="22"/>
                <c:pt idx="0">
                  <c:v>1.7034544800000013</c:v>
                </c:pt>
                <c:pt idx="1">
                  <c:v>1.7722983600000006</c:v>
                </c:pt>
                <c:pt idx="2">
                  <c:v>1.7657418000000025</c:v>
                </c:pt>
                <c:pt idx="3">
                  <c:v>1.7591852400000008</c:v>
                </c:pt>
                <c:pt idx="4">
                  <c:v>1.7537214400000014</c:v>
                </c:pt>
                <c:pt idx="5">
                  <c:v>1.7471648800000015</c:v>
                </c:pt>
                <c:pt idx="6">
                  <c:v>1.7407995530000004</c:v>
                </c:pt>
                <c:pt idx="7">
                  <c:v>1.7342429930000005</c:v>
                </c:pt>
                <c:pt idx="8">
                  <c:v>1.7287791930000012</c:v>
                </c:pt>
                <c:pt idx="9">
                  <c:v>1.7226050990000026</c:v>
                </c:pt>
                <c:pt idx="10">
                  <c:v>1.7182340590000003</c:v>
                </c:pt>
                <c:pt idx="11">
                  <c:v>1.7116774990000003</c:v>
                </c:pt>
                <c:pt idx="12">
                  <c:v>1.706213699000001</c:v>
                </c:pt>
                <c:pt idx="13">
                  <c:v>1.6996571389999993</c:v>
                </c:pt>
                <c:pt idx="14">
                  <c:v>1.6941933389999999</c:v>
                </c:pt>
                <c:pt idx="15">
                  <c:v>1.6900135320000018</c:v>
                </c:pt>
                <c:pt idx="16">
                  <c:v>1.6845497320000025</c:v>
                </c:pt>
                <c:pt idx="17">
                  <c:v>1.6747148920000008</c:v>
                </c:pt>
                <c:pt idx="18">
                  <c:v>1.6594162520000015</c:v>
                </c:pt>
                <c:pt idx="19">
                  <c:v>1.5971289320000022</c:v>
                </c:pt>
                <c:pt idx="20">
                  <c:v>1.4476120450000014</c:v>
                </c:pt>
                <c:pt idx="21">
                  <c:v>1.2476369650000017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40C-4090-B361-EFF163F15229}"/>
            </c:ext>
          </c:extLst>
        </c:ser>
        <c:ser>
          <c:idx val="9"/>
          <c:order val="9"/>
          <c:tx>
            <c:v>J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Summary!$A$59:$A$80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Summary!$F$59:$F$80</c:f>
              <c:numCache>
                <c:formatCode>0.0000</c:formatCode>
                <c:ptCount val="22"/>
                <c:pt idx="0">
                  <c:v>1.7034544800000013</c:v>
                </c:pt>
                <c:pt idx="1">
                  <c:v>1.7722983600000006</c:v>
                </c:pt>
                <c:pt idx="2">
                  <c:v>1.7657418000000025</c:v>
                </c:pt>
                <c:pt idx="3">
                  <c:v>1.7591852400000008</c:v>
                </c:pt>
                <c:pt idx="4">
                  <c:v>1.7537214400000014</c:v>
                </c:pt>
                <c:pt idx="5">
                  <c:v>1.7471648800000015</c:v>
                </c:pt>
                <c:pt idx="6">
                  <c:v>1.7407995530000004</c:v>
                </c:pt>
                <c:pt idx="7">
                  <c:v>1.7342429930000005</c:v>
                </c:pt>
                <c:pt idx="8">
                  <c:v>1.7287791930000012</c:v>
                </c:pt>
                <c:pt idx="9">
                  <c:v>1.7226050990000026</c:v>
                </c:pt>
                <c:pt idx="10">
                  <c:v>1.7182340590000003</c:v>
                </c:pt>
                <c:pt idx="11">
                  <c:v>1.7116774990000003</c:v>
                </c:pt>
                <c:pt idx="12">
                  <c:v>1.706213699000001</c:v>
                </c:pt>
                <c:pt idx="13">
                  <c:v>1.6996571389999993</c:v>
                </c:pt>
                <c:pt idx="14">
                  <c:v>1.6941933389999999</c:v>
                </c:pt>
                <c:pt idx="15">
                  <c:v>1.6900135320000018</c:v>
                </c:pt>
                <c:pt idx="16">
                  <c:v>1.6845497320000025</c:v>
                </c:pt>
                <c:pt idx="17">
                  <c:v>1.6747148920000008</c:v>
                </c:pt>
                <c:pt idx="18">
                  <c:v>1.6594162520000015</c:v>
                </c:pt>
                <c:pt idx="19">
                  <c:v>1.5971289320000022</c:v>
                </c:pt>
                <c:pt idx="20">
                  <c:v>1.4476120450000014</c:v>
                </c:pt>
                <c:pt idx="21">
                  <c:v>1.2476369650000017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40C-4090-B361-EFF163F15229}"/>
            </c:ext>
          </c:extLst>
        </c:ser>
        <c:ser>
          <c:idx val="10"/>
          <c:order val="10"/>
          <c:tx>
            <c:v>K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Summary!$A$59:$A$80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Summary!$I$59:$I$80</c:f>
              <c:numCache>
                <c:formatCode>0.0000</c:formatCode>
                <c:ptCount val="22"/>
                <c:pt idx="0">
                  <c:v>1.7161031770000008</c:v>
                </c:pt>
                <c:pt idx="1">
                  <c:v>1.7696484170000026</c:v>
                </c:pt>
                <c:pt idx="2">
                  <c:v>1.7652773770000003</c:v>
                </c:pt>
                <c:pt idx="3">
                  <c:v>1.7587208170000004</c:v>
                </c:pt>
                <c:pt idx="4">
                  <c:v>1.7534482500000017</c:v>
                </c:pt>
                <c:pt idx="5">
                  <c:v>1.745798930000003</c:v>
                </c:pt>
                <c:pt idx="6">
                  <c:v>1.7392423700000013</c:v>
                </c:pt>
                <c:pt idx="7">
                  <c:v>1.7337785700000019</c:v>
                </c:pt>
                <c:pt idx="8">
                  <c:v>1.7283147700000026</c:v>
                </c:pt>
                <c:pt idx="9">
                  <c:v>1.7217582100000008</c:v>
                </c:pt>
                <c:pt idx="10">
                  <c:v>1.7162944100000015</c:v>
                </c:pt>
                <c:pt idx="11">
                  <c:v>1.711021843000001</c:v>
                </c:pt>
                <c:pt idx="12">
                  <c:v>1.7046565160000018</c:v>
                </c:pt>
                <c:pt idx="13">
                  <c:v>1.7011870029999994</c:v>
                </c:pt>
                <c:pt idx="14">
                  <c:v>1.6937289160000013</c:v>
                </c:pt>
                <c:pt idx="15">
                  <c:v>1.6871723560000014</c:v>
                </c:pt>
                <c:pt idx="16">
                  <c:v>1.681708556000002</c:v>
                </c:pt>
                <c:pt idx="17">
                  <c:v>1.6707809560000015</c:v>
                </c:pt>
                <c:pt idx="18">
                  <c:v>1.6412764360000018</c:v>
                </c:pt>
                <c:pt idx="19">
                  <c:v>1.5494845960000028</c:v>
                </c:pt>
                <c:pt idx="20">
                  <c:v>1.4041475160000019</c:v>
                </c:pt>
                <c:pt idx="21">
                  <c:v>1.2513523490000011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40C-4090-B361-EFF163F15229}"/>
            </c:ext>
          </c:extLst>
        </c:ser>
        <c:ser>
          <c:idx val="11"/>
          <c:order val="11"/>
          <c:tx>
            <c:v>L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Summary!$A$59:$A$80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Summary!$L$59:$L$80</c:f>
              <c:numCache>
                <c:formatCode>0.0000</c:formatCode>
                <c:ptCount val="22"/>
                <c:pt idx="0">
                  <c:v>1.7004767090000001</c:v>
                </c:pt>
                <c:pt idx="1">
                  <c:v>1.7671350690000001</c:v>
                </c:pt>
                <c:pt idx="2">
                  <c:v>1.7638567890000001</c:v>
                </c:pt>
                <c:pt idx="3">
                  <c:v>1.7573002290000019</c:v>
                </c:pt>
                <c:pt idx="4">
                  <c:v>1.7518364290000026</c:v>
                </c:pt>
                <c:pt idx="5">
                  <c:v>1.7452798690000009</c:v>
                </c:pt>
                <c:pt idx="6">
                  <c:v>1.7389145420000016</c:v>
                </c:pt>
                <c:pt idx="7">
                  <c:v>1.7334507420000023</c:v>
                </c:pt>
                <c:pt idx="8">
                  <c:v>1.7236159020000006</c:v>
                </c:pt>
                <c:pt idx="9">
                  <c:v>1.7214303820000012</c:v>
                </c:pt>
                <c:pt idx="10">
                  <c:v>1.7148738220000013</c:v>
                </c:pt>
                <c:pt idx="11">
                  <c:v>1.7094100220000019</c:v>
                </c:pt>
                <c:pt idx="12">
                  <c:v>1.7039462220000026</c:v>
                </c:pt>
                <c:pt idx="13">
                  <c:v>1.6984824220000014</c:v>
                </c:pt>
                <c:pt idx="14">
                  <c:v>1.6921170950000022</c:v>
                </c:pt>
                <c:pt idx="15">
                  <c:v>1.6866532950000028</c:v>
                </c:pt>
                <c:pt idx="16">
                  <c:v>1.6811894950000035</c:v>
                </c:pt>
                <c:pt idx="17">
                  <c:v>1.6759169280000012</c:v>
                </c:pt>
                <c:pt idx="18">
                  <c:v>1.6584327680000026</c:v>
                </c:pt>
                <c:pt idx="19">
                  <c:v>1.5994237280000014</c:v>
                </c:pt>
                <c:pt idx="20">
                  <c:v>1.4344169680000007</c:v>
                </c:pt>
                <c:pt idx="21">
                  <c:v>1.2387036520000017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40C-4090-B361-EFF163F152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216624"/>
        <c:axId val="511217040"/>
      </c:scatterChart>
      <c:valAx>
        <c:axId val="511216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217040"/>
        <c:crosses val="autoZero"/>
        <c:crossBetween val="midCat"/>
      </c:valAx>
      <c:valAx>
        <c:axId val="511217040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CsCl</a:t>
                </a:r>
                <a:r>
                  <a:rPr lang="en-US" baseline="0"/>
                  <a:t> (g/ml)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216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DNA/</a:t>
            </a:r>
            <a:r>
              <a:rPr lang="en-US" baseline="0"/>
              <a:t>Density Sample I - 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195592132966735"/>
          <c:y val="0.11960348154906593"/>
          <c:w val="0.82007715813406667"/>
          <c:h val="0.66268752079677473"/>
        </c:manualLayout>
      </c:layout>
      <c:scatterChart>
        <c:scatterStyle val="lineMarker"/>
        <c:varyColors val="0"/>
        <c:ser>
          <c:idx val="8"/>
          <c:order val="0"/>
          <c:tx>
            <c:v>I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Summary!$C$59:$C$80</c:f>
              <c:numCache>
                <c:formatCode>0.0000</c:formatCode>
                <c:ptCount val="22"/>
                <c:pt idx="0">
                  <c:v>1.7034544800000013</c:v>
                </c:pt>
                <c:pt idx="1">
                  <c:v>1.7722983600000006</c:v>
                </c:pt>
                <c:pt idx="2">
                  <c:v>1.7657418000000025</c:v>
                </c:pt>
                <c:pt idx="3">
                  <c:v>1.7591852400000008</c:v>
                </c:pt>
                <c:pt idx="4">
                  <c:v>1.7537214400000014</c:v>
                </c:pt>
                <c:pt idx="5">
                  <c:v>1.7471648800000015</c:v>
                </c:pt>
                <c:pt idx="6">
                  <c:v>1.7407995530000004</c:v>
                </c:pt>
                <c:pt idx="7">
                  <c:v>1.7342429930000005</c:v>
                </c:pt>
                <c:pt idx="8">
                  <c:v>1.7287791930000012</c:v>
                </c:pt>
                <c:pt idx="9">
                  <c:v>1.7226050990000026</c:v>
                </c:pt>
                <c:pt idx="10">
                  <c:v>1.7182340590000003</c:v>
                </c:pt>
                <c:pt idx="11">
                  <c:v>1.7116774990000003</c:v>
                </c:pt>
                <c:pt idx="12">
                  <c:v>1.706213699000001</c:v>
                </c:pt>
                <c:pt idx="13">
                  <c:v>1.6996571389999993</c:v>
                </c:pt>
                <c:pt idx="14">
                  <c:v>1.6941933389999999</c:v>
                </c:pt>
                <c:pt idx="15">
                  <c:v>1.6900135320000018</c:v>
                </c:pt>
                <c:pt idx="16">
                  <c:v>1.6845497320000025</c:v>
                </c:pt>
                <c:pt idx="17">
                  <c:v>1.6747148920000008</c:v>
                </c:pt>
                <c:pt idx="18">
                  <c:v>1.6594162520000015</c:v>
                </c:pt>
                <c:pt idx="19">
                  <c:v>1.5971289320000022</c:v>
                </c:pt>
                <c:pt idx="20">
                  <c:v>1.4476120450000014</c:v>
                </c:pt>
                <c:pt idx="21">
                  <c:v>1.2476369650000017</c:v>
                </c:pt>
              </c:numCache>
            </c:numRef>
          </c:xVal>
          <c:yVal>
            <c:numRef>
              <c:f>Summary!$D$59:$D$80</c:f>
              <c:numCache>
                <c:formatCode>0.0000</c:formatCode>
                <c:ptCount val="22"/>
                <c:pt idx="0">
                  <c:v>-3.1934900793580231E-2</c:v>
                </c:pt>
                <c:pt idx="1">
                  <c:v>-3.9428125376138788E-2</c:v>
                </c:pt>
                <c:pt idx="2">
                  <c:v>-2.6174718093239232E-2</c:v>
                </c:pt>
                <c:pt idx="3">
                  <c:v>-3.4432900074100317E-4</c:v>
                </c:pt>
                <c:pt idx="4">
                  <c:v>9.2522314864716668E-2</c:v>
                </c:pt>
                <c:pt idx="5">
                  <c:v>0.42510770998273212</c:v>
                </c:pt>
                <c:pt idx="6">
                  <c:v>0.58400833144405484</c:v>
                </c:pt>
                <c:pt idx="7">
                  <c:v>3.3332784162846316</c:v>
                </c:pt>
                <c:pt idx="8">
                  <c:v>2.89</c:v>
                </c:pt>
                <c:pt idx="9">
                  <c:v>3.4449553234640775</c:v>
                </c:pt>
                <c:pt idx="10">
                  <c:v>1.8461794897700894</c:v>
                </c:pt>
                <c:pt idx="11">
                  <c:v>1.5200559941463556</c:v>
                </c:pt>
                <c:pt idx="12">
                  <c:v>0.4745617309986418</c:v>
                </c:pt>
                <c:pt idx="13">
                  <c:v>0.15546014520929394</c:v>
                </c:pt>
                <c:pt idx="14">
                  <c:v>0.33739222248196227</c:v>
                </c:pt>
                <c:pt idx="15">
                  <c:v>0.18375278919983992</c:v>
                </c:pt>
                <c:pt idx="16">
                  <c:v>6.8306126696438776E-2</c:v>
                </c:pt>
                <c:pt idx="17">
                  <c:v>7.473156941387663E-3</c:v>
                </c:pt>
                <c:pt idx="18">
                  <c:v>-1.3347969436590681E-2</c:v>
                </c:pt>
                <c:pt idx="19">
                  <c:v>-1.5319051895843877E-2</c:v>
                </c:pt>
                <c:pt idx="20">
                  <c:v>-6.4185984799308114E-3</c:v>
                </c:pt>
                <c:pt idx="21">
                  <c:v>-1.3284647877115144E-3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492-40D8-82C4-426C9371F0E1}"/>
            </c:ext>
          </c:extLst>
        </c:ser>
        <c:ser>
          <c:idx val="9"/>
          <c:order val="1"/>
          <c:tx>
            <c:v>J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Summary!$F$59:$F$80</c:f>
              <c:numCache>
                <c:formatCode>0.0000</c:formatCode>
                <c:ptCount val="22"/>
                <c:pt idx="0">
                  <c:v>1.7034544800000013</c:v>
                </c:pt>
                <c:pt idx="1">
                  <c:v>1.7722983600000006</c:v>
                </c:pt>
                <c:pt idx="2">
                  <c:v>1.7657418000000025</c:v>
                </c:pt>
                <c:pt idx="3">
                  <c:v>1.7591852400000008</c:v>
                </c:pt>
                <c:pt idx="4">
                  <c:v>1.7537214400000014</c:v>
                </c:pt>
                <c:pt idx="5">
                  <c:v>1.7471648800000015</c:v>
                </c:pt>
                <c:pt idx="6">
                  <c:v>1.7407995530000004</c:v>
                </c:pt>
                <c:pt idx="7">
                  <c:v>1.7342429930000005</c:v>
                </c:pt>
                <c:pt idx="8">
                  <c:v>1.7287791930000012</c:v>
                </c:pt>
                <c:pt idx="9">
                  <c:v>1.7226050990000026</c:v>
                </c:pt>
                <c:pt idx="10">
                  <c:v>1.7182340590000003</c:v>
                </c:pt>
                <c:pt idx="11">
                  <c:v>1.7116774990000003</c:v>
                </c:pt>
                <c:pt idx="12">
                  <c:v>1.706213699000001</c:v>
                </c:pt>
                <c:pt idx="13">
                  <c:v>1.6996571389999993</c:v>
                </c:pt>
                <c:pt idx="14">
                  <c:v>1.6941933389999999</c:v>
                </c:pt>
                <c:pt idx="15">
                  <c:v>1.6900135320000018</c:v>
                </c:pt>
                <c:pt idx="16">
                  <c:v>1.6845497320000025</c:v>
                </c:pt>
                <c:pt idx="17">
                  <c:v>1.6747148920000008</c:v>
                </c:pt>
                <c:pt idx="18">
                  <c:v>1.6594162520000015</c:v>
                </c:pt>
                <c:pt idx="19">
                  <c:v>1.5971289320000022</c:v>
                </c:pt>
                <c:pt idx="20">
                  <c:v>1.4476120450000014</c:v>
                </c:pt>
                <c:pt idx="21">
                  <c:v>1.2476369650000017</c:v>
                </c:pt>
              </c:numCache>
            </c:numRef>
          </c:xVal>
          <c:yVal>
            <c:numRef>
              <c:f>Summary!$G$59:$G$80</c:f>
              <c:numCache>
                <c:formatCode>0.0000</c:formatCode>
                <c:ptCount val="22"/>
                <c:pt idx="0">
                  <c:v>-3.6724596413667709E-2</c:v>
                </c:pt>
                <c:pt idx="1">
                  <c:v>-4.1554560125876418E-2</c:v>
                </c:pt>
                <c:pt idx="2">
                  <c:v>-3.1528416049717678E-2</c:v>
                </c:pt>
                <c:pt idx="3">
                  <c:v>-1.7633501580803398E-2</c:v>
                </c:pt>
                <c:pt idx="4">
                  <c:v>4.0723170123580364E-2</c:v>
                </c:pt>
                <c:pt idx="5">
                  <c:v>0.21496667345259857</c:v>
                </c:pt>
                <c:pt idx="6">
                  <c:v>0.33981853719099914</c:v>
                </c:pt>
                <c:pt idx="7">
                  <c:v>0.98038998508207909</c:v>
                </c:pt>
                <c:pt idx="8">
                  <c:v>1.2059976369691701</c:v>
                </c:pt>
                <c:pt idx="9">
                  <c:v>2.8126278838554364</c:v>
                </c:pt>
                <c:pt idx="10">
                  <c:v>3.8438671984669299</c:v>
                </c:pt>
                <c:pt idx="11">
                  <c:v>1.6661452493105073</c:v>
                </c:pt>
                <c:pt idx="12">
                  <c:v>0.48450327373693741</c:v>
                </c:pt>
                <c:pt idx="13">
                  <c:v>0.12937895703835497</c:v>
                </c:pt>
                <c:pt idx="14">
                  <c:v>6.3356734812952245E-2</c:v>
                </c:pt>
                <c:pt idx="15">
                  <c:v>6.6698013896651052E-3</c:v>
                </c:pt>
                <c:pt idx="16">
                  <c:v>-5.2822788354626475E-3</c:v>
                </c:pt>
                <c:pt idx="17">
                  <c:v>-2.1616479335436912E-2</c:v>
                </c:pt>
                <c:pt idx="18">
                  <c:v>-2.7328892510757288E-3</c:v>
                </c:pt>
                <c:pt idx="19">
                  <c:v>1.1476121382078328E-2</c:v>
                </c:pt>
                <c:pt idx="20">
                  <c:v>-1.4077508029578344E-2</c:v>
                </c:pt>
                <c:pt idx="21">
                  <c:v>-1.1140169537355367E-2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3492-40D8-82C4-426C9371F0E1}"/>
            </c:ext>
          </c:extLst>
        </c:ser>
        <c:ser>
          <c:idx val="10"/>
          <c:order val="2"/>
          <c:tx>
            <c:v>K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Summary!$I$60:$I$78</c:f>
              <c:numCache>
                <c:formatCode>0.0000</c:formatCode>
                <c:ptCount val="19"/>
                <c:pt idx="0">
                  <c:v>1.7696484170000026</c:v>
                </c:pt>
                <c:pt idx="1">
                  <c:v>1.7652773770000003</c:v>
                </c:pt>
                <c:pt idx="2">
                  <c:v>1.7587208170000004</c:v>
                </c:pt>
                <c:pt idx="3">
                  <c:v>1.7534482500000017</c:v>
                </c:pt>
                <c:pt idx="4">
                  <c:v>1.745798930000003</c:v>
                </c:pt>
                <c:pt idx="5">
                  <c:v>1.7392423700000013</c:v>
                </c:pt>
                <c:pt idx="6">
                  <c:v>1.7337785700000019</c:v>
                </c:pt>
                <c:pt idx="7">
                  <c:v>1.7283147700000026</c:v>
                </c:pt>
                <c:pt idx="8">
                  <c:v>1.7217582100000008</c:v>
                </c:pt>
                <c:pt idx="9">
                  <c:v>1.7162944100000015</c:v>
                </c:pt>
                <c:pt idx="10">
                  <c:v>1.711021843000001</c:v>
                </c:pt>
                <c:pt idx="11">
                  <c:v>1.7046565160000018</c:v>
                </c:pt>
                <c:pt idx="12">
                  <c:v>1.7011870029999994</c:v>
                </c:pt>
                <c:pt idx="13">
                  <c:v>1.6937289160000013</c:v>
                </c:pt>
                <c:pt idx="14">
                  <c:v>1.6871723560000014</c:v>
                </c:pt>
                <c:pt idx="15">
                  <c:v>1.681708556000002</c:v>
                </c:pt>
                <c:pt idx="16">
                  <c:v>1.6707809560000015</c:v>
                </c:pt>
                <c:pt idx="17">
                  <c:v>1.6412764360000018</c:v>
                </c:pt>
                <c:pt idx="18">
                  <c:v>1.5494845960000028</c:v>
                </c:pt>
              </c:numCache>
            </c:numRef>
          </c:xVal>
          <c:yVal>
            <c:numRef>
              <c:f>Summary!$J$60:$J$78</c:f>
              <c:numCache>
                <c:formatCode>0.0000</c:formatCode>
                <c:ptCount val="19"/>
                <c:pt idx="0">
                  <c:v>-4.1421585674754895E-2</c:v>
                </c:pt>
                <c:pt idx="1">
                  <c:v>-4.0198070272982375E-2</c:v>
                </c:pt>
                <c:pt idx="2">
                  <c:v>-2.7717335116147199E-2</c:v>
                </c:pt>
                <c:pt idx="3">
                  <c:v>1.4290614833648733E-2</c:v>
                </c:pt>
                <c:pt idx="4">
                  <c:v>8.711681642684739E-2</c:v>
                </c:pt>
                <c:pt idx="5">
                  <c:v>0.13847722810943483</c:v>
                </c:pt>
                <c:pt idx="6">
                  <c:v>0.4106412780705479</c:v>
                </c:pt>
                <c:pt idx="7">
                  <c:v>0.86808785614295958</c:v>
                </c:pt>
                <c:pt idx="8">
                  <c:v>1.8724322425005206</c:v>
                </c:pt>
                <c:pt idx="9">
                  <c:v>1.7122781899369659</c:v>
                </c:pt>
                <c:pt idx="10">
                  <c:v>0.88159281449787696</c:v>
                </c:pt>
                <c:pt idx="11">
                  <c:v>0.38866530671083238</c:v>
                </c:pt>
                <c:pt idx="12">
                  <c:v>0.12164205785267639</c:v>
                </c:pt>
                <c:pt idx="13">
                  <c:v>3.8640264940433079E-2</c:v>
                </c:pt>
                <c:pt idx="14">
                  <c:v>-2.1976704887663677E-3</c:v>
                </c:pt>
                <c:pt idx="15">
                  <c:v>-1.7575383004220957E-2</c:v>
                </c:pt>
                <c:pt idx="16">
                  <c:v>-3.0040352023525146E-2</c:v>
                </c:pt>
                <c:pt idx="17">
                  <c:v>-1.9156683346073445E-2</c:v>
                </c:pt>
                <c:pt idx="18">
                  <c:v>-5.8049450634801566E-3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3492-40D8-82C4-426C9371F0E1}"/>
            </c:ext>
          </c:extLst>
        </c:ser>
        <c:ser>
          <c:idx val="11"/>
          <c:order val="3"/>
          <c:tx>
            <c:v>L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Summary!$L$60:$L$78</c:f>
              <c:numCache>
                <c:formatCode>0.0000</c:formatCode>
                <c:ptCount val="19"/>
                <c:pt idx="0">
                  <c:v>1.7671350690000001</c:v>
                </c:pt>
                <c:pt idx="1">
                  <c:v>1.7638567890000001</c:v>
                </c:pt>
                <c:pt idx="2">
                  <c:v>1.7573002290000019</c:v>
                </c:pt>
                <c:pt idx="3">
                  <c:v>1.7518364290000026</c:v>
                </c:pt>
                <c:pt idx="4">
                  <c:v>1.7452798690000009</c:v>
                </c:pt>
                <c:pt idx="5">
                  <c:v>1.7389145420000016</c:v>
                </c:pt>
                <c:pt idx="6">
                  <c:v>1.7334507420000023</c:v>
                </c:pt>
                <c:pt idx="7">
                  <c:v>1.7236159020000006</c:v>
                </c:pt>
                <c:pt idx="8">
                  <c:v>1.7214303820000012</c:v>
                </c:pt>
                <c:pt idx="9">
                  <c:v>1.7148738220000013</c:v>
                </c:pt>
                <c:pt idx="10">
                  <c:v>1.7094100220000019</c:v>
                </c:pt>
                <c:pt idx="11">
                  <c:v>1.7039462220000026</c:v>
                </c:pt>
                <c:pt idx="12">
                  <c:v>1.6984824220000014</c:v>
                </c:pt>
                <c:pt idx="13">
                  <c:v>1.6921170950000022</c:v>
                </c:pt>
                <c:pt idx="14">
                  <c:v>1.6866532950000028</c:v>
                </c:pt>
                <c:pt idx="15">
                  <c:v>1.6811894950000035</c:v>
                </c:pt>
                <c:pt idx="16">
                  <c:v>1.6759169280000012</c:v>
                </c:pt>
                <c:pt idx="17">
                  <c:v>1.6584327680000026</c:v>
                </c:pt>
                <c:pt idx="18">
                  <c:v>1.5994237280000014</c:v>
                </c:pt>
              </c:numCache>
            </c:numRef>
          </c:xVal>
          <c:yVal>
            <c:numRef>
              <c:f>Summary!$M$60:$M$78</c:f>
              <c:numCache>
                <c:formatCode>0.0000</c:formatCode>
                <c:ptCount val="19"/>
                <c:pt idx="0">
                  <c:v>-4.4127005103411575E-2</c:v>
                </c:pt>
                <c:pt idx="1">
                  <c:v>-4.1318149492269821E-2</c:v>
                </c:pt>
                <c:pt idx="2">
                  <c:v>-4.4844478649492335E-2</c:v>
                </c:pt>
                <c:pt idx="3">
                  <c:v>1.0728166563108389E-2</c:v>
                </c:pt>
                <c:pt idx="4">
                  <c:v>9.9825432365711959E-5</c:v>
                </c:pt>
                <c:pt idx="5">
                  <c:v>7.2679712832750612E-2</c:v>
                </c:pt>
                <c:pt idx="6">
                  <c:v>0.2375706734738636</c:v>
                </c:pt>
                <c:pt idx="7">
                  <c:v>0.89213483893453382</c:v>
                </c:pt>
                <c:pt idx="8">
                  <c:v>2.0313756231022575</c:v>
                </c:pt>
                <c:pt idx="9">
                  <c:v>2.049926529500778</c:v>
                </c:pt>
                <c:pt idx="10">
                  <c:v>1.4952601410443958</c:v>
                </c:pt>
                <c:pt idx="11">
                  <c:v>1.1232454555090712</c:v>
                </c:pt>
                <c:pt idx="12">
                  <c:v>0.79217623982293539</c:v>
                </c:pt>
                <c:pt idx="13">
                  <c:v>0.38823254915623823</c:v>
                </c:pt>
                <c:pt idx="14">
                  <c:v>7.0194531367898327E-2</c:v>
                </c:pt>
                <c:pt idx="15">
                  <c:v>-4.5144728411926236E-3</c:v>
                </c:pt>
                <c:pt idx="16">
                  <c:v>-1.1979198070918922E-2</c:v>
                </c:pt>
                <c:pt idx="17">
                  <c:v>-2.8351824068058792E-2</c:v>
                </c:pt>
                <c:pt idx="18">
                  <c:v>-1.5144244463572992E-2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3492-40D8-82C4-426C9371F0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2038064"/>
        <c:axId val="2032073152"/>
        <c:extLst/>
      </c:scatterChart>
      <c:valAx>
        <c:axId val="2032038064"/>
        <c:scaling>
          <c:orientation val="maxMin"/>
          <c:max val="1.7700000000000002"/>
          <c:min val="1.650000000000000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density (g/ml)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073152"/>
        <c:crosses val="autoZero"/>
        <c:crossBetween val="midCat"/>
      </c:valAx>
      <c:valAx>
        <c:axId val="2032073152"/>
        <c:scaling>
          <c:orientation val="minMax"/>
          <c:max val="5"/>
          <c:min val="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DNA (ng/ul)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038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209551</xdr:colOff>
      <xdr:row>1</xdr:row>
      <xdr:rowOff>105834</xdr:rowOff>
    </xdr:from>
    <xdr:to>
      <xdr:col>20</xdr:col>
      <xdr:colOff>711200</xdr:colOff>
      <xdr:row>27</xdr:row>
      <xdr:rowOff>10583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EF2648-E102-4B18-B61B-B12A7E0160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191556</xdr:colOff>
      <xdr:row>28</xdr:row>
      <xdr:rowOff>10280</xdr:rowOff>
    </xdr:from>
    <xdr:to>
      <xdr:col>20</xdr:col>
      <xdr:colOff>717701</xdr:colOff>
      <xdr:row>50</xdr:row>
      <xdr:rowOff>84666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7AE4510-4E41-46C0-A33F-3A5611C600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211667</xdr:colOff>
      <xdr:row>55</xdr:row>
      <xdr:rowOff>76201</xdr:rowOff>
    </xdr:from>
    <xdr:to>
      <xdr:col>20</xdr:col>
      <xdr:colOff>713316</xdr:colOff>
      <xdr:row>80</xdr:row>
      <xdr:rowOff>141816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8AA60FF-B5A2-4CEF-878A-2B5488A801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22</xdr:row>
      <xdr:rowOff>104775</xdr:rowOff>
    </xdr:from>
    <xdr:to>
      <xdr:col>2</xdr:col>
      <xdr:colOff>2362200</xdr:colOff>
      <xdr:row>48</xdr:row>
      <xdr:rowOff>190500</xdr:rowOff>
    </xdr:to>
    <xdr:pic>
      <xdr:nvPicPr>
        <xdr:cNvPr id="1064" name="Picture 1">
          <a:extLst>
            <a:ext uri="{FF2B5EF4-FFF2-40B4-BE49-F238E27FC236}">
              <a16:creationId xmlns:a16="http://schemas.microsoft.com/office/drawing/2014/main" id="{5990C59C-CC9C-4910-BDBA-B59B1DEBCF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76800"/>
          <a:ext cx="4143375" cy="5133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8FBF1-D534-4F7E-950C-764D2E6B8C19}">
  <dimension ref="A1:J20"/>
  <sheetViews>
    <sheetView workbookViewId="0">
      <selection activeCell="L26" sqref="L26"/>
    </sheetView>
  </sheetViews>
  <sheetFormatPr defaultRowHeight="12.7"/>
  <cols>
    <col min="1" max="1" width="11.29296875" bestFit="1" customWidth="1"/>
    <col min="2" max="2" width="9.703125" bestFit="1" customWidth="1"/>
    <col min="3" max="3" width="9.703125" customWidth="1"/>
    <col min="4" max="4" width="17.29296875" bestFit="1" customWidth="1"/>
    <col min="5" max="5" width="18.703125" bestFit="1" customWidth="1"/>
    <col min="6" max="6" width="12.5859375" customWidth="1"/>
    <col min="7" max="7" width="18.703125" customWidth="1"/>
    <col min="8" max="8" width="20" bestFit="1" customWidth="1"/>
    <col min="9" max="9" width="20" customWidth="1"/>
  </cols>
  <sheetData>
    <row r="1" spans="1:10">
      <c r="A1" t="s">
        <v>191</v>
      </c>
      <c r="B1" t="s">
        <v>210</v>
      </c>
    </row>
    <row r="2" spans="1:10">
      <c r="A2" t="s">
        <v>192</v>
      </c>
      <c r="B2" t="s">
        <v>211</v>
      </c>
    </row>
    <row r="4" spans="1:10">
      <c r="A4" s="32" t="s">
        <v>186</v>
      </c>
      <c r="B4" s="32" t="s">
        <v>193</v>
      </c>
      <c r="C4" s="32" t="s">
        <v>195</v>
      </c>
      <c r="D4" s="32" t="s">
        <v>194</v>
      </c>
      <c r="E4" s="32" t="s">
        <v>200</v>
      </c>
      <c r="F4" s="32" t="s">
        <v>206</v>
      </c>
      <c r="G4" s="32" t="s">
        <v>207</v>
      </c>
      <c r="H4" s="32" t="s">
        <v>201</v>
      </c>
      <c r="I4" s="32" t="s">
        <v>209</v>
      </c>
      <c r="J4" s="32" t="s">
        <v>197</v>
      </c>
    </row>
    <row r="5" spans="1:10">
      <c r="A5" s="76">
        <f>'Tube Loading'!F29</f>
        <v>1547</v>
      </c>
      <c r="B5" s="76" t="str">
        <f>'Tube Loading'!A29</f>
        <v>Tube A</v>
      </c>
      <c r="C5" s="76" t="s">
        <v>196</v>
      </c>
      <c r="D5" s="77">
        <v>44812</v>
      </c>
      <c r="E5" s="76">
        <v>111</v>
      </c>
      <c r="F5" s="109"/>
      <c r="G5" s="76">
        <f>'Tube Loading'!J29</f>
        <v>3000</v>
      </c>
      <c r="H5" s="78">
        <f>Summary!D26</f>
        <v>73.742007087676399</v>
      </c>
      <c r="I5" s="78">
        <v>37</v>
      </c>
      <c r="J5" t="s">
        <v>212</v>
      </c>
    </row>
    <row r="6" spans="1:10">
      <c r="A6" s="76">
        <f>'Tube Loading'!F30</f>
        <v>1548</v>
      </c>
      <c r="B6" s="76" t="str">
        <f>'Tube Loading'!A30</f>
        <v>Tube B</v>
      </c>
      <c r="C6" s="76" t="s">
        <v>196</v>
      </c>
      <c r="D6" s="77">
        <v>44812</v>
      </c>
      <c r="E6">
        <v>111</v>
      </c>
      <c r="F6" s="109"/>
      <c r="G6" s="76">
        <f>'Tube Loading'!J30</f>
        <v>2000</v>
      </c>
      <c r="H6" s="61">
        <f>Summary!G26</f>
        <v>57.649530075934429</v>
      </c>
      <c r="I6" s="61">
        <v>37</v>
      </c>
    </row>
    <row r="7" spans="1:10">
      <c r="A7" s="76">
        <f>'Tube Loading'!F31</f>
        <v>1534</v>
      </c>
      <c r="B7" s="76" t="str">
        <f>'Tube Loading'!A31</f>
        <v>Tube C</v>
      </c>
      <c r="C7" s="76" t="s">
        <v>196</v>
      </c>
      <c r="D7" s="77">
        <v>44812</v>
      </c>
      <c r="E7" s="76">
        <v>111</v>
      </c>
      <c r="F7" s="109"/>
      <c r="G7" s="76">
        <f>'Tube Loading'!J31</f>
        <v>3000</v>
      </c>
      <c r="H7" s="61">
        <f>Summary!J26</f>
        <v>48.543796586934363</v>
      </c>
      <c r="I7" s="78">
        <v>37</v>
      </c>
    </row>
    <row r="8" spans="1:10">
      <c r="A8" s="76">
        <f>'Tube Loading'!F32</f>
        <v>1522</v>
      </c>
      <c r="B8" s="76" t="str">
        <f>'Tube Loading'!A32</f>
        <v>Tube D</v>
      </c>
      <c r="C8" s="76" t="s">
        <v>196</v>
      </c>
      <c r="D8" s="77">
        <v>44812</v>
      </c>
      <c r="E8">
        <v>111</v>
      </c>
      <c r="F8" s="109"/>
      <c r="G8" s="76">
        <f>'Tube Loading'!J32</f>
        <v>3000</v>
      </c>
      <c r="H8" s="61">
        <f>Summary!M26</f>
        <v>49.572245988804639</v>
      </c>
      <c r="I8" s="61">
        <v>37</v>
      </c>
    </row>
    <row r="9" spans="1:10">
      <c r="A9" s="76">
        <f>'Tube Loading'!F33</f>
        <v>1535</v>
      </c>
      <c r="B9" s="76" t="str">
        <f>'Tube Loading'!A33</f>
        <v>Tube E</v>
      </c>
      <c r="C9" s="76" t="s">
        <v>199</v>
      </c>
      <c r="D9" s="77">
        <v>44812</v>
      </c>
      <c r="E9">
        <v>115</v>
      </c>
      <c r="F9" s="109"/>
      <c r="G9" s="76">
        <f>'Tube Loading'!J33</f>
        <v>3000</v>
      </c>
      <c r="H9" s="61">
        <f>Summary!D54</f>
        <v>29.690298804935971</v>
      </c>
      <c r="I9" s="78">
        <v>37</v>
      </c>
    </row>
    <row r="10" spans="1:10">
      <c r="A10" s="76">
        <f>'Tube Loading'!F34</f>
        <v>1521</v>
      </c>
      <c r="B10" s="76" t="str">
        <f>'Tube Loading'!A34</f>
        <v>Tube F</v>
      </c>
      <c r="C10" s="76" t="s">
        <v>199</v>
      </c>
      <c r="D10" s="77">
        <v>44812</v>
      </c>
      <c r="E10">
        <v>115</v>
      </c>
      <c r="F10" s="109"/>
      <c r="G10" s="76">
        <f>'Tube Loading'!J34</f>
        <v>3000.0000000000005</v>
      </c>
      <c r="H10" s="61">
        <f>Summary!G54</f>
        <v>35.936255363706756</v>
      </c>
      <c r="I10" s="61">
        <v>37</v>
      </c>
    </row>
    <row r="11" spans="1:10">
      <c r="A11" s="76">
        <f>'Tube Loading'!F35</f>
        <v>1453</v>
      </c>
      <c r="B11" s="76" t="str">
        <f>'Tube Loading'!A35</f>
        <v>Tube G</v>
      </c>
      <c r="C11" s="76" t="s">
        <v>199</v>
      </c>
      <c r="D11" s="77">
        <v>44812</v>
      </c>
      <c r="E11">
        <v>115</v>
      </c>
      <c r="F11" s="109"/>
      <c r="G11" s="76">
        <f>'Tube Loading'!J35</f>
        <v>3000</v>
      </c>
      <c r="H11" s="61">
        <f>Summary!J54</f>
        <v>24.312245203576126</v>
      </c>
      <c r="I11" s="78">
        <v>37</v>
      </c>
    </row>
    <row r="12" spans="1:10">
      <c r="A12" s="76">
        <f>'Tube Loading'!F36</f>
        <v>1470</v>
      </c>
      <c r="B12" s="76" t="str">
        <f>'Tube Loading'!A36</f>
        <v>Tube H</v>
      </c>
      <c r="C12" s="76" t="s">
        <v>199</v>
      </c>
      <c r="D12" s="77">
        <v>44812</v>
      </c>
      <c r="E12">
        <v>115</v>
      </c>
      <c r="F12" s="109"/>
      <c r="G12" s="76">
        <f>'Tube Loading'!J36</f>
        <v>3000</v>
      </c>
      <c r="H12" s="61">
        <f>Summary!M54</f>
        <v>35.634148957788078</v>
      </c>
      <c r="I12" s="61">
        <v>37</v>
      </c>
    </row>
    <row r="13" spans="1:10">
      <c r="A13" s="76">
        <f>'Tube Loading'!F37</f>
        <v>1462</v>
      </c>
      <c r="B13" s="76" t="str">
        <f>'Tube Loading'!A37</f>
        <v>Tube I</v>
      </c>
      <c r="C13" s="76" t="s">
        <v>202</v>
      </c>
      <c r="D13" s="77">
        <v>44812</v>
      </c>
      <c r="E13">
        <v>135</v>
      </c>
      <c r="F13" s="109"/>
      <c r="G13" s="76">
        <f>'Tube Loading'!J37</f>
        <v>3000</v>
      </c>
      <c r="H13" s="61">
        <f>Summary!D81</f>
        <v>20.347589992552031</v>
      </c>
      <c r="I13" s="78">
        <v>37</v>
      </c>
      <c r="J13" t="s">
        <v>213</v>
      </c>
    </row>
    <row r="14" spans="1:10">
      <c r="A14" s="76">
        <f>'Tube Loading'!F38</f>
        <v>1454</v>
      </c>
      <c r="B14" s="76" t="str">
        <f>'Tube Loading'!A38</f>
        <v>Tube J</v>
      </c>
      <c r="C14" s="76" t="s">
        <v>202</v>
      </c>
      <c r="D14" s="77">
        <v>44812</v>
      </c>
      <c r="E14">
        <v>135</v>
      </c>
      <c r="F14" s="109"/>
      <c r="G14" s="76">
        <f>'Tube Loading'!J38</f>
        <v>3000</v>
      </c>
      <c r="H14" s="61">
        <f>Summary!G81</f>
        <v>15.539140560087974</v>
      </c>
      <c r="I14" s="61">
        <v>37</v>
      </c>
    </row>
    <row r="15" spans="1:10">
      <c r="A15" s="76">
        <f>'Tube Loading'!F39</f>
        <v>1461</v>
      </c>
      <c r="B15" s="76" t="str">
        <f>'Tube Loading'!A39</f>
        <v>Tube K</v>
      </c>
      <c r="C15" s="76" t="s">
        <v>202</v>
      </c>
      <c r="D15" s="77">
        <v>44812</v>
      </c>
      <c r="E15">
        <v>135</v>
      </c>
      <c r="F15" s="109"/>
      <c r="G15" s="76">
        <f>'Tube Loading'!J39</f>
        <v>3000</v>
      </c>
      <c r="H15" s="61">
        <f>Summary!J81</f>
        <v>8.4576796737419695</v>
      </c>
      <c r="I15" s="78">
        <v>37</v>
      </c>
    </row>
    <row r="16" spans="1:10">
      <c r="A16" s="76">
        <f>'Tube Loading'!F40</f>
        <v>1469</v>
      </c>
      <c r="B16" s="76" t="str">
        <f>'Tube Loading'!A40</f>
        <v>Tube L</v>
      </c>
      <c r="C16" s="76" t="s">
        <v>202</v>
      </c>
      <c r="D16" s="77">
        <v>44812</v>
      </c>
      <c r="E16">
        <v>135</v>
      </c>
      <c r="F16" s="109"/>
      <c r="G16" s="76">
        <f>'Tube Loading'!J40</f>
        <v>3000</v>
      </c>
      <c r="H16" s="61">
        <f>Summary!M81</f>
        <v>11.951597020016557</v>
      </c>
      <c r="I16" s="61">
        <v>37</v>
      </c>
    </row>
    <row r="20" spans="1:1">
      <c r="A20" t="s">
        <v>208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23"/>
  <sheetViews>
    <sheetView topLeftCell="A2" workbookViewId="0">
      <selection activeCell="C24" sqref="C24"/>
    </sheetView>
  </sheetViews>
  <sheetFormatPr defaultColWidth="11.41015625" defaultRowHeight="12.7"/>
  <sheetData>
    <row r="1" spans="1:13" ht="25.35">
      <c r="A1" s="39" t="s">
        <v>55</v>
      </c>
      <c r="B1" s="39" t="s">
        <v>56</v>
      </c>
      <c r="C1" s="40" t="s">
        <v>57</v>
      </c>
      <c r="D1" s="41" t="s">
        <v>58</v>
      </c>
      <c r="E1" s="42" t="s">
        <v>59</v>
      </c>
      <c r="F1" s="43" t="s">
        <v>60</v>
      </c>
      <c r="G1" s="43" t="s">
        <v>62</v>
      </c>
    </row>
    <row r="2" spans="1:13">
      <c r="A2" s="68">
        <v>1</v>
      </c>
      <c r="B2" s="68" t="s">
        <v>61</v>
      </c>
      <c r="C2" s="69">
        <v>1.4017999999999999</v>
      </c>
      <c r="D2" s="68">
        <v>20.7</v>
      </c>
      <c r="E2" s="68">
        <f t="shared" ref="E2:E23" si="0">((20-D2)*-0.000175+C2)-0.0008</f>
        <v>1.4011225</v>
      </c>
      <c r="F2" s="69">
        <f t="shared" ref="F2:F23" si="1">E2*10.9276-13.593</f>
        <v>1.7179062310000006</v>
      </c>
      <c r="G2" s="68" t="s">
        <v>107</v>
      </c>
      <c r="I2" t="s">
        <v>154</v>
      </c>
      <c r="L2">
        <f>((20-K2)*-0.000175+J2)-0.0008</f>
        <v>-4.3E-3</v>
      </c>
      <c r="M2" s="44">
        <f>L2*10.9276-13.593</f>
        <v>-13.63998868</v>
      </c>
    </row>
    <row r="3" spans="1:13">
      <c r="A3" s="68">
        <v>2</v>
      </c>
      <c r="B3" s="68" t="s">
        <v>61</v>
      </c>
      <c r="C3" s="69">
        <v>1.4067000000000001</v>
      </c>
      <c r="D3" s="68">
        <v>20.7</v>
      </c>
      <c r="E3" s="68">
        <f t="shared" si="0"/>
        <v>1.4060225000000002</v>
      </c>
      <c r="F3" s="69">
        <f t="shared" si="1"/>
        <v>1.7714514710000024</v>
      </c>
      <c r="G3" s="68" t="s">
        <v>108</v>
      </c>
      <c r="I3" t="s">
        <v>155</v>
      </c>
      <c r="L3">
        <f>((20-K3)*-0.000175+J3)-0.0008</f>
        <v>-4.3E-3</v>
      </c>
      <c r="M3" s="44">
        <f>L3*10.9276-13.593</f>
        <v>-13.63998868</v>
      </c>
    </row>
    <row r="4" spans="1:13">
      <c r="A4" s="68">
        <v>3</v>
      </c>
      <c r="B4" s="68" t="s">
        <v>61</v>
      </c>
      <c r="C4" s="69">
        <v>1.4060999999999999</v>
      </c>
      <c r="D4" s="68">
        <v>20.7</v>
      </c>
      <c r="E4" s="68">
        <f t="shared" si="0"/>
        <v>1.4054225</v>
      </c>
      <c r="F4" s="69">
        <f t="shared" si="1"/>
        <v>1.7648949110000007</v>
      </c>
      <c r="G4" s="68" t="s">
        <v>109</v>
      </c>
      <c r="I4" t="s">
        <v>156</v>
      </c>
    </row>
    <row r="5" spans="1:13">
      <c r="A5" s="68">
        <v>4</v>
      </c>
      <c r="B5" s="68" t="s">
        <v>61</v>
      </c>
      <c r="C5" s="69">
        <v>1.4056</v>
      </c>
      <c r="D5" s="68">
        <v>20.7</v>
      </c>
      <c r="E5" s="68">
        <f t="shared" si="0"/>
        <v>1.4049225000000001</v>
      </c>
      <c r="F5" s="69">
        <f t="shared" si="1"/>
        <v>1.7594311110000014</v>
      </c>
      <c r="G5" s="68" t="s">
        <v>110</v>
      </c>
      <c r="I5" t="s">
        <v>157</v>
      </c>
    </row>
    <row r="6" spans="1:13">
      <c r="A6" s="66">
        <v>5</v>
      </c>
      <c r="B6" s="66" t="s">
        <v>61</v>
      </c>
      <c r="C6" s="67">
        <v>1.405</v>
      </c>
      <c r="D6" s="66">
        <v>20.7</v>
      </c>
      <c r="E6" s="66">
        <f t="shared" si="0"/>
        <v>1.4043225000000001</v>
      </c>
      <c r="F6" s="67">
        <f t="shared" si="1"/>
        <v>1.7528745510000014</v>
      </c>
      <c r="G6" s="66" t="s">
        <v>111</v>
      </c>
    </row>
    <row r="7" spans="1:13">
      <c r="A7" s="66">
        <v>6</v>
      </c>
      <c r="B7" s="66" t="s">
        <v>61</v>
      </c>
      <c r="C7" s="67">
        <v>1.4044000000000001</v>
      </c>
      <c r="D7" s="66">
        <v>20.8</v>
      </c>
      <c r="E7" s="66">
        <f t="shared" si="0"/>
        <v>1.4037400000000002</v>
      </c>
      <c r="F7" s="67">
        <f t="shared" si="1"/>
        <v>1.7465092240000022</v>
      </c>
      <c r="G7" s="66" t="s">
        <v>112</v>
      </c>
    </row>
    <row r="8" spans="1:13">
      <c r="A8" s="66">
        <v>7</v>
      </c>
      <c r="B8" s="66" t="s">
        <v>61</v>
      </c>
      <c r="C8" s="67">
        <v>1.4038999999999999</v>
      </c>
      <c r="D8" s="66">
        <v>20.8</v>
      </c>
      <c r="E8" s="66">
        <f t="shared" si="0"/>
        <v>1.40324</v>
      </c>
      <c r="F8" s="67">
        <f t="shared" si="1"/>
        <v>1.7410454240000011</v>
      </c>
      <c r="G8" s="66" t="s">
        <v>113</v>
      </c>
    </row>
    <row r="9" spans="1:13">
      <c r="A9" s="66">
        <v>8</v>
      </c>
      <c r="B9" s="66" t="s">
        <v>61</v>
      </c>
      <c r="C9" s="67">
        <v>1.4033</v>
      </c>
      <c r="D9" s="66">
        <v>20.8</v>
      </c>
      <c r="E9" s="66">
        <f t="shared" si="0"/>
        <v>1.4026400000000001</v>
      </c>
      <c r="F9" s="67">
        <f t="shared" si="1"/>
        <v>1.7344888640000011</v>
      </c>
      <c r="G9" s="66" t="s">
        <v>114</v>
      </c>
    </row>
    <row r="10" spans="1:13">
      <c r="A10" s="66">
        <v>9</v>
      </c>
      <c r="B10" s="66" t="s">
        <v>61</v>
      </c>
      <c r="C10" s="67">
        <v>1.4028</v>
      </c>
      <c r="D10" s="66">
        <v>20.8</v>
      </c>
      <c r="E10" s="66">
        <f t="shared" si="0"/>
        <v>1.4021400000000002</v>
      </c>
      <c r="F10" s="67">
        <f t="shared" si="1"/>
        <v>1.7290250640000018</v>
      </c>
      <c r="G10" s="66" t="s">
        <v>115</v>
      </c>
    </row>
    <row r="11" spans="1:13">
      <c r="A11" s="66">
        <v>10</v>
      </c>
      <c r="B11" s="66" t="s">
        <v>61</v>
      </c>
      <c r="C11" s="67">
        <v>1.4023000000000001</v>
      </c>
      <c r="D11" s="66">
        <v>20.8</v>
      </c>
      <c r="E11" s="66">
        <f t="shared" si="0"/>
        <v>1.4016400000000002</v>
      </c>
      <c r="F11" s="67">
        <f t="shared" si="1"/>
        <v>1.7235612640000024</v>
      </c>
      <c r="G11" s="66" t="s">
        <v>116</v>
      </c>
    </row>
    <row r="12" spans="1:13">
      <c r="A12" s="66">
        <v>11</v>
      </c>
      <c r="B12" s="66" t="s">
        <v>61</v>
      </c>
      <c r="C12" s="67">
        <v>1.4016999999999999</v>
      </c>
      <c r="D12" s="66">
        <v>20.9</v>
      </c>
      <c r="E12" s="66">
        <f t="shared" si="0"/>
        <v>1.4010575000000001</v>
      </c>
      <c r="F12" s="67">
        <f t="shared" si="1"/>
        <v>1.7171959370000014</v>
      </c>
      <c r="G12" s="66" t="s">
        <v>117</v>
      </c>
    </row>
    <row r="13" spans="1:13">
      <c r="A13" s="66">
        <v>12</v>
      </c>
      <c r="B13" s="66" t="s">
        <v>61</v>
      </c>
      <c r="C13" s="67">
        <v>1.4012</v>
      </c>
      <c r="D13" s="66">
        <v>20.9</v>
      </c>
      <c r="E13" s="66">
        <f t="shared" si="0"/>
        <v>1.4005575000000001</v>
      </c>
      <c r="F13" s="67">
        <f t="shared" si="1"/>
        <v>1.711732137000002</v>
      </c>
      <c r="G13" s="66" t="s">
        <v>118</v>
      </c>
    </row>
    <row r="14" spans="1:13">
      <c r="A14" s="68">
        <v>13</v>
      </c>
      <c r="B14" s="68" t="s">
        <v>61</v>
      </c>
      <c r="C14" s="69">
        <v>1.4007000000000001</v>
      </c>
      <c r="D14" s="68">
        <v>20.9</v>
      </c>
      <c r="E14" s="68">
        <f t="shared" si="0"/>
        <v>1.4000575000000002</v>
      </c>
      <c r="F14" s="69">
        <f t="shared" si="1"/>
        <v>1.7062683370000027</v>
      </c>
      <c r="G14" s="68" t="s">
        <v>119</v>
      </c>
    </row>
    <row r="15" spans="1:13">
      <c r="A15" s="68">
        <v>14</v>
      </c>
      <c r="B15" s="68" t="s">
        <v>61</v>
      </c>
      <c r="C15" s="69">
        <v>1.4000999999999999</v>
      </c>
      <c r="D15" s="68">
        <v>20.9</v>
      </c>
      <c r="E15" s="68">
        <f t="shared" si="0"/>
        <v>1.3994575</v>
      </c>
      <c r="F15" s="69">
        <f t="shared" si="1"/>
        <v>1.699711777000001</v>
      </c>
      <c r="G15" s="68" t="s">
        <v>120</v>
      </c>
    </row>
    <row r="16" spans="1:13">
      <c r="A16" s="68">
        <v>15</v>
      </c>
      <c r="B16" s="68" t="s">
        <v>61</v>
      </c>
      <c r="C16" s="69">
        <v>1.3996</v>
      </c>
      <c r="D16" s="68">
        <v>20.9</v>
      </c>
      <c r="E16" s="68">
        <f t="shared" si="0"/>
        <v>1.3989575000000001</v>
      </c>
      <c r="F16" s="69">
        <f t="shared" si="1"/>
        <v>1.6942479770000016</v>
      </c>
      <c r="G16" s="68" t="s">
        <v>121</v>
      </c>
    </row>
    <row r="17" spans="1:7">
      <c r="A17" s="68">
        <v>16</v>
      </c>
      <c r="B17" s="68" t="s">
        <v>61</v>
      </c>
      <c r="C17" s="69">
        <v>1.3991</v>
      </c>
      <c r="D17" s="68">
        <v>20.9</v>
      </c>
      <c r="E17" s="68">
        <f t="shared" si="0"/>
        <v>1.3984575000000001</v>
      </c>
      <c r="F17" s="69">
        <f t="shared" si="1"/>
        <v>1.6887841770000023</v>
      </c>
      <c r="G17" s="68" t="s">
        <v>122</v>
      </c>
    </row>
    <row r="18" spans="1:7">
      <c r="A18" s="68">
        <v>17</v>
      </c>
      <c r="B18" s="68" t="s">
        <v>61</v>
      </c>
      <c r="C18" s="69">
        <v>1.3986000000000001</v>
      </c>
      <c r="D18" s="68">
        <v>20.9</v>
      </c>
      <c r="E18" s="68">
        <f t="shared" si="0"/>
        <v>1.3979575000000002</v>
      </c>
      <c r="F18" s="69">
        <f t="shared" si="1"/>
        <v>1.6833203770000029</v>
      </c>
      <c r="G18" s="68" t="s">
        <v>123</v>
      </c>
    </row>
    <row r="19" spans="1:7">
      <c r="A19" s="68">
        <v>18</v>
      </c>
      <c r="B19" s="68" t="s">
        <v>61</v>
      </c>
      <c r="C19" s="69">
        <v>1.3978999999999999</v>
      </c>
      <c r="D19" s="68">
        <v>20.9</v>
      </c>
      <c r="E19" s="68">
        <f t="shared" si="0"/>
        <v>1.3972575</v>
      </c>
      <c r="F19" s="69">
        <f t="shared" si="1"/>
        <v>1.6756710570000006</v>
      </c>
      <c r="G19" s="68" t="s">
        <v>124</v>
      </c>
    </row>
    <row r="20" spans="1:7">
      <c r="A20" s="68">
        <v>19</v>
      </c>
      <c r="B20" s="68" t="s">
        <v>61</v>
      </c>
      <c r="C20" s="69">
        <v>1.3959999999999999</v>
      </c>
      <c r="D20" s="68">
        <v>20.9</v>
      </c>
      <c r="E20" s="68">
        <f t="shared" si="0"/>
        <v>1.3953575</v>
      </c>
      <c r="F20" s="69">
        <f t="shared" si="1"/>
        <v>1.6549086170000002</v>
      </c>
      <c r="G20" s="68" t="s">
        <v>125</v>
      </c>
    </row>
    <row r="21" spans="1:7">
      <c r="A21" s="68">
        <v>20</v>
      </c>
      <c r="B21" s="68" t="s">
        <v>61</v>
      </c>
      <c r="C21" s="69">
        <v>1.3884000000000001</v>
      </c>
      <c r="D21" s="68">
        <v>20.9</v>
      </c>
      <c r="E21" s="68">
        <f t="shared" si="0"/>
        <v>1.3877575000000002</v>
      </c>
      <c r="F21" s="69">
        <f t="shared" si="1"/>
        <v>1.5718588570000023</v>
      </c>
      <c r="G21" s="68" t="s">
        <v>126</v>
      </c>
    </row>
    <row r="22" spans="1:7">
      <c r="A22" s="66">
        <v>21</v>
      </c>
      <c r="B22" s="66" t="s">
        <v>61</v>
      </c>
      <c r="C22" s="67">
        <v>1.3724000000000001</v>
      </c>
      <c r="D22" s="66">
        <v>21</v>
      </c>
      <c r="E22" s="66">
        <f t="shared" si="0"/>
        <v>1.3717750000000002</v>
      </c>
      <c r="F22" s="67">
        <f t="shared" si="1"/>
        <v>1.3972084900000024</v>
      </c>
      <c r="G22" s="66" t="s">
        <v>127</v>
      </c>
    </row>
    <row r="23" spans="1:7">
      <c r="A23" s="66">
        <v>22</v>
      </c>
      <c r="B23" s="66" t="s">
        <v>61</v>
      </c>
      <c r="C23" s="67">
        <v>1.3541000000000001</v>
      </c>
      <c r="D23" s="66">
        <v>21</v>
      </c>
      <c r="E23" s="66">
        <f t="shared" si="0"/>
        <v>1.3534750000000002</v>
      </c>
      <c r="F23" s="67">
        <f t="shared" si="1"/>
        <v>1.1972334100000026</v>
      </c>
      <c r="G23" s="66" t="s">
        <v>128</v>
      </c>
    </row>
  </sheetData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23"/>
  <sheetViews>
    <sheetView topLeftCell="A2" workbookViewId="0">
      <selection activeCell="C24" sqref="C24"/>
    </sheetView>
  </sheetViews>
  <sheetFormatPr defaultColWidth="11.41015625" defaultRowHeight="12.7"/>
  <sheetData>
    <row r="1" spans="1:13" ht="25.35">
      <c r="A1" s="39" t="s">
        <v>55</v>
      </c>
      <c r="B1" s="39" t="s">
        <v>56</v>
      </c>
      <c r="C1" s="40" t="s">
        <v>57</v>
      </c>
      <c r="D1" s="41" t="s">
        <v>58</v>
      </c>
      <c r="E1" s="42" t="s">
        <v>59</v>
      </c>
      <c r="F1" s="43" t="s">
        <v>60</v>
      </c>
      <c r="G1" s="43" t="s">
        <v>62</v>
      </c>
    </row>
    <row r="2" spans="1:13">
      <c r="A2" s="66">
        <v>1</v>
      </c>
      <c r="B2" s="66" t="s">
        <v>61</v>
      </c>
      <c r="C2" s="67">
        <v>1.399</v>
      </c>
      <c r="D2" s="66">
        <v>20.7</v>
      </c>
      <c r="E2" s="66">
        <f t="shared" ref="E2:E23" si="0">((20-D2)*-0.000175+C2)-0.0008</f>
        <v>1.3983225000000001</v>
      </c>
      <c r="F2" s="67">
        <f t="shared" ref="F2:F23" si="1">E2*10.9276-13.593</f>
        <v>1.6873089510000021</v>
      </c>
      <c r="G2" s="66" t="s">
        <v>129</v>
      </c>
      <c r="I2" t="s">
        <v>154</v>
      </c>
      <c r="L2">
        <f>((20-K2)*-0.000175+J2)-0.0008</f>
        <v>-4.3E-3</v>
      </c>
      <c r="M2" s="44">
        <f>L2*10.9276-13.593</f>
        <v>-13.63998868</v>
      </c>
    </row>
    <row r="3" spans="1:13">
      <c r="A3" s="66">
        <v>2</v>
      </c>
      <c r="B3" s="66" t="s">
        <v>61</v>
      </c>
      <c r="C3" s="67">
        <v>1.4063000000000001</v>
      </c>
      <c r="D3" s="66">
        <v>20.7</v>
      </c>
      <c r="E3" s="66">
        <f t="shared" si="0"/>
        <v>1.4056225000000002</v>
      </c>
      <c r="F3" s="67">
        <f t="shared" si="1"/>
        <v>1.7670804310000019</v>
      </c>
      <c r="G3" s="66" t="s">
        <v>130</v>
      </c>
      <c r="I3" t="s">
        <v>155</v>
      </c>
      <c r="L3">
        <f>((20-K3)*-0.000175+J3)-0.0008</f>
        <v>-4.3E-3</v>
      </c>
      <c r="M3" s="44">
        <f>L3*10.9276-13.593</f>
        <v>-13.63998868</v>
      </c>
    </row>
    <row r="4" spans="1:13">
      <c r="A4" s="66">
        <v>3</v>
      </c>
      <c r="B4" s="66" t="s">
        <v>61</v>
      </c>
      <c r="C4" s="67">
        <v>1.4058999999999999</v>
      </c>
      <c r="D4" s="66">
        <v>20.7</v>
      </c>
      <c r="E4" s="66">
        <f t="shared" si="0"/>
        <v>1.4052225</v>
      </c>
      <c r="F4" s="67">
        <f t="shared" si="1"/>
        <v>1.7627093909999996</v>
      </c>
      <c r="G4" s="66" t="s">
        <v>131</v>
      </c>
      <c r="I4" t="s">
        <v>156</v>
      </c>
    </row>
    <row r="5" spans="1:13">
      <c r="A5" s="66">
        <v>4</v>
      </c>
      <c r="B5" s="66" t="s">
        <v>61</v>
      </c>
      <c r="C5" s="67">
        <v>1.4054</v>
      </c>
      <c r="D5" s="66">
        <v>20.7</v>
      </c>
      <c r="E5" s="66">
        <f t="shared" si="0"/>
        <v>1.4047225000000001</v>
      </c>
      <c r="F5" s="67">
        <f t="shared" si="1"/>
        <v>1.7572455910000002</v>
      </c>
      <c r="G5" s="66" t="s">
        <v>132</v>
      </c>
      <c r="I5" t="s">
        <v>157</v>
      </c>
    </row>
    <row r="6" spans="1:13">
      <c r="A6" s="66">
        <v>5</v>
      </c>
      <c r="B6" s="66" t="s">
        <v>61</v>
      </c>
      <c r="C6" s="67">
        <v>1.4048</v>
      </c>
      <c r="D6" s="66">
        <v>20.7</v>
      </c>
      <c r="E6" s="66">
        <f t="shared" si="0"/>
        <v>1.4041225000000002</v>
      </c>
      <c r="F6" s="67">
        <f t="shared" si="1"/>
        <v>1.7506890310000021</v>
      </c>
      <c r="G6" s="66" t="s">
        <v>133</v>
      </c>
    </row>
    <row r="7" spans="1:13">
      <c r="A7" s="66">
        <v>6</v>
      </c>
      <c r="B7" s="66" t="s">
        <v>61</v>
      </c>
      <c r="C7" s="67">
        <v>1.4044000000000001</v>
      </c>
      <c r="D7" s="66">
        <v>20.7</v>
      </c>
      <c r="E7" s="66">
        <f t="shared" si="0"/>
        <v>1.4037225000000002</v>
      </c>
      <c r="F7" s="67">
        <f t="shared" si="1"/>
        <v>1.7463179910000015</v>
      </c>
      <c r="G7" s="66" t="s">
        <v>134</v>
      </c>
    </row>
    <row r="8" spans="1:13">
      <c r="A8" s="68">
        <v>7</v>
      </c>
      <c r="B8" s="68" t="s">
        <v>61</v>
      </c>
      <c r="C8" s="69">
        <v>1.4037999999999999</v>
      </c>
      <c r="D8" s="68">
        <v>20.7</v>
      </c>
      <c r="E8" s="68">
        <f t="shared" si="0"/>
        <v>1.4031225000000001</v>
      </c>
      <c r="F8" s="69">
        <f t="shared" si="1"/>
        <v>1.7397614309999998</v>
      </c>
      <c r="G8" s="68" t="s">
        <v>135</v>
      </c>
    </row>
    <row r="9" spans="1:13">
      <c r="A9" s="68">
        <v>8</v>
      </c>
      <c r="B9" s="68" t="s">
        <v>61</v>
      </c>
      <c r="C9" s="69">
        <v>1.4032</v>
      </c>
      <c r="D9" s="68">
        <v>20.7</v>
      </c>
      <c r="E9" s="68">
        <f t="shared" si="0"/>
        <v>1.4025225000000001</v>
      </c>
      <c r="F9" s="69">
        <f t="shared" si="1"/>
        <v>1.7332048710000016</v>
      </c>
      <c r="G9" s="68" t="s">
        <v>136</v>
      </c>
    </row>
    <row r="10" spans="1:13">
      <c r="A10" s="68">
        <v>9</v>
      </c>
      <c r="B10" s="68" t="s">
        <v>61</v>
      </c>
      <c r="C10" s="69">
        <v>1.4026000000000001</v>
      </c>
      <c r="D10" s="68">
        <v>20.7</v>
      </c>
      <c r="E10" s="68">
        <f t="shared" si="0"/>
        <v>1.4019225000000002</v>
      </c>
      <c r="F10" s="69">
        <f t="shared" si="1"/>
        <v>1.7266483110000017</v>
      </c>
      <c r="G10" s="68" t="s">
        <v>137</v>
      </c>
    </row>
    <row r="11" spans="1:13">
      <c r="A11" s="68">
        <v>10</v>
      </c>
      <c r="B11" s="68" t="s">
        <v>61</v>
      </c>
      <c r="C11" s="69">
        <v>1.4021999999999999</v>
      </c>
      <c r="D11" s="68">
        <v>20.7</v>
      </c>
      <c r="E11" s="68">
        <f t="shared" si="0"/>
        <v>1.4015225</v>
      </c>
      <c r="F11" s="69">
        <f t="shared" si="1"/>
        <v>1.7222772709999994</v>
      </c>
      <c r="G11" s="68" t="s">
        <v>158</v>
      </c>
    </row>
    <row r="12" spans="1:13">
      <c r="A12" s="68">
        <v>11</v>
      </c>
      <c r="B12" s="68" t="s">
        <v>61</v>
      </c>
      <c r="C12" s="69">
        <v>1.4016</v>
      </c>
      <c r="D12" s="68">
        <v>20.7</v>
      </c>
      <c r="E12" s="68">
        <f t="shared" si="0"/>
        <v>1.4009225000000001</v>
      </c>
      <c r="F12" s="69">
        <f t="shared" si="1"/>
        <v>1.7157207110000012</v>
      </c>
      <c r="G12" s="68" t="s">
        <v>159</v>
      </c>
    </row>
    <row r="13" spans="1:13">
      <c r="A13" s="68">
        <v>12</v>
      </c>
      <c r="B13" s="68" t="s">
        <v>61</v>
      </c>
      <c r="C13" s="69">
        <v>1.401</v>
      </c>
      <c r="D13" s="68">
        <v>20.7</v>
      </c>
      <c r="E13" s="68">
        <f t="shared" si="0"/>
        <v>1.4003225000000001</v>
      </c>
      <c r="F13" s="69">
        <f t="shared" si="1"/>
        <v>1.7091641510000013</v>
      </c>
      <c r="G13" s="68" t="s">
        <v>160</v>
      </c>
    </row>
    <row r="14" spans="1:13">
      <c r="A14" s="68">
        <v>13</v>
      </c>
      <c r="B14" s="68" t="s">
        <v>61</v>
      </c>
      <c r="C14" s="69">
        <v>1.4005000000000001</v>
      </c>
      <c r="D14" s="68">
        <v>20.7</v>
      </c>
      <c r="E14" s="68">
        <f t="shared" si="0"/>
        <v>1.3998225000000002</v>
      </c>
      <c r="F14" s="69">
        <f t="shared" si="1"/>
        <v>1.7037003510000019</v>
      </c>
      <c r="G14" s="68" t="s">
        <v>161</v>
      </c>
    </row>
    <row r="15" spans="1:13">
      <c r="A15" s="68">
        <v>14</v>
      </c>
      <c r="B15" s="68" t="s">
        <v>61</v>
      </c>
      <c r="C15" s="69">
        <v>1.4</v>
      </c>
      <c r="D15" s="68">
        <v>20.7</v>
      </c>
      <c r="E15" s="68">
        <f t="shared" si="0"/>
        <v>1.3993225</v>
      </c>
      <c r="F15" s="69">
        <f t="shared" si="1"/>
        <v>1.6982365510000008</v>
      </c>
      <c r="G15" s="68" t="s">
        <v>162</v>
      </c>
    </row>
    <row r="16" spans="1:13">
      <c r="A16" s="66">
        <v>15</v>
      </c>
      <c r="B16" s="66" t="s">
        <v>61</v>
      </c>
      <c r="C16" s="67">
        <v>1.3995</v>
      </c>
      <c r="D16" s="66">
        <v>20.8</v>
      </c>
      <c r="E16" s="66">
        <f t="shared" si="0"/>
        <v>1.3988400000000001</v>
      </c>
      <c r="F16" s="67">
        <f t="shared" si="1"/>
        <v>1.6929639840000004</v>
      </c>
      <c r="G16" s="66" t="s">
        <v>178</v>
      </c>
    </row>
    <row r="17" spans="1:7">
      <c r="A17" s="66">
        <v>16</v>
      </c>
      <c r="B17" s="66" t="s">
        <v>61</v>
      </c>
      <c r="C17" s="67">
        <v>1.399</v>
      </c>
      <c r="D17" s="66">
        <v>20.8</v>
      </c>
      <c r="E17" s="66">
        <f t="shared" si="0"/>
        <v>1.3983400000000001</v>
      </c>
      <c r="F17" s="67">
        <f t="shared" si="1"/>
        <v>1.687500184000001</v>
      </c>
      <c r="G17" s="66" t="s">
        <v>179</v>
      </c>
    </row>
    <row r="18" spans="1:7">
      <c r="A18" s="66">
        <v>17</v>
      </c>
      <c r="B18" s="66" t="s">
        <v>61</v>
      </c>
      <c r="C18" s="67">
        <v>1.3985000000000001</v>
      </c>
      <c r="D18" s="66">
        <v>20.8</v>
      </c>
      <c r="E18" s="66">
        <f t="shared" si="0"/>
        <v>1.3978400000000002</v>
      </c>
      <c r="F18" s="67">
        <f t="shared" si="1"/>
        <v>1.6820363840000017</v>
      </c>
      <c r="G18" s="66" t="s">
        <v>180</v>
      </c>
    </row>
    <row r="19" spans="1:7">
      <c r="A19" s="66">
        <v>18</v>
      </c>
      <c r="B19" s="66" t="s">
        <v>61</v>
      </c>
      <c r="C19" s="67">
        <v>1.3977999999999999</v>
      </c>
      <c r="D19" s="66">
        <v>20.8</v>
      </c>
      <c r="E19" s="66">
        <f t="shared" si="0"/>
        <v>1.39714</v>
      </c>
      <c r="F19" s="67">
        <f t="shared" si="1"/>
        <v>1.6743870640000011</v>
      </c>
      <c r="G19" s="66" t="s">
        <v>181</v>
      </c>
    </row>
    <row r="20" spans="1:7">
      <c r="A20" s="66">
        <v>19</v>
      </c>
      <c r="B20" s="66" t="s">
        <v>61</v>
      </c>
      <c r="C20" s="67">
        <v>1.3960999999999999</v>
      </c>
      <c r="D20" s="66">
        <v>20.8</v>
      </c>
      <c r="E20" s="66">
        <f t="shared" si="0"/>
        <v>1.39544</v>
      </c>
      <c r="F20" s="67">
        <f t="shared" si="1"/>
        <v>1.6558101440000002</v>
      </c>
      <c r="G20" s="66" t="s">
        <v>182</v>
      </c>
    </row>
    <row r="21" spans="1:7">
      <c r="A21" s="66">
        <v>20</v>
      </c>
      <c r="B21" s="66" t="s">
        <v>61</v>
      </c>
      <c r="C21" s="67">
        <v>1.3903000000000001</v>
      </c>
      <c r="D21" s="66">
        <v>20.9</v>
      </c>
      <c r="E21" s="66">
        <f t="shared" si="0"/>
        <v>1.3896575000000002</v>
      </c>
      <c r="F21" s="67">
        <f t="shared" si="1"/>
        <v>1.5926212970000027</v>
      </c>
      <c r="G21" s="66" t="s">
        <v>183</v>
      </c>
    </row>
    <row r="22" spans="1:7">
      <c r="A22" s="66">
        <v>21</v>
      </c>
      <c r="B22" s="66" t="s">
        <v>61</v>
      </c>
      <c r="C22" s="67">
        <v>1.3771</v>
      </c>
      <c r="D22" s="66">
        <v>20.9</v>
      </c>
      <c r="E22" s="66">
        <f t="shared" si="0"/>
        <v>1.3764575000000001</v>
      </c>
      <c r="F22" s="67">
        <f t="shared" si="1"/>
        <v>1.4483769770000006</v>
      </c>
      <c r="G22" s="66" t="s">
        <v>184</v>
      </c>
    </row>
    <row r="23" spans="1:7">
      <c r="A23" s="66">
        <v>22</v>
      </c>
      <c r="B23" s="66" t="s">
        <v>61</v>
      </c>
      <c r="C23" s="67">
        <v>1.359</v>
      </c>
      <c r="D23" s="66">
        <v>20.9</v>
      </c>
      <c r="E23" s="66">
        <f t="shared" si="0"/>
        <v>1.3583575000000001</v>
      </c>
      <c r="F23" s="67">
        <f t="shared" si="1"/>
        <v>1.250587417000002</v>
      </c>
      <c r="G23" s="66" t="s">
        <v>185</v>
      </c>
    </row>
  </sheetData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23"/>
  <sheetViews>
    <sheetView topLeftCell="A2" workbookViewId="0">
      <selection activeCell="C24" sqref="C24"/>
    </sheetView>
  </sheetViews>
  <sheetFormatPr defaultColWidth="11.41015625" defaultRowHeight="12.7"/>
  <sheetData>
    <row r="1" spans="1:13" ht="25.35">
      <c r="A1" s="39" t="s">
        <v>55</v>
      </c>
      <c r="B1" s="39" t="s">
        <v>56</v>
      </c>
      <c r="C1" s="40" t="s">
        <v>57</v>
      </c>
      <c r="D1" s="41" t="s">
        <v>58</v>
      </c>
      <c r="E1" s="42" t="s">
        <v>59</v>
      </c>
      <c r="F1" s="43" t="s">
        <v>60</v>
      </c>
      <c r="G1" s="43" t="s">
        <v>62</v>
      </c>
    </row>
    <row r="2" spans="1:13">
      <c r="A2" s="66">
        <v>1</v>
      </c>
      <c r="B2" s="66" t="s">
        <v>61</v>
      </c>
      <c r="C2" s="67">
        <v>1.4006000000000001</v>
      </c>
      <c r="D2" s="66">
        <v>20</v>
      </c>
      <c r="E2" s="66">
        <f t="shared" ref="E2:E23" si="0">((20-D2)*-0.000175+C2)-0.0008</f>
        <v>1.3998000000000002</v>
      </c>
      <c r="F2" s="67">
        <f t="shared" ref="F2:F23" si="1">E2*10.9276-13.593</f>
        <v>1.7034544800000013</v>
      </c>
      <c r="G2" s="66" t="s">
        <v>63</v>
      </c>
      <c r="I2" t="s">
        <v>154</v>
      </c>
      <c r="L2">
        <f>((20-K2)*-0.000175+J2)-0.0008</f>
        <v>-4.3E-3</v>
      </c>
      <c r="M2" s="44">
        <f>L2*10.9276-13.593</f>
        <v>-13.63998868</v>
      </c>
    </row>
    <row r="3" spans="1:13">
      <c r="A3" s="66">
        <v>2</v>
      </c>
      <c r="B3" s="66" t="s">
        <v>61</v>
      </c>
      <c r="C3" s="67">
        <v>1.4069</v>
      </c>
      <c r="D3" s="66">
        <v>20</v>
      </c>
      <c r="E3" s="66">
        <f t="shared" si="0"/>
        <v>1.4061000000000001</v>
      </c>
      <c r="F3" s="67">
        <f t="shared" si="1"/>
        <v>1.7722983600000006</v>
      </c>
      <c r="G3" s="66" t="s">
        <v>64</v>
      </c>
      <c r="I3" t="s">
        <v>155</v>
      </c>
      <c r="L3">
        <f>((20-K3)*-0.000175+J3)-0.0008</f>
        <v>-4.3E-3</v>
      </c>
      <c r="M3" s="44">
        <f>L3*10.9276-13.593</f>
        <v>-13.63998868</v>
      </c>
    </row>
    <row r="4" spans="1:13">
      <c r="A4" s="66">
        <v>3</v>
      </c>
      <c r="B4" s="66" t="s">
        <v>61</v>
      </c>
      <c r="C4" s="67">
        <v>1.4063000000000001</v>
      </c>
      <c r="D4" s="66">
        <v>20</v>
      </c>
      <c r="E4" s="66">
        <f t="shared" si="0"/>
        <v>1.4055000000000002</v>
      </c>
      <c r="F4" s="67">
        <f t="shared" si="1"/>
        <v>1.7657418000000025</v>
      </c>
      <c r="G4" s="66" t="s">
        <v>65</v>
      </c>
      <c r="I4" t="s">
        <v>156</v>
      </c>
    </row>
    <row r="5" spans="1:13">
      <c r="A5" s="66">
        <v>4</v>
      </c>
      <c r="B5" s="66" t="s">
        <v>61</v>
      </c>
      <c r="C5" s="67">
        <v>1.4056999999999999</v>
      </c>
      <c r="D5" s="66">
        <v>20</v>
      </c>
      <c r="E5" s="66">
        <f t="shared" si="0"/>
        <v>1.4049</v>
      </c>
      <c r="F5" s="67">
        <f t="shared" si="1"/>
        <v>1.7591852400000008</v>
      </c>
      <c r="G5" s="66" t="s">
        <v>66</v>
      </c>
      <c r="I5" t="s">
        <v>157</v>
      </c>
    </row>
    <row r="6" spans="1:13">
      <c r="A6" s="66">
        <v>5</v>
      </c>
      <c r="B6" s="66" t="s">
        <v>61</v>
      </c>
      <c r="C6" s="67">
        <v>1.4052</v>
      </c>
      <c r="D6" s="66">
        <v>20</v>
      </c>
      <c r="E6" s="66">
        <f t="shared" si="0"/>
        <v>1.4044000000000001</v>
      </c>
      <c r="F6" s="67">
        <f t="shared" si="1"/>
        <v>1.7537214400000014</v>
      </c>
      <c r="G6" s="66" t="s">
        <v>67</v>
      </c>
    </row>
    <row r="7" spans="1:13">
      <c r="A7" s="66">
        <v>6</v>
      </c>
      <c r="B7" s="66" t="s">
        <v>61</v>
      </c>
      <c r="C7" s="67">
        <v>1.4046000000000001</v>
      </c>
      <c r="D7" s="66">
        <v>20</v>
      </c>
      <c r="E7" s="66">
        <f t="shared" si="0"/>
        <v>1.4038000000000002</v>
      </c>
      <c r="F7" s="67">
        <f t="shared" si="1"/>
        <v>1.7471648800000015</v>
      </c>
      <c r="G7" s="66" t="s">
        <v>68</v>
      </c>
    </row>
    <row r="8" spans="1:13">
      <c r="A8" s="66">
        <v>7</v>
      </c>
      <c r="B8" s="66" t="s">
        <v>61</v>
      </c>
      <c r="C8" s="67">
        <v>1.4039999999999999</v>
      </c>
      <c r="D8" s="66">
        <v>20.100000000000001</v>
      </c>
      <c r="E8" s="66">
        <f t="shared" si="0"/>
        <v>1.4032175</v>
      </c>
      <c r="F8" s="67">
        <f t="shared" si="1"/>
        <v>1.7407995530000004</v>
      </c>
      <c r="G8" s="66" t="s">
        <v>69</v>
      </c>
    </row>
    <row r="9" spans="1:13">
      <c r="A9" s="66">
        <v>8</v>
      </c>
      <c r="B9" s="66" t="s">
        <v>61</v>
      </c>
      <c r="C9" s="67">
        <v>1.4034</v>
      </c>
      <c r="D9" s="66">
        <v>20.100000000000001</v>
      </c>
      <c r="E9" s="66">
        <f t="shared" si="0"/>
        <v>1.4026175000000001</v>
      </c>
      <c r="F9" s="67">
        <f t="shared" si="1"/>
        <v>1.7342429930000005</v>
      </c>
      <c r="G9" s="66" t="s">
        <v>70</v>
      </c>
    </row>
    <row r="10" spans="1:13">
      <c r="A10" s="54">
        <v>9</v>
      </c>
      <c r="B10" s="54" t="s">
        <v>61</v>
      </c>
      <c r="C10" s="55">
        <v>1.4029</v>
      </c>
      <c r="D10" s="54">
        <v>20.100000000000001</v>
      </c>
      <c r="E10" s="54">
        <f t="shared" si="0"/>
        <v>1.4021175000000001</v>
      </c>
      <c r="F10" s="55">
        <f t="shared" si="1"/>
        <v>1.7287791930000012</v>
      </c>
      <c r="G10" s="54" t="s">
        <v>71</v>
      </c>
    </row>
    <row r="11" spans="1:13">
      <c r="A11" s="54">
        <v>10</v>
      </c>
      <c r="B11" s="54" t="s">
        <v>61</v>
      </c>
      <c r="C11" s="55">
        <v>1.4023000000000001</v>
      </c>
      <c r="D11" s="54">
        <v>20.3</v>
      </c>
      <c r="E11" s="54">
        <f t="shared" si="0"/>
        <v>1.4015525000000002</v>
      </c>
      <c r="F11" s="55">
        <f t="shared" si="1"/>
        <v>1.7226050990000026</v>
      </c>
      <c r="G11" s="54" t="s">
        <v>72</v>
      </c>
    </row>
    <row r="12" spans="1:13">
      <c r="A12" s="54">
        <v>11</v>
      </c>
      <c r="B12" s="54" t="s">
        <v>61</v>
      </c>
      <c r="C12" s="55">
        <v>1.4018999999999999</v>
      </c>
      <c r="D12" s="54">
        <v>20.3</v>
      </c>
      <c r="E12" s="54">
        <f t="shared" si="0"/>
        <v>1.4011525</v>
      </c>
      <c r="F12" s="55">
        <f t="shared" si="1"/>
        <v>1.7182340590000003</v>
      </c>
      <c r="G12" s="54" t="s">
        <v>73</v>
      </c>
    </row>
    <row r="13" spans="1:13">
      <c r="A13" s="54">
        <v>12</v>
      </c>
      <c r="B13" s="54" t="s">
        <v>61</v>
      </c>
      <c r="C13" s="55">
        <v>1.4013</v>
      </c>
      <c r="D13" s="54">
        <v>20.3</v>
      </c>
      <c r="E13" s="54">
        <f t="shared" si="0"/>
        <v>1.4005525000000001</v>
      </c>
      <c r="F13" s="55">
        <f t="shared" si="1"/>
        <v>1.7116774990000003</v>
      </c>
      <c r="G13" s="54" t="s">
        <v>74</v>
      </c>
    </row>
    <row r="14" spans="1:13">
      <c r="A14" s="54">
        <v>13</v>
      </c>
      <c r="B14" s="54" t="s">
        <v>61</v>
      </c>
      <c r="C14" s="55">
        <v>1.4008</v>
      </c>
      <c r="D14" s="54">
        <v>20.3</v>
      </c>
      <c r="E14" s="54">
        <f t="shared" si="0"/>
        <v>1.4000525000000001</v>
      </c>
      <c r="F14" s="55">
        <f t="shared" si="1"/>
        <v>1.706213699000001</v>
      </c>
      <c r="G14" s="54" t="s">
        <v>75</v>
      </c>
    </row>
    <row r="15" spans="1:13">
      <c r="A15" s="54">
        <v>14</v>
      </c>
      <c r="B15" s="54" t="s">
        <v>61</v>
      </c>
      <c r="C15" s="55">
        <v>1.4001999999999999</v>
      </c>
      <c r="D15" s="54">
        <v>20.3</v>
      </c>
      <c r="E15" s="54">
        <f t="shared" si="0"/>
        <v>1.3994525</v>
      </c>
      <c r="F15" s="55">
        <f t="shared" si="1"/>
        <v>1.6996571389999993</v>
      </c>
      <c r="G15" s="54" t="s">
        <v>76</v>
      </c>
    </row>
    <row r="16" spans="1:13">
      <c r="A16" s="54">
        <v>15</v>
      </c>
      <c r="B16" s="54" t="s">
        <v>61</v>
      </c>
      <c r="C16" s="55">
        <v>1.3996999999999999</v>
      </c>
      <c r="D16" s="54">
        <v>20.3</v>
      </c>
      <c r="E16" s="54">
        <f t="shared" si="0"/>
        <v>1.3989525</v>
      </c>
      <c r="F16" s="55">
        <f t="shared" si="1"/>
        <v>1.6941933389999999</v>
      </c>
      <c r="G16" s="54" t="s">
        <v>77</v>
      </c>
    </row>
    <row r="17" spans="1:7">
      <c r="A17" s="54">
        <v>16</v>
      </c>
      <c r="B17" s="54" t="s">
        <v>61</v>
      </c>
      <c r="C17" s="55">
        <v>1.3993</v>
      </c>
      <c r="D17" s="54">
        <v>20.399999999999999</v>
      </c>
      <c r="E17" s="54">
        <f t="shared" si="0"/>
        <v>1.3985700000000001</v>
      </c>
      <c r="F17" s="55">
        <f t="shared" si="1"/>
        <v>1.6900135320000018</v>
      </c>
      <c r="G17" s="54" t="s">
        <v>78</v>
      </c>
    </row>
    <row r="18" spans="1:7">
      <c r="A18" s="66">
        <v>17</v>
      </c>
      <c r="B18" s="66" t="s">
        <v>61</v>
      </c>
      <c r="C18" s="67">
        <v>1.3988</v>
      </c>
      <c r="D18" s="66">
        <v>20.399999999999999</v>
      </c>
      <c r="E18" s="66">
        <f t="shared" si="0"/>
        <v>1.3980700000000001</v>
      </c>
      <c r="F18" s="67">
        <f t="shared" si="1"/>
        <v>1.6845497320000025</v>
      </c>
      <c r="G18" s="66" t="s">
        <v>79</v>
      </c>
    </row>
    <row r="19" spans="1:7">
      <c r="A19" s="66">
        <v>18</v>
      </c>
      <c r="B19" s="66" t="s">
        <v>61</v>
      </c>
      <c r="C19" s="67">
        <v>1.3978999999999999</v>
      </c>
      <c r="D19" s="66">
        <v>20.399999999999999</v>
      </c>
      <c r="E19" s="66">
        <f t="shared" si="0"/>
        <v>1.39717</v>
      </c>
      <c r="F19" s="67">
        <f t="shared" si="1"/>
        <v>1.6747148920000008</v>
      </c>
      <c r="G19" s="66" t="s">
        <v>80</v>
      </c>
    </row>
    <row r="20" spans="1:7">
      <c r="A20" s="66">
        <v>19</v>
      </c>
      <c r="B20" s="66" t="s">
        <v>61</v>
      </c>
      <c r="C20" s="67">
        <v>1.3965000000000001</v>
      </c>
      <c r="D20" s="66">
        <v>20.399999999999999</v>
      </c>
      <c r="E20" s="66">
        <f t="shared" si="0"/>
        <v>1.3957700000000002</v>
      </c>
      <c r="F20" s="67">
        <f t="shared" si="1"/>
        <v>1.6594162520000015</v>
      </c>
      <c r="G20" s="66" t="s">
        <v>81</v>
      </c>
    </row>
    <row r="21" spans="1:7">
      <c r="A21" s="66">
        <v>20</v>
      </c>
      <c r="B21" s="66" t="s">
        <v>61</v>
      </c>
      <c r="C21" s="67">
        <v>1.3908</v>
      </c>
      <c r="D21" s="66">
        <v>20.399999999999999</v>
      </c>
      <c r="E21" s="66">
        <f t="shared" si="0"/>
        <v>1.3900700000000001</v>
      </c>
      <c r="F21" s="67">
        <f t="shared" si="1"/>
        <v>1.5971289320000022</v>
      </c>
      <c r="G21" s="66" t="s">
        <v>82</v>
      </c>
    </row>
    <row r="22" spans="1:7">
      <c r="A22" s="66">
        <v>21</v>
      </c>
      <c r="B22" s="66" t="s">
        <v>61</v>
      </c>
      <c r="C22" s="67">
        <v>1.3771</v>
      </c>
      <c r="D22" s="66">
        <v>20.5</v>
      </c>
      <c r="E22" s="66">
        <f t="shared" si="0"/>
        <v>1.3763875000000001</v>
      </c>
      <c r="F22" s="67">
        <f t="shared" si="1"/>
        <v>1.4476120450000014</v>
      </c>
      <c r="G22" s="66" t="s">
        <v>83</v>
      </c>
    </row>
    <row r="23" spans="1:7">
      <c r="A23" s="66">
        <v>22</v>
      </c>
      <c r="B23" s="66" t="s">
        <v>61</v>
      </c>
      <c r="C23" s="67">
        <v>1.3588</v>
      </c>
      <c r="D23" s="66">
        <v>20.5</v>
      </c>
      <c r="E23" s="66">
        <f t="shared" si="0"/>
        <v>1.3580875000000001</v>
      </c>
      <c r="F23" s="67">
        <f t="shared" si="1"/>
        <v>1.2476369650000017</v>
      </c>
      <c r="G23" s="66" t="s">
        <v>84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M23"/>
  <sheetViews>
    <sheetView topLeftCell="A2" workbookViewId="0">
      <selection activeCell="C24" sqref="C24"/>
    </sheetView>
  </sheetViews>
  <sheetFormatPr defaultColWidth="11.41015625" defaultRowHeight="12.7"/>
  <sheetData>
    <row r="1" spans="1:13" ht="25.35">
      <c r="A1" s="39" t="s">
        <v>55</v>
      </c>
      <c r="B1" s="39" t="s">
        <v>56</v>
      </c>
      <c r="C1" s="40" t="s">
        <v>57</v>
      </c>
      <c r="D1" s="41" t="s">
        <v>58</v>
      </c>
      <c r="E1" s="42" t="s">
        <v>59</v>
      </c>
      <c r="F1" s="43" t="s">
        <v>60</v>
      </c>
      <c r="G1" s="43" t="s">
        <v>62</v>
      </c>
    </row>
    <row r="2" spans="1:13">
      <c r="A2" s="66">
        <v>1</v>
      </c>
      <c r="B2" s="66" t="s">
        <v>61</v>
      </c>
      <c r="C2" s="67">
        <v>1.4016</v>
      </c>
      <c r="D2" s="66">
        <v>20.5</v>
      </c>
      <c r="E2" s="66">
        <f t="shared" ref="E2:E23" si="0">((20-D2)*-0.000175+C2)-0.0008</f>
        <v>1.4008875000000001</v>
      </c>
      <c r="F2" s="67">
        <f t="shared" ref="F2:F23" si="1">E2*10.9276-13.593</f>
        <v>1.7153382449999999</v>
      </c>
      <c r="G2" s="66" t="s">
        <v>85</v>
      </c>
      <c r="I2" t="s">
        <v>154</v>
      </c>
      <c r="L2">
        <f>((20-K2)*-0.000175+J2)-0.0008</f>
        <v>-4.3E-3</v>
      </c>
      <c r="M2" s="44">
        <f>L2*10.9276-13.593</f>
        <v>-13.63998868</v>
      </c>
    </row>
    <row r="3" spans="1:13">
      <c r="A3" s="66">
        <v>2</v>
      </c>
      <c r="B3" s="66" t="s">
        <v>61</v>
      </c>
      <c r="C3" s="67">
        <v>1.4067000000000001</v>
      </c>
      <c r="D3" s="66">
        <v>20.5</v>
      </c>
      <c r="E3" s="66">
        <f t="shared" si="0"/>
        <v>1.4059875000000002</v>
      </c>
      <c r="F3" s="67">
        <f t="shared" si="1"/>
        <v>1.7710690050000011</v>
      </c>
      <c r="G3" s="66" t="s">
        <v>86</v>
      </c>
      <c r="I3" t="s">
        <v>155</v>
      </c>
      <c r="L3">
        <f>((20-K3)*-0.000175+J3)-0.0008</f>
        <v>-4.3E-3</v>
      </c>
      <c r="M3" s="44">
        <f>L3*10.9276-13.593</f>
        <v>-13.63998868</v>
      </c>
    </row>
    <row r="4" spans="1:13">
      <c r="A4" s="68">
        <v>3</v>
      </c>
      <c r="B4" s="68" t="s">
        <v>61</v>
      </c>
      <c r="C4" s="69">
        <v>1.4060999999999999</v>
      </c>
      <c r="D4" s="68">
        <v>20.5</v>
      </c>
      <c r="E4" s="68">
        <f t="shared" si="0"/>
        <v>1.4053875</v>
      </c>
      <c r="F4" s="69">
        <f t="shared" si="1"/>
        <v>1.7645124449999994</v>
      </c>
      <c r="G4" s="68" t="s">
        <v>87</v>
      </c>
      <c r="I4" t="s">
        <v>156</v>
      </c>
    </row>
    <row r="5" spans="1:13">
      <c r="A5" s="68">
        <v>4</v>
      </c>
      <c r="B5" s="68" t="s">
        <v>61</v>
      </c>
      <c r="C5" s="69">
        <v>1.4055</v>
      </c>
      <c r="D5" s="68">
        <v>20.6</v>
      </c>
      <c r="E5" s="68">
        <f t="shared" si="0"/>
        <v>1.4048050000000001</v>
      </c>
      <c r="F5" s="69">
        <f t="shared" si="1"/>
        <v>1.7581471180000001</v>
      </c>
      <c r="G5" s="68" t="s">
        <v>88</v>
      </c>
      <c r="I5" t="s">
        <v>157</v>
      </c>
    </row>
    <row r="6" spans="1:13">
      <c r="A6" s="68">
        <v>5</v>
      </c>
      <c r="B6" s="68" t="s">
        <v>61</v>
      </c>
      <c r="C6" s="69">
        <v>1.405</v>
      </c>
      <c r="D6" s="68">
        <v>20.6</v>
      </c>
      <c r="E6" s="68">
        <f t="shared" si="0"/>
        <v>1.4043050000000001</v>
      </c>
      <c r="F6" s="69">
        <f t="shared" si="1"/>
        <v>1.7526833180000008</v>
      </c>
      <c r="G6" s="68" t="s">
        <v>89</v>
      </c>
    </row>
    <row r="7" spans="1:13">
      <c r="A7" s="68">
        <v>6</v>
      </c>
      <c r="B7" s="68" t="s">
        <v>61</v>
      </c>
      <c r="C7" s="69">
        <v>1.4044000000000001</v>
      </c>
      <c r="D7" s="68">
        <v>20.6</v>
      </c>
      <c r="E7" s="68">
        <f t="shared" si="0"/>
        <v>1.4037050000000002</v>
      </c>
      <c r="F7" s="69">
        <f t="shared" si="1"/>
        <v>1.7461267580000026</v>
      </c>
      <c r="G7" s="68" t="s">
        <v>90</v>
      </c>
    </row>
    <row r="8" spans="1:13">
      <c r="A8" s="68">
        <v>7</v>
      </c>
      <c r="B8" s="68" t="s">
        <v>61</v>
      </c>
      <c r="C8" s="69">
        <v>1.4037999999999999</v>
      </c>
      <c r="D8" s="68">
        <v>20.6</v>
      </c>
      <c r="E8" s="68">
        <f t="shared" si="0"/>
        <v>1.403105</v>
      </c>
      <c r="F8" s="69">
        <f t="shared" si="1"/>
        <v>1.7395701980000009</v>
      </c>
      <c r="G8" s="68" t="s">
        <v>91</v>
      </c>
    </row>
    <row r="9" spans="1:13">
      <c r="A9" s="68">
        <v>8</v>
      </c>
      <c r="B9" s="68" t="s">
        <v>61</v>
      </c>
      <c r="C9" s="69">
        <v>1.4033</v>
      </c>
      <c r="D9" s="68">
        <v>20.6</v>
      </c>
      <c r="E9" s="68">
        <f t="shared" si="0"/>
        <v>1.4026050000000001</v>
      </c>
      <c r="F9" s="69">
        <f t="shared" si="1"/>
        <v>1.7341063980000015</v>
      </c>
      <c r="G9" s="68" t="s">
        <v>92</v>
      </c>
    </row>
    <row r="10" spans="1:13">
      <c r="A10" s="68">
        <v>9</v>
      </c>
      <c r="B10" s="68" t="s">
        <v>61</v>
      </c>
      <c r="C10" s="69">
        <v>1.4026000000000001</v>
      </c>
      <c r="D10" s="68">
        <v>20.6</v>
      </c>
      <c r="E10" s="68">
        <f t="shared" si="0"/>
        <v>1.4019050000000002</v>
      </c>
      <c r="F10" s="69">
        <f t="shared" si="1"/>
        <v>1.7264570780000028</v>
      </c>
      <c r="G10" s="68" t="s">
        <v>93</v>
      </c>
    </row>
    <row r="11" spans="1:13">
      <c r="A11" s="68">
        <v>10</v>
      </c>
      <c r="B11" s="68" t="s">
        <v>61</v>
      </c>
      <c r="C11" s="69">
        <v>1.4020999999999999</v>
      </c>
      <c r="D11" s="68">
        <v>20.6</v>
      </c>
      <c r="E11" s="68">
        <f t="shared" si="0"/>
        <v>1.401405</v>
      </c>
      <c r="F11" s="69">
        <f t="shared" si="1"/>
        <v>1.7209932779999999</v>
      </c>
      <c r="G11" s="68" t="s">
        <v>94</v>
      </c>
    </row>
    <row r="12" spans="1:13">
      <c r="A12" s="66">
        <v>11</v>
      </c>
      <c r="B12" s="66" t="s">
        <v>61</v>
      </c>
      <c r="C12" s="67">
        <v>1.4016999999999999</v>
      </c>
      <c r="D12" s="66">
        <v>20.7</v>
      </c>
      <c r="E12" s="66">
        <f t="shared" si="0"/>
        <v>1.4010225000000001</v>
      </c>
      <c r="F12" s="67">
        <f t="shared" si="1"/>
        <v>1.716813471</v>
      </c>
      <c r="G12" s="66" t="s">
        <v>95</v>
      </c>
    </row>
    <row r="13" spans="1:13">
      <c r="A13" s="66">
        <v>12</v>
      </c>
      <c r="B13" s="66" t="s">
        <v>61</v>
      </c>
      <c r="C13" s="67">
        <v>1.4011</v>
      </c>
      <c r="D13" s="66">
        <v>20.7</v>
      </c>
      <c r="E13" s="66">
        <f t="shared" si="0"/>
        <v>1.4004225000000001</v>
      </c>
      <c r="F13" s="67">
        <f t="shared" si="1"/>
        <v>1.7102569110000019</v>
      </c>
      <c r="G13" s="66" t="s">
        <v>96</v>
      </c>
    </row>
    <row r="14" spans="1:13">
      <c r="A14" s="66">
        <v>13</v>
      </c>
      <c r="B14" s="66" t="s">
        <v>61</v>
      </c>
      <c r="C14" s="67">
        <v>1.4006000000000001</v>
      </c>
      <c r="D14" s="66">
        <v>20.7</v>
      </c>
      <c r="E14" s="66">
        <f t="shared" si="0"/>
        <v>1.3999225000000002</v>
      </c>
      <c r="F14" s="67">
        <f t="shared" si="1"/>
        <v>1.7047931110000025</v>
      </c>
      <c r="G14" s="66" t="s">
        <v>97</v>
      </c>
    </row>
    <row r="15" spans="1:13">
      <c r="A15" s="66">
        <v>14</v>
      </c>
      <c r="B15" s="66" t="s">
        <v>61</v>
      </c>
      <c r="C15" s="67">
        <v>1.4</v>
      </c>
      <c r="D15" s="66">
        <v>20.7</v>
      </c>
      <c r="E15" s="66">
        <f t="shared" si="0"/>
        <v>1.3993225</v>
      </c>
      <c r="F15" s="67">
        <f t="shared" si="1"/>
        <v>1.6982365510000008</v>
      </c>
      <c r="G15" s="66" t="s">
        <v>98</v>
      </c>
    </row>
    <row r="16" spans="1:13">
      <c r="A16" s="66">
        <v>15</v>
      </c>
      <c r="B16" s="66" t="s">
        <v>61</v>
      </c>
      <c r="C16" s="67">
        <v>1.3995</v>
      </c>
      <c r="D16" s="66">
        <v>20.7</v>
      </c>
      <c r="E16" s="66">
        <f t="shared" si="0"/>
        <v>1.3988225000000001</v>
      </c>
      <c r="F16" s="67">
        <f t="shared" si="1"/>
        <v>1.6927727510000015</v>
      </c>
      <c r="G16" s="66" t="s">
        <v>99</v>
      </c>
    </row>
    <row r="17" spans="1:7">
      <c r="A17" s="66">
        <v>16</v>
      </c>
      <c r="B17" s="66" t="s">
        <v>61</v>
      </c>
      <c r="C17" s="67">
        <v>1.399</v>
      </c>
      <c r="D17" s="66">
        <v>20.7</v>
      </c>
      <c r="E17" s="66">
        <f t="shared" si="0"/>
        <v>1.3983225000000001</v>
      </c>
      <c r="F17" s="67">
        <f t="shared" si="1"/>
        <v>1.6873089510000021</v>
      </c>
      <c r="G17" s="66" t="s">
        <v>100</v>
      </c>
    </row>
    <row r="18" spans="1:7">
      <c r="A18" s="66">
        <v>17</v>
      </c>
      <c r="B18" s="66" t="s">
        <v>61</v>
      </c>
      <c r="C18" s="67">
        <v>1.3985000000000001</v>
      </c>
      <c r="D18" s="66">
        <v>20.7</v>
      </c>
      <c r="E18" s="66">
        <f t="shared" si="0"/>
        <v>1.3978225000000002</v>
      </c>
      <c r="F18" s="67">
        <f t="shared" si="1"/>
        <v>1.6818451510000028</v>
      </c>
      <c r="G18" s="66" t="s">
        <v>101</v>
      </c>
    </row>
    <row r="19" spans="1:7">
      <c r="A19" s="66">
        <v>18</v>
      </c>
      <c r="B19" s="66" t="s">
        <v>61</v>
      </c>
      <c r="C19" s="67">
        <v>1.3977999999999999</v>
      </c>
      <c r="D19" s="66">
        <v>20.8</v>
      </c>
      <c r="E19" s="66">
        <f t="shared" si="0"/>
        <v>1.39714</v>
      </c>
      <c r="F19" s="67">
        <f t="shared" si="1"/>
        <v>1.6743870640000011</v>
      </c>
      <c r="G19" s="66" t="s">
        <v>102</v>
      </c>
    </row>
    <row r="20" spans="1:7">
      <c r="A20" s="68">
        <v>19</v>
      </c>
      <c r="B20" s="68" t="s">
        <v>61</v>
      </c>
      <c r="C20" s="69">
        <v>1.3959999999999999</v>
      </c>
      <c r="D20" s="68">
        <v>20.8</v>
      </c>
      <c r="E20" s="68">
        <f t="shared" si="0"/>
        <v>1.39534</v>
      </c>
      <c r="F20" s="69">
        <f t="shared" si="1"/>
        <v>1.6547173839999996</v>
      </c>
      <c r="G20" s="68" t="s">
        <v>103</v>
      </c>
    </row>
    <row r="21" spans="1:7">
      <c r="A21" s="68">
        <v>20</v>
      </c>
      <c r="B21" s="68" t="s">
        <v>61</v>
      </c>
      <c r="C21" s="69">
        <v>1.3912</v>
      </c>
      <c r="D21" s="68">
        <v>20.9</v>
      </c>
      <c r="E21" s="68">
        <f t="shared" si="0"/>
        <v>1.3905575000000001</v>
      </c>
      <c r="F21" s="69">
        <f t="shared" si="1"/>
        <v>1.6024561370000008</v>
      </c>
      <c r="G21" s="68" t="s">
        <v>104</v>
      </c>
    </row>
    <row r="22" spans="1:7">
      <c r="A22" s="68">
        <v>21</v>
      </c>
      <c r="B22" s="68" t="s">
        <v>61</v>
      </c>
      <c r="C22" s="69">
        <v>1.3762000000000001</v>
      </c>
      <c r="D22" s="68">
        <v>20.9</v>
      </c>
      <c r="E22" s="68">
        <f t="shared" si="0"/>
        <v>1.3755575000000002</v>
      </c>
      <c r="F22" s="69">
        <f t="shared" si="1"/>
        <v>1.4385421370000024</v>
      </c>
      <c r="G22" s="68" t="s">
        <v>105</v>
      </c>
    </row>
    <row r="23" spans="1:7">
      <c r="A23" s="68">
        <v>22</v>
      </c>
      <c r="B23" s="68" t="s">
        <v>61</v>
      </c>
      <c r="C23" s="69">
        <v>1.3573999999999999</v>
      </c>
      <c r="D23" s="68">
        <v>20.9</v>
      </c>
      <c r="E23" s="68">
        <f t="shared" si="0"/>
        <v>1.3567575000000001</v>
      </c>
      <c r="F23" s="69">
        <f t="shared" si="1"/>
        <v>1.2331032569999998</v>
      </c>
      <c r="G23" s="68" t="s">
        <v>106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23"/>
  <sheetViews>
    <sheetView topLeftCell="A2" workbookViewId="0">
      <selection activeCell="C24" sqref="C24"/>
    </sheetView>
  </sheetViews>
  <sheetFormatPr defaultColWidth="11.41015625" defaultRowHeight="12.7"/>
  <sheetData>
    <row r="1" spans="1:13" ht="25.35">
      <c r="A1" s="39" t="s">
        <v>55</v>
      </c>
      <c r="B1" s="39" t="s">
        <v>56</v>
      </c>
      <c r="C1" s="40" t="s">
        <v>57</v>
      </c>
      <c r="D1" s="41" t="s">
        <v>58</v>
      </c>
      <c r="E1" s="42" t="s">
        <v>59</v>
      </c>
      <c r="F1" s="43" t="s">
        <v>60</v>
      </c>
      <c r="G1" s="43" t="s">
        <v>62</v>
      </c>
    </row>
    <row r="2" spans="1:13">
      <c r="A2" s="68">
        <v>1</v>
      </c>
      <c r="B2" s="68" t="s">
        <v>61</v>
      </c>
      <c r="C2" s="69">
        <v>1.4016</v>
      </c>
      <c r="D2" s="68">
        <v>20.9</v>
      </c>
      <c r="E2" s="68">
        <f t="shared" ref="E2:E23" si="0">((20-D2)*-0.000175+C2)-0.0008</f>
        <v>1.4009575000000001</v>
      </c>
      <c r="F2" s="69">
        <f t="shared" ref="F2:F23" si="1">E2*10.9276-13.593</f>
        <v>1.7161031770000008</v>
      </c>
      <c r="G2" s="68" t="s">
        <v>107</v>
      </c>
      <c r="I2" t="s">
        <v>154</v>
      </c>
      <c r="L2">
        <f>((20-K2)*-0.000175+J2)-0.0008</f>
        <v>-4.3E-3</v>
      </c>
      <c r="M2" s="44">
        <f>L2*10.9276-13.593</f>
        <v>-13.63998868</v>
      </c>
    </row>
    <row r="3" spans="1:13">
      <c r="A3" s="68">
        <v>2</v>
      </c>
      <c r="B3" s="68" t="s">
        <v>61</v>
      </c>
      <c r="C3" s="69">
        <v>1.4065000000000001</v>
      </c>
      <c r="D3" s="68">
        <v>20.9</v>
      </c>
      <c r="E3" s="68">
        <f t="shared" si="0"/>
        <v>1.4058575000000002</v>
      </c>
      <c r="F3" s="69">
        <f t="shared" si="1"/>
        <v>1.7696484170000026</v>
      </c>
      <c r="G3" s="68" t="s">
        <v>108</v>
      </c>
      <c r="I3" t="s">
        <v>155</v>
      </c>
      <c r="L3">
        <f>((20-K3)*-0.000175+J3)-0.0008</f>
        <v>-4.3E-3</v>
      </c>
      <c r="M3" s="44">
        <f>L3*10.9276-13.593</f>
        <v>-13.63998868</v>
      </c>
    </row>
    <row r="4" spans="1:13">
      <c r="A4" s="68">
        <v>3</v>
      </c>
      <c r="B4" s="68" t="s">
        <v>61</v>
      </c>
      <c r="C4" s="69">
        <v>1.4060999999999999</v>
      </c>
      <c r="D4" s="68">
        <v>20.9</v>
      </c>
      <c r="E4" s="68">
        <f t="shared" si="0"/>
        <v>1.4054575</v>
      </c>
      <c r="F4" s="69">
        <f t="shared" si="1"/>
        <v>1.7652773770000003</v>
      </c>
      <c r="G4" s="68" t="s">
        <v>109</v>
      </c>
      <c r="I4" t="s">
        <v>156</v>
      </c>
    </row>
    <row r="5" spans="1:13">
      <c r="A5" s="68">
        <v>4</v>
      </c>
      <c r="B5" s="68" t="s">
        <v>61</v>
      </c>
      <c r="C5" s="69">
        <v>1.4055</v>
      </c>
      <c r="D5" s="68">
        <v>20.9</v>
      </c>
      <c r="E5" s="68">
        <f t="shared" si="0"/>
        <v>1.4048575000000001</v>
      </c>
      <c r="F5" s="69">
        <f t="shared" si="1"/>
        <v>1.7587208170000004</v>
      </c>
      <c r="G5" s="68" t="s">
        <v>110</v>
      </c>
      <c r="I5" t="s">
        <v>157</v>
      </c>
    </row>
    <row r="6" spans="1:13">
      <c r="A6" s="66">
        <v>5</v>
      </c>
      <c r="B6" s="66" t="s">
        <v>61</v>
      </c>
      <c r="C6" s="67">
        <v>1.405</v>
      </c>
      <c r="D6" s="66">
        <v>21</v>
      </c>
      <c r="E6" s="66">
        <f t="shared" si="0"/>
        <v>1.4043750000000002</v>
      </c>
      <c r="F6" s="67">
        <f t="shared" si="1"/>
        <v>1.7534482500000017</v>
      </c>
      <c r="G6" s="66" t="s">
        <v>111</v>
      </c>
    </row>
    <row r="7" spans="1:13">
      <c r="A7" s="66">
        <v>6</v>
      </c>
      <c r="B7" s="66" t="s">
        <v>61</v>
      </c>
      <c r="C7" s="67">
        <v>1.4043000000000001</v>
      </c>
      <c r="D7" s="66">
        <v>21</v>
      </c>
      <c r="E7" s="66">
        <f t="shared" si="0"/>
        <v>1.4036750000000002</v>
      </c>
      <c r="F7" s="67">
        <f t="shared" si="1"/>
        <v>1.745798930000003</v>
      </c>
      <c r="G7" s="66" t="s">
        <v>112</v>
      </c>
    </row>
    <row r="8" spans="1:13">
      <c r="A8" s="66">
        <v>7</v>
      </c>
      <c r="B8" s="66" t="s">
        <v>61</v>
      </c>
      <c r="C8" s="67">
        <v>1.4036999999999999</v>
      </c>
      <c r="D8" s="66">
        <v>21</v>
      </c>
      <c r="E8" s="66">
        <f t="shared" si="0"/>
        <v>1.4030750000000001</v>
      </c>
      <c r="F8" s="67">
        <f t="shared" si="1"/>
        <v>1.7392423700000013</v>
      </c>
      <c r="G8" s="66" t="s">
        <v>113</v>
      </c>
    </row>
    <row r="9" spans="1:13">
      <c r="A9" s="66">
        <v>8</v>
      </c>
      <c r="B9" s="66" t="s">
        <v>61</v>
      </c>
      <c r="C9" s="67">
        <v>1.4032</v>
      </c>
      <c r="D9" s="66">
        <v>21</v>
      </c>
      <c r="E9" s="66">
        <f t="shared" si="0"/>
        <v>1.4025750000000001</v>
      </c>
      <c r="F9" s="67">
        <f t="shared" si="1"/>
        <v>1.7337785700000019</v>
      </c>
      <c r="G9" s="66" t="s">
        <v>114</v>
      </c>
    </row>
    <row r="10" spans="1:13">
      <c r="A10" s="66">
        <v>9</v>
      </c>
      <c r="B10" s="66" t="s">
        <v>61</v>
      </c>
      <c r="C10" s="67">
        <v>1.4027000000000001</v>
      </c>
      <c r="D10" s="66">
        <v>21</v>
      </c>
      <c r="E10" s="66">
        <f t="shared" si="0"/>
        <v>1.4020750000000002</v>
      </c>
      <c r="F10" s="67">
        <f t="shared" si="1"/>
        <v>1.7283147700000026</v>
      </c>
      <c r="G10" s="66" t="s">
        <v>115</v>
      </c>
    </row>
    <row r="11" spans="1:13">
      <c r="A11" s="66">
        <v>10</v>
      </c>
      <c r="B11" s="66" t="s">
        <v>61</v>
      </c>
      <c r="C11" s="67">
        <v>1.4020999999999999</v>
      </c>
      <c r="D11" s="66">
        <v>21</v>
      </c>
      <c r="E11" s="66">
        <f t="shared" si="0"/>
        <v>1.401475</v>
      </c>
      <c r="F11" s="67">
        <f t="shared" si="1"/>
        <v>1.7217582100000008</v>
      </c>
      <c r="G11" s="66" t="s">
        <v>116</v>
      </c>
    </row>
    <row r="12" spans="1:13">
      <c r="A12" s="66">
        <v>11</v>
      </c>
      <c r="B12" s="66" t="s">
        <v>61</v>
      </c>
      <c r="C12" s="67">
        <v>1.4016</v>
      </c>
      <c r="D12" s="66">
        <v>21</v>
      </c>
      <c r="E12" s="66">
        <f t="shared" si="0"/>
        <v>1.4009750000000001</v>
      </c>
      <c r="F12" s="67">
        <f t="shared" si="1"/>
        <v>1.7162944100000015</v>
      </c>
      <c r="G12" s="66" t="s">
        <v>117</v>
      </c>
    </row>
    <row r="13" spans="1:13">
      <c r="A13" s="66">
        <v>12</v>
      </c>
      <c r="B13" s="66" t="s">
        <v>61</v>
      </c>
      <c r="C13" s="67">
        <v>1.4011</v>
      </c>
      <c r="D13" s="66">
        <v>21.1</v>
      </c>
      <c r="E13" s="66">
        <f t="shared" si="0"/>
        <v>1.4004925000000001</v>
      </c>
      <c r="F13" s="67">
        <f t="shared" si="1"/>
        <v>1.711021843000001</v>
      </c>
      <c r="G13" s="66" t="s">
        <v>118</v>
      </c>
    </row>
    <row r="14" spans="1:13">
      <c r="A14" s="68">
        <v>13</v>
      </c>
      <c r="B14" s="68" t="s">
        <v>61</v>
      </c>
      <c r="C14" s="69">
        <v>1.4005000000000001</v>
      </c>
      <c r="D14" s="68">
        <v>21.2</v>
      </c>
      <c r="E14" s="68">
        <f t="shared" si="0"/>
        <v>1.3999100000000002</v>
      </c>
      <c r="F14" s="69">
        <f t="shared" si="1"/>
        <v>1.7046565160000018</v>
      </c>
      <c r="G14" s="68" t="s">
        <v>119</v>
      </c>
    </row>
    <row r="15" spans="1:13">
      <c r="A15" s="68">
        <v>14</v>
      </c>
      <c r="B15" s="68" t="s">
        <v>61</v>
      </c>
      <c r="C15" s="69">
        <v>1.4001999999999999</v>
      </c>
      <c r="D15" s="68">
        <v>21.1</v>
      </c>
      <c r="E15" s="68">
        <f t="shared" si="0"/>
        <v>1.3995925</v>
      </c>
      <c r="F15" s="69">
        <f t="shared" si="1"/>
        <v>1.7011870029999994</v>
      </c>
      <c r="G15" s="68" t="s">
        <v>120</v>
      </c>
    </row>
    <row r="16" spans="1:13">
      <c r="A16" s="68">
        <v>15</v>
      </c>
      <c r="B16" s="68" t="s">
        <v>61</v>
      </c>
      <c r="C16" s="69">
        <v>1.3995</v>
      </c>
      <c r="D16" s="68">
        <v>21.2</v>
      </c>
      <c r="E16" s="68">
        <f t="shared" si="0"/>
        <v>1.3989100000000001</v>
      </c>
      <c r="F16" s="69">
        <f t="shared" si="1"/>
        <v>1.6937289160000013</v>
      </c>
      <c r="G16" s="68" t="s">
        <v>121</v>
      </c>
    </row>
    <row r="17" spans="1:7">
      <c r="A17" s="68">
        <v>16</v>
      </c>
      <c r="B17" s="68" t="s">
        <v>61</v>
      </c>
      <c r="C17" s="69">
        <v>1.3989</v>
      </c>
      <c r="D17" s="68">
        <v>21.2</v>
      </c>
      <c r="E17" s="68">
        <f t="shared" si="0"/>
        <v>1.3983100000000002</v>
      </c>
      <c r="F17" s="69">
        <f t="shared" si="1"/>
        <v>1.6871723560000014</v>
      </c>
      <c r="G17" s="68" t="s">
        <v>122</v>
      </c>
    </row>
    <row r="18" spans="1:7">
      <c r="A18" s="68">
        <v>17</v>
      </c>
      <c r="B18" s="68" t="s">
        <v>61</v>
      </c>
      <c r="C18" s="69">
        <v>1.3984000000000001</v>
      </c>
      <c r="D18" s="68">
        <v>21.2</v>
      </c>
      <c r="E18" s="68">
        <f t="shared" si="0"/>
        <v>1.3978100000000002</v>
      </c>
      <c r="F18" s="69">
        <f t="shared" si="1"/>
        <v>1.681708556000002</v>
      </c>
      <c r="G18" s="68" t="s">
        <v>123</v>
      </c>
    </row>
    <row r="19" spans="1:7">
      <c r="A19" s="68">
        <v>18</v>
      </c>
      <c r="B19" s="68" t="s">
        <v>61</v>
      </c>
      <c r="C19" s="69">
        <v>1.3974</v>
      </c>
      <c r="D19" s="68">
        <v>21.2</v>
      </c>
      <c r="E19" s="68">
        <f t="shared" si="0"/>
        <v>1.3968100000000001</v>
      </c>
      <c r="F19" s="69">
        <f t="shared" si="1"/>
        <v>1.6707809560000015</v>
      </c>
      <c r="G19" s="68" t="s">
        <v>124</v>
      </c>
    </row>
    <row r="20" spans="1:7">
      <c r="A20" s="68">
        <v>19</v>
      </c>
      <c r="B20" s="68" t="s">
        <v>61</v>
      </c>
      <c r="C20" s="69">
        <v>1.3947000000000001</v>
      </c>
      <c r="D20" s="68">
        <v>21.2</v>
      </c>
      <c r="E20" s="68">
        <f t="shared" si="0"/>
        <v>1.3941100000000002</v>
      </c>
      <c r="F20" s="69">
        <f t="shared" si="1"/>
        <v>1.6412764360000018</v>
      </c>
      <c r="G20" s="68" t="s">
        <v>125</v>
      </c>
    </row>
    <row r="21" spans="1:7">
      <c r="A21" s="68">
        <v>20</v>
      </c>
      <c r="B21" s="68" t="s">
        <v>61</v>
      </c>
      <c r="C21" s="69">
        <v>1.3863000000000001</v>
      </c>
      <c r="D21" s="68">
        <v>21.2</v>
      </c>
      <c r="E21" s="68">
        <f t="shared" si="0"/>
        <v>1.3857100000000002</v>
      </c>
      <c r="F21" s="69">
        <f t="shared" si="1"/>
        <v>1.5494845960000028</v>
      </c>
      <c r="G21" s="68" t="s">
        <v>126</v>
      </c>
    </row>
    <row r="22" spans="1:7">
      <c r="A22" s="66">
        <v>21</v>
      </c>
      <c r="B22" s="66" t="s">
        <v>61</v>
      </c>
      <c r="C22" s="67">
        <v>1.373</v>
      </c>
      <c r="D22" s="66">
        <v>21.2</v>
      </c>
      <c r="E22" s="66">
        <f t="shared" si="0"/>
        <v>1.3724100000000001</v>
      </c>
      <c r="F22" s="67">
        <f t="shared" si="1"/>
        <v>1.4041475160000019</v>
      </c>
      <c r="G22" s="66" t="s">
        <v>127</v>
      </c>
    </row>
    <row r="23" spans="1:7">
      <c r="A23" s="66">
        <v>22</v>
      </c>
      <c r="B23" s="66" t="s">
        <v>61</v>
      </c>
      <c r="C23" s="67">
        <v>1.359</v>
      </c>
      <c r="D23" s="66">
        <v>21.3</v>
      </c>
      <c r="E23" s="66">
        <f t="shared" si="0"/>
        <v>1.3584275000000001</v>
      </c>
      <c r="F23" s="67">
        <f t="shared" si="1"/>
        <v>1.2513523490000011</v>
      </c>
      <c r="G23" s="66" t="s">
        <v>128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23"/>
  <sheetViews>
    <sheetView topLeftCell="A2" workbookViewId="0">
      <selection activeCell="C24" sqref="C24"/>
    </sheetView>
  </sheetViews>
  <sheetFormatPr defaultColWidth="11.41015625" defaultRowHeight="12.7"/>
  <sheetData>
    <row r="1" spans="1:13" ht="25.35">
      <c r="A1" s="39" t="s">
        <v>55</v>
      </c>
      <c r="B1" s="39" t="s">
        <v>56</v>
      </c>
      <c r="C1" s="40" t="s">
        <v>57</v>
      </c>
      <c r="D1" s="41" t="s">
        <v>58</v>
      </c>
      <c r="E1" s="42" t="s">
        <v>59</v>
      </c>
      <c r="F1" s="43" t="s">
        <v>60</v>
      </c>
      <c r="G1" s="43" t="s">
        <v>62</v>
      </c>
    </row>
    <row r="2" spans="1:13">
      <c r="A2" s="66">
        <v>1</v>
      </c>
      <c r="B2" s="66" t="s">
        <v>61</v>
      </c>
      <c r="C2" s="67">
        <v>1.4000999999999999</v>
      </c>
      <c r="D2" s="66">
        <v>21.3</v>
      </c>
      <c r="E2" s="66">
        <f t="shared" ref="E2:E23" si="0">((20-D2)*-0.000175+C2)-0.0008</f>
        <v>1.3995275</v>
      </c>
      <c r="F2" s="67">
        <f t="shared" ref="F2:F23" si="1">E2*10.9276-13.593</f>
        <v>1.7004767090000001</v>
      </c>
      <c r="G2" s="66" t="s">
        <v>129</v>
      </c>
      <c r="I2" t="s">
        <v>154</v>
      </c>
      <c r="L2">
        <f>((20-K2)*-0.000175+J2)-0.0008</f>
        <v>-4.3E-3</v>
      </c>
      <c r="M2" s="44">
        <f>L2*10.9276-13.593</f>
        <v>-13.63998868</v>
      </c>
    </row>
    <row r="3" spans="1:13">
      <c r="A3" s="66">
        <v>2</v>
      </c>
      <c r="B3" s="66" t="s">
        <v>61</v>
      </c>
      <c r="C3" s="67">
        <v>1.4061999999999999</v>
      </c>
      <c r="D3" s="66">
        <v>21.3</v>
      </c>
      <c r="E3" s="66">
        <f t="shared" si="0"/>
        <v>1.4056275</v>
      </c>
      <c r="F3" s="67">
        <f t="shared" si="1"/>
        <v>1.7671350690000001</v>
      </c>
      <c r="G3" s="66" t="s">
        <v>130</v>
      </c>
      <c r="I3" t="s">
        <v>155</v>
      </c>
      <c r="L3">
        <f>((20-K3)*-0.000175+J3)-0.0008</f>
        <v>-4.3E-3</v>
      </c>
      <c r="M3" s="44">
        <f>L3*10.9276-13.593</f>
        <v>-13.63998868</v>
      </c>
    </row>
    <row r="4" spans="1:13">
      <c r="A4" s="66">
        <v>3</v>
      </c>
      <c r="B4" s="66" t="s">
        <v>61</v>
      </c>
      <c r="C4" s="67">
        <v>1.4058999999999999</v>
      </c>
      <c r="D4" s="66">
        <v>21.3</v>
      </c>
      <c r="E4" s="66">
        <f t="shared" si="0"/>
        <v>1.4053275000000001</v>
      </c>
      <c r="F4" s="67">
        <f t="shared" si="1"/>
        <v>1.7638567890000001</v>
      </c>
      <c r="G4" s="66" t="s">
        <v>131</v>
      </c>
      <c r="I4" t="s">
        <v>156</v>
      </c>
    </row>
    <row r="5" spans="1:13">
      <c r="A5" s="66">
        <v>4</v>
      </c>
      <c r="B5" s="66" t="s">
        <v>61</v>
      </c>
      <c r="C5" s="67">
        <v>1.4053</v>
      </c>
      <c r="D5" s="66">
        <v>21.3</v>
      </c>
      <c r="E5" s="66">
        <f t="shared" si="0"/>
        <v>1.4047275000000001</v>
      </c>
      <c r="F5" s="67">
        <f t="shared" si="1"/>
        <v>1.7573002290000019</v>
      </c>
      <c r="G5" s="66" t="s">
        <v>132</v>
      </c>
      <c r="I5" t="s">
        <v>157</v>
      </c>
    </row>
    <row r="6" spans="1:13">
      <c r="A6" s="66">
        <v>5</v>
      </c>
      <c r="B6" s="66" t="s">
        <v>61</v>
      </c>
      <c r="C6" s="67">
        <v>1.4048</v>
      </c>
      <c r="D6" s="66">
        <v>21.3</v>
      </c>
      <c r="E6" s="66">
        <f t="shared" si="0"/>
        <v>1.4042275000000002</v>
      </c>
      <c r="F6" s="67">
        <f t="shared" si="1"/>
        <v>1.7518364290000026</v>
      </c>
      <c r="G6" s="66" t="s">
        <v>133</v>
      </c>
    </row>
    <row r="7" spans="1:13">
      <c r="A7" s="66">
        <v>6</v>
      </c>
      <c r="B7" s="66" t="s">
        <v>61</v>
      </c>
      <c r="C7" s="67">
        <v>1.4041999999999999</v>
      </c>
      <c r="D7" s="66">
        <v>21.3</v>
      </c>
      <c r="E7" s="66">
        <f t="shared" si="0"/>
        <v>1.4036275</v>
      </c>
      <c r="F7" s="67">
        <f t="shared" si="1"/>
        <v>1.7452798690000009</v>
      </c>
      <c r="G7" s="66" t="s">
        <v>134</v>
      </c>
    </row>
    <row r="8" spans="1:13">
      <c r="A8" s="68">
        <v>7</v>
      </c>
      <c r="B8" s="68" t="s">
        <v>61</v>
      </c>
      <c r="C8" s="69">
        <v>1.4036</v>
      </c>
      <c r="D8" s="68">
        <v>21.4</v>
      </c>
      <c r="E8" s="68">
        <f t="shared" si="0"/>
        <v>1.4030450000000001</v>
      </c>
      <c r="F8" s="69">
        <f t="shared" si="1"/>
        <v>1.7389145420000016</v>
      </c>
      <c r="G8" s="68" t="s">
        <v>135</v>
      </c>
    </row>
    <row r="9" spans="1:13">
      <c r="A9" s="68">
        <v>8</v>
      </c>
      <c r="B9" s="68" t="s">
        <v>61</v>
      </c>
      <c r="C9" s="69">
        <v>1.4031</v>
      </c>
      <c r="D9" s="68">
        <v>21.4</v>
      </c>
      <c r="E9" s="68">
        <f t="shared" si="0"/>
        <v>1.4025450000000002</v>
      </c>
      <c r="F9" s="69">
        <f t="shared" si="1"/>
        <v>1.7334507420000023</v>
      </c>
      <c r="G9" s="68" t="s">
        <v>136</v>
      </c>
    </row>
    <row r="10" spans="1:13">
      <c r="A10" s="68">
        <v>9</v>
      </c>
      <c r="B10" s="68" t="s">
        <v>61</v>
      </c>
      <c r="C10" s="69">
        <v>1.4021999999999999</v>
      </c>
      <c r="D10" s="68">
        <v>21.4</v>
      </c>
      <c r="E10" s="68">
        <f t="shared" si="0"/>
        <v>1.401645</v>
      </c>
      <c r="F10" s="69">
        <f t="shared" si="1"/>
        <v>1.7236159020000006</v>
      </c>
      <c r="G10" s="68" t="s">
        <v>137</v>
      </c>
    </row>
    <row r="11" spans="1:13">
      <c r="A11" s="68">
        <v>10</v>
      </c>
      <c r="B11" s="68" t="s">
        <v>61</v>
      </c>
      <c r="C11" s="69">
        <v>1.4019999999999999</v>
      </c>
      <c r="D11" s="68">
        <v>21.4</v>
      </c>
      <c r="E11" s="68">
        <f t="shared" si="0"/>
        <v>1.4014450000000001</v>
      </c>
      <c r="F11" s="69">
        <f t="shared" si="1"/>
        <v>1.7214303820000012</v>
      </c>
      <c r="G11" s="68" t="s">
        <v>158</v>
      </c>
    </row>
    <row r="12" spans="1:13">
      <c r="A12" s="68">
        <v>11</v>
      </c>
      <c r="B12" s="68" t="s">
        <v>61</v>
      </c>
      <c r="C12" s="69">
        <v>1.4014</v>
      </c>
      <c r="D12" s="68">
        <v>21.4</v>
      </c>
      <c r="E12" s="68">
        <f t="shared" si="0"/>
        <v>1.4008450000000001</v>
      </c>
      <c r="F12" s="69">
        <f t="shared" si="1"/>
        <v>1.7148738220000013</v>
      </c>
      <c r="G12" s="68" t="s">
        <v>159</v>
      </c>
    </row>
    <row r="13" spans="1:13">
      <c r="A13" s="68">
        <v>12</v>
      </c>
      <c r="B13" s="68" t="s">
        <v>61</v>
      </c>
      <c r="C13" s="69">
        <v>1.4009</v>
      </c>
      <c r="D13" s="68">
        <v>21.4</v>
      </c>
      <c r="E13" s="68">
        <f t="shared" si="0"/>
        <v>1.4003450000000002</v>
      </c>
      <c r="F13" s="69">
        <f t="shared" si="1"/>
        <v>1.7094100220000019</v>
      </c>
      <c r="G13" s="68" t="s">
        <v>160</v>
      </c>
    </row>
    <row r="14" spans="1:13">
      <c r="A14" s="68">
        <v>13</v>
      </c>
      <c r="B14" s="68" t="s">
        <v>61</v>
      </c>
      <c r="C14" s="69">
        <v>1.4004000000000001</v>
      </c>
      <c r="D14" s="68">
        <v>21.4</v>
      </c>
      <c r="E14" s="68">
        <f t="shared" si="0"/>
        <v>1.3998450000000002</v>
      </c>
      <c r="F14" s="69">
        <f t="shared" si="1"/>
        <v>1.7039462220000026</v>
      </c>
      <c r="G14" s="68" t="s">
        <v>161</v>
      </c>
    </row>
    <row r="15" spans="1:13">
      <c r="A15" s="68">
        <v>14</v>
      </c>
      <c r="B15" s="68" t="s">
        <v>61</v>
      </c>
      <c r="C15" s="69">
        <v>1.3998999999999999</v>
      </c>
      <c r="D15" s="68">
        <v>21.4</v>
      </c>
      <c r="E15" s="68">
        <f t="shared" si="0"/>
        <v>1.3993450000000001</v>
      </c>
      <c r="F15" s="69">
        <f t="shared" si="1"/>
        <v>1.6984824220000014</v>
      </c>
      <c r="G15" s="68" t="s">
        <v>162</v>
      </c>
    </row>
    <row r="16" spans="1:13">
      <c r="A16" s="66">
        <v>15</v>
      </c>
      <c r="B16" s="66" t="s">
        <v>61</v>
      </c>
      <c r="C16" s="67">
        <v>1.3993</v>
      </c>
      <c r="D16" s="66">
        <v>21.5</v>
      </c>
      <c r="E16" s="66">
        <f t="shared" si="0"/>
        <v>1.3987625000000001</v>
      </c>
      <c r="F16" s="67">
        <f t="shared" si="1"/>
        <v>1.6921170950000022</v>
      </c>
      <c r="G16" s="66" t="s">
        <v>178</v>
      </c>
    </row>
    <row r="17" spans="1:7">
      <c r="A17" s="66">
        <v>16</v>
      </c>
      <c r="B17" s="66" t="s">
        <v>61</v>
      </c>
      <c r="C17" s="67">
        <v>1.3988</v>
      </c>
      <c r="D17" s="66">
        <v>21.5</v>
      </c>
      <c r="E17" s="66">
        <f t="shared" si="0"/>
        <v>1.3982625000000002</v>
      </c>
      <c r="F17" s="67">
        <f t="shared" si="1"/>
        <v>1.6866532950000028</v>
      </c>
      <c r="G17" s="66" t="s">
        <v>179</v>
      </c>
    </row>
    <row r="18" spans="1:7">
      <c r="A18" s="66">
        <v>17</v>
      </c>
      <c r="B18" s="66" t="s">
        <v>61</v>
      </c>
      <c r="C18" s="67">
        <v>1.3983000000000001</v>
      </c>
      <c r="D18" s="66">
        <v>21.5</v>
      </c>
      <c r="E18" s="66">
        <f t="shared" si="0"/>
        <v>1.3977625000000002</v>
      </c>
      <c r="F18" s="67">
        <f t="shared" si="1"/>
        <v>1.6811894950000035</v>
      </c>
      <c r="G18" s="66" t="s">
        <v>180</v>
      </c>
    </row>
    <row r="19" spans="1:7">
      <c r="A19" s="66">
        <v>18</v>
      </c>
      <c r="B19" s="66" t="s">
        <v>61</v>
      </c>
      <c r="C19" s="67">
        <v>1.3977999999999999</v>
      </c>
      <c r="D19" s="66">
        <v>21.6</v>
      </c>
      <c r="E19" s="66">
        <f t="shared" si="0"/>
        <v>1.3972800000000001</v>
      </c>
      <c r="F19" s="67">
        <f t="shared" si="1"/>
        <v>1.6759169280000012</v>
      </c>
      <c r="G19" s="66" t="s">
        <v>181</v>
      </c>
    </row>
    <row r="20" spans="1:7">
      <c r="A20" s="66">
        <v>19</v>
      </c>
      <c r="B20" s="66" t="s">
        <v>61</v>
      </c>
      <c r="C20" s="67">
        <v>1.3962000000000001</v>
      </c>
      <c r="D20" s="66">
        <v>21.6</v>
      </c>
      <c r="E20" s="66">
        <f t="shared" si="0"/>
        <v>1.3956800000000003</v>
      </c>
      <c r="F20" s="67">
        <f t="shared" si="1"/>
        <v>1.6584327680000026</v>
      </c>
      <c r="G20" s="66" t="s">
        <v>182</v>
      </c>
    </row>
    <row r="21" spans="1:7">
      <c r="A21" s="66">
        <v>20</v>
      </c>
      <c r="B21" s="66" t="s">
        <v>61</v>
      </c>
      <c r="C21" s="67">
        <v>1.3908</v>
      </c>
      <c r="D21" s="66">
        <v>21.6</v>
      </c>
      <c r="E21" s="66">
        <f t="shared" si="0"/>
        <v>1.3902800000000002</v>
      </c>
      <c r="F21" s="67">
        <f t="shared" si="1"/>
        <v>1.5994237280000014</v>
      </c>
      <c r="G21" s="66" t="s">
        <v>183</v>
      </c>
    </row>
    <row r="22" spans="1:7">
      <c r="A22" s="66">
        <v>21</v>
      </c>
      <c r="B22" s="66" t="s">
        <v>61</v>
      </c>
      <c r="C22" s="67">
        <v>1.3756999999999999</v>
      </c>
      <c r="D22" s="66">
        <v>21.6</v>
      </c>
      <c r="E22" s="66">
        <f t="shared" si="0"/>
        <v>1.3751800000000001</v>
      </c>
      <c r="F22" s="67">
        <f t="shared" si="1"/>
        <v>1.4344169680000007</v>
      </c>
      <c r="G22" s="66" t="s">
        <v>184</v>
      </c>
    </row>
    <row r="23" spans="1:7">
      <c r="A23" s="66">
        <v>22</v>
      </c>
      <c r="B23" s="66" t="s">
        <v>61</v>
      </c>
      <c r="C23" s="67">
        <v>1.3577900000000001</v>
      </c>
      <c r="D23" s="66">
        <v>21.6</v>
      </c>
      <c r="E23" s="66">
        <f t="shared" si="0"/>
        <v>1.3572700000000002</v>
      </c>
      <c r="F23" s="67">
        <f t="shared" si="1"/>
        <v>1.2387036520000017</v>
      </c>
      <c r="G23" s="66" t="s">
        <v>185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23"/>
  <sheetViews>
    <sheetView topLeftCell="A13" workbookViewId="0">
      <selection activeCell="D28" sqref="D28"/>
    </sheetView>
  </sheetViews>
  <sheetFormatPr defaultColWidth="11.41015625" defaultRowHeight="12.7"/>
  <sheetData>
    <row r="1" spans="1:13" ht="25.35">
      <c r="A1" s="39" t="s">
        <v>55</v>
      </c>
      <c r="B1" s="39" t="s">
        <v>56</v>
      </c>
      <c r="C1" s="40" t="s">
        <v>57</v>
      </c>
      <c r="D1" s="41" t="s">
        <v>58</v>
      </c>
      <c r="E1" s="42" t="s">
        <v>59</v>
      </c>
      <c r="F1" s="43" t="s">
        <v>60</v>
      </c>
      <c r="G1" s="43" t="s">
        <v>62</v>
      </c>
    </row>
    <row r="2" spans="1:13">
      <c r="A2">
        <v>1</v>
      </c>
      <c r="B2" t="s">
        <v>61</v>
      </c>
      <c r="C2" s="46"/>
      <c r="D2" s="45"/>
      <c r="E2">
        <f t="shared" ref="E2:E23" si="0">((20-D2)*-0.000175+C2)-0.0008</f>
        <v>-4.3E-3</v>
      </c>
      <c r="F2" s="44">
        <f t="shared" ref="F2:F23" si="1">E2*10.9276-13.593</f>
        <v>-13.63998868</v>
      </c>
      <c r="G2" t="s">
        <v>63</v>
      </c>
      <c r="I2" t="s">
        <v>154</v>
      </c>
      <c r="L2">
        <f>((20-K2)*-0.000175+J2)-0.0008</f>
        <v>-4.3E-3</v>
      </c>
      <c r="M2" s="44">
        <f>L2*10.9276-13.593</f>
        <v>-13.63998868</v>
      </c>
    </row>
    <row r="3" spans="1:13">
      <c r="A3">
        <v>2</v>
      </c>
      <c r="B3" t="s">
        <v>61</v>
      </c>
      <c r="C3" s="46"/>
      <c r="D3" s="45"/>
      <c r="E3">
        <f t="shared" si="0"/>
        <v>-4.3E-3</v>
      </c>
      <c r="F3" s="44">
        <f t="shared" si="1"/>
        <v>-13.63998868</v>
      </c>
      <c r="G3" t="s">
        <v>64</v>
      </c>
      <c r="I3" t="s">
        <v>155</v>
      </c>
      <c r="L3">
        <f>((20-K3)*-0.000175+J3)-0.0008</f>
        <v>-4.3E-3</v>
      </c>
      <c r="M3" s="44">
        <f>L3*10.9276-13.593</f>
        <v>-13.63998868</v>
      </c>
    </row>
    <row r="4" spans="1:13">
      <c r="A4">
        <v>3</v>
      </c>
      <c r="B4" t="s">
        <v>61</v>
      </c>
      <c r="C4" s="46"/>
      <c r="D4" s="45"/>
      <c r="E4">
        <f t="shared" si="0"/>
        <v>-4.3E-3</v>
      </c>
      <c r="F4" s="44">
        <f t="shared" si="1"/>
        <v>-13.63998868</v>
      </c>
      <c r="G4" t="s">
        <v>65</v>
      </c>
      <c r="I4" t="s">
        <v>156</v>
      </c>
    </row>
    <row r="5" spans="1:13">
      <c r="A5" s="47">
        <v>4</v>
      </c>
      <c r="B5" s="47" t="s">
        <v>61</v>
      </c>
      <c r="C5" s="46"/>
      <c r="D5" s="45"/>
      <c r="E5" s="47">
        <f t="shared" si="0"/>
        <v>-4.3E-3</v>
      </c>
      <c r="F5" s="44">
        <f t="shared" si="1"/>
        <v>-13.63998868</v>
      </c>
      <c r="G5" t="s">
        <v>66</v>
      </c>
      <c r="I5" t="s">
        <v>157</v>
      </c>
    </row>
    <row r="6" spans="1:13">
      <c r="A6" s="47">
        <v>5</v>
      </c>
      <c r="B6" s="47" t="s">
        <v>61</v>
      </c>
      <c r="C6" s="46"/>
      <c r="D6" s="45"/>
      <c r="E6" s="47">
        <f t="shared" si="0"/>
        <v>-4.3E-3</v>
      </c>
      <c r="F6" s="44">
        <f t="shared" si="1"/>
        <v>-13.63998868</v>
      </c>
      <c r="G6" t="s">
        <v>67</v>
      </c>
    </row>
    <row r="7" spans="1:13">
      <c r="A7" s="47">
        <v>6</v>
      </c>
      <c r="B7" s="47" t="s">
        <v>61</v>
      </c>
      <c r="C7" s="46"/>
      <c r="D7" s="45"/>
      <c r="E7" s="47">
        <f t="shared" si="0"/>
        <v>-4.3E-3</v>
      </c>
      <c r="F7" s="44">
        <f t="shared" si="1"/>
        <v>-13.63998868</v>
      </c>
      <c r="G7" t="s">
        <v>68</v>
      </c>
    </row>
    <row r="8" spans="1:13">
      <c r="A8" s="47">
        <v>7</v>
      </c>
      <c r="B8" s="47" t="s">
        <v>61</v>
      </c>
      <c r="C8" s="46"/>
      <c r="D8" s="45"/>
      <c r="E8" s="47">
        <f t="shared" si="0"/>
        <v>-4.3E-3</v>
      </c>
      <c r="F8" s="44">
        <f t="shared" si="1"/>
        <v>-13.63998868</v>
      </c>
      <c r="G8" t="s">
        <v>69</v>
      </c>
    </row>
    <row r="9" spans="1:13">
      <c r="A9" s="47">
        <v>8</v>
      </c>
      <c r="B9" s="47" t="s">
        <v>61</v>
      </c>
      <c r="C9" s="46"/>
      <c r="D9" s="45"/>
      <c r="E9" s="47">
        <f t="shared" si="0"/>
        <v>-4.3E-3</v>
      </c>
      <c r="F9" s="44">
        <f t="shared" si="1"/>
        <v>-13.63998868</v>
      </c>
      <c r="G9" t="s">
        <v>70</v>
      </c>
    </row>
    <row r="10" spans="1:13">
      <c r="A10" s="54">
        <v>9</v>
      </c>
      <c r="B10" s="54" t="s">
        <v>61</v>
      </c>
      <c r="C10" s="55"/>
      <c r="D10" s="54"/>
      <c r="E10" s="54">
        <f t="shared" si="0"/>
        <v>-4.3E-3</v>
      </c>
      <c r="F10" s="55">
        <f t="shared" si="1"/>
        <v>-13.63998868</v>
      </c>
      <c r="G10" s="54" t="s">
        <v>71</v>
      </c>
    </row>
    <row r="11" spans="1:13">
      <c r="A11" s="54">
        <v>10</v>
      </c>
      <c r="B11" s="54" t="s">
        <v>61</v>
      </c>
      <c r="C11" s="55"/>
      <c r="D11" s="54"/>
      <c r="E11" s="54">
        <f t="shared" si="0"/>
        <v>-4.3E-3</v>
      </c>
      <c r="F11" s="55">
        <f t="shared" si="1"/>
        <v>-13.63998868</v>
      </c>
      <c r="G11" s="54" t="s">
        <v>72</v>
      </c>
    </row>
    <row r="12" spans="1:13">
      <c r="A12" s="54">
        <v>11</v>
      </c>
      <c r="B12" s="54" t="s">
        <v>61</v>
      </c>
      <c r="C12" s="55"/>
      <c r="D12" s="54"/>
      <c r="E12" s="54">
        <f t="shared" si="0"/>
        <v>-4.3E-3</v>
      </c>
      <c r="F12" s="55">
        <f t="shared" si="1"/>
        <v>-13.63998868</v>
      </c>
      <c r="G12" s="54" t="s">
        <v>73</v>
      </c>
    </row>
    <row r="13" spans="1:13">
      <c r="A13" s="54">
        <v>12</v>
      </c>
      <c r="B13" s="54" t="s">
        <v>61</v>
      </c>
      <c r="C13" s="55"/>
      <c r="D13" s="54"/>
      <c r="E13" s="54">
        <f t="shared" si="0"/>
        <v>-4.3E-3</v>
      </c>
      <c r="F13" s="55">
        <f t="shared" si="1"/>
        <v>-13.63998868</v>
      </c>
      <c r="G13" s="54" t="s">
        <v>74</v>
      </c>
    </row>
    <row r="14" spans="1:13">
      <c r="A14" s="54">
        <v>13</v>
      </c>
      <c r="B14" s="54" t="s">
        <v>61</v>
      </c>
      <c r="C14" s="55"/>
      <c r="D14" s="54"/>
      <c r="E14" s="54">
        <f t="shared" si="0"/>
        <v>-4.3E-3</v>
      </c>
      <c r="F14" s="55">
        <f t="shared" si="1"/>
        <v>-13.63998868</v>
      </c>
      <c r="G14" s="54" t="s">
        <v>75</v>
      </c>
    </row>
    <row r="15" spans="1:13">
      <c r="A15" s="54">
        <v>14</v>
      </c>
      <c r="B15" s="54" t="s">
        <v>61</v>
      </c>
      <c r="C15" s="55"/>
      <c r="D15" s="54"/>
      <c r="E15" s="54">
        <f t="shared" si="0"/>
        <v>-4.3E-3</v>
      </c>
      <c r="F15" s="55">
        <f t="shared" si="1"/>
        <v>-13.63998868</v>
      </c>
      <c r="G15" s="54" t="s">
        <v>76</v>
      </c>
    </row>
    <row r="16" spans="1:13">
      <c r="A16" s="54">
        <v>15</v>
      </c>
      <c r="B16" s="54" t="s">
        <v>61</v>
      </c>
      <c r="C16" s="55"/>
      <c r="D16" s="54"/>
      <c r="E16" s="54">
        <f t="shared" si="0"/>
        <v>-4.3E-3</v>
      </c>
      <c r="F16" s="55">
        <f t="shared" si="1"/>
        <v>-13.63998868</v>
      </c>
      <c r="G16" s="54" t="s">
        <v>77</v>
      </c>
    </row>
    <row r="17" spans="1:7">
      <c r="A17" s="54">
        <v>16</v>
      </c>
      <c r="B17" s="54" t="s">
        <v>61</v>
      </c>
      <c r="C17" s="55"/>
      <c r="D17" s="54"/>
      <c r="E17" s="54">
        <f t="shared" si="0"/>
        <v>-4.3E-3</v>
      </c>
      <c r="F17" s="55">
        <f t="shared" si="1"/>
        <v>-13.63998868</v>
      </c>
      <c r="G17" s="54" t="s">
        <v>78</v>
      </c>
    </row>
    <row r="18" spans="1:7">
      <c r="A18">
        <v>17</v>
      </c>
      <c r="B18" t="s">
        <v>61</v>
      </c>
      <c r="C18" s="46"/>
      <c r="D18" s="45"/>
      <c r="E18">
        <f t="shared" si="0"/>
        <v>-4.3E-3</v>
      </c>
      <c r="F18" s="44">
        <f t="shared" si="1"/>
        <v>-13.63998868</v>
      </c>
      <c r="G18" t="s">
        <v>79</v>
      </c>
    </row>
    <row r="19" spans="1:7">
      <c r="A19">
        <v>18</v>
      </c>
      <c r="B19" t="s">
        <v>61</v>
      </c>
      <c r="C19" s="46"/>
      <c r="D19" s="45"/>
      <c r="E19">
        <f t="shared" si="0"/>
        <v>-4.3E-3</v>
      </c>
      <c r="F19" s="44">
        <f t="shared" si="1"/>
        <v>-13.63998868</v>
      </c>
      <c r="G19" t="s">
        <v>80</v>
      </c>
    </row>
    <row r="20" spans="1:7">
      <c r="A20">
        <v>19</v>
      </c>
      <c r="B20" t="s">
        <v>61</v>
      </c>
      <c r="C20" s="46"/>
      <c r="D20" s="45"/>
      <c r="E20">
        <f t="shared" si="0"/>
        <v>-4.3E-3</v>
      </c>
      <c r="F20" s="44">
        <f t="shared" si="1"/>
        <v>-13.63998868</v>
      </c>
      <c r="G20" t="s">
        <v>81</v>
      </c>
    </row>
    <row r="21" spans="1:7">
      <c r="A21" s="47">
        <v>20</v>
      </c>
      <c r="B21" s="47" t="s">
        <v>61</v>
      </c>
      <c r="C21" s="46"/>
      <c r="D21" s="45"/>
      <c r="E21" s="47">
        <f t="shared" si="0"/>
        <v>-4.3E-3</v>
      </c>
      <c r="F21" s="44">
        <f t="shared" si="1"/>
        <v>-13.63998868</v>
      </c>
      <c r="G21" t="s">
        <v>82</v>
      </c>
    </row>
    <row r="22" spans="1:7">
      <c r="A22" s="47">
        <v>21</v>
      </c>
      <c r="B22" s="47" t="s">
        <v>61</v>
      </c>
      <c r="C22" s="46"/>
      <c r="D22" s="45"/>
      <c r="E22" s="47">
        <f t="shared" si="0"/>
        <v>-4.3E-3</v>
      </c>
      <c r="F22" s="44">
        <f t="shared" si="1"/>
        <v>-13.63998868</v>
      </c>
      <c r="G22" t="s">
        <v>83</v>
      </c>
    </row>
    <row r="23" spans="1:7">
      <c r="A23" s="47">
        <v>22</v>
      </c>
      <c r="B23" s="47" t="s">
        <v>61</v>
      </c>
      <c r="C23" s="46"/>
      <c r="D23" s="45"/>
      <c r="E23" s="47">
        <f t="shared" si="0"/>
        <v>-4.3E-3</v>
      </c>
      <c r="F23" s="44">
        <f t="shared" si="1"/>
        <v>-13.63998868</v>
      </c>
      <c r="G23" t="s">
        <v>84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M81"/>
  <sheetViews>
    <sheetView workbookViewId="0">
      <selection activeCell="I12" sqref="I12"/>
    </sheetView>
  </sheetViews>
  <sheetFormatPr defaultColWidth="11.41015625" defaultRowHeight="12.7"/>
  <sheetData>
    <row r="1" spans="1:13" ht="25.35">
      <c r="A1" s="39" t="s">
        <v>55</v>
      </c>
      <c r="B1" s="39" t="s">
        <v>56</v>
      </c>
      <c r="C1" s="40" t="s">
        <v>57</v>
      </c>
      <c r="D1" s="41" t="s">
        <v>58</v>
      </c>
      <c r="E1" s="42" t="s">
        <v>59</v>
      </c>
      <c r="F1" s="43" t="s">
        <v>60</v>
      </c>
      <c r="G1" s="43" t="s">
        <v>62</v>
      </c>
    </row>
    <row r="2" spans="1:13">
      <c r="A2" s="66">
        <v>1</v>
      </c>
      <c r="B2" s="66" t="s">
        <v>61</v>
      </c>
      <c r="C2" s="67"/>
      <c r="D2" s="66"/>
      <c r="E2" s="66">
        <f t="shared" ref="E2:E23" si="0">((20-D2)*-0.000175+C2)-0.0008</f>
        <v>-4.3E-3</v>
      </c>
      <c r="F2" s="67">
        <f t="shared" ref="F2:F23" si="1">E2*10.9276-13.593</f>
        <v>-13.63998868</v>
      </c>
      <c r="G2" s="66" t="s">
        <v>85</v>
      </c>
      <c r="I2" t="s">
        <v>154</v>
      </c>
      <c r="L2">
        <f>((20-K2)*-0.000175+J2)-0.0008</f>
        <v>-4.3E-3</v>
      </c>
      <c r="M2" s="44">
        <f>L2*10.9276-13.593</f>
        <v>-13.63998868</v>
      </c>
    </row>
    <row r="3" spans="1:13">
      <c r="A3" s="66">
        <v>2</v>
      </c>
      <c r="B3" s="66" t="s">
        <v>61</v>
      </c>
      <c r="C3" s="67"/>
      <c r="D3" s="66"/>
      <c r="E3" s="66">
        <f t="shared" si="0"/>
        <v>-4.3E-3</v>
      </c>
      <c r="F3" s="67">
        <f t="shared" si="1"/>
        <v>-13.63998868</v>
      </c>
      <c r="G3" s="66" t="s">
        <v>86</v>
      </c>
      <c r="I3" t="s">
        <v>155</v>
      </c>
      <c r="L3">
        <f>((20-K3)*-0.000175+J3)-0.0008</f>
        <v>-4.3E-3</v>
      </c>
      <c r="M3" s="44">
        <f>L3*10.9276-13.593</f>
        <v>-13.63998868</v>
      </c>
    </row>
    <row r="4" spans="1:13">
      <c r="A4" s="68">
        <v>3</v>
      </c>
      <c r="B4" s="68" t="s">
        <v>61</v>
      </c>
      <c r="C4" s="69"/>
      <c r="D4" s="68"/>
      <c r="E4" s="68">
        <f t="shared" si="0"/>
        <v>-4.3E-3</v>
      </c>
      <c r="F4" s="69">
        <f t="shared" si="1"/>
        <v>-13.63998868</v>
      </c>
      <c r="G4" s="68" t="s">
        <v>87</v>
      </c>
      <c r="I4" t="s">
        <v>156</v>
      </c>
    </row>
    <row r="5" spans="1:13">
      <c r="A5" s="68">
        <v>4</v>
      </c>
      <c r="B5" s="68" t="s">
        <v>61</v>
      </c>
      <c r="C5" s="69"/>
      <c r="D5" s="68"/>
      <c r="E5" s="68">
        <f t="shared" si="0"/>
        <v>-4.3E-3</v>
      </c>
      <c r="F5" s="69">
        <f t="shared" si="1"/>
        <v>-13.63998868</v>
      </c>
      <c r="G5" s="68" t="s">
        <v>88</v>
      </c>
      <c r="I5" t="s">
        <v>157</v>
      </c>
    </row>
    <row r="6" spans="1:13">
      <c r="A6" s="68">
        <v>5</v>
      </c>
      <c r="B6" s="68" t="s">
        <v>61</v>
      </c>
      <c r="C6" s="69"/>
      <c r="D6" s="68"/>
      <c r="E6" s="68">
        <f t="shared" si="0"/>
        <v>-4.3E-3</v>
      </c>
      <c r="F6" s="69">
        <f t="shared" si="1"/>
        <v>-13.63998868</v>
      </c>
      <c r="G6" s="68" t="s">
        <v>89</v>
      </c>
    </row>
    <row r="7" spans="1:13">
      <c r="A7" s="68">
        <v>6</v>
      </c>
      <c r="B7" s="68" t="s">
        <v>61</v>
      </c>
      <c r="C7" s="69"/>
      <c r="D7" s="68"/>
      <c r="E7" s="68">
        <f t="shared" si="0"/>
        <v>-4.3E-3</v>
      </c>
      <c r="F7" s="69">
        <f t="shared" si="1"/>
        <v>-13.63998868</v>
      </c>
      <c r="G7" s="68" t="s">
        <v>90</v>
      </c>
    </row>
    <row r="8" spans="1:13">
      <c r="A8" s="68">
        <v>7</v>
      </c>
      <c r="B8" s="68" t="s">
        <v>61</v>
      </c>
      <c r="C8" s="69"/>
      <c r="D8" s="68"/>
      <c r="E8" s="68">
        <f t="shared" si="0"/>
        <v>-4.3E-3</v>
      </c>
      <c r="F8" s="69">
        <f t="shared" si="1"/>
        <v>-13.63998868</v>
      </c>
      <c r="G8" s="68" t="s">
        <v>91</v>
      </c>
    </row>
    <row r="9" spans="1:13">
      <c r="A9" s="68">
        <v>8</v>
      </c>
      <c r="B9" s="68" t="s">
        <v>61</v>
      </c>
      <c r="C9" s="69"/>
      <c r="D9" s="68"/>
      <c r="E9" s="68">
        <f t="shared" si="0"/>
        <v>-4.3E-3</v>
      </c>
      <c r="F9" s="69">
        <f t="shared" si="1"/>
        <v>-13.63998868</v>
      </c>
      <c r="G9" s="68" t="s">
        <v>92</v>
      </c>
    </row>
    <row r="10" spans="1:13">
      <c r="A10" s="68">
        <v>9</v>
      </c>
      <c r="B10" s="68" t="s">
        <v>61</v>
      </c>
      <c r="C10" s="69"/>
      <c r="D10" s="68"/>
      <c r="E10" s="68">
        <f t="shared" si="0"/>
        <v>-4.3E-3</v>
      </c>
      <c r="F10" s="69">
        <f t="shared" si="1"/>
        <v>-13.63998868</v>
      </c>
      <c r="G10" s="68" t="s">
        <v>93</v>
      </c>
    </row>
    <row r="11" spans="1:13">
      <c r="A11" s="68">
        <v>10</v>
      </c>
      <c r="B11" s="68" t="s">
        <v>61</v>
      </c>
      <c r="C11" s="69"/>
      <c r="D11" s="68"/>
      <c r="E11" s="68">
        <f t="shared" si="0"/>
        <v>-4.3E-3</v>
      </c>
      <c r="F11" s="69">
        <f t="shared" si="1"/>
        <v>-13.63998868</v>
      </c>
      <c r="G11" s="68" t="s">
        <v>94</v>
      </c>
    </row>
    <row r="12" spans="1:13">
      <c r="A12" s="66">
        <v>11</v>
      </c>
      <c r="B12" s="66" t="s">
        <v>61</v>
      </c>
      <c r="C12" s="67"/>
      <c r="D12" s="66"/>
      <c r="E12" s="66">
        <f t="shared" si="0"/>
        <v>-4.3E-3</v>
      </c>
      <c r="F12" s="67">
        <f t="shared" si="1"/>
        <v>-13.63998868</v>
      </c>
      <c r="G12" s="66" t="s">
        <v>95</v>
      </c>
    </row>
    <row r="13" spans="1:13">
      <c r="A13" s="66">
        <v>12</v>
      </c>
      <c r="B13" s="66" t="s">
        <v>61</v>
      </c>
      <c r="C13" s="67"/>
      <c r="D13" s="66"/>
      <c r="E13" s="66">
        <f t="shared" si="0"/>
        <v>-4.3E-3</v>
      </c>
      <c r="F13" s="67">
        <f t="shared" si="1"/>
        <v>-13.63998868</v>
      </c>
      <c r="G13" s="66" t="s">
        <v>96</v>
      </c>
    </row>
    <row r="14" spans="1:13">
      <c r="A14" s="66">
        <v>13</v>
      </c>
      <c r="B14" s="66" t="s">
        <v>61</v>
      </c>
      <c r="C14" s="67"/>
      <c r="D14" s="66"/>
      <c r="E14" s="66">
        <f t="shared" si="0"/>
        <v>-4.3E-3</v>
      </c>
      <c r="F14" s="67">
        <f t="shared" si="1"/>
        <v>-13.63998868</v>
      </c>
      <c r="G14" s="66" t="s">
        <v>97</v>
      </c>
    </row>
    <row r="15" spans="1:13">
      <c r="A15" s="66">
        <v>14</v>
      </c>
      <c r="B15" s="66" t="s">
        <v>61</v>
      </c>
      <c r="C15" s="67"/>
      <c r="D15" s="66"/>
      <c r="E15" s="66">
        <f t="shared" si="0"/>
        <v>-4.3E-3</v>
      </c>
      <c r="F15" s="67">
        <f t="shared" si="1"/>
        <v>-13.63998868</v>
      </c>
      <c r="G15" s="66" t="s">
        <v>98</v>
      </c>
    </row>
    <row r="16" spans="1:13">
      <c r="A16" s="66">
        <v>15</v>
      </c>
      <c r="B16" s="66" t="s">
        <v>61</v>
      </c>
      <c r="C16" s="67"/>
      <c r="D16" s="66"/>
      <c r="E16" s="66">
        <f t="shared" si="0"/>
        <v>-4.3E-3</v>
      </c>
      <c r="F16" s="67">
        <f t="shared" si="1"/>
        <v>-13.63998868</v>
      </c>
      <c r="G16" s="66" t="s">
        <v>99</v>
      </c>
    </row>
    <row r="17" spans="1:7">
      <c r="A17" s="66">
        <v>16</v>
      </c>
      <c r="B17" s="66" t="s">
        <v>61</v>
      </c>
      <c r="C17" s="67"/>
      <c r="D17" s="66"/>
      <c r="E17" s="66">
        <f t="shared" si="0"/>
        <v>-4.3E-3</v>
      </c>
      <c r="F17" s="67">
        <f t="shared" si="1"/>
        <v>-13.63998868</v>
      </c>
      <c r="G17" s="66" t="s">
        <v>100</v>
      </c>
    </row>
    <row r="18" spans="1:7">
      <c r="A18" s="66">
        <v>17</v>
      </c>
      <c r="B18" s="66" t="s">
        <v>61</v>
      </c>
      <c r="C18" s="67"/>
      <c r="D18" s="66"/>
      <c r="E18" s="66">
        <f t="shared" si="0"/>
        <v>-4.3E-3</v>
      </c>
      <c r="F18" s="67">
        <f t="shared" si="1"/>
        <v>-13.63998868</v>
      </c>
      <c r="G18" s="66" t="s">
        <v>101</v>
      </c>
    </row>
    <row r="19" spans="1:7">
      <c r="A19" s="66">
        <v>18</v>
      </c>
      <c r="B19" s="66" t="s">
        <v>61</v>
      </c>
      <c r="C19" s="67"/>
      <c r="D19" s="66"/>
      <c r="E19" s="66">
        <f t="shared" si="0"/>
        <v>-4.3E-3</v>
      </c>
      <c r="F19" s="67">
        <f t="shared" si="1"/>
        <v>-13.63998868</v>
      </c>
      <c r="G19" s="66" t="s">
        <v>102</v>
      </c>
    </row>
    <row r="20" spans="1:7">
      <c r="A20" s="68">
        <v>19</v>
      </c>
      <c r="B20" s="68" t="s">
        <v>61</v>
      </c>
      <c r="C20" s="69"/>
      <c r="D20" s="68"/>
      <c r="E20" s="68">
        <f t="shared" si="0"/>
        <v>-4.3E-3</v>
      </c>
      <c r="F20" s="69">
        <f t="shared" si="1"/>
        <v>-13.63998868</v>
      </c>
      <c r="G20" s="68" t="s">
        <v>103</v>
      </c>
    </row>
    <row r="21" spans="1:7">
      <c r="A21" s="68">
        <v>20</v>
      </c>
      <c r="B21" s="68" t="s">
        <v>61</v>
      </c>
      <c r="C21" s="69"/>
      <c r="D21" s="68"/>
      <c r="E21" s="68">
        <f t="shared" si="0"/>
        <v>-4.3E-3</v>
      </c>
      <c r="F21" s="69">
        <f t="shared" si="1"/>
        <v>-13.63998868</v>
      </c>
      <c r="G21" s="68" t="s">
        <v>104</v>
      </c>
    </row>
    <row r="22" spans="1:7">
      <c r="A22" s="68">
        <v>21</v>
      </c>
      <c r="B22" s="68" t="s">
        <v>61</v>
      </c>
      <c r="C22" s="69"/>
      <c r="D22" s="68"/>
      <c r="E22" s="68">
        <f t="shared" si="0"/>
        <v>-4.3E-3</v>
      </c>
      <c r="F22" s="69">
        <f t="shared" si="1"/>
        <v>-13.63998868</v>
      </c>
      <c r="G22" s="68" t="s">
        <v>105</v>
      </c>
    </row>
    <row r="23" spans="1:7">
      <c r="A23" s="68">
        <v>22</v>
      </c>
      <c r="B23" s="68" t="s">
        <v>61</v>
      </c>
      <c r="C23" s="69"/>
      <c r="D23" s="68"/>
      <c r="E23" s="68">
        <f t="shared" si="0"/>
        <v>-4.3E-3</v>
      </c>
      <c r="F23" s="69">
        <f t="shared" si="1"/>
        <v>-13.63998868</v>
      </c>
      <c r="G23" s="68" t="s">
        <v>106</v>
      </c>
    </row>
    <row r="24" spans="1:7">
      <c r="A24" s="47">
        <v>23</v>
      </c>
      <c r="B24" s="47" t="s">
        <v>61</v>
      </c>
      <c r="C24" s="46"/>
      <c r="D24" s="45"/>
      <c r="E24" s="47">
        <f t="shared" ref="E24:E65" si="2">((20-D24)*-0.000175+C24)-0.0008</f>
        <v>-4.3E-3</v>
      </c>
      <c r="F24" s="44">
        <f t="shared" ref="F24:F65" si="3">E24*10.9276-13.593</f>
        <v>-13.63998868</v>
      </c>
      <c r="G24" t="s">
        <v>85</v>
      </c>
    </row>
    <row r="25" spans="1:7">
      <c r="A25" s="47">
        <v>24</v>
      </c>
      <c r="B25" s="47" t="s">
        <v>61</v>
      </c>
      <c r="C25" s="46"/>
      <c r="D25" s="45"/>
      <c r="E25" s="47">
        <f t="shared" si="2"/>
        <v>-4.3E-3</v>
      </c>
      <c r="F25" s="44">
        <f t="shared" si="3"/>
        <v>-13.63998868</v>
      </c>
      <c r="G25" t="s">
        <v>86</v>
      </c>
    </row>
    <row r="26" spans="1:7">
      <c r="A26" s="54">
        <v>25</v>
      </c>
      <c r="B26" s="54" t="s">
        <v>61</v>
      </c>
      <c r="C26" s="55"/>
      <c r="D26" s="54"/>
      <c r="E26" s="54">
        <f t="shared" si="2"/>
        <v>-4.3E-3</v>
      </c>
      <c r="F26" s="55">
        <f t="shared" si="3"/>
        <v>-13.63998868</v>
      </c>
      <c r="G26" s="54" t="s">
        <v>87</v>
      </c>
    </row>
    <row r="27" spans="1:7">
      <c r="A27" s="54">
        <v>26</v>
      </c>
      <c r="B27" s="54" t="s">
        <v>61</v>
      </c>
      <c r="C27" s="55"/>
      <c r="D27" s="54"/>
      <c r="E27" s="54">
        <f t="shared" si="2"/>
        <v>-4.3E-3</v>
      </c>
      <c r="F27" s="55">
        <f t="shared" si="3"/>
        <v>-13.63998868</v>
      </c>
      <c r="G27" s="54" t="s">
        <v>88</v>
      </c>
    </row>
    <row r="28" spans="1:7">
      <c r="A28" s="54">
        <v>27</v>
      </c>
      <c r="B28" s="54" t="s">
        <v>61</v>
      </c>
      <c r="C28" s="55"/>
      <c r="D28" s="54"/>
      <c r="E28" s="54">
        <f t="shared" si="2"/>
        <v>-4.3E-3</v>
      </c>
      <c r="F28" s="55">
        <f t="shared" si="3"/>
        <v>-13.63998868</v>
      </c>
      <c r="G28" s="54" t="s">
        <v>89</v>
      </c>
    </row>
    <row r="29" spans="1:7">
      <c r="A29" s="54">
        <v>28</v>
      </c>
      <c r="B29" s="54" t="s">
        <v>61</v>
      </c>
      <c r="C29" s="55"/>
      <c r="D29" s="54"/>
      <c r="E29" s="54">
        <f t="shared" si="2"/>
        <v>-4.3E-3</v>
      </c>
      <c r="F29" s="55">
        <f t="shared" si="3"/>
        <v>-13.63998868</v>
      </c>
      <c r="G29" s="54" t="s">
        <v>90</v>
      </c>
    </row>
    <row r="30" spans="1:7">
      <c r="A30" s="54">
        <v>29</v>
      </c>
      <c r="B30" s="54" t="s">
        <v>61</v>
      </c>
      <c r="C30" s="55"/>
      <c r="D30" s="54"/>
      <c r="E30" s="54">
        <f t="shared" si="2"/>
        <v>-4.3E-3</v>
      </c>
      <c r="F30" s="55">
        <f t="shared" si="3"/>
        <v>-13.63998868</v>
      </c>
      <c r="G30" s="54" t="s">
        <v>91</v>
      </c>
    </row>
    <row r="31" spans="1:7">
      <c r="A31" s="54">
        <v>30</v>
      </c>
      <c r="B31" s="54" t="s">
        <v>61</v>
      </c>
      <c r="C31" s="55"/>
      <c r="D31" s="54"/>
      <c r="E31" s="54">
        <f t="shared" si="2"/>
        <v>-4.3E-3</v>
      </c>
      <c r="F31" s="55">
        <f t="shared" si="3"/>
        <v>-13.63998868</v>
      </c>
      <c r="G31" s="54" t="s">
        <v>92</v>
      </c>
    </row>
    <row r="32" spans="1:7">
      <c r="A32" s="54">
        <v>31</v>
      </c>
      <c r="B32" s="54" t="s">
        <v>61</v>
      </c>
      <c r="C32" s="55"/>
      <c r="D32" s="54"/>
      <c r="E32" s="54">
        <f t="shared" si="2"/>
        <v>-4.3E-3</v>
      </c>
      <c r="F32" s="55">
        <f t="shared" si="3"/>
        <v>-13.63998868</v>
      </c>
      <c r="G32" s="54" t="s">
        <v>93</v>
      </c>
    </row>
    <row r="33" spans="1:7">
      <c r="A33" s="54">
        <v>32</v>
      </c>
      <c r="B33" s="54" t="s">
        <v>61</v>
      </c>
      <c r="C33" s="55"/>
      <c r="D33" s="54"/>
      <c r="E33" s="54">
        <f t="shared" si="2"/>
        <v>-4.3E-3</v>
      </c>
      <c r="F33" s="55">
        <f t="shared" si="3"/>
        <v>-13.63998868</v>
      </c>
      <c r="G33" s="54" t="s">
        <v>94</v>
      </c>
    </row>
    <row r="34" spans="1:7">
      <c r="A34">
        <v>33</v>
      </c>
      <c r="B34" t="s">
        <v>61</v>
      </c>
      <c r="C34" s="46"/>
      <c r="D34" s="45"/>
      <c r="E34">
        <f t="shared" si="2"/>
        <v>-4.3E-3</v>
      </c>
      <c r="F34" s="44">
        <f t="shared" si="3"/>
        <v>-13.63998868</v>
      </c>
      <c r="G34" t="s">
        <v>95</v>
      </c>
    </row>
    <row r="35" spans="1:7">
      <c r="A35">
        <v>34</v>
      </c>
      <c r="B35" t="s">
        <v>61</v>
      </c>
      <c r="C35" s="46"/>
      <c r="D35" s="45"/>
      <c r="E35">
        <f t="shared" si="2"/>
        <v>-4.3E-3</v>
      </c>
      <c r="F35" s="44">
        <f t="shared" si="3"/>
        <v>-13.63998868</v>
      </c>
      <c r="G35" t="s">
        <v>96</v>
      </c>
    </row>
    <row r="36" spans="1:7">
      <c r="A36">
        <v>35</v>
      </c>
      <c r="B36" t="s">
        <v>61</v>
      </c>
      <c r="C36" s="46"/>
      <c r="D36" s="45"/>
      <c r="E36">
        <f t="shared" si="2"/>
        <v>-4.3E-3</v>
      </c>
      <c r="F36" s="44">
        <f t="shared" si="3"/>
        <v>-13.63998868</v>
      </c>
      <c r="G36" t="s">
        <v>97</v>
      </c>
    </row>
    <row r="37" spans="1:7">
      <c r="A37" s="47">
        <v>36</v>
      </c>
      <c r="B37" s="47" t="s">
        <v>61</v>
      </c>
      <c r="C37" s="46"/>
      <c r="D37" s="45"/>
      <c r="E37" s="47">
        <f t="shared" si="2"/>
        <v>-4.3E-3</v>
      </c>
      <c r="F37" s="44">
        <f t="shared" si="3"/>
        <v>-13.63998868</v>
      </c>
      <c r="G37" t="s">
        <v>98</v>
      </c>
    </row>
    <row r="38" spans="1:7">
      <c r="A38" s="47">
        <v>37</v>
      </c>
      <c r="B38" s="47" t="s">
        <v>61</v>
      </c>
      <c r="C38" s="46"/>
      <c r="D38" s="45"/>
      <c r="E38" s="47">
        <f t="shared" si="2"/>
        <v>-4.3E-3</v>
      </c>
      <c r="F38" s="44">
        <f t="shared" si="3"/>
        <v>-13.63998868</v>
      </c>
      <c r="G38" t="s">
        <v>99</v>
      </c>
    </row>
    <row r="39" spans="1:7">
      <c r="A39" s="47">
        <v>38</v>
      </c>
      <c r="B39" s="47" t="s">
        <v>61</v>
      </c>
      <c r="C39" s="46"/>
      <c r="D39" s="45"/>
      <c r="E39" s="47">
        <f t="shared" si="2"/>
        <v>-4.3E-3</v>
      </c>
      <c r="F39" s="44">
        <f t="shared" si="3"/>
        <v>-13.63998868</v>
      </c>
      <c r="G39" t="s">
        <v>100</v>
      </c>
    </row>
    <row r="40" spans="1:7">
      <c r="A40" s="47">
        <v>39</v>
      </c>
      <c r="B40" s="47" t="s">
        <v>61</v>
      </c>
      <c r="C40" s="46"/>
      <c r="D40" s="45"/>
      <c r="E40" s="47">
        <f t="shared" si="2"/>
        <v>-4.3E-3</v>
      </c>
      <c r="F40" s="44">
        <f t="shared" si="3"/>
        <v>-13.63998868</v>
      </c>
      <c r="G40" t="s">
        <v>101</v>
      </c>
    </row>
    <row r="41" spans="1:7">
      <c r="A41" s="47">
        <v>40</v>
      </c>
      <c r="B41" s="47" t="s">
        <v>61</v>
      </c>
      <c r="C41" s="46"/>
      <c r="D41" s="45"/>
      <c r="E41" s="47">
        <f t="shared" si="2"/>
        <v>-4.3E-3</v>
      </c>
      <c r="F41" s="44">
        <f t="shared" si="3"/>
        <v>-13.63998868</v>
      </c>
      <c r="G41" t="s">
        <v>102</v>
      </c>
    </row>
    <row r="42" spans="1:7">
      <c r="A42" s="54">
        <v>41</v>
      </c>
      <c r="B42" s="54" t="s">
        <v>61</v>
      </c>
      <c r="C42" s="55"/>
      <c r="D42" s="54"/>
      <c r="E42" s="54">
        <f t="shared" si="2"/>
        <v>-4.3E-3</v>
      </c>
      <c r="F42" s="55">
        <f t="shared" si="3"/>
        <v>-13.63998868</v>
      </c>
      <c r="G42" s="54" t="s">
        <v>103</v>
      </c>
    </row>
    <row r="43" spans="1:7">
      <c r="A43" s="54">
        <v>42</v>
      </c>
      <c r="B43" s="54" t="s">
        <v>61</v>
      </c>
      <c r="C43" s="55"/>
      <c r="D43" s="54"/>
      <c r="E43" s="54">
        <f t="shared" si="2"/>
        <v>-4.3E-3</v>
      </c>
      <c r="F43" s="55">
        <f t="shared" si="3"/>
        <v>-13.63998868</v>
      </c>
      <c r="G43" s="54" t="s">
        <v>104</v>
      </c>
    </row>
    <row r="44" spans="1:7">
      <c r="A44" s="54">
        <v>43</v>
      </c>
      <c r="B44" s="54" t="s">
        <v>61</v>
      </c>
      <c r="C44" s="55"/>
      <c r="D44" s="54"/>
      <c r="E44" s="54">
        <f t="shared" si="2"/>
        <v>-4.3E-3</v>
      </c>
      <c r="F44" s="55">
        <f t="shared" si="3"/>
        <v>-13.63998868</v>
      </c>
      <c r="G44" s="54" t="s">
        <v>105</v>
      </c>
    </row>
    <row r="45" spans="1:7">
      <c r="A45" s="54">
        <v>44</v>
      </c>
      <c r="B45" s="54" t="s">
        <v>61</v>
      </c>
      <c r="C45" s="55"/>
      <c r="D45" s="54"/>
      <c r="E45" s="54">
        <f t="shared" si="2"/>
        <v>-4.3E-3</v>
      </c>
      <c r="F45" s="55">
        <f t="shared" si="3"/>
        <v>-13.63998868</v>
      </c>
      <c r="G45" s="54" t="s">
        <v>106</v>
      </c>
    </row>
    <row r="46" spans="1:7">
      <c r="A46" s="54">
        <v>45</v>
      </c>
      <c r="B46" s="54" t="s">
        <v>61</v>
      </c>
      <c r="C46" s="55"/>
      <c r="D46" s="54"/>
      <c r="E46" s="54">
        <f t="shared" si="2"/>
        <v>-4.3E-3</v>
      </c>
      <c r="F46" s="55">
        <f t="shared" si="3"/>
        <v>-13.63998868</v>
      </c>
      <c r="G46" s="54" t="s">
        <v>107</v>
      </c>
    </row>
    <row r="47" spans="1:7">
      <c r="A47" s="54">
        <v>46</v>
      </c>
      <c r="B47" s="54" t="s">
        <v>61</v>
      </c>
      <c r="C47" s="55"/>
      <c r="D47" s="54"/>
      <c r="E47" s="54">
        <f t="shared" si="2"/>
        <v>-4.3E-3</v>
      </c>
      <c r="F47" s="55">
        <f t="shared" si="3"/>
        <v>-13.63998868</v>
      </c>
      <c r="G47" s="54" t="s">
        <v>108</v>
      </c>
    </row>
    <row r="48" spans="1:7">
      <c r="A48" s="54">
        <v>47</v>
      </c>
      <c r="B48" s="54" t="s">
        <v>61</v>
      </c>
      <c r="C48" s="55"/>
      <c r="D48" s="54"/>
      <c r="E48" s="54">
        <f t="shared" si="2"/>
        <v>-4.3E-3</v>
      </c>
      <c r="F48" s="55">
        <f t="shared" si="3"/>
        <v>-13.63998868</v>
      </c>
      <c r="G48" s="54" t="s">
        <v>109</v>
      </c>
    </row>
    <row r="49" spans="1:7">
      <c r="A49" s="54">
        <v>48</v>
      </c>
      <c r="B49" s="54" t="s">
        <v>61</v>
      </c>
      <c r="C49" s="55"/>
      <c r="D49" s="54"/>
      <c r="E49" s="54">
        <f t="shared" si="2"/>
        <v>-4.3E-3</v>
      </c>
      <c r="F49" s="55">
        <f t="shared" si="3"/>
        <v>-13.63998868</v>
      </c>
      <c r="G49" s="54" t="s">
        <v>110</v>
      </c>
    </row>
    <row r="50" spans="1:7">
      <c r="A50">
        <v>49</v>
      </c>
      <c r="B50" t="s">
        <v>61</v>
      </c>
      <c r="C50" s="46"/>
      <c r="D50" s="45"/>
      <c r="E50">
        <f t="shared" si="2"/>
        <v>-4.3E-3</v>
      </c>
      <c r="F50" s="44">
        <f t="shared" si="3"/>
        <v>-13.63998868</v>
      </c>
      <c r="G50" t="s">
        <v>111</v>
      </c>
    </row>
    <row r="51" spans="1:7">
      <c r="A51">
        <v>50</v>
      </c>
      <c r="B51" t="s">
        <v>61</v>
      </c>
      <c r="C51" s="46"/>
      <c r="D51" s="45"/>
      <c r="E51">
        <f t="shared" si="2"/>
        <v>-4.3E-3</v>
      </c>
      <c r="F51" s="44">
        <f t="shared" si="3"/>
        <v>-13.63998868</v>
      </c>
      <c r="G51" t="s">
        <v>112</v>
      </c>
    </row>
    <row r="52" spans="1:7">
      <c r="A52">
        <v>51</v>
      </c>
      <c r="B52" t="s">
        <v>61</v>
      </c>
      <c r="C52" s="46"/>
      <c r="D52" s="45"/>
      <c r="E52">
        <f t="shared" si="2"/>
        <v>-4.3E-3</v>
      </c>
      <c r="F52" s="44">
        <f t="shared" si="3"/>
        <v>-13.63998868</v>
      </c>
      <c r="G52" t="s">
        <v>113</v>
      </c>
    </row>
    <row r="53" spans="1:7">
      <c r="A53" s="47">
        <v>52</v>
      </c>
      <c r="B53" s="47" t="s">
        <v>61</v>
      </c>
      <c r="C53" s="46"/>
      <c r="D53" s="45"/>
      <c r="E53" s="47">
        <f t="shared" si="2"/>
        <v>-4.3E-3</v>
      </c>
      <c r="F53" s="44">
        <f t="shared" si="3"/>
        <v>-13.63998868</v>
      </c>
      <c r="G53" t="s">
        <v>114</v>
      </c>
    </row>
    <row r="54" spans="1:7">
      <c r="A54" s="47">
        <v>53</v>
      </c>
      <c r="B54" s="47" t="s">
        <v>61</v>
      </c>
      <c r="C54" s="46"/>
      <c r="D54" s="45"/>
      <c r="E54" s="47">
        <f t="shared" si="2"/>
        <v>-4.3E-3</v>
      </c>
      <c r="F54" s="44">
        <f t="shared" si="3"/>
        <v>-13.63998868</v>
      </c>
      <c r="G54" t="s">
        <v>115</v>
      </c>
    </row>
    <row r="55" spans="1:7">
      <c r="A55" s="47">
        <v>54</v>
      </c>
      <c r="B55" s="47" t="s">
        <v>61</v>
      </c>
      <c r="C55" s="46"/>
      <c r="D55" s="45"/>
      <c r="E55" s="47">
        <f t="shared" si="2"/>
        <v>-4.3E-3</v>
      </c>
      <c r="F55" s="44">
        <f t="shared" si="3"/>
        <v>-13.63998868</v>
      </c>
      <c r="G55" t="s">
        <v>116</v>
      </c>
    </row>
    <row r="56" spans="1:7">
      <c r="A56" s="47">
        <v>55</v>
      </c>
      <c r="B56" s="47" t="s">
        <v>61</v>
      </c>
      <c r="C56" s="46"/>
      <c r="D56" s="45"/>
      <c r="E56" s="47">
        <f t="shared" si="2"/>
        <v>-4.3E-3</v>
      </c>
      <c r="F56" s="44">
        <f t="shared" si="3"/>
        <v>-13.63998868</v>
      </c>
      <c r="G56" t="s">
        <v>117</v>
      </c>
    </row>
    <row r="57" spans="1:7">
      <c r="A57" s="47">
        <v>56</v>
      </c>
      <c r="B57" s="47" t="s">
        <v>61</v>
      </c>
      <c r="C57" s="46"/>
      <c r="D57" s="45"/>
      <c r="E57" s="47">
        <f t="shared" si="2"/>
        <v>-4.3E-3</v>
      </c>
      <c r="F57" s="44">
        <f t="shared" si="3"/>
        <v>-13.63998868</v>
      </c>
      <c r="G57" t="s">
        <v>118</v>
      </c>
    </row>
    <row r="58" spans="1:7">
      <c r="A58" s="54">
        <v>57</v>
      </c>
      <c r="B58" s="54" t="s">
        <v>61</v>
      </c>
      <c r="C58" s="55"/>
      <c r="D58" s="54"/>
      <c r="E58" s="54">
        <f t="shared" si="2"/>
        <v>-4.3E-3</v>
      </c>
      <c r="F58" s="55">
        <f t="shared" si="3"/>
        <v>-13.63998868</v>
      </c>
      <c r="G58" s="54" t="s">
        <v>119</v>
      </c>
    </row>
    <row r="59" spans="1:7">
      <c r="A59" s="54">
        <v>58</v>
      </c>
      <c r="B59" s="54" t="s">
        <v>61</v>
      </c>
      <c r="C59" s="55"/>
      <c r="D59" s="54"/>
      <c r="E59" s="54">
        <f t="shared" si="2"/>
        <v>-4.3E-3</v>
      </c>
      <c r="F59" s="55">
        <f t="shared" si="3"/>
        <v>-13.63998868</v>
      </c>
      <c r="G59" s="54" t="s">
        <v>120</v>
      </c>
    </row>
    <row r="60" spans="1:7">
      <c r="A60" s="54">
        <v>59</v>
      </c>
      <c r="B60" s="54" t="s">
        <v>61</v>
      </c>
      <c r="C60" s="55"/>
      <c r="D60" s="54"/>
      <c r="E60" s="54">
        <f t="shared" si="2"/>
        <v>-4.3E-3</v>
      </c>
      <c r="F60" s="55">
        <f t="shared" si="3"/>
        <v>-13.63998868</v>
      </c>
      <c r="G60" s="54" t="s">
        <v>121</v>
      </c>
    </row>
    <row r="61" spans="1:7">
      <c r="A61" s="54">
        <v>60</v>
      </c>
      <c r="B61" s="54" t="s">
        <v>61</v>
      </c>
      <c r="C61" s="55"/>
      <c r="D61" s="54"/>
      <c r="E61" s="54">
        <f t="shared" si="2"/>
        <v>-4.3E-3</v>
      </c>
      <c r="F61" s="55">
        <f t="shared" si="3"/>
        <v>-13.63998868</v>
      </c>
      <c r="G61" s="54" t="s">
        <v>122</v>
      </c>
    </row>
    <row r="62" spans="1:7">
      <c r="A62" s="54">
        <v>61</v>
      </c>
      <c r="B62" s="54" t="s">
        <v>61</v>
      </c>
      <c r="C62" s="55"/>
      <c r="D62" s="54"/>
      <c r="E62" s="54">
        <f t="shared" si="2"/>
        <v>-4.3E-3</v>
      </c>
      <c r="F62" s="55">
        <f t="shared" si="3"/>
        <v>-13.63998868</v>
      </c>
      <c r="G62" s="54" t="s">
        <v>123</v>
      </c>
    </row>
    <row r="63" spans="1:7">
      <c r="A63" s="54">
        <v>62</v>
      </c>
      <c r="B63" s="54" t="s">
        <v>61</v>
      </c>
      <c r="C63" s="55"/>
      <c r="D63" s="54"/>
      <c r="E63" s="54">
        <f t="shared" si="2"/>
        <v>-4.3E-3</v>
      </c>
      <c r="F63" s="55">
        <f t="shared" si="3"/>
        <v>-13.63998868</v>
      </c>
      <c r="G63" s="54" t="s">
        <v>124</v>
      </c>
    </row>
    <row r="64" spans="1:7">
      <c r="A64" s="54">
        <v>63</v>
      </c>
      <c r="B64" s="54" t="s">
        <v>61</v>
      </c>
      <c r="C64" s="55"/>
      <c r="D64" s="54"/>
      <c r="E64" s="54">
        <f t="shared" si="2"/>
        <v>-4.3E-3</v>
      </c>
      <c r="F64" s="55">
        <f t="shared" si="3"/>
        <v>-13.63998868</v>
      </c>
      <c r="G64" s="54" t="s">
        <v>125</v>
      </c>
    </row>
    <row r="65" spans="1:7">
      <c r="A65" s="54">
        <v>64</v>
      </c>
      <c r="B65" s="54" t="s">
        <v>61</v>
      </c>
      <c r="C65" s="55"/>
      <c r="D65" s="54"/>
      <c r="E65" s="54">
        <f t="shared" si="2"/>
        <v>-4.3E-3</v>
      </c>
      <c r="F65" s="55">
        <f t="shared" si="3"/>
        <v>-13.63998868</v>
      </c>
      <c r="G65" s="54" t="s">
        <v>126</v>
      </c>
    </row>
    <row r="66" spans="1:7">
      <c r="A66">
        <v>65</v>
      </c>
      <c r="B66" t="s">
        <v>61</v>
      </c>
      <c r="C66" s="46"/>
      <c r="D66" s="45"/>
      <c r="E66">
        <f t="shared" ref="E66:E81" si="4">((20-D66)*-0.000175+C66)-0.0008</f>
        <v>-4.3E-3</v>
      </c>
      <c r="F66" s="44">
        <f t="shared" ref="F66:F81" si="5">E66*10.9276-13.593</f>
        <v>-13.63998868</v>
      </c>
      <c r="G66" t="s">
        <v>127</v>
      </c>
    </row>
    <row r="67" spans="1:7">
      <c r="A67">
        <v>66</v>
      </c>
      <c r="B67" t="s">
        <v>61</v>
      </c>
      <c r="C67" s="46"/>
      <c r="D67" s="45"/>
      <c r="E67">
        <f t="shared" si="4"/>
        <v>-4.3E-3</v>
      </c>
      <c r="F67" s="44">
        <f t="shared" si="5"/>
        <v>-13.63998868</v>
      </c>
      <c r="G67" t="s">
        <v>128</v>
      </c>
    </row>
    <row r="68" spans="1:7">
      <c r="A68">
        <v>67</v>
      </c>
      <c r="B68" t="s">
        <v>61</v>
      </c>
      <c r="C68" s="46"/>
      <c r="D68" s="45"/>
      <c r="E68">
        <f t="shared" si="4"/>
        <v>-4.3E-3</v>
      </c>
      <c r="F68" s="44">
        <f t="shared" si="5"/>
        <v>-13.63998868</v>
      </c>
      <c r="G68" t="s">
        <v>129</v>
      </c>
    </row>
    <row r="69" spans="1:7">
      <c r="A69">
        <v>68</v>
      </c>
      <c r="B69" t="s">
        <v>61</v>
      </c>
      <c r="C69" s="46"/>
      <c r="D69" s="45"/>
      <c r="E69">
        <f t="shared" si="4"/>
        <v>-4.3E-3</v>
      </c>
      <c r="F69" s="44">
        <f t="shared" si="5"/>
        <v>-13.63998868</v>
      </c>
      <c r="G69" t="s">
        <v>130</v>
      </c>
    </row>
    <row r="70" spans="1:7">
      <c r="A70">
        <v>69</v>
      </c>
      <c r="B70" t="s">
        <v>61</v>
      </c>
      <c r="C70" s="46"/>
      <c r="D70" s="45"/>
      <c r="E70">
        <f t="shared" si="4"/>
        <v>-4.3E-3</v>
      </c>
      <c r="F70" s="44">
        <f t="shared" si="5"/>
        <v>-13.63998868</v>
      </c>
      <c r="G70" t="s">
        <v>131</v>
      </c>
    </row>
    <row r="71" spans="1:7">
      <c r="A71">
        <v>70</v>
      </c>
      <c r="B71" t="s">
        <v>61</v>
      </c>
      <c r="C71" s="46"/>
      <c r="D71" s="45"/>
      <c r="E71">
        <f t="shared" si="4"/>
        <v>-4.3E-3</v>
      </c>
      <c r="F71" s="44">
        <f t="shared" si="5"/>
        <v>-13.63998868</v>
      </c>
      <c r="G71" t="s">
        <v>132</v>
      </c>
    </row>
    <row r="72" spans="1:7">
      <c r="A72">
        <v>71</v>
      </c>
      <c r="B72" t="s">
        <v>61</v>
      </c>
      <c r="C72" s="46"/>
      <c r="D72" s="45"/>
      <c r="E72">
        <f t="shared" si="4"/>
        <v>-4.3E-3</v>
      </c>
      <c r="F72" s="44">
        <f t="shared" si="5"/>
        <v>-13.63998868</v>
      </c>
      <c r="G72" t="s">
        <v>133</v>
      </c>
    </row>
    <row r="73" spans="1:7">
      <c r="A73" s="54">
        <v>72</v>
      </c>
      <c r="B73" s="54" t="s">
        <v>61</v>
      </c>
      <c r="C73" s="55"/>
      <c r="D73" s="54"/>
      <c r="E73" s="54">
        <f t="shared" si="4"/>
        <v>-4.3E-3</v>
      </c>
      <c r="F73" s="55">
        <f t="shared" si="5"/>
        <v>-13.63998868</v>
      </c>
      <c r="G73" s="54" t="s">
        <v>134</v>
      </c>
    </row>
    <row r="74" spans="1:7">
      <c r="A74" s="54">
        <v>73</v>
      </c>
      <c r="B74" s="54" t="s">
        <v>61</v>
      </c>
      <c r="C74" s="55"/>
      <c r="D74" s="54"/>
      <c r="E74" s="54">
        <f t="shared" si="4"/>
        <v>-4.3E-3</v>
      </c>
      <c r="F74" s="55">
        <f t="shared" si="5"/>
        <v>-13.63998868</v>
      </c>
      <c r="G74" s="54" t="s">
        <v>135</v>
      </c>
    </row>
    <row r="75" spans="1:7">
      <c r="A75" s="54">
        <v>74</v>
      </c>
      <c r="B75" s="54" t="s">
        <v>61</v>
      </c>
      <c r="C75" s="55"/>
      <c r="D75" s="54"/>
      <c r="E75" s="54">
        <f t="shared" si="4"/>
        <v>-4.3E-3</v>
      </c>
      <c r="F75" s="55">
        <f t="shared" si="5"/>
        <v>-13.63998868</v>
      </c>
      <c r="G75" s="54" t="s">
        <v>136</v>
      </c>
    </row>
    <row r="76" spans="1:7">
      <c r="A76" s="54">
        <v>75</v>
      </c>
      <c r="B76" s="54" t="s">
        <v>61</v>
      </c>
      <c r="C76" s="55"/>
      <c r="D76" s="54"/>
      <c r="E76" s="54">
        <f t="shared" si="4"/>
        <v>-4.3E-3</v>
      </c>
      <c r="F76" s="55">
        <f t="shared" si="5"/>
        <v>-13.63998868</v>
      </c>
      <c r="G76" s="54" t="s">
        <v>137</v>
      </c>
    </row>
    <row r="77" spans="1:7">
      <c r="A77" s="54">
        <v>76</v>
      </c>
      <c r="B77" s="54" t="s">
        <v>61</v>
      </c>
      <c r="C77" s="55"/>
      <c r="D77" s="54"/>
      <c r="E77" s="54">
        <f t="shared" si="4"/>
        <v>-4.3E-3</v>
      </c>
      <c r="F77" s="55">
        <f t="shared" si="5"/>
        <v>-13.63998868</v>
      </c>
      <c r="G77" s="54" t="s">
        <v>158</v>
      </c>
    </row>
    <row r="78" spans="1:7">
      <c r="A78" s="54">
        <v>77</v>
      </c>
      <c r="B78" s="54" t="s">
        <v>61</v>
      </c>
      <c r="C78" s="55"/>
      <c r="D78" s="54"/>
      <c r="E78" s="54">
        <f t="shared" si="4"/>
        <v>-4.3E-3</v>
      </c>
      <c r="F78" s="55">
        <f t="shared" si="5"/>
        <v>-13.63998868</v>
      </c>
      <c r="G78" s="54" t="s">
        <v>159</v>
      </c>
    </row>
    <row r="79" spans="1:7">
      <c r="A79" s="54">
        <v>78</v>
      </c>
      <c r="B79" s="54" t="s">
        <v>61</v>
      </c>
      <c r="C79" s="55"/>
      <c r="D79" s="54"/>
      <c r="E79" s="54">
        <f t="shared" si="4"/>
        <v>-4.3E-3</v>
      </c>
      <c r="F79" s="55">
        <f t="shared" si="5"/>
        <v>-13.63998868</v>
      </c>
      <c r="G79" s="54" t="s">
        <v>160</v>
      </c>
    </row>
    <row r="80" spans="1:7">
      <c r="A80" s="54">
        <v>79</v>
      </c>
      <c r="B80" s="54" t="s">
        <v>61</v>
      </c>
      <c r="C80" s="55"/>
      <c r="D80" s="54"/>
      <c r="E80" s="54">
        <f t="shared" si="4"/>
        <v>-4.3E-3</v>
      </c>
      <c r="F80" s="55">
        <f t="shared" si="5"/>
        <v>-13.63998868</v>
      </c>
      <c r="G80" s="54" t="s">
        <v>161</v>
      </c>
    </row>
    <row r="81" spans="1:7">
      <c r="A81" s="54">
        <v>80</v>
      </c>
      <c r="B81" s="54" t="s">
        <v>61</v>
      </c>
      <c r="C81" s="55"/>
      <c r="D81" s="54"/>
      <c r="E81" s="54">
        <f t="shared" si="4"/>
        <v>-4.3E-3</v>
      </c>
      <c r="F81" s="55">
        <f t="shared" si="5"/>
        <v>-13.63998868</v>
      </c>
      <c r="G81" s="54" t="s">
        <v>162</v>
      </c>
    </row>
  </sheetData>
  <pageMargins left="0.75" right="0.75" top="1" bottom="1" header="0.5" footer="0.5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M23"/>
  <sheetViews>
    <sheetView workbookViewId="0">
      <selection activeCell="E26" sqref="E26"/>
    </sheetView>
  </sheetViews>
  <sheetFormatPr defaultColWidth="11.41015625" defaultRowHeight="12.7"/>
  <sheetData>
    <row r="1" spans="1:13" ht="25.35">
      <c r="A1" s="39" t="s">
        <v>55</v>
      </c>
      <c r="B1" s="39" t="s">
        <v>56</v>
      </c>
      <c r="C1" s="40" t="s">
        <v>57</v>
      </c>
      <c r="D1" s="41" t="s">
        <v>58</v>
      </c>
      <c r="E1" s="42" t="s">
        <v>59</v>
      </c>
      <c r="F1" s="43" t="s">
        <v>60</v>
      </c>
      <c r="G1" s="43" t="s">
        <v>62</v>
      </c>
    </row>
    <row r="2" spans="1:13">
      <c r="A2" s="68">
        <v>1</v>
      </c>
      <c r="B2" s="68" t="s">
        <v>61</v>
      </c>
      <c r="C2" s="69"/>
      <c r="D2" s="68"/>
      <c r="E2" s="68">
        <f t="shared" ref="E2:E23" si="0">((20-D2)*-0.000175+C2)-0.0008</f>
        <v>-4.3E-3</v>
      </c>
      <c r="F2" s="69">
        <f t="shared" ref="F2:F23" si="1">E2*10.9276-13.593</f>
        <v>-13.63998868</v>
      </c>
      <c r="G2" s="68" t="s">
        <v>107</v>
      </c>
      <c r="I2" t="s">
        <v>154</v>
      </c>
      <c r="L2">
        <f>((20-K2)*-0.000175+J2)-0.0008</f>
        <v>-4.3E-3</v>
      </c>
      <c r="M2" s="44">
        <f>L2*10.9276-13.593</f>
        <v>-13.63998868</v>
      </c>
    </row>
    <row r="3" spans="1:13">
      <c r="A3" s="68">
        <v>2</v>
      </c>
      <c r="B3" s="68" t="s">
        <v>61</v>
      </c>
      <c r="C3" s="69"/>
      <c r="D3" s="68"/>
      <c r="E3" s="68">
        <f t="shared" si="0"/>
        <v>-4.3E-3</v>
      </c>
      <c r="F3" s="69">
        <f t="shared" si="1"/>
        <v>-13.63998868</v>
      </c>
      <c r="G3" s="68" t="s">
        <v>108</v>
      </c>
      <c r="I3" t="s">
        <v>155</v>
      </c>
      <c r="L3">
        <f>((20-K3)*-0.000175+J3)-0.0008</f>
        <v>-4.3E-3</v>
      </c>
      <c r="M3" s="44">
        <f>L3*10.9276-13.593</f>
        <v>-13.63998868</v>
      </c>
    </row>
    <row r="4" spans="1:13">
      <c r="A4" s="68">
        <v>3</v>
      </c>
      <c r="B4" s="68" t="s">
        <v>61</v>
      </c>
      <c r="C4" s="69"/>
      <c r="D4" s="68"/>
      <c r="E4" s="68">
        <f t="shared" si="0"/>
        <v>-4.3E-3</v>
      </c>
      <c r="F4" s="69">
        <f t="shared" si="1"/>
        <v>-13.63998868</v>
      </c>
      <c r="G4" s="68" t="s">
        <v>109</v>
      </c>
      <c r="I4" t="s">
        <v>156</v>
      </c>
    </row>
    <row r="5" spans="1:13">
      <c r="A5" s="68">
        <v>4</v>
      </c>
      <c r="B5" s="68" t="s">
        <v>61</v>
      </c>
      <c r="C5" s="69"/>
      <c r="D5" s="68"/>
      <c r="E5" s="68">
        <f t="shared" si="0"/>
        <v>-4.3E-3</v>
      </c>
      <c r="F5" s="69">
        <f t="shared" si="1"/>
        <v>-13.63998868</v>
      </c>
      <c r="G5" s="68" t="s">
        <v>110</v>
      </c>
      <c r="I5" t="s">
        <v>157</v>
      </c>
    </row>
    <row r="6" spans="1:13">
      <c r="A6" s="66">
        <v>5</v>
      </c>
      <c r="B6" s="66" t="s">
        <v>61</v>
      </c>
      <c r="C6" s="67"/>
      <c r="D6" s="66"/>
      <c r="E6" s="66">
        <f t="shared" si="0"/>
        <v>-4.3E-3</v>
      </c>
      <c r="F6" s="67">
        <f t="shared" si="1"/>
        <v>-13.63998868</v>
      </c>
      <c r="G6" s="66" t="s">
        <v>111</v>
      </c>
    </row>
    <row r="7" spans="1:13">
      <c r="A7" s="66">
        <v>6</v>
      </c>
      <c r="B7" s="66" t="s">
        <v>61</v>
      </c>
      <c r="C7" s="67"/>
      <c r="D7" s="66"/>
      <c r="E7" s="66">
        <f t="shared" si="0"/>
        <v>-4.3E-3</v>
      </c>
      <c r="F7" s="67">
        <f t="shared" si="1"/>
        <v>-13.63998868</v>
      </c>
      <c r="G7" s="66" t="s">
        <v>112</v>
      </c>
    </row>
    <row r="8" spans="1:13">
      <c r="A8" s="66">
        <v>7</v>
      </c>
      <c r="B8" s="66" t="s">
        <v>61</v>
      </c>
      <c r="C8" s="67"/>
      <c r="D8" s="66"/>
      <c r="E8" s="66">
        <f t="shared" si="0"/>
        <v>-4.3E-3</v>
      </c>
      <c r="F8" s="67">
        <f t="shared" si="1"/>
        <v>-13.63998868</v>
      </c>
      <c r="G8" s="66" t="s">
        <v>113</v>
      </c>
    </row>
    <row r="9" spans="1:13">
      <c r="A9" s="66">
        <v>8</v>
      </c>
      <c r="B9" s="66" t="s">
        <v>61</v>
      </c>
      <c r="C9" s="67"/>
      <c r="D9" s="66"/>
      <c r="E9" s="66">
        <f t="shared" si="0"/>
        <v>-4.3E-3</v>
      </c>
      <c r="F9" s="67">
        <f t="shared" si="1"/>
        <v>-13.63998868</v>
      </c>
      <c r="G9" s="66" t="s">
        <v>114</v>
      </c>
    </row>
    <row r="10" spans="1:13">
      <c r="A10" s="66">
        <v>9</v>
      </c>
      <c r="B10" s="66" t="s">
        <v>61</v>
      </c>
      <c r="C10" s="67"/>
      <c r="D10" s="66"/>
      <c r="E10" s="66">
        <f t="shared" si="0"/>
        <v>-4.3E-3</v>
      </c>
      <c r="F10" s="67">
        <f t="shared" si="1"/>
        <v>-13.63998868</v>
      </c>
      <c r="G10" s="66" t="s">
        <v>115</v>
      </c>
    </row>
    <row r="11" spans="1:13">
      <c r="A11" s="66">
        <v>10</v>
      </c>
      <c r="B11" s="66" t="s">
        <v>61</v>
      </c>
      <c r="C11" s="67"/>
      <c r="D11" s="66"/>
      <c r="E11" s="66">
        <f t="shared" si="0"/>
        <v>-4.3E-3</v>
      </c>
      <c r="F11" s="67">
        <f t="shared" si="1"/>
        <v>-13.63998868</v>
      </c>
      <c r="G11" s="66" t="s">
        <v>116</v>
      </c>
    </row>
    <row r="12" spans="1:13">
      <c r="A12" s="66">
        <v>11</v>
      </c>
      <c r="B12" s="66" t="s">
        <v>61</v>
      </c>
      <c r="C12" s="67"/>
      <c r="D12" s="66"/>
      <c r="E12" s="66">
        <f t="shared" si="0"/>
        <v>-4.3E-3</v>
      </c>
      <c r="F12" s="67">
        <f t="shared" si="1"/>
        <v>-13.63998868</v>
      </c>
      <c r="G12" s="66" t="s">
        <v>117</v>
      </c>
    </row>
    <row r="13" spans="1:13">
      <c r="A13" s="66">
        <v>12</v>
      </c>
      <c r="B13" s="66" t="s">
        <v>61</v>
      </c>
      <c r="C13" s="67"/>
      <c r="D13" s="66"/>
      <c r="E13" s="66">
        <f t="shared" si="0"/>
        <v>-4.3E-3</v>
      </c>
      <c r="F13" s="67">
        <f t="shared" si="1"/>
        <v>-13.63998868</v>
      </c>
      <c r="G13" s="66" t="s">
        <v>118</v>
      </c>
    </row>
    <row r="14" spans="1:13">
      <c r="A14" s="68">
        <v>13</v>
      </c>
      <c r="B14" s="68" t="s">
        <v>61</v>
      </c>
      <c r="C14" s="69"/>
      <c r="D14" s="68"/>
      <c r="E14" s="68">
        <f t="shared" si="0"/>
        <v>-4.3E-3</v>
      </c>
      <c r="F14" s="69">
        <f t="shared" si="1"/>
        <v>-13.63998868</v>
      </c>
      <c r="G14" s="68" t="s">
        <v>119</v>
      </c>
    </row>
    <row r="15" spans="1:13">
      <c r="A15" s="68">
        <v>14</v>
      </c>
      <c r="B15" s="68" t="s">
        <v>61</v>
      </c>
      <c r="C15" s="69"/>
      <c r="D15" s="68"/>
      <c r="E15" s="68">
        <f t="shared" si="0"/>
        <v>-4.3E-3</v>
      </c>
      <c r="F15" s="69">
        <f t="shared" si="1"/>
        <v>-13.63998868</v>
      </c>
      <c r="G15" s="68" t="s">
        <v>120</v>
      </c>
    </row>
    <row r="16" spans="1:13">
      <c r="A16" s="68">
        <v>15</v>
      </c>
      <c r="B16" s="68" t="s">
        <v>61</v>
      </c>
      <c r="C16" s="69"/>
      <c r="D16" s="68"/>
      <c r="E16" s="68">
        <f t="shared" si="0"/>
        <v>-4.3E-3</v>
      </c>
      <c r="F16" s="69">
        <f t="shared" si="1"/>
        <v>-13.63998868</v>
      </c>
      <c r="G16" s="68" t="s">
        <v>121</v>
      </c>
    </row>
    <row r="17" spans="1:7">
      <c r="A17" s="68">
        <v>16</v>
      </c>
      <c r="B17" s="68" t="s">
        <v>61</v>
      </c>
      <c r="C17" s="69"/>
      <c r="D17" s="68"/>
      <c r="E17" s="68">
        <f t="shared" si="0"/>
        <v>-4.3E-3</v>
      </c>
      <c r="F17" s="69">
        <f t="shared" si="1"/>
        <v>-13.63998868</v>
      </c>
      <c r="G17" s="68" t="s">
        <v>122</v>
      </c>
    </row>
    <row r="18" spans="1:7">
      <c r="A18" s="68">
        <v>17</v>
      </c>
      <c r="B18" s="68" t="s">
        <v>61</v>
      </c>
      <c r="C18" s="69"/>
      <c r="D18" s="68"/>
      <c r="E18" s="68">
        <f t="shared" si="0"/>
        <v>-4.3E-3</v>
      </c>
      <c r="F18" s="69">
        <f t="shared" si="1"/>
        <v>-13.63998868</v>
      </c>
      <c r="G18" s="68" t="s">
        <v>123</v>
      </c>
    </row>
    <row r="19" spans="1:7">
      <c r="A19" s="68">
        <v>18</v>
      </c>
      <c r="B19" s="68" t="s">
        <v>61</v>
      </c>
      <c r="C19" s="69"/>
      <c r="D19" s="68"/>
      <c r="E19" s="68">
        <f t="shared" si="0"/>
        <v>-4.3E-3</v>
      </c>
      <c r="F19" s="69">
        <f t="shared" si="1"/>
        <v>-13.63998868</v>
      </c>
      <c r="G19" s="68" t="s">
        <v>124</v>
      </c>
    </row>
    <row r="20" spans="1:7">
      <c r="A20" s="68">
        <v>19</v>
      </c>
      <c r="B20" s="68" t="s">
        <v>61</v>
      </c>
      <c r="C20" s="69"/>
      <c r="D20" s="68"/>
      <c r="E20" s="68">
        <f t="shared" si="0"/>
        <v>-4.3E-3</v>
      </c>
      <c r="F20" s="69">
        <f t="shared" si="1"/>
        <v>-13.63998868</v>
      </c>
      <c r="G20" s="68" t="s">
        <v>125</v>
      </c>
    </row>
    <row r="21" spans="1:7">
      <c r="A21" s="68">
        <v>20</v>
      </c>
      <c r="B21" s="68" t="s">
        <v>61</v>
      </c>
      <c r="C21" s="69"/>
      <c r="D21" s="68"/>
      <c r="E21" s="68">
        <f t="shared" si="0"/>
        <v>-4.3E-3</v>
      </c>
      <c r="F21" s="69">
        <f t="shared" si="1"/>
        <v>-13.63998868</v>
      </c>
      <c r="G21" s="68" t="s">
        <v>126</v>
      </c>
    </row>
    <row r="22" spans="1:7">
      <c r="A22" s="66">
        <v>21</v>
      </c>
      <c r="B22" s="66" t="s">
        <v>61</v>
      </c>
      <c r="C22" s="67"/>
      <c r="D22" s="66"/>
      <c r="E22" s="66">
        <f t="shared" si="0"/>
        <v>-4.3E-3</v>
      </c>
      <c r="F22" s="67">
        <f t="shared" si="1"/>
        <v>-13.63998868</v>
      </c>
      <c r="G22" s="66" t="s">
        <v>127</v>
      </c>
    </row>
    <row r="23" spans="1:7">
      <c r="A23" s="66">
        <v>22</v>
      </c>
      <c r="B23" s="66" t="s">
        <v>61</v>
      </c>
      <c r="C23" s="67"/>
      <c r="D23" s="66"/>
      <c r="E23" s="66">
        <f t="shared" si="0"/>
        <v>-4.3E-3</v>
      </c>
      <c r="F23" s="67">
        <f t="shared" si="1"/>
        <v>-13.63998868</v>
      </c>
      <c r="G23" s="66" t="s">
        <v>128</v>
      </c>
    </row>
  </sheetData>
  <pageMargins left="0.75" right="0.75" top="1" bottom="1" header="0.5" footer="0.5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M81"/>
  <sheetViews>
    <sheetView workbookViewId="0">
      <selection activeCell="I12" sqref="I12"/>
    </sheetView>
  </sheetViews>
  <sheetFormatPr defaultColWidth="11.41015625" defaultRowHeight="12.7"/>
  <sheetData>
    <row r="1" spans="1:13" ht="25.35">
      <c r="A1" s="39" t="s">
        <v>55</v>
      </c>
      <c r="B1" s="39" t="s">
        <v>56</v>
      </c>
      <c r="C1" s="40" t="s">
        <v>57</v>
      </c>
      <c r="D1" s="41" t="s">
        <v>58</v>
      </c>
      <c r="E1" s="42" t="s">
        <v>59</v>
      </c>
      <c r="F1" s="43" t="s">
        <v>60</v>
      </c>
      <c r="G1" s="43" t="s">
        <v>62</v>
      </c>
    </row>
    <row r="2" spans="1:13">
      <c r="A2" s="66">
        <v>1</v>
      </c>
      <c r="B2" s="66" t="s">
        <v>61</v>
      </c>
      <c r="C2" s="67"/>
      <c r="D2" s="66"/>
      <c r="E2" s="66">
        <f t="shared" ref="E2:E23" si="0">((20-D2)*-0.000175+C2)-0.0008</f>
        <v>-4.3E-3</v>
      </c>
      <c r="F2" s="67">
        <f t="shared" ref="F2:F23" si="1">E2*10.9276-13.593</f>
        <v>-13.63998868</v>
      </c>
      <c r="G2" s="66" t="s">
        <v>129</v>
      </c>
      <c r="I2" t="s">
        <v>154</v>
      </c>
      <c r="L2">
        <f>((20-K2)*-0.000175+J2)-0.0008</f>
        <v>-4.3E-3</v>
      </c>
      <c r="M2" s="44">
        <f>L2*10.9276-13.593</f>
        <v>-13.63998868</v>
      </c>
    </row>
    <row r="3" spans="1:13">
      <c r="A3" s="66">
        <v>2</v>
      </c>
      <c r="B3" s="66" t="s">
        <v>61</v>
      </c>
      <c r="C3" s="67"/>
      <c r="D3" s="66"/>
      <c r="E3" s="66">
        <f t="shared" si="0"/>
        <v>-4.3E-3</v>
      </c>
      <c r="F3" s="67">
        <f t="shared" si="1"/>
        <v>-13.63998868</v>
      </c>
      <c r="G3" s="66" t="s">
        <v>130</v>
      </c>
      <c r="I3" t="s">
        <v>155</v>
      </c>
      <c r="L3">
        <f>((20-K3)*-0.000175+J3)-0.0008</f>
        <v>-4.3E-3</v>
      </c>
      <c r="M3" s="44">
        <f>L3*10.9276-13.593</f>
        <v>-13.63998868</v>
      </c>
    </row>
    <row r="4" spans="1:13">
      <c r="A4" s="66">
        <v>3</v>
      </c>
      <c r="B4" s="66" t="s">
        <v>61</v>
      </c>
      <c r="C4" s="67"/>
      <c r="D4" s="66"/>
      <c r="E4" s="66">
        <f t="shared" si="0"/>
        <v>-4.3E-3</v>
      </c>
      <c r="F4" s="67">
        <f t="shared" si="1"/>
        <v>-13.63998868</v>
      </c>
      <c r="G4" s="66" t="s">
        <v>131</v>
      </c>
      <c r="I4" t="s">
        <v>156</v>
      </c>
    </row>
    <row r="5" spans="1:13">
      <c r="A5" s="66">
        <v>4</v>
      </c>
      <c r="B5" s="66" t="s">
        <v>61</v>
      </c>
      <c r="C5" s="67"/>
      <c r="D5" s="66"/>
      <c r="E5" s="66">
        <f t="shared" si="0"/>
        <v>-4.3E-3</v>
      </c>
      <c r="F5" s="67">
        <f t="shared" si="1"/>
        <v>-13.63998868</v>
      </c>
      <c r="G5" s="66" t="s">
        <v>132</v>
      </c>
      <c r="I5" t="s">
        <v>157</v>
      </c>
    </row>
    <row r="6" spans="1:13">
      <c r="A6" s="66">
        <v>5</v>
      </c>
      <c r="B6" s="66" t="s">
        <v>61</v>
      </c>
      <c r="C6" s="67"/>
      <c r="D6" s="66"/>
      <c r="E6" s="66">
        <f t="shared" si="0"/>
        <v>-4.3E-3</v>
      </c>
      <c r="F6" s="67">
        <f t="shared" si="1"/>
        <v>-13.63998868</v>
      </c>
      <c r="G6" s="66" t="s">
        <v>133</v>
      </c>
    </row>
    <row r="7" spans="1:13">
      <c r="A7" s="66">
        <v>6</v>
      </c>
      <c r="B7" s="66" t="s">
        <v>61</v>
      </c>
      <c r="C7" s="67"/>
      <c r="D7" s="66"/>
      <c r="E7" s="66">
        <f t="shared" si="0"/>
        <v>-4.3E-3</v>
      </c>
      <c r="F7" s="67">
        <f t="shared" si="1"/>
        <v>-13.63998868</v>
      </c>
      <c r="G7" s="66" t="s">
        <v>134</v>
      </c>
    </row>
    <row r="8" spans="1:13">
      <c r="A8" s="68">
        <v>7</v>
      </c>
      <c r="B8" s="68" t="s">
        <v>61</v>
      </c>
      <c r="C8" s="69"/>
      <c r="D8" s="68"/>
      <c r="E8" s="68">
        <f t="shared" si="0"/>
        <v>-4.3E-3</v>
      </c>
      <c r="F8" s="69">
        <f t="shared" si="1"/>
        <v>-13.63998868</v>
      </c>
      <c r="G8" s="68" t="s">
        <v>135</v>
      </c>
    </row>
    <row r="9" spans="1:13">
      <c r="A9" s="68">
        <v>8</v>
      </c>
      <c r="B9" s="68" t="s">
        <v>61</v>
      </c>
      <c r="C9" s="69"/>
      <c r="D9" s="68"/>
      <c r="E9" s="68">
        <f t="shared" si="0"/>
        <v>-4.3E-3</v>
      </c>
      <c r="F9" s="69">
        <f t="shared" si="1"/>
        <v>-13.63998868</v>
      </c>
      <c r="G9" s="68" t="s">
        <v>136</v>
      </c>
    </row>
    <row r="10" spans="1:13">
      <c r="A10" s="68">
        <v>9</v>
      </c>
      <c r="B10" s="68" t="s">
        <v>61</v>
      </c>
      <c r="C10" s="69"/>
      <c r="D10" s="68"/>
      <c r="E10" s="68">
        <f t="shared" si="0"/>
        <v>-4.3E-3</v>
      </c>
      <c r="F10" s="69">
        <f t="shared" si="1"/>
        <v>-13.63998868</v>
      </c>
      <c r="G10" s="68" t="s">
        <v>137</v>
      </c>
    </row>
    <row r="11" spans="1:13">
      <c r="A11" s="68">
        <v>10</v>
      </c>
      <c r="B11" s="68" t="s">
        <v>61</v>
      </c>
      <c r="C11" s="69"/>
      <c r="D11" s="68"/>
      <c r="E11" s="68">
        <f t="shared" si="0"/>
        <v>-4.3E-3</v>
      </c>
      <c r="F11" s="69">
        <f t="shared" si="1"/>
        <v>-13.63998868</v>
      </c>
      <c r="G11" s="68" t="s">
        <v>158</v>
      </c>
    </row>
    <row r="12" spans="1:13">
      <c r="A12" s="68">
        <v>11</v>
      </c>
      <c r="B12" s="68" t="s">
        <v>61</v>
      </c>
      <c r="C12" s="69"/>
      <c r="D12" s="68"/>
      <c r="E12" s="68">
        <f t="shared" si="0"/>
        <v>-4.3E-3</v>
      </c>
      <c r="F12" s="69">
        <f t="shared" si="1"/>
        <v>-13.63998868</v>
      </c>
      <c r="G12" s="68" t="s">
        <v>159</v>
      </c>
    </row>
    <row r="13" spans="1:13">
      <c r="A13" s="68">
        <v>12</v>
      </c>
      <c r="B13" s="68" t="s">
        <v>61</v>
      </c>
      <c r="C13" s="69"/>
      <c r="D13" s="68"/>
      <c r="E13" s="68">
        <f t="shared" si="0"/>
        <v>-4.3E-3</v>
      </c>
      <c r="F13" s="69">
        <f t="shared" si="1"/>
        <v>-13.63998868</v>
      </c>
      <c r="G13" s="68" t="s">
        <v>160</v>
      </c>
    </row>
    <row r="14" spans="1:13">
      <c r="A14" s="68">
        <v>13</v>
      </c>
      <c r="B14" s="68" t="s">
        <v>61</v>
      </c>
      <c r="C14" s="69"/>
      <c r="D14" s="68"/>
      <c r="E14" s="68">
        <f t="shared" si="0"/>
        <v>-4.3E-3</v>
      </c>
      <c r="F14" s="69">
        <f t="shared" si="1"/>
        <v>-13.63998868</v>
      </c>
      <c r="G14" s="68" t="s">
        <v>161</v>
      </c>
    </row>
    <row r="15" spans="1:13">
      <c r="A15" s="68">
        <v>14</v>
      </c>
      <c r="B15" s="68" t="s">
        <v>61</v>
      </c>
      <c r="C15" s="69"/>
      <c r="D15" s="68"/>
      <c r="E15" s="68">
        <f t="shared" si="0"/>
        <v>-4.3E-3</v>
      </c>
      <c r="F15" s="69">
        <f t="shared" si="1"/>
        <v>-13.63998868</v>
      </c>
      <c r="G15" s="68" t="s">
        <v>162</v>
      </c>
    </row>
    <row r="16" spans="1:13">
      <c r="A16" s="66">
        <v>15</v>
      </c>
      <c r="B16" s="66" t="s">
        <v>61</v>
      </c>
      <c r="C16" s="67"/>
      <c r="D16" s="66"/>
      <c r="E16" s="66">
        <f t="shared" si="0"/>
        <v>-4.3E-3</v>
      </c>
      <c r="F16" s="67">
        <f t="shared" si="1"/>
        <v>-13.63998868</v>
      </c>
      <c r="G16" s="66" t="s">
        <v>178</v>
      </c>
    </row>
    <row r="17" spans="1:7">
      <c r="A17" s="66">
        <v>16</v>
      </c>
      <c r="B17" s="66" t="s">
        <v>61</v>
      </c>
      <c r="C17" s="67"/>
      <c r="D17" s="66"/>
      <c r="E17" s="66">
        <f t="shared" si="0"/>
        <v>-4.3E-3</v>
      </c>
      <c r="F17" s="67">
        <f t="shared" si="1"/>
        <v>-13.63998868</v>
      </c>
      <c r="G17" s="66" t="s">
        <v>179</v>
      </c>
    </row>
    <row r="18" spans="1:7">
      <c r="A18" s="66">
        <v>17</v>
      </c>
      <c r="B18" s="66" t="s">
        <v>61</v>
      </c>
      <c r="C18" s="67"/>
      <c r="D18" s="66"/>
      <c r="E18" s="66">
        <f t="shared" si="0"/>
        <v>-4.3E-3</v>
      </c>
      <c r="F18" s="67">
        <f t="shared" si="1"/>
        <v>-13.63998868</v>
      </c>
      <c r="G18" s="66" t="s">
        <v>180</v>
      </c>
    </row>
    <row r="19" spans="1:7">
      <c r="A19" s="66">
        <v>18</v>
      </c>
      <c r="B19" s="66" t="s">
        <v>61</v>
      </c>
      <c r="C19" s="67"/>
      <c r="D19" s="66"/>
      <c r="E19" s="66">
        <f t="shared" si="0"/>
        <v>-4.3E-3</v>
      </c>
      <c r="F19" s="67">
        <f t="shared" si="1"/>
        <v>-13.63998868</v>
      </c>
      <c r="G19" s="66" t="s">
        <v>181</v>
      </c>
    </row>
    <row r="20" spans="1:7">
      <c r="A20" s="66">
        <v>19</v>
      </c>
      <c r="B20" s="66" t="s">
        <v>61</v>
      </c>
      <c r="C20" s="67"/>
      <c r="D20" s="66"/>
      <c r="E20" s="66">
        <f t="shared" si="0"/>
        <v>-4.3E-3</v>
      </c>
      <c r="F20" s="67">
        <f t="shared" si="1"/>
        <v>-13.63998868</v>
      </c>
      <c r="G20" s="66" t="s">
        <v>182</v>
      </c>
    </row>
    <row r="21" spans="1:7">
      <c r="A21" s="66">
        <v>20</v>
      </c>
      <c r="B21" s="66" t="s">
        <v>61</v>
      </c>
      <c r="C21" s="67"/>
      <c r="D21" s="66"/>
      <c r="E21" s="66">
        <f t="shared" si="0"/>
        <v>-4.3E-3</v>
      </c>
      <c r="F21" s="67">
        <f t="shared" si="1"/>
        <v>-13.63998868</v>
      </c>
      <c r="G21" s="66" t="s">
        <v>183</v>
      </c>
    </row>
    <row r="22" spans="1:7">
      <c r="A22" s="66">
        <v>21</v>
      </c>
      <c r="B22" s="66" t="s">
        <v>61</v>
      </c>
      <c r="C22" s="67"/>
      <c r="D22" s="66"/>
      <c r="E22" s="66">
        <f t="shared" si="0"/>
        <v>-4.3E-3</v>
      </c>
      <c r="F22" s="67">
        <f t="shared" si="1"/>
        <v>-13.63998868</v>
      </c>
      <c r="G22" s="66" t="s">
        <v>184</v>
      </c>
    </row>
    <row r="23" spans="1:7">
      <c r="A23" s="66">
        <v>22</v>
      </c>
      <c r="B23" s="66" t="s">
        <v>61</v>
      </c>
      <c r="C23" s="67"/>
      <c r="D23" s="66"/>
      <c r="E23" s="66">
        <f t="shared" si="0"/>
        <v>-4.3E-3</v>
      </c>
      <c r="F23" s="67">
        <f t="shared" si="1"/>
        <v>-13.63998868</v>
      </c>
      <c r="G23" s="66" t="s">
        <v>185</v>
      </c>
    </row>
    <row r="24" spans="1:7">
      <c r="A24" s="47">
        <v>23</v>
      </c>
      <c r="B24" s="47" t="s">
        <v>61</v>
      </c>
      <c r="C24" s="46"/>
      <c r="D24" s="45"/>
      <c r="E24" s="47">
        <f t="shared" ref="E24:E65" si="2">((20-D24)*-0.000175+C24)-0.0008</f>
        <v>-4.3E-3</v>
      </c>
      <c r="F24" s="44">
        <f t="shared" ref="F24:F65" si="3">E24*10.9276-13.593</f>
        <v>-13.63998868</v>
      </c>
      <c r="G24" t="s">
        <v>85</v>
      </c>
    </row>
    <row r="25" spans="1:7">
      <c r="A25" s="47">
        <v>24</v>
      </c>
      <c r="B25" s="47" t="s">
        <v>61</v>
      </c>
      <c r="C25" s="46"/>
      <c r="D25" s="45"/>
      <c r="E25" s="47">
        <f t="shared" si="2"/>
        <v>-4.3E-3</v>
      </c>
      <c r="F25" s="44">
        <f t="shared" si="3"/>
        <v>-13.63998868</v>
      </c>
      <c r="G25" t="s">
        <v>86</v>
      </c>
    </row>
    <row r="26" spans="1:7">
      <c r="A26" s="54">
        <v>25</v>
      </c>
      <c r="B26" s="54" t="s">
        <v>61</v>
      </c>
      <c r="C26" s="55"/>
      <c r="D26" s="54"/>
      <c r="E26" s="54">
        <f t="shared" si="2"/>
        <v>-4.3E-3</v>
      </c>
      <c r="F26" s="55">
        <f t="shared" si="3"/>
        <v>-13.63998868</v>
      </c>
      <c r="G26" s="54" t="s">
        <v>87</v>
      </c>
    </row>
    <row r="27" spans="1:7">
      <c r="A27" s="54">
        <v>26</v>
      </c>
      <c r="B27" s="54" t="s">
        <v>61</v>
      </c>
      <c r="C27" s="55"/>
      <c r="D27" s="54"/>
      <c r="E27" s="54">
        <f t="shared" si="2"/>
        <v>-4.3E-3</v>
      </c>
      <c r="F27" s="55">
        <f t="shared" si="3"/>
        <v>-13.63998868</v>
      </c>
      <c r="G27" s="54" t="s">
        <v>88</v>
      </c>
    </row>
    <row r="28" spans="1:7">
      <c r="A28" s="54">
        <v>27</v>
      </c>
      <c r="B28" s="54" t="s">
        <v>61</v>
      </c>
      <c r="C28" s="55"/>
      <c r="D28" s="54"/>
      <c r="E28" s="54">
        <f t="shared" si="2"/>
        <v>-4.3E-3</v>
      </c>
      <c r="F28" s="55">
        <f t="shared" si="3"/>
        <v>-13.63998868</v>
      </c>
      <c r="G28" s="54" t="s">
        <v>89</v>
      </c>
    </row>
    <row r="29" spans="1:7">
      <c r="A29" s="54">
        <v>28</v>
      </c>
      <c r="B29" s="54" t="s">
        <v>61</v>
      </c>
      <c r="C29" s="55"/>
      <c r="D29" s="54"/>
      <c r="E29" s="54">
        <f t="shared" si="2"/>
        <v>-4.3E-3</v>
      </c>
      <c r="F29" s="55">
        <f t="shared" si="3"/>
        <v>-13.63998868</v>
      </c>
      <c r="G29" s="54" t="s">
        <v>90</v>
      </c>
    </row>
    <row r="30" spans="1:7">
      <c r="A30" s="54">
        <v>29</v>
      </c>
      <c r="B30" s="54" t="s">
        <v>61</v>
      </c>
      <c r="C30" s="55"/>
      <c r="D30" s="54"/>
      <c r="E30" s="54">
        <f t="shared" si="2"/>
        <v>-4.3E-3</v>
      </c>
      <c r="F30" s="55">
        <f t="shared" si="3"/>
        <v>-13.63998868</v>
      </c>
      <c r="G30" s="54" t="s">
        <v>91</v>
      </c>
    </row>
    <row r="31" spans="1:7">
      <c r="A31" s="54">
        <v>30</v>
      </c>
      <c r="B31" s="54" t="s">
        <v>61</v>
      </c>
      <c r="C31" s="55"/>
      <c r="D31" s="54"/>
      <c r="E31" s="54">
        <f t="shared" si="2"/>
        <v>-4.3E-3</v>
      </c>
      <c r="F31" s="55">
        <f t="shared" si="3"/>
        <v>-13.63998868</v>
      </c>
      <c r="G31" s="54" t="s">
        <v>92</v>
      </c>
    </row>
    <row r="32" spans="1:7">
      <c r="A32" s="54">
        <v>31</v>
      </c>
      <c r="B32" s="54" t="s">
        <v>61</v>
      </c>
      <c r="C32" s="55"/>
      <c r="D32" s="54"/>
      <c r="E32" s="54">
        <f t="shared" si="2"/>
        <v>-4.3E-3</v>
      </c>
      <c r="F32" s="55">
        <f t="shared" si="3"/>
        <v>-13.63998868</v>
      </c>
      <c r="G32" s="54" t="s">
        <v>93</v>
      </c>
    </row>
    <row r="33" spans="1:7">
      <c r="A33" s="54">
        <v>32</v>
      </c>
      <c r="B33" s="54" t="s">
        <v>61</v>
      </c>
      <c r="C33" s="55"/>
      <c r="D33" s="54"/>
      <c r="E33" s="54">
        <f t="shared" si="2"/>
        <v>-4.3E-3</v>
      </c>
      <c r="F33" s="55">
        <f t="shared" si="3"/>
        <v>-13.63998868</v>
      </c>
      <c r="G33" s="54" t="s">
        <v>94</v>
      </c>
    </row>
    <row r="34" spans="1:7">
      <c r="A34">
        <v>33</v>
      </c>
      <c r="B34" t="s">
        <v>61</v>
      </c>
      <c r="C34" s="46"/>
      <c r="D34" s="45"/>
      <c r="E34">
        <f t="shared" si="2"/>
        <v>-4.3E-3</v>
      </c>
      <c r="F34" s="44">
        <f t="shared" si="3"/>
        <v>-13.63998868</v>
      </c>
      <c r="G34" t="s">
        <v>95</v>
      </c>
    </row>
    <row r="35" spans="1:7">
      <c r="A35">
        <v>34</v>
      </c>
      <c r="B35" t="s">
        <v>61</v>
      </c>
      <c r="C35" s="46"/>
      <c r="D35" s="45"/>
      <c r="E35">
        <f t="shared" si="2"/>
        <v>-4.3E-3</v>
      </c>
      <c r="F35" s="44">
        <f t="shared" si="3"/>
        <v>-13.63998868</v>
      </c>
      <c r="G35" t="s">
        <v>96</v>
      </c>
    </row>
    <row r="36" spans="1:7">
      <c r="A36">
        <v>35</v>
      </c>
      <c r="B36" t="s">
        <v>61</v>
      </c>
      <c r="C36" s="46"/>
      <c r="D36" s="45"/>
      <c r="E36">
        <f t="shared" si="2"/>
        <v>-4.3E-3</v>
      </c>
      <c r="F36" s="44">
        <f t="shared" si="3"/>
        <v>-13.63998868</v>
      </c>
      <c r="G36" t="s">
        <v>97</v>
      </c>
    </row>
    <row r="37" spans="1:7">
      <c r="A37" s="47">
        <v>36</v>
      </c>
      <c r="B37" s="47" t="s">
        <v>61</v>
      </c>
      <c r="C37" s="46"/>
      <c r="D37" s="45"/>
      <c r="E37" s="47">
        <f t="shared" si="2"/>
        <v>-4.3E-3</v>
      </c>
      <c r="F37" s="44">
        <f t="shared" si="3"/>
        <v>-13.63998868</v>
      </c>
      <c r="G37" t="s">
        <v>98</v>
      </c>
    </row>
    <row r="38" spans="1:7">
      <c r="A38" s="47">
        <v>37</v>
      </c>
      <c r="B38" s="47" t="s">
        <v>61</v>
      </c>
      <c r="C38" s="46"/>
      <c r="D38" s="45"/>
      <c r="E38" s="47">
        <f t="shared" si="2"/>
        <v>-4.3E-3</v>
      </c>
      <c r="F38" s="44">
        <f t="shared" si="3"/>
        <v>-13.63998868</v>
      </c>
      <c r="G38" t="s">
        <v>99</v>
      </c>
    </row>
    <row r="39" spans="1:7">
      <c r="A39" s="47">
        <v>38</v>
      </c>
      <c r="B39" s="47" t="s">
        <v>61</v>
      </c>
      <c r="C39" s="46"/>
      <c r="D39" s="45"/>
      <c r="E39" s="47">
        <f t="shared" si="2"/>
        <v>-4.3E-3</v>
      </c>
      <c r="F39" s="44">
        <f t="shared" si="3"/>
        <v>-13.63998868</v>
      </c>
      <c r="G39" t="s">
        <v>100</v>
      </c>
    </row>
    <row r="40" spans="1:7">
      <c r="A40" s="47">
        <v>39</v>
      </c>
      <c r="B40" s="47" t="s">
        <v>61</v>
      </c>
      <c r="C40" s="46"/>
      <c r="D40" s="45"/>
      <c r="E40" s="47">
        <f t="shared" si="2"/>
        <v>-4.3E-3</v>
      </c>
      <c r="F40" s="44">
        <f t="shared" si="3"/>
        <v>-13.63998868</v>
      </c>
      <c r="G40" t="s">
        <v>101</v>
      </c>
    </row>
    <row r="41" spans="1:7">
      <c r="A41" s="47">
        <v>40</v>
      </c>
      <c r="B41" s="47" t="s">
        <v>61</v>
      </c>
      <c r="C41" s="46"/>
      <c r="D41" s="45"/>
      <c r="E41" s="47">
        <f t="shared" si="2"/>
        <v>-4.3E-3</v>
      </c>
      <c r="F41" s="44">
        <f t="shared" si="3"/>
        <v>-13.63998868</v>
      </c>
      <c r="G41" t="s">
        <v>102</v>
      </c>
    </row>
    <row r="42" spans="1:7">
      <c r="A42" s="54">
        <v>41</v>
      </c>
      <c r="B42" s="54" t="s">
        <v>61</v>
      </c>
      <c r="C42" s="55"/>
      <c r="D42" s="54"/>
      <c r="E42" s="54">
        <f t="shared" si="2"/>
        <v>-4.3E-3</v>
      </c>
      <c r="F42" s="55">
        <f t="shared" si="3"/>
        <v>-13.63998868</v>
      </c>
      <c r="G42" s="54" t="s">
        <v>103</v>
      </c>
    </row>
    <row r="43" spans="1:7">
      <c r="A43" s="54">
        <v>42</v>
      </c>
      <c r="B43" s="54" t="s">
        <v>61</v>
      </c>
      <c r="C43" s="55"/>
      <c r="D43" s="54"/>
      <c r="E43" s="54">
        <f t="shared" si="2"/>
        <v>-4.3E-3</v>
      </c>
      <c r="F43" s="55">
        <f t="shared" si="3"/>
        <v>-13.63998868</v>
      </c>
      <c r="G43" s="54" t="s">
        <v>104</v>
      </c>
    </row>
    <row r="44" spans="1:7">
      <c r="A44" s="54">
        <v>43</v>
      </c>
      <c r="B44" s="54" t="s">
        <v>61</v>
      </c>
      <c r="C44" s="55"/>
      <c r="D44" s="54"/>
      <c r="E44" s="54">
        <f t="shared" si="2"/>
        <v>-4.3E-3</v>
      </c>
      <c r="F44" s="55">
        <f t="shared" si="3"/>
        <v>-13.63998868</v>
      </c>
      <c r="G44" s="54" t="s">
        <v>105</v>
      </c>
    </row>
    <row r="45" spans="1:7">
      <c r="A45" s="54">
        <v>44</v>
      </c>
      <c r="B45" s="54" t="s">
        <v>61</v>
      </c>
      <c r="C45" s="55"/>
      <c r="D45" s="54"/>
      <c r="E45" s="54">
        <f t="shared" si="2"/>
        <v>-4.3E-3</v>
      </c>
      <c r="F45" s="55">
        <f t="shared" si="3"/>
        <v>-13.63998868</v>
      </c>
      <c r="G45" s="54" t="s">
        <v>106</v>
      </c>
    </row>
    <row r="46" spans="1:7">
      <c r="A46" s="54">
        <v>45</v>
      </c>
      <c r="B46" s="54" t="s">
        <v>61</v>
      </c>
      <c r="C46" s="55"/>
      <c r="D46" s="54"/>
      <c r="E46" s="54">
        <f t="shared" si="2"/>
        <v>-4.3E-3</v>
      </c>
      <c r="F46" s="55">
        <f t="shared" si="3"/>
        <v>-13.63998868</v>
      </c>
      <c r="G46" s="54" t="s">
        <v>107</v>
      </c>
    </row>
    <row r="47" spans="1:7">
      <c r="A47" s="54">
        <v>46</v>
      </c>
      <c r="B47" s="54" t="s">
        <v>61</v>
      </c>
      <c r="C47" s="55"/>
      <c r="D47" s="54"/>
      <c r="E47" s="54">
        <f t="shared" si="2"/>
        <v>-4.3E-3</v>
      </c>
      <c r="F47" s="55">
        <f t="shared" si="3"/>
        <v>-13.63998868</v>
      </c>
      <c r="G47" s="54" t="s">
        <v>108</v>
      </c>
    </row>
    <row r="48" spans="1:7">
      <c r="A48" s="54">
        <v>47</v>
      </c>
      <c r="B48" s="54" t="s">
        <v>61</v>
      </c>
      <c r="C48" s="55"/>
      <c r="D48" s="54"/>
      <c r="E48" s="54">
        <f t="shared" si="2"/>
        <v>-4.3E-3</v>
      </c>
      <c r="F48" s="55">
        <f t="shared" si="3"/>
        <v>-13.63998868</v>
      </c>
      <c r="G48" s="54" t="s">
        <v>109</v>
      </c>
    </row>
    <row r="49" spans="1:7">
      <c r="A49" s="54">
        <v>48</v>
      </c>
      <c r="B49" s="54" t="s">
        <v>61</v>
      </c>
      <c r="C49" s="55"/>
      <c r="D49" s="54"/>
      <c r="E49" s="54">
        <f t="shared" si="2"/>
        <v>-4.3E-3</v>
      </c>
      <c r="F49" s="55">
        <f t="shared" si="3"/>
        <v>-13.63998868</v>
      </c>
      <c r="G49" s="54" t="s">
        <v>110</v>
      </c>
    </row>
    <row r="50" spans="1:7">
      <c r="A50">
        <v>49</v>
      </c>
      <c r="B50" t="s">
        <v>61</v>
      </c>
      <c r="C50" s="46"/>
      <c r="D50" s="45"/>
      <c r="E50">
        <f t="shared" si="2"/>
        <v>-4.3E-3</v>
      </c>
      <c r="F50" s="44">
        <f t="shared" si="3"/>
        <v>-13.63998868</v>
      </c>
      <c r="G50" t="s">
        <v>111</v>
      </c>
    </row>
    <row r="51" spans="1:7">
      <c r="A51">
        <v>50</v>
      </c>
      <c r="B51" t="s">
        <v>61</v>
      </c>
      <c r="C51" s="46"/>
      <c r="D51" s="45"/>
      <c r="E51">
        <f t="shared" si="2"/>
        <v>-4.3E-3</v>
      </c>
      <c r="F51" s="44">
        <f t="shared" si="3"/>
        <v>-13.63998868</v>
      </c>
      <c r="G51" t="s">
        <v>112</v>
      </c>
    </row>
    <row r="52" spans="1:7">
      <c r="A52">
        <v>51</v>
      </c>
      <c r="B52" t="s">
        <v>61</v>
      </c>
      <c r="C52" s="46"/>
      <c r="D52" s="45"/>
      <c r="E52">
        <f t="shared" si="2"/>
        <v>-4.3E-3</v>
      </c>
      <c r="F52" s="44">
        <f t="shared" si="3"/>
        <v>-13.63998868</v>
      </c>
      <c r="G52" t="s">
        <v>113</v>
      </c>
    </row>
    <row r="53" spans="1:7">
      <c r="A53" s="47">
        <v>52</v>
      </c>
      <c r="B53" s="47" t="s">
        <v>61</v>
      </c>
      <c r="C53" s="46"/>
      <c r="D53" s="45"/>
      <c r="E53" s="47">
        <f t="shared" si="2"/>
        <v>-4.3E-3</v>
      </c>
      <c r="F53" s="44">
        <f t="shared" si="3"/>
        <v>-13.63998868</v>
      </c>
      <c r="G53" t="s">
        <v>114</v>
      </c>
    </row>
    <row r="54" spans="1:7">
      <c r="A54" s="47">
        <v>53</v>
      </c>
      <c r="B54" s="47" t="s">
        <v>61</v>
      </c>
      <c r="C54" s="46"/>
      <c r="D54" s="45"/>
      <c r="E54" s="47">
        <f t="shared" si="2"/>
        <v>-4.3E-3</v>
      </c>
      <c r="F54" s="44">
        <f t="shared" si="3"/>
        <v>-13.63998868</v>
      </c>
      <c r="G54" t="s">
        <v>115</v>
      </c>
    </row>
    <row r="55" spans="1:7">
      <c r="A55" s="47">
        <v>54</v>
      </c>
      <c r="B55" s="47" t="s">
        <v>61</v>
      </c>
      <c r="C55" s="46"/>
      <c r="D55" s="45"/>
      <c r="E55" s="47">
        <f t="shared" si="2"/>
        <v>-4.3E-3</v>
      </c>
      <c r="F55" s="44">
        <f t="shared" si="3"/>
        <v>-13.63998868</v>
      </c>
      <c r="G55" t="s">
        <v>116</v>
      </c>
    </row>
    <row r="56" spans="1:7">
      <c r="A56" s="47">
        <v>55</v>
      </c>
      <c r="B56" s="47" t="s">
        <v>61</v>
      </c>
      <c r="C56" s="46"/>
      <c r="D56" s="45"/>
      <c r="E56" s="47">
        <f t="shared" si="2"/>
        <v>-4.3E-3</v>
      </c>
      <c r="F56" s="44">
        <f t="shared" si="3"/>
        <v>-13.63998868</v>
      </c>
      <c r="G56" t="s">
        <v>117</v>
      </c>
    </row>
    <row r="57" spans="1:7">
      <c r="A57" s="47">
        <v>56</v>
      </c>
      <c r="B57" s="47" t="s">
        <v>61</v>
      </c>
      <c r="C57" s="46"/>
      <c r="D57" s="45"/>
      <c r="E57" s="47">
        <f t="shared" si="2"/>
        <v>-4.3E-3</v>
      </c>
      <c r="F57" s="44">
        <f t="shared" si="3"/>
        <v>-13.63998868</v>
      </c>
      <c r="G57" t="s">
        <v>118</v>
      </c>
    </row>
    <row r="58" spans="1:7">
      <c r="A58" s="54">
        <v>57</v>
      </c>
      <c r="B58" s="54" t="s">
        <v>61</v>
      </c>
      <c r="C58" s="55"/>
      <c r="D58" s="54"/>
      <c r="E58" s="54">
        <f t="shared" si="2"/>
        <v>-4.3E-3</v>
      </c>
      <c r="F58" s="55">
        <f t="shared" si="3"/>
        <v>-13.63998868</v>
      </c>
      <c r="G58" s="54" t="s">
        <v>119</v>
      </c>
    </row>
    <row r="59" spans="1:7">
      <c r="A59" s="54">
        <v>58</v>
      </c>
      <c r="B59" s="54" t="s">
        <v>61</v>
      </c>
      <c r="C59" s="55"/>
      <c r="D59" s="54"/>
      <c r="E59" s="54">
        <f t="shared" si="2"/>
        <v>-4.3E-3</v>
      </c>
      <c r="F59" s="55">
        <f t="shared" si="3"/>
        <v>-13.63998868</v>
      </c>
      <c r="G59" s="54" t="s">
        <v>120</v>
      </c>
    </row>
    <row r="60" spans="1:7">
      <c r="A60" s="54">
        <v>59</v>
      </c>
      <c r="B60" s="54" t="s">
        <v>61</v>
      </c>
      <c r="C60" s="55"/>
      <c r="D60" s="54"/>
      <c r="E60" s="54">
        <f t="shared" si="2"/>
        <v>-4.3E-3</v>
      </c>
      <c r="F60" s="55">
        <f t="shared" si="3"/>
        <v>-13.63998868</v>
      </c>
      <c r="G60" s="54" t="s">
        <v>121</v>
      </c>
    </row>
    <row r="61" spans="1:7">
      <c r="A61" s="54">
        <v>60</v>
      </c>
      <c r="B61" s="54" t="s">
        <v>61</v>
      </c>
      <c r="C61" s="55"/>
      <c r="D61" s="54"/>
      <c r="E61" s="54">
        <f t="shared" si="2"/>
        <v>-4.3E-3</v>
      </c>
      <c r="F61" s="55">
        <f t="shared" si="3"/>
        <v>-13.63998868</v>
      </c>
      <c r="G61" s="54" t="s">
        <v>122</v>
      </c>
    </row>
    <row r="62" spans="1:7">
      <c r="A62" s="54">
        <v>61</v>
      </c>
      <c r="B62" s="54" t="s">
        <v>61</v>
      </c>
      <c r="C62" s="55"/>
      <c r="D62" s="54"/>
      <c r="E62" s="54">
        <f t="shared" si="2"/>
        <v>-4.3E-3</v>
      </c>
      <c r="F62" s="55">
        <f t="shared" si="3"/>
        <v>-13.63998868</v>
      </c>
      <c r="G62" s="54" t="s">
        <v>123</v>
      </c>
    </row>
    <row r="63" spans="1:7">
      <c r="A63" s="54">
        <v>62</v>
      </c>
      <c r="B63" s="54" t="s">
        <v>61</v>
      </c>
      <c r="C63" s="55"/>
      <c r="D63" s="54"/>
      <c r="E63" s="54">
        <f t="shared" si="2"/>
        <v>-4.3E-3</v>
      </c>
      <c r="F63" s="55">
        <f t="shared" si="3"/>
        <v>-13.63998868</v>
      </c>
      <c r="G63" s="54" t="s">
        <v>124</v>
      </c>
    </row>
    <row r="64" spans="1:7">
      <c r="A64" s="54">
        <v>63</v>
      </c>
      <c r="B64" s="54" t="s">
        <v>61</v>
      </c>
      <c r="C64" s="55"/>
      <c r="D64" s="54"/>
      <c r="E64" s="54">
        <f t="shared" si="2"/>
        <v>-4.3E-3</v>
      </c>
      <c r="F64" s="55">
        <f t="shared" si="3"/>
        <v>-13.63998868</v>
      </c>
      <c r="G64" s="54" t="s">
        <v>125</v>
      </c>
    </row>
    <row r="65" spans="1:7">
      <c r="A65" s="54">
        <v>64</v>
      </c>
      <c r="B65" s="54" t="s">
        <v>61</v>
      </c>
      <c r="C65" s="55"/>
      <c r="D65" s="54"/>
      <c r="E65" s="54">
        <f t="shared" si="2"/>
        <v>-4.3E-3</v>
      </c>
      <c r="F65" s="55">
        <f t="shared" si="3"/>
        <v>-13.63998868</v>
      </c>
      <c r="G65" s="54" t="s">
        <v>126</v>
      </c>
    </row>
    <row r="66" spans="1:7">
      <c r="A66">
        <v>65</v>
      </c>
      <c r="B66" t="s">
        <v>61</v>
      </c>
      <c r="C66" s="46"/>
      <c r="D66" s="45"/>
      <c r="E66">
        <f t="shared" ref="E66:E81" si="4">((20-D66)*-0.000175+C66)-0.0008</f>
        <v>-4.3E-3</v>
      </c>
      <c r="F66" s="44">
        <f t="shared" ref="F66:F81" si="5">E66*10.9276-13.593</f>
        <v>-13.63998868</v>
      </c>
      <c r="G66" t="s">
        <v>127</v>
      </c>
    </row>
    <row r="67" spans="1:7">
      <c r="A67">
        <v>66</v>
      </c>
      <c r="B67" t="s">
        <v>61</v>
      </c>
      <c r="C67" s="46"/>
      <c r="D67" s="45"/>
      <c r="E67">
        <f t="shared" si="4"/>
        <v>-4.3E-3</v>
      </c>
      <c r="F67" s="44">
        <f t="shared" si="5"/>
        <v>-13.63998868</v>
      </c>
      <c r="G67" t="s">
        <v>128</v>
      </c>
    </row>
    <row r="68" spans="1:7">
      <c r="A68">
        <v>67</v>
      </c>
      <c r="B68" t="s">
        <v>61</v>
      </c>
      <c r="C68" s="46"/>
      <c r="D68" s="45"/>
      <c r="E68">
        <f t="shared" si="4"/>
        <v>-4.3E-3</v>
      </c>
      <c r="F68" s="44">
        <f t="shared" si="5"/>
        <v>-13.63998868</v>
      </c>
      <c r="G68" t="s">
        <v>129</v>
      </c>
    </row>
    <row r="69" spans="1:7">
      <c r="A69">
        <v>68</v>
      </c>
      <c r="B69" t="s">
        <v>61</v>
      </c>
      <c r="C69" s="46"/>
      <c r="D69" s="45"/>
      <c r="E69">
        <f t="shared" si="4"/>
        <v>-4.3E-3</v>
      </c>
      <c r="F69" s="44">
        <f t="shared" si="5"/>
        <v>-13.63998868</v>
      </c>
      <c r="G69" t="s">
        <v>130</v>
      </c>
    </row>
    <row r="70" spans="1:7">
      <c r="A70">
        <v>69</v>
      </c>
      <c r="B70" t="s">
        <v>61</v>
      </c>
      <c r="C70" s="46"/>
      <c r="D70" s="45"/>
      <c r="E70">
        <f t="shared" si="4"/>
        <v>-4.3E-3</v>
      </c>
      <c r="F70" s="44">
        <f t="shared" si="5"/>
        <v>-13.63998868</v>
      </c>
      <c r="G70" t="s">
        <v>131</v>
      </c>
    </row>
    <row r="71" spans="1:7">
      <c r="A71">
        <v>70</v>
      </c>
      <c r="B71" t="s">
        <v>61</v>
      </c>
      <c r="C71" s="46"/>
      <c r="D71" s="45"/>
      <c r="E71">
        <f t="shared" si="4"/>
        <v>-4.3E-3</v>
      </c>
      <c r="F71" s="44">
        <f t="shared" si="5"/>
        <v>-13.63998868</v>
      </c>
      <c r="G71" t="s">
        <v>132</v>
      </c>
    </row>
    <row r="72" spans="1:7">
      <c r="A72">
        <v>71</v>
      </c>
      <c r="B72" t="s">
        <v>61</v>
      </c>
      <c r="C72" s="46"/>
      <c r="D72" s="45"/>
      <c r="E72">
        <f t="shared" si="4"/>
        <v>-4.3E-3</v>
      </c>
      <c r="F72" s="44">
        <f t="shared" si="5"/>
        <v>-13.63998868</v>
      </c>
      <c r="G72" t="s">
        <v>133</v>
      </c>
    </row>
    <row r="73" spans="1:7">
      <c r="A73" s="54">
        <v>72</v>
      </c>
      <c r="B73" s="54" t="s">
        <v>61</v>
      </c>
      <c r="C73" s="55"/>
      <c r="D73" s="54"/>
      <c r="E73" s="54">
        <f t="shared" si="4"/>
        <v>-4.3E-3</v>
      </c>
      <c r="F73" s="55">
        <f t="shared" si="5"/>
        <v>-13.63998868</v>
      </c>
      <c r="G73" s="54" t="s">
        <v>134</v>
      </c>
    </row>
    <row r="74" spans="1:7">
      <c r="A74" s="54">
        <v>73</v>
      </c>
      <c r="B74" s="54" t="s">
        <v>61</v>
      </c>
      <c r="C74" s="55"/>
      <c r="D74" s="54"/>
      <c r="E74" s="54">
        <f t="shared" si="4"/>
        <v>-4.3E-3</v>
      </c>
      <c r="F74" s="55">
        <f t="shared" si="5"/>
        <v>-13.63998868</v>
      </c>
      <c r="G74" s="54" t="s">
        <v>135</v>
      </c>
    </row>
    <row r="75" spans="1:7">
      <c r="A75" s="54">
        <v>74</v>
      </c>
      <c r="B75" s="54" t="s">
        <v>61</v>
      </c>
      <c r="C75" s="55"/>
      <c r="D75" s="54"/>
      <c r="E75" s="54">
        <f t="shared" si="4"/>
        <v>-4.3E-3</v>
      </c>
      <c r="F75" s="55">
        <f t="shared" si="5"/>
        <v>-13.63998868</v>
      </c>
      <c r="G75" s="54" t="s">
        <v>136</v>
      </c>
    </row>
    <row r="76" spans="1:7">
      <c r="A76" s="54">
        <v>75</v>
      </c>
      <c r="B76" s="54" t="s">
        <v>61</v>
      </c>
      <c r="C76" s="55"/>
      <c r="D76" s="54"/>
      <c r="E76" s="54">
        <f t="shared" si="4"/>
        <v>-4.3E-3</v>
      </c>
      <c r="F76" s="55">
        <f t="shared" si="5"/>
        <v>-13.63998868</v>
      </c>
      <c r="G76" s="54" t="s">
        <v>137</v>
      </c>
    </row>
    <row r="77" spans="1:7">
      <c r="A77" s="54">
        <v>76</v>
      </c>
      <c r="B77" s="54" t="s">
        <v>61</v>
      </c>
      <c r="C77" s="55"/>
      <c r="D77" s="54"/>
      <c r="E77" s="54">
        <f t="shared" si="4"/>
        <v>-4.3E-3</v>
      </c>
      <c r="F77" s="55">
        <f t="shared" si="5"/>
        <v>-13.63998868</v>
      </c>
      <c r="G77" s="54" t="s">
        <v>158</v>
      </c>
    </row>
    <row r="78" spans="1:7">
      <c r="A78" s="54">
        <v>77</v>
      </c>
      <c r="B78" s="54" t="s">
        <v>61</v>
      </c>
      <c r="C78" s="55"/>
      <c r="D78" s="54"/>
      <c r="E78" s="54">
        <f t="shared" si="4"/>
        <v>-4.3E-3</v>
      </c>
      <c r="F78" s="55">
        <f t="shared" si="5"/>
        <v>-13.63998868</v>
      </c>
      <c r="G78" s="54" t="s">
        <v>159</v>
      </c>
    </row>
    <row r="79" spans="1:7">
      <c r="A79" s="54">
        <v>78</v>
      </c>
      <c r="B79" s="54" t="s">
        <v>61</v>
      </c>
      <c r="C79" s="55"/>
      <c r="D79" s="54"/>
      <c r="E79" s="54">
        <f t="shared" si="4"/>
        <v>-4.3E-3</v>
      </c>
      <c r="F79" s="55">
        <f t="shared" si="5"/>
        <v>-13.63998868</v>
      </c>
      <c r="G79" s="54" t="s">
        <v>160</v>
      </c>
    </row>
    <row r="80" spans="1:7">
      <c r="A80" s="54">
        <v>79</v>
      </c>
      <c r="B80" s="54" t="s">
        <v>61</v>
      </c>
      <c r="C80" s="55"/>
      <c r="D80" s="54"/>
      <c r="E80" s="54">
        <f t="shared" si="4"/>
        <v>-4.3E-3</v>
      </c>
      <c r="F80" s="55">
        <f t="shared" si="5"/>
        <v>-13.63998868</v>
      </c>
      <c r="G80" s="54" t="s">
        <v>161</v>
      </c>
    </row>
    <row r="81" spans="1:7">
      <c r="A81" s="54">
        <v>80</v>
      </c>
      <c r="B81" s="54" t="s">
        <v>61</v>
      </c>
      <c r="C81" s="55"/>
      <c r="D81" s="54"/>
      <c r="E81" s="54">
        <f t="shared" si="4"/>
        <v>-4.3E-3</v>
      </c>
      <c r="F81" s="55">
        <f t="shared" si="5"/>
        <v>-13.63998868</v>
      </c>
      <c r="G81" s="54" t="s">
        <v>162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4E3B1-5772-4D1F-AF5A-033072A123CA}">
  <dimension ref="A1:M83"/>
  <sheetViews>
    <sheetView tabSelected="1" topLeftCell="H12" zoomScaleNormal="100" workbookViewId="0">
      <selection activeCell="H66" sqref="H66"/>
    </sheetView>
  </sheetViews>
  <sheetFormatPr defaultColWidth="10.87890625" defaultRowHeight="12.7"/>
  <cols>
    <col min="1" max="1" width="9.52734375" style="64" bestFit="1" customWidth="1"/>
    <col min="2" max="2" width="11.41015625" style="64" bestFit="1" customWidth="1"/>
    <col min="3" max="3" width="11.703125" style="64" bestFit="1" customWidth="1"/>
    <col min="4" max="7" width="10.87890625" style="64"/>
    <col min="8" max="8" width="10.87890625" style="64" customWidth="1"/>
    <col min="9" max="9" width="10.87890625" style="64"/>
    <col min="10" max="11" width="11" style="64" customWidth="1"/>
    <col min="12" max="16384" width="10.87890625" style="64"/>
  </cols>
  <sheetData>
    <row r="1" spans="1:13" ht="13" thickTop="1">
      <c r="A1" s="72" t="s">
        <v>186</v>
      </c>
      <c r="B1" s="127">
        <f>'Tube Loading'!F29</f>
        <v>1547</v>
      </c>
      <c r="C1" s="128"/>
      <c r="D1" s="129"/>
      <c r="E1" s="127">
        <f>'Tube Loading'!F30</f>
        <v>1548</v>
      </c>
      <c r="F1" s="128"/>
      <c r="G1" s="129"/>
      <c r="H1" s="127">
        <f>'Tube Loading'!F31</f>
        <v>1534</v>
      </c>
      <c r="I1" s="128"/>
      <c r="J1" s="129"/>
      <c r="K1" s="127">
        <f>'Tube Loading'!F32</f>
        <v>1522</v>
      </c>
      <c r="L1" s="128"/>
      <c r="M1" s="129"/>
    </row>
    <row r="2" spans="1:13">
      <c r="A2" s="72" t="s">
        <v>187</v>
      </c>
      <c r="B2" s="124" t="s">
        <v>169</v>
      </c>
      <c r="C2" s="125"/>
      <c r="D2" s="126"/>
      <c r="E2" s="124" t="s">
        <v>170</v>
      </c>
      <c r="F2" s="125"/>
      <c r="G2" s="126"/>
      <c r="H2" s="124" t="s">
        <v>171</v>
      </c>
      <c r="I2" s="125"/>
      <c r="J2" s="126"/>
      <c r="K2" s="124" t="s">
        <v>172</v>
      </c>
      <c r="L2" s="125"/>
      <c r="M2" s="126"/>
    </row>
    <row r="3" spans="1:13">
      <c r="A3" s="72" t="s">
        <v>168</v>
      </c>
      <c r="B3" s="73" t="s">
        <v>188</v>
      </c>
      <c r="C3" s="74" t="s">
        <v>189</v>
      </c>
      <c r="D3" s="75" t="s">
        <v>173</v>
      </c>
      <c r="E3" s="73" t="s">
        <v>188</v>
      </c>
      <c r="F3" s="74" t="s">
        <v>189</v>
      </c>
      <c r="G3" s="75" t="s">
        <v>173</v>
      </c>
      <c r="H3" s="73" t="s">
        <v>188</v>
      </c>
      <c r="I3" s="74" t="s">
        <v>189</v>
      </c>
      <c r="J3" s="75" t="s">
        <v>173</v>
      </c>
      <c r="K3" s="73" t="s">
        <v>188</v>
      </c>
      <c r="L3" s="74" t="s">
        <v>189</v>
      </c>
      <c r="M3" s="75" t="s">
        <v>173</v>
      </c>
    </row>
    <row r="4" spans="1:13">
      <c r="A4" s="64">
        <v>1</v>
      </c>
      <c r="B4" s="82" t="str">
        <f>'Tube A'!G2</f>
        <v>A1</v>
      </c>
      <c r="C4" s="83">
        <f>'Tube A'!F2</f>
        <v>1.7081533480000015</v>
      </c>
      <c r="D4" s="84">
        <v>-2.959759394460813E-2</v>
      </c>
      <c r="E4" s="82" t="str">
        <f>'Tube B'!G2</f>
        <v>G3</v>
      </c>
      <c r="F4" s="83">
        <f>'Tube B'!F2</f>
        <v>1.6958051600000008</v>
      </c>
      <c r="G4" s="84">
        <v>-4.1835914794523581E-2</v>
      </c>
      <c r="H4" s="82" t="str">
        <f>'Tube C'!G2</f>
        <v>D6</v>
      </c>
      <c r="I4" s="83">
        <f>'Tube C'!F2</f>
        <v>1.6879646070000014</v>
      </c>
      <c r="J4" s="84">
        <v>-1.4695588256491894E-2</v>
      </c>
      <c r="K4" s="82" t="str">
        <f>'Tube D'!G2</f>
        <v>C9</v>
      </c>
      <c r="L4" s="83">
        <f>'Tube D'!F2</f>
        <v>1.7198458799999994</v>
      </c>
      <c r="M4" s="84">
        <v>-3.5574649537646968E-2</v>
      </c>
    </row>
    <row r="5" spans="1:13">
      <c r="A5" s="64">
        <v>2</v>
      </c>
      <c r="B5" s="85" t="str">
        <f>'Tube A'!G3</f>
        <v>B1</v>
      </c>
      <c r="C5" s="86">
        <f>'Tube A'!F3</f>
        <v>1.7640753409999999</v>
      </c>
      <c r="D5" s="87">
        <v>-3.4215768912328609E-2</v>
      </c>
      <c r="E5" s="85" t="str">
        <f>'Tube B'!G3</f>
        <v>H3</v>
      </c>
      <c r="F5" s="86">
        <f>'Tube B'!F3</f>
        <v>1.7701128400000012</v>
      </c>
      <c r="G5" s="87">
        <v>-5.2660321698515783E-2</v>
      </c>
      <c r="H5" s="85" t="str">
        <f>'Tube C'!G3</f>
        <v>C6</v>
      </c>
      <c r="I5" s="86">
        <f>'Tube C'!F3</f>
        <v>1.7733911200000012</v>
      </c>
      <c r="J5" s="87">
        <v>-4.3171268084925163E-2</v>
      </c>
      <c r="K5" s="85" t="str">
        <f>'Tube D'!G3</f>
        <v>D9</v>
      </c>
      <c r="L5" s="86">
        <f>'Tube D'!F3</f>
        <v>1.7712056000000018</v>
      </c>
      <c r="M5" s="87">
        <v>-4.3478860805340747E-2</v>
      </c>
    </row>
    <row r="6" spans="1:13">
      <c r="A6" s="64">
        <v>3</v>
      </c>
      <c r="B6" s="85" t="str">
        <f>'Tube A'!G4</f>
        <v>C1</v>
      </c>
      <c r="C6" s="86">
        <f>'Tube A'!F4</f>
        <v>1.7575187809999999</v>
      </c>
      <c r="D6" s="87">
        <v>-2.524576972571646E-2</v>
      </c>
      <c r="E6" s="85" t="str">
        <f>'Tube B'!G4</f>
        <v>H4</v>
      </c>
      <c r="F6" s="86">
        <f>'Tube B'!F4</f>
        <v>1.7646490400000001</v>
      </c>
      <c r="G6" s="87">
        <v>-1.5520582033591029E-2</v>
      </c>
      <c r="H6" s="85" t="str">
        <f>'Tube C'!G4</f>
        <v>B6</v>
      </c>
      <c r="I6" s="86">
        <f>'Tube C'!F4</f>
        <v>1.7690200800000024</v>
      </c>
      <c r="J6" s="87">
        <v>-4.0436728949034106E-2</v>
      </c>
      <c r="K6" s="85" t="str">
        <f>'Tube D'!G4</f>
        <v>E9</v>
      </c>
      <c r="L6" s="86">
        <f>'Tube D'!F4</f>
        <v>1.7668345600000013</v>
      </c>
      <c r="M6" s="87">
        <v>-3.6465994030362402E-2</v>
      </c>
    </row>
    <row r="7" spans="1:13">
      <c r="A7" s="64">
        <v>4</v>
      </c>
      <c r="B7" s="85" t="str">
        <f>'Tube A'!G5</f>
        <v>D1</v>
      </c>
      <c r="C7" s="86">
        <f>'Tube A'!F5</f>
        <v>1.7520549810000006</v>
      </c>
      <c r="D7" s="87">
        <v>-7.1968580581938044E-3</v>
      </c>
      <c r="E7" s="85" t="str">
        <f>'Tube B'!G5</f>
        <v>G4</v>
      </c>
      <c r="F7" s="86">
        <f>'Tube B'!F5</f>
        <v>1.7591852400000008</v>
      </c>
      <c r="G7" s="87">
        <v>-1.6650962977023769E-2</v>
      </c>
      <c r="H7" s="85" t="str">
        <f>'Tube C'!G5</f>
        <v>A6</v>
      </c>
      <c r="I7" s="86">
        <f>'Tube C'!F5</f>
        <v>1.7624635200000007</v>
      </c>
      <c r="J7" s="87">
        <v>-2.6223665371621834E-2</v>
      </c>
      <c r="K7" s="85" t="str">
        <f>'Tube D'!G5</f>
        <v>F9</v>
      </c>
      <c r="L7" s="86">
        <f>'Tube D'!F5</f>
        <v>1.7613707600000001</v>
      </c>
      <c r="M7" s="87">
        <v>-3.8641910294736376E-2</v>
      </c>
    </row>
    <row r="8" spans="1:13">
      <c r="A8" s="64">
        <v>5</v>
      </c>
      <c r="B8" s="85" t="str">
        <f>'Tube A'!G6</f>
        <v>E1</v>
      </c>
      <c r="C8" s="86">
        <f>'Tube A'!F6</f>
        <v>1.7454984210000024</v>
      </c>
      <c r="D8" s="87">
        <v>3.9717957916730953E-3</v>
      </c>
      <c r="E8" s="85" t="str">
        <f>'Tube B'!G6</f>
        <v>F4</v>
      </c>
      <c r="F8" s="86">
        <f>'Tube B'!F6</f>
        <v>1.7526286800000008</v>
      </c>
      <c r="G8" s="87">
        <v>-7.400437124936099E-3</v>
      </c>
      <c r="H8" s="85" t="str">
        <f>'Tube C'!G6</f>
        <v>A7</v>
      </c>
      <c r="I8" s="86">
        <f>'Tube C'!F6</f>
        <v>1.7559069600000008</v>
      </c>
      <c r="J8" s="87">
        <v>-3.5275731930128687E-2</v>
      </c>
      <c r="K8" s="85" t="str">
        <f>'Tube D'!G6</f>
        <v>G9</v>
      </c>
      <c r="L8" s="86">
        <f>'Tube D'!F6</f>
        <v>1.7548142000000002</v>
      </c>
      <c r="M8" s="87">
        <v>8.530724481207308E-2</v>
      </c>
    </row>
    <row r="9" spans="1:13">
      <c r="A9" s="64">
        <v>6</v>
      </c>
      <c r="B9" s="85" t="str">
        <f>'Tube A'!G7</f>
        <v>F1</v>
      </c>
      <c r="C9" s="86">
        <f>'Tube A'!F7</f>
        <v>1.7400346209999995</v>
      </c>
      <c r="D9" s="87">
        <v>8.3338275537240103E-2</v>
      </c>
      <c r="E9" s="85" t="str">
        <f>'Tube B'!G7</f>
        <v>E4</v>
      </c>
      <c r="F9" s="86">
        <f>'Tube B'!F7</f>
        <v>1.7449793600000021</v>
      </c>
      <c r="G9" s="87">
        <v>1.7708960374057017E-2</v>
      </c>
      <c r="H9" s="85" t="str">
        <f>'Tube C'!G7</f>
        <v>B7</v>
      </c>
      <c r="I9" s="86">
        <f>'Tube C'!F7</f>
        <v>1.7493504000000009</v>
      </c>
      <c r="J9" s="87">
        <v>-1.2585710101287803E-2</v>
      </c>
      <c r="K9" s="85" t="str">
        <f>'Tube D'!G7</f>
        <v>H9</v>
      </c>
      <c r="L9" s="86">
        <f>'Tube D'!F7</f>
        <v>1.7482576400000021</v>
      </c>
      <c r="M9" s="87">
        <v>-1.690796230758251E-2</v>
      </c>
    </row>
    <row r="10" spans="1:13">
      <c r="A10" s="64">
        <v>7</v>
      </c>
      <c r="B10" s="85" t="str">
        <f>'Tube A'!G8</f>
        <v>G1</v>
      </c>
      <c r="C10" s="86">
        <f>'Tube A'!F8</f>
        <v>1.7334780610000013</v>
      </c>
      <c r="D10" s="87">
        <v>0.65437035915392616</v>
      </c>
      <c r="E10" s="85" t="str">
        <f>'Tube B'!G8</f>
        <v>D4</v>
      </c>
      <c r="F10" s="86">
        <f>'Tube B'!F8</f>
        <v>1.739515560000001</v>
      </c>
      <c r="G10" s="87">
        <v>8.6944386790474268E-2</v>
      </c>
      <c r="H10" s="85" t="str">
        <f>'Tube C'!G8</f>
        <v>C7</v>
      </c>
      <c r="I10" s="86">
        <f>'Tube C'!F8</f>
        <v>1.7427938399999992</v>
      </c>
      <c r="J10" s="87">
        <v>1.9482818121354623E-2</v>
      </c>
      <c r="K10" s="85" t="str">
        <f>'Tube D'!G8</f>
        <v>H10</v>
      </c>
      <c r="L10" s="86">
        <f>'Tube D'!F8</f>
        <v>1.7373300399999998</v>
      </c>
      <c r="M10" s="88">
        <v>2.8673037935506174E-2</v>
      </c>
    </row>
    <row r="11" spans="1:13">
      <c r="A11" s="64">
        <v>8</v>
      </c>
      <c r="B11" s="85" t="str">
        <f>'Tube A'!G9</f>
        <v>H1</v>
      </c>
      <c r="C11" s="86">
        <f>'Tube A'!F9</f>
        <v>1.728014261000002</v>
      </c>
      <c r="D11" s="87">
        <v>5.4525577392088671</v>
      </c>
      <c r="E11" s="85" t="str">
        <f>'Tube B'!G9</f>
        <v>C4</v>
      </c>
      <c r="F11" s="86">
        <f>'Tube B'!F9</f>
        <v>1.7342429930000005</v>
      </c>
      <c r="G11" s="87">
        <v>0.30329219540700164</v>
      </c>
      <c r="H11" s="85" t="str">
        <f>'Tube C'!G9</f>
        <v>D7</v>
      </c>
      <c r="I11" s="86">
        <f>'Tube C'!F9</f>
        <v>1.7373300399999998</v>
      </c>
      <c r="J11" s="87">
        <v>0.14195167727492339</v>
      </c>
      <c r="K11" s="85" t="str">
        <f>'Tube D'!G9</f>
        <v>G10</v>
      </c>
      <c r="L11" s="86">
        <f>'Tube D'!F9</f>
        <v>1.732959000000001</v>
      </c>
      <c r="M11" s="88">
        <v>0.19308271012828401</v>
      </c>
    </row>
    <row r="12" spans="1:13">
      <c r="A12" s="64">
        <v>9</v>
      </c>
      <c r="B12" s="85" t="str">
        <f>'Tube A'!G10</f>
        <v>H2</v>
      </c>
      <c r="C12" s="86">
        <f>'Tube A'!F10</f>
        <v>1.7227416940000015</v>
      </c>
      <c r="D12" s="87">
        <v>16.265080037468461</v>
      </c>
      <c r="E12" s="85" t="str">
        <f>'Tube B'!G10</f>
        <v>B4</v>
      </c>
      <c r="F12" s="86">
        <f>'Tube B'!F10</f>
        <v>1.7276864330000024</v>
      </c>
      <c r="G12" s="87">
        <v>2.3557170379738839</v>
      </c>
      <c r="H12" s="85" t="str">
        <f>'Tube C'!G10</f>
        <v>E7</v>
      </c>
      <c r="I12" s="86">
        <f>'Tube C'!F10</f>
        <v>1.7307734800000016</v>
      </c>
      <c r="J12" s="87">
        <v>0.99063530592365667</v>
      </c>
      <c r="K12" s="85" t="str">
        <f>'Tube D'!G10</f>
        <v>F10</v>
      </c>
      <c r="L12" s="86">
        <f>'Tube D'!F10</f>
        <v>1.7296807200000011</v>
      </c>
      <c r="M12" s="88">
        <v>0.955208137722105</v>
      </c>
    </row>
    <row r="13" spans="1:13">
      <c r="A13" s="64">
        <v>10</v>
      </c>
      <c r="B13" s="85" t="str">
        <f>'Tube A'!G11</f>
        <v>G2</v>
      </c>
      <c r="C13" s="86">
        <f>'Tube A'!F11</f>
        <v>1.7172778940000004</v>
      </c>
      <c r="D13" s="87">
        <v>14.648228030734115</v>
      </c>
      <c r="E13" s="85" t="str">
        <f>'Tube B'!G11</f>
        <v>A4</v>
      </c>
      <c r="F13" s="86">
        <f>'Tube B'!F11</f>
        <v>1.7233153930000018</v>
      </c>
      <c r="G13" s="87">
        <v>8.2892367851336086</v>
      </c>
      <c r="H13" s="85" t="str">
        <f>'Tube C'!G11</f>
        <v>F7</v>
      </c>
      <c r="I13" s="86">
        <f>'Tube C'!F11</f>
        <v>1.7253096800000023</v>
      </c>
      <c r="J13" s="87">
        <v>6.9983831417774818</v>
      </c>
      <c r="K13" s="85" t="str">
        <f>'Tube D'!G11</f>
        <v>E10</v>
      </c>
      <c r="L13" s="86">
        <f>'Tube D'!F11</f>
        <v>1.7244081530000024</v>
      </c>
      <c r="M13" s="87">
        <v>5.8645405726871118</v>
      </c>
    </row>
    <row r="14" spans="1:13">
      <c r="A14" s="64">
        <v>11</v>
      </c>
      <c r="B14" s="85" t="str">
        <f>'Tube A'!G12</f>
        <v>F2</v>
      </c>
      <c r="C14" s="86">
        <f>'Tube A'!F12</f>
        <v>1.7107213340000005</v>
      </c>
      <c r="D14" s="87">
        <v>9.9866250844889155</v>
      </c>
      <c r="E14" s="85" t="str">
        <f>'Tube B'!G12</f>
        <v>A5</v>
      </c>
      <c r="F14" s="86">
        <f>'Tube B'!F12</f>
        <v>1.7169500660000008</v>
      </c>
      <c r="G14" s="87">
        <v>8.1564807612882202</v>
      </c>
      <c r="H14" s="85" t="str">
        <f>'Tube C'!G12</f>
        <v>G7</v>
      </c>
      <c r="I14" s="86">
        <f>'Tube C'!F12</f>
        <v>1.7198458799999994</v>
      </c>
      <c r="J14" s="89">
        <v>11.785952108884979</v>
      </c>
      <c r="K14" s="85" t="str">
        <f>'Tube D'!G12</f>
        <v>D10</v>
      </c>
      <c r="L14" s="90">
        <f>'Tube D'!F12</f>
        <v>1.7189443529999995</v>
      </c>
      <c r="M14" s="89">
        <v>10.531807922331749</v>
      </c>
    </row>
    <row r="15" spans="1:13">
      <c r="A15" s="64">
        <v>12</v>
      </c>
      <c r="B15" s="85" t="str">
        <f>'Tube A'!G13</f>
        <v>E2</v>
      </c>
      <c r="C15" s="86">
        <f>'Tube A'!F13</f>
        <v>1.7052575340000011</v>
      </c>
      <c r="D15" s="87">
        <v>4.7546311899083298</v>
      </c>
      <c r="E15" s="85" t="str">
        <f>'Tube B'!G13</f>
        <v>B5</v>
      </c>
      <c r="F15" s="86">
        <f>'Tube B'!F13</f>
        <v>1.7114862660000014</v>
      </c>
      <c r="G15" s="87">
        <v>5.8671639142929015</v>
      </c>
      <c r="H15" s="85" t="str">
        <f>'Tube C'!G13</f>
        <v>H7</v>
      </c>
      <c r="I15" s="86">
        <f>'Tube C'!F13</f>
        <v>1.71438208</v>
      </c>
      <c r="J15" s="89">
        <v>7.3249930512605959</v>
      </c>
      <c r="K15" s="85" t="str">
        <f>'Tube D'!G13</f>
        <v>C10</v>
      </c>
      <c r="L15" s="90">
        <f>'Tube D'!F13</f>
        <v>1.7123877930000013</v>
      </c>
      <c r="M15" s="89">
        <v>9.4254816516077362</v>
      </c>
    </row>
    <row r="16" spans="1:13">
      <c r="A16" s="64">
        <v>13</v>
      </c>
      <c r="B16" s="85" t="str">
        <f>'Tube A'!G14</f>
        <v>D2</v>
      </c>
      <c r="C16" s="86">
        <f>'Tube A'!F14</f>
        <v>1.6997937340000018</v>
      </c>
      <c r="D16" s="87">
        <v>1.5196338043882742</v>
      </c>
      <c r="E16" s="85" t="str">
        <f>'Tube B'!G14</f>
        <v>C5</v>
      </c>
      <c r="F16" s="86">
        <f>'Tube B'!F14</f>
        <v>1.7049297060000015</v>
      </c>
      <c r="G16" s="87">
        <v>2.2440671655475715</v>
      </c>
      <c r="H16" s="85" t="str">
        <f>'Tube C'!G14</f>
        <v>H8</v>
      </c>
      <c r="I16" s="86">
        <f>'Tube C'!F14</f>
        <v>1.7080167530000008</v>
      </c>
      <c r="J16" s="89">
        <v>5.3480971134259434</v>
      </c>
      <c r="K16" s="85" t="str">
        <f>'Tube D'!G14</f>
        <v>B10</v>
      </c>
      <c r="L16" s="90">
        <f>'Tube D'!F14</f>
        <v>1.706923993000002</v>
      </c>
      <c r="M16" s="89">
        <v>5.7290350467984412</v>
      </c>
    </row>
    <row r="17" spans="1:13">
      <c r="A17" s="64">
        <v>14</v>
      </c>
      <c r="B17" s="85" t="str">
        <f>'Tube A'!G15</f>
        <v>C2</v>
      </c>
      <c r="C17" s="86">
        <f>'Tube A'!F15</f>
        <v>1.6932371740000001</v>
      </c>
      <c r="D17" s="87">
        <v>0.92330233080627211</v>
      </c>
      <c r="E17" s="85" t="str">
        <f>'Tube B'!G15</f>
        <v>D5</v>
      </c>
      <c r="F17" s="86">
        <f>'Tube B'!F15</f>
        <v>1.6994659060000004</v>
      </c>
      <c r="G17" s="87">
        <v>0.91004083713249839</v>
      </c>
      <c r="H17" s="85" t="str">
        <f>'Tube C'!G15</f>
        <v>G8</v>
      </c>
      <c r="I17" s="86">
        <f>'Tube C'!F15</f>
        <v>1.7025529530000014</v>
      </c>
      <c r="J17" s="87">
        <v>1.9673471271858463</v>
      </c>
      <c r="K17" s="85" t="str">
        <f>'Tube D'!G15</f>
        <v>A10</v>
      </c>
      <c r="L17" s="86">
        <f>'Tube D'!F15</f>
        <v>1.7027441860000021</v>
      </c>
      <c r="M17" s="87">
        <v>2.1048993366117918</v>
      </c>
    </row>
    <row r="18" spans="1:13">
      <c r="A18" s="64">
        <v>15</v>
      </c>
      <c r="B18" s="85" t="str">
        <f>'Tube A'!G16</f>
        <v>B2</v>
      </c>
      <c r="C18" s="86">
        <f>'Tube A'!F16</f>
        <v>1.6877733740000007</v>
      </c>
      <c r="D18" s="87">
        <v>0.45969551618124377</v>
      </c>
      <c r="E18" s="85" t="str">
        <f>'Tube B'!G16</f>
        <v>E5</v>
      </c>
      <c r="F18" s="86">
        <f>'Tube B'!F16</f>
        <v>1.6961876260000004</v>
      </c>
      <c r="G18" s="87">
        <v>0.32568974867441175</v>
      </c>
      <c r="H18" s="85" t="str">
        <f>'Tube C'!G16</f>
        <v>F8</v>
      </c>
      <c r="I18" s="86">
        <f>'Tube C'!F16</f>
        <v>1.6959963929999997</v>
      </c>
      <c r="J18" s="87">
        <v>0.84030288203817027</v>
      </c>
      <c r="K18" s="85" t="str">
        <f>'Tube D'!G16</f>
        <v>A11</v>
      </c>
      <c r="L18" s="86">
        <f>'Tube D'!F16</f>
        <v>1.6950948659999998</v>
      </c>
      <c r="M18" s="87">
        <v>1.1717152770967729</v>
      </c>
    </row>
    <row r="19" spans="1:13">
      <c r="A19" s="64">
        <v>16</v>
      </c>
      <c r="B19" s="85" t="str">
        <f>'Tube A'!G17</f>
        <v>A2</v>
      </c>
      <c r="C19" s="86">
        <f>'Tube A'!F17</f>
        <v>1.6823095740000014</v>
      </c>
      <c r="D19" s="87">
        <v>0.18500297476060715</v>
      </c>
      <c r="E19" s="85" t="str">
        <f>'Tube B'!G17</f>
        <v>F5</v>
      </c>
      <c r="F19" s="86">
        <f>'Tube B'!F17</f>
        <v>1.6885383060000017</v>
      </c>
      <c r="G19" s="87">
        <v>0.1405639009423808</v>
      </c>
      <c r="H19" s="85" t="str">
        <f>'Tube C'!G17</f>
        <v>E8</v>
      </c>
      <c r="I19" s="86">
        <f>'Tube C'!F17</f>
        <v>1.6905325930000004</v>
      </c>
      <c r="J19" s="87">
        <v>0.55146812302795534</v>
      </c>
      <c r="K19" s="85" t="str">
        <f>'Tube D'!G17</f>
        <v>B11</v>
      </c>
      <c r="L19" s="86">
        <f>'Tube D'!F17</f>
        <v>1.690723826000001</v>
      </c>
      <c r="M19" s="87">
        <v>0.64341749466668141</v>
      </c>
    </row>
    <row r="20" spans="1:13">
      <c r="A20" s="64">
        <v>17</v>
      </c>
      <c r="B20" s="85" t="str">
        <f>'Tube A'!G18</f>
        <v>A3</v>
      </c>
      <c r="C20" s="86">
        <f>'Tube A'!F18</f>
        <v>1.6737587269999992</v>
      </c>
      <c r="D20" s="87">
        <v>0.11670359767431794</v>
      </c>
      <c r="E20" s="85" t="str">
        <f>'Tube B'!G18</f>
        <v>G5</v>
      </c>
      <c r="F20" s="86">
        <f>'Tube B'!F18</f>
        <v>1.6819817460000017</v>
      </c>
      <c r="G20" s="87">
        <v>9.4358303013956549E-2</v>
      </c>
      <c r="H20" s="85" t="str">
        <f>'Tube C'!G18</f>
        <v>D8</v>
      </c>
      <c r="I20" s="86">
        <f>'Tube C'!F18</f>
        <v>1.6841672660000011</v>
      </c>
      <c r="J20" s="87">
        <v>0.21602093205320058</v>
      </c>
      <c r="K20" s="85" t="str">
        <f>'Tube D'!G18</f>
        <v>C11</v>
      </c>
      <c r="L20" s="86">
        <f>'Tube D'!F18</f>
        <v>1.6841672660000011</v>
      </c>
      <c r="M20" s="87">
        <v>0.24571217085478325</v>
      </c>
    </row>
    <row r="21" spans="1:13">
      <c r="A21" s="64">
        <v>18</v>
      </c>
      <c r="B21" s="85" t="str">
        <f>'Tube A'!G19</f>
        <v>B3</v>
      </c>
      <c r="C21" s="86">
        <f>'Tube A'!F19</f>
        <v>1.645346967</v>
      </c>
      <c r="D21" s="87">
        <v>8.1684980886477424E-2</v>
      </c>
      <c r="E21" s="85" t="str">
        <f>'Tube B'!G19</f>
        <v>H5</v>
      </c>
      <c r="F21" s="86">
        <f>'Tube B'!F19</f>
        <v>1.6743324259999994</v>
      </c>
      <c r="G21" s="87">
        <v>1.9022271727703825E-2</v>
      </c>
      <c r="H21" s="85" t="str">
        <f>'Tube C'!G19</f>
        <v>C8</v>
      </c>
      <c r="I21" s="86">
        <f>'Tube C'!F19</f>
        <v>1.6776107060000029</v>
      </c>
      <c r="J21" s="87">
        <v>0.11270645320530019</v>
      </c>
      <c r="K21" s="85" t="str">
        <f>'Tube D'!G19</f>
        <v>D11</v>
      </c>
      <c r="L21" s="86">
        <f>'Tube D'!F19</f>
        <v>1.6787034660000018</v>
      </c>
      <c r="M21" s="87">
        <v>0.11667471381399071</v>
      </c>
    </row>
    <row r="22" spans="1:13">
      <c r="A22" s="64">
        <v>19</v>
      </c>
      <c r="B22" s="85" t="str">
        <f>'Tube A'!G20</f>
        <v>C3</v>
      </c>
      <c r="C22" s="86">
        <f>'Tube A'!F20</f>
        <v>1.5579261670000015</v>
      </c>
      <c r="D22" s="87">
        <v>9.6795938786458965E-2</v>
      </c>
      <c r="E22" s="85" t="str">
        <f>'Tube B'!G20</f>
        <v>H6</v>
      </c>
      <c r="F22" s="86">
        <f>'Tube B'!F20</f>
        <v>1.6570394990000015</v>
      </c>
      <c r="G22" s="87">
        <v>1.7822866138864964E-2</v>
      </c>
      <c r="H22" s="85" t="str">
        <f>'Tube C'!G20</f>
        <v>B8</v>
      </c>
      <c r="I22" s="86">
        <f>'Tube C'!F20</f>
        <v>1.6579410260000014</v>
      </c>
      <c r="J22" s="87">
        <v>0.1144784611435604</v>
      </c>
      <c r="K22" s="85" t="str">
        <f>'Tube D'!G20</f>
        <v>E11</v>
      </c>
      <c r="L22" s="86">
        <f>'Tube D'!F20</f>
        <v>1.6634048260000007</v>
      </c>
      <c r="M22" s="87">
        <v>0.11544462317915</v>
      </c>
    </row>
    <row r="23" spans="1:13">
      <c r="A23" s="64">
        <v>20</v>
      </c>
      <c r="B23" s="85" t="str">
        <f>'Tube A'!G21</f>
        <v>D3</v>
      </c>
      <c r="C23" s="86">
        <f>'Tube A'!F21</f>
        <v>1.3940121670000014</v>
      </c>
      <c r="D23" s="87">
        <v>4.8509578898565796E-2</v>
      </c>
      <c r="E23" s="85" t="str">
        <f>'Tube B'!G21</f>
        <v>G6</v>
      </c>
      <c r="F23" s="86">
        <f>'Tube B'!F21</f>
        <v>1.5936594190000015</v>
      </c>
      <c r="G23" s="87">
        <v>8.2302808253448198E-2</v>
      </c>
      <c r="H23" s="85" t="str">
        <f>'Tube C'!G21</f>
        <v>A8</v>
      </c>
      <c r="I23" s="86">
        <f>'Tube C'!F21</f>
        <v>1.5967464660000008</v>
      </c>
      <c r="J23" s="87">
        <v>9.6553275034823582E-2</v>
      </c>
      <c r="K23" s="85" t="str">
        <f>'Tube D'!G21</f>
        <v>F11</v>
      </c>
      <c r="L23" s="86">
        <f>'Tube D'!F21</f>
        <v>1.598931986000002</v>
      </c>
      <c r="M23" s="87">
        <v>7.5676907840211596E-2</v>
      </c>
    </row>
    <row r="24" spans="1:13">
      <c r="A24" s="64">
        <v>21</v>
      </c>
      <c r="B24" s="82" t="str">
        <f>'Tube A'!G22</f>
        <v>E3</v>
      </c>
      <c r="C24" s="83">
        <f>'Tube A'!F22</f>
        <v>1.218077807000002</v>
      </c>
      <c r="D24" s="84">
        <v>0.10554877902401634</v>
      </c>
      <c r="E24" s="82" t="str">
        <f>'Tube B'!G22</f>
        <v>F6</v>
      </c>
      <c r="F24" s="83">
        <f>'Tube B'!F22</f>
        <v>1.4155395390000027</v>
      </c>
      <c r="G24" s="84">
        <v>1.8659220805548205E-2</v>
      </c>
      <c r="H24" s="82" t="str">
        <f>'Tube C'!G22</f>
        <v>A9</v>
      </c>
      <c r="I24" s="83">
        <f>'Tube C'!F22</f>
        <v>1.4525021460000005</v>
      </c>
      <c r="J24" s="84">
        <v>5.6349841799442239E-2</v>
      </c>
      <c r="K24" s="82" t="str">
        <f>'Tube D'!G22</f>
        <v>G11</v>
      </c>
      <c r="L24" s="83">
        <f>'Tube D'!F22</f>
        <v>1.4382962660000018</v>
      </c>
      <c r="M24" s="84">
        <v>3.6567097001996902E-2</v>
      </c>
    </row>
    <row r="25" spans="1:13" ht="13" thickBot="1">
      <c r="A25" s="64">
        <v>22</v>
      </c>
      <c r="B25" s="91" t="str">
        <f>'Tube A'!G23</f>
        <v>F3</v>
      </c>
      <c r="C25" s="92">
        <f>'Tube A'!F23</f>
        <v>1.0803900469999999</v>
      </c>
      <c r="D25" s="93">
        <v>-1.2516301244227564E-2</v>
      </c>
      <c r="E25" s="91" t="str">
        <f>'Tube B'!G23</f>
        <v>E6</v>
      </c>
      <c r="F25" s="92">
        <f>'Tube B'!F23</f>
        <v>1.2079151390000007</v>
      </c>
      <c r="G25" s="93">
        <v>-1.2073821695250652E-2</v>
      </c>
      <c r="H25" s="91" t="str">
        <f>'Tube C'!G23</f>
        <v>B9</v>
      </c>
      <c r="I25" s="92">
        <f>'Tube C'!F23</f>
        <v>1.2874953860000016</v>
      </c>
      <c r="J25" s="93">
        <v>8.1823248053969344E-4</v>
      </c>
      <c r="K25" s="91" t="str">
        <f>'Tube D'!G23</f>
        <v>H11</v>
      </c>
      <c r="L25" s="92">
        <f>'Tube D'!F23</f>
        <v>1.244877746000002</v>
      </c>
      <c r="M25" s="93">
        <v>-8.5647260468813702E-3</v>
      </c>
    </row>
    <row r="26" spans="1:13" ht="13" thickTop="1">
      <c r="B26" s="94"/>
      <c r="C26" s="95" t="s">
        <v>190</v>
      </c>
      <c r="D26" s="96">
        <f>SUM(D5:D25)*40/'Tube Loading'!J29*100</f>
        <v>73.742007087676399</v>
      </c>
      <c r="E26" s="94"/>
      <c r="F26" s="95" t="s">
        <v>190</v>
      </c>
      <c r="G26" s="96">
        <f>SUM(G5:G25)*40/'Tube Loading'!J30*100</f>
        <v>57.649530075934429</v>
      </c>
      <c r="H26" s="94"/>
      <c r="I26" s="95" t="s">
        <v>190</v>
      </c>
      <c r="J26" s="96">
        <f>SUM(J5:J25)*40/'Tube Loading'!J31*100</f>
        <v>48.543796586934363</v>
      </c>
      <c r="K26" s="97"/>
      <c r="L26" s="95" t="s">
        <v>190</v>
      </c>
      <c r="M26" s="96">
        <f>SUM(M5:M25)*40/'Tube Loading'!J32*100</f>
        <v>49.572245988804639</v>
      </c>
    </row>
    <row r="27" spans="1:13">
      <c r="B27" s="94"/>
      <c r="C27" s="94"/>
      <c r="D27" s="94"/>
      <c r="E27" s="94"/>
      <c r="F27" s="94"/>
      <c r="G27" s="94"/>
      <c r="H27" s="94"/>
      <c r="I27" s="94"/>
      <c r="J27" s="94"/>
      <c r="K27" s="94"/>
      <c r="L27" s="94"/>
      <c r="M27" s="94"/>
    </row>
    <row r="28" spans="1:13" ht="13" thickBot="1">
      <c r="B28" s="94"/>
      <c r="C28" s="94"/>
      <c r="D28" s="94"/>
      <c r="E28" s="94"/>
      <c r="F28" s="94"/>
      <c r="G28" s="94"/>
      <c r="H28" s="94"/>
      <c r="I28" s="94"/>
      <c r="J28" s="94"/>
      <c r="K28" s="94"/>
      <c r="L28" s="94"/>
      <c r="M28" s="94"/>
    </row>
    <row r="29" spans="1:13" ht="13" thickTop="1">
      <c r="A29" s="72" t="s">
        <v>186</v>
      </c>
      <c r="B29" s="118">
        <f>'Tube Loading'!F33</f>
        <v>1535</v>
      </c>
      <c r="C29" s="119"/>
      <c r="D29" s="120"/>
      <c r="E29" s="118">
        <f>'Tube Loading'!F34</f>
        <v>1521</v>
      </c>
      <c r="F29" s="119"/>
      <c r="G29" s="120"/>
      <c r="H29" s="118">
        <f>'Tube Loading'!F35</f>
        <v>1453</v>
      </c>
      <c r="I29" s="119"/>
      <c r="J29" s="120"/>
      <c r="K29" s="118">
        <f>'Tube Loading'!F36</f>
        <v>1470</v>
      </c>
      <c r="L29" s="119"/>
      <c r="M29" s="120"/>
    </row>
    <row r="30" spans="1:13">
      <c r="A30" s="72" t="s">
        <v>187</v>
      </c>
      <c r="B30" s="121" t="s">
        <v>174</v>
      </c>
      <c r="C30" s="122"/>
      <c r="D30" s="123"/>
      <c r="E30" s="121" t="s">
        <v>175</v>
      </c>
      <c r="F30" s="122"/>
      <c r="G30" s="123"/>
      <c r="H30" s="121" t="s">
        <v>176</v>
      </c>
      <c r="I30" s="122"/>
      <c r="J30" s="123"/>
      <c r="K30" s="121" t="s">
        <v>177</v>
      </c>
      <c r="L30" s="122"/>
      <c r="M30" s="123"/>
    </row>
    <row r="31" spans="1:13">
      <c r="A31" s="72" t="s">
        <v>168</v>
      </c>
      <c r="B31" s="98" t="s">
        <v>188</v>
      </c>
      <c r="C31" s="99" t="s">
        <v>189</v>
      </c>
      <c r="D31" s="100" t="s">
        <v>173</v>
      </c>
      <c r="E31" s="98" t="s">
        <v>188</v>
      </c>
      <c r="F31" s="99" t="s">
        <v>189</v>
      </c>
      <c r="G31" s="100" t="s">
        <v>173</v>
      </c>
      <c r="H31" s="98" t="s">
        <v>188</v>
      </c>
      <c r="I31" s="99" t="s">
        <v>189</v>
      </c>
      <c r="J31" s="100" t="s">
        <v>173</v>
      </c>
      <c r="K31" s="98" t="s">
        <v>188</v>
      </c>
      <c r="L31" s="99" t="s">
        <v>189</v>
      </c>
      <c r="M31" s="100" t="s">
        <v>173</v>
      </c>
    </row>
    <row r="32" spans="1:13">
      <c r="A32" s="64">
        <v>1</v>
      </c>
      <c r="B32" s="82" t="str">
        <f>'Tube E'!G2</f>
        <v>A1</v>
      </c>
      <c r="C32" s="83">
        <f>'Tube E'!F2</f>
        <v>1.7182340590000003</v>
      </c>
      <c r="D32" s="84">
        <v>-2.4171527091477202E-2</v>
      </c>
      <c r="E32" s="82" t="str">
        <f>'Tube F'!G2</f>
        <v>G3</v>
      </c>
      <c r="F32" s="83">
        <f>'Tube F'!F2</f>
        <v>1.7046018780000018</v>
      </c>
      <c r="G32" s="84">
        <v>-2.8188747496624793E-2</v>
      </c>
      <c r="H32" s="82" t="str">
        <f>'Tube G'!G2</f>
        <v>D6</v>
      </c>
      <c r="I32" s="83">
        <f>'Tube G'!F2</f>
        <v>1.7179062310000006</v>
      </c>
      <c r="J32" s="84">
        <v>-1.8739674479434278E-2</v>
      </c>
      <c r="K32" s="82" t="str">
        <f>'Tube H'!G2</f>
        <v>C9</v>
      </c>
      <c r="L32" s="83">
        <f>'Tube H'!F2</f>
        <v>1.6873089510000021</v>
      </c>
      <c r="M32">
        <f t="shared" ref="M32:M53" si="0">AVERAGE(J32:L32)</f>
        <v>0.83428463826028387</v>
      </c>
    </row>
    <row r="33" spans="1:13">
      <c r="A33" s="64">
        <v>2</v>
      </c>
      <c r="B33" s="85" t="str">
        <f>'Tube E'!G3</f>
        <v>B1</v>
      </c>
      <c r="C33" s="86">
        <f>'Tube E'!F3</f>
        <v>1.771970532000001</v>
      </c>
      <c r="D33" s="87">
        <v>-3.16642955362249E-2</v>
      </c>
      <c r="E33" s="85" t="str">
        <f>'Tube F'!G3</f>
        <v>H3</v>
      </c>
      <c r="F33" s="86">
        <f>'Tube F'!F3</f>
        <v>1.7690747180000024</v>
      </c>
      <c r="G33" s="87">
        <v>-3.5495991553118701E-2</v>
      </c>
      <c r="H33" s="85" t="str">
        <f>'Tube G'!G3</f>
        <v>C6</v>
      </c>
      <c r="I33" s="86">
        <f>'Tube G'!F3</f>
        <v>1.7714514710000024</v>
      </c>
      <c r="J33" s="87">
        <v>-2.9073139357472536E-2</v>
      </c>
      <c r="K33" s="85" t="str">
        <f>'Tube H'!G3</f>
        <v>D9</v>
      </c>
      <c r="L33" s="86">
        <f>'Tube H'!F3</f>
        <v>1.7670804310000019</v>
      </c>
      <c r="M33">
        <f t="shared" si="0"/>
        <v>0.86900364582126466</v>
      </c>
    </row>
    <row r="34" spans="1:13">
      <c r="A34" s="64">
        <v>3</v>
      </c>
      <c r="B34" s="85" t="str">
        <f>'Tube E'!G4</f>
        <v>C1</v>
      </c>
      <c r="C34" s="86">
        <f>'Tube E'!F4</f>
        <v>1.7654139719999993</v>
      </c>
      <c r="D34" s="87">
        <v>-2.1205627340265393E-2</v>
      </c>
      <c r="E34" s="85" t="str">
        <f>'Tube F'!G4</f>
        <v>H4</v>
      </c>
      <c r="F34" s="86">
        <f>'Tube F'!F4</f>
        <v>1.7657964380000006</v>
      </c>
      <c r="G34" s="87">
        <v>-3.0606441993843991E-2</v>
      </c>
      <c r="H34" s="85" t="str">
        <f>'Tube G'!G4</f>
        <v>B6</v>
      </c>
      <c r="I34" s="86">
        <f>'Tube G'!F4</f>
        <v>1.7648949110000007</v>
      </c>
      <c r="J34" s="87">
        <v>-1.2560549664474433E-2</v>
      </c>
      <c r="K34" s="85" t="str">
        <f>'Tube H'!G4</f>
        <v>E9</v>
      </c>
      <c r="L34" s="86">
        <f>'Tube H'!F4</f>
        <v>1.7627093909999996</v>
      </c>
      <c r="M34">
        <f t="shared" si="0"/>
        <v>0.87507442066776253</v>
      </c>
    </row>
    <row r="35" spans="1:13">
      <c r="A35" s="64">
        <v>4</v>
      </c>
      <c r="B35" s="85" t="str">
        <f>'Tube E'!G5</f>
        <v>D1</v>
      </c>
      <c r="C35" s="86">
        <f>'Tube E'!F5</f>
        <v>1.7588574120000011</v>
      </c>
      <c r="D35" s="87">
        <v>-1.1178224590314678E-2</v>
      </c>
      <c r="E35" s="85" t="str">
        <f>'Tube F'!G5</f>
        <v>G4</v>
      </c>
      <c r="F35" s="86">
        <f>'Tube F'!F5</f>
        <v>1.7592398780000007</v>
      </c>
      <c r="G35" s="87">
        <v>-2.137428675484573E-2</v>
      </c>
      <c r="H35" s="85" t="str">
        <f>'Tube G'!G5</f>
        <v>A6</v>
      </c>
      <c r="I35" s="86">
        <f>'Tube G'!F5</f>
        <v>1.7594311110000014</v>
      </c>
      <c r="J35" s="87">
        <v>4.1113522456855893E-2</v>
      </c>
      <c r="K35" s="85" t="str">
        <f>'Tube H'!G5</f>
        <v>F9</v>
      </c>
      <c r="L35" s="86">
        <f>'Tube H'!F5</f>
        <v>1.7572455910000002</v>
      </c>
      <c r="M35">
        <f t="shared" si="0"/>
        <v>0.89917955672842809</v>
      </c>
    </row>
    <row r="36" spans="1:13">
      <c r="A36" s="64">
        <v>5</v>
      </c>
      <c r="B36" s="85" t="str">
        <f>'Tube E'!G6</f>
        <v>E1</v>
      </c>
      <c r="C36" s="86">
        <f>'Tube E'!F6</f>
        <v>1.7533936120000018</v>
      </c>
      <c r="D36" s="87">
        <v>-1.1197959944515395E-2</v>
      </c>
      <c r="E36" s="85" t="str">
        <f>'Tube F'!G6</f>
        <v>F4</v>
      </c>
      <c r="F36" s="86">
        <f>'Tube F'!F6</f>
        <v>1.751590558000002</v>
      </c>
      <c r="G36" s="87">
        <v>-1.6104972876650313E-2</v>
      </c>
      <c r="H36" s="85" t="str">
        <f>'Tube G'!G6</f>
        <v>A7</v>
      </c>
      <c r="I36" s="86">
        <f>'Tube G'!F6</f>
        <v>1.7528745510000014</v>
      </c>
      <c r="J36" s="87">
        <v>0.20313855034362829</v>
      </c>
      <c r="K36" s="85" t="str">
        <f>'Tube H'!G6</f>
        <v>G9</v>
      </c>
      <c r="L36" s="86">
        <f>'Tube H'!F6</f>
        <v>1.7506890310000021</v>
      </c>
      <c r="M36">
        <f t="shared" si="0"/>
        <v>0.97691379067181516</v>
      </c>
    </row>
    <row r="37" spans="1:13">
      <c r="A37" s="64">
        <v>6</v>
      </c>
      <c r="B37" s="85" t="str">
        <f>'Tube E'!G7</f>
        <v>F1</v>
      </c>
      <c r="C37" s="86">
        <f>'Tube E'!F7</f>
        <v>1.7468370520000018</v>
      </c>
      <c r="D37" s="87">
        <v>-3.2105979140337735E-4</v>
      </c>
      <c r="E37" s="85" t="str">
        <f>'Tube F'!G7</f>
        <v>E4</v>
      </c>
      <c r="F37" s="86">
        <f>'Tube F'!F7</f>
        <v>1.7461267580000026</v>
      </c>
      <c r="G37" s="87">
        <v>2.9958161905541004E-2</v>
      </c>
      <c r="H37" s="85" t="str">
        <f>'Tube G'!G7</f>
        <v>B7</v>
      </c>
      <c r="I37" s="86">
        <f>'Tube G'!F7</f>
        <v>1.7465092240000022</v>
      </c>
      <c r="J37" s="87">
        <v>0.51982966720538737</v>
      </c>
      <c r="K37" s="85" t="str">
        <f>'Tube H'!G7</f>
        <v>H9</v>
      </c>
      <c r="L37" s="86">
        <f>'Tube H'!F7</f>
        <v>1.7463179910000015</v>
      </c>
      <c r="M37">
        <f t="shared" si="0"/>
        <v>1.1330738291026945</v>
      </c>
    </row>
    <row r="38" spans="1:13">
      <c r="A38" s="64">
        <v>7</v>
      </c>
      <c r="B38" s="85" t="str">
        <f>'Tube E'!G8</f>
        <v>G1</v>
      </c>
      <c r="C38" s="86">
        <f>'Tube E'!F8</f>
        <v>1.7402804920000001</v>
      </c>
      <c r="D38" s="87">
        <v>2.7384436811614881E-2</v>
      </c>
      <c r="E38" s="85" t="str">
        <f>'Tube F'!G8</f>
        <v>D4</v>
      </c>
      <c r="F38" s="86">
        <f>'Tube F'!F8</f>
        <v>1.7395701980000009</v>
      </c>
      <c r="G38" s="87">
        <v>0.14116035713228101</v>
      </c>
      <c r="H38" s="85" t="str">
        <f>'Tube G'!G8</f>
        <v>C7</v>
      </c>
      <c r="I38" s="86">
        <f>'Tube G'!F8</f>
        <v>1.7410454240000011</v>
      </c>
      <c r="J38" s="87">
        <v>0.74478002711946834</v>
      </c>
      <c r="K38" s="85" t="str">
        <f>'Tube H'!G8</f>
        <v>H10</v>
      </c>
      <c r="L38" s="86">
        <f>'Tube H'!F8</f>
        <v>1.7397614309999998</v>
      </c>
      <c r="M38">
        <f t="shared" si="0"/>
        <v>1.2422707290597341</v>
      </c>
    </row>
    <row r="39" spans="1:13">
      <c r="A39" s="64">
        <v>8</v>
      </c>
      <c r="B39" s="85" t="str">
        <f>'Tube E'!G9</f>
        <v>H1</v>
      </c>
      <c r="C39" s="86">
        <f>'Tube E'!F9</f>
        <v>1.7348166920000008</v>
      </c>
      <c r="D39" s="87">
        <v>0.13289896458760045</v>
      </c>
      <c r="E39" s="85" t="str">
        <f>'Tube F'!G9</f>
        <v>C4</v>
      </c>
      <c r="F39" s="86">
        <f>'Tube F'!F9</f>
        <v>1.7351991580000004</v>
      </c>
      <c r="G39" s="87">
        <v>0.44741989845615099</v>
      </c>
      <c r="H39" s="85" t="str">
        <f>'Tube G'!G9</f>
        <v>D7</v>
      </c>
      <c r="I39" s="86">
        <f>'Tube G'!F9</f>
        <v>1.7344888640000011</v>
      </c>
      <c r="J39" s="87">
        <v>1.5503334910613216</v>
      </c>
      <c r="K39" s="85" t="str">
        <f>'Tube H'!G9</f>
        <v>G10</v>
      </c>
      <c r="L39" s="86">
        <f>'Tube H'!F9</f>
        <v>1.7332048710000016</v>
      </c>
      <c r="M39">
        <f t="shared" si="0"/>
        <v>1.6417691810306616</v>
      </c>
    </row>
    <row r="40" spans="1:13">
      <c r="A40" s="64">
        <v>9</v>
      </c>
      <c r="B40" s="85" t="str">
        <f>'Tube E'!G10</f>
        <v>H2</v>
      </c>
      <c r="C40" s="86">
        <f>'Tube E'!F10</f>
        <v>1.7288338310000011</v>
      </c>
      <c r="D40" s="87">
        <v>0.7230173573673907</v>
      </c>
      <c r="E40" s="85" t="str">
        <f>'Tube F'!G10</f>
        <v>B4</v>
      </c>
      <c r="F40" s="86">
        <f>'Tube F'!F10</f>
        <v>1.7286425980000022</v>
      </c>
      <c r="G40" s="87">
        <v>2.4387384376473249</v>
      </c>
      <c r="H40" s="85" t="str">
        <f>'Tube G'!G10</f>
        <v>E7</v>
      </c>
      <c r="I40" s="86">
        <f>'Tube G'!F10</f>
        <v>1.7290250640000018</v>
      </c>
      <c r="J40" s="87">
        <v>3.1305034094899766</v>
      </c>
      <c r="K40" s="85" t="str">
        <f>'Tube H'!G10</f>
        <v>F10</v>
      </c>
      <c r="L40" s="86">
        <f>'Tube H'!F10</f>
        <v>1.7266483110000017</v>
      </c>
      <c r="M40">
        <f t="shared" si="0"/>
        <v>2.4285758602449894</v>
      </c>
    </row>
    <row r="41" spans="1:13">
      <c r="A41" s="64">
        <v>10</v>
      </c>
      <c r="B41" s="85" t="str">
        <f>'Tube E'!G11</f>
        <v>G2</v>
      </c>
      <c r="C41" s="86">
        <f>'Tube E'!F11</f>
        <v>1.7227963320000015</v>
      </c>
      <c r="D41" s="88">
        <v>2.4956580344284092</v>
      </c>
      <c r="E41" s="85" t="str">
        <f>'Tube F'!G11</f>
        <v>A4</v>
      </c>
      <c r="F41" s="86">
        <f>'Tube F'!F11</f>
        <v>1.7231787980000028</v>
      </c>
      <c r="G41" s="87">
        <v>6.86487977352024</v>
      </c>
      <c r="H41" s="85" t="str">
        <f>'Tube G'!G11</f>
        <v>F7</v>
      </c>
      <c r="I41" s="86">
        <f>'Tube G'!F11</f>
        <v>1.7235612640000024</v>
      </c>
      <c r="J41" s="87">
        <v>5.7293893428915341</v>
      </c>
      <c r="K41" s="85" t="str">
        <f>'Tube H'!G11</f>
        <v>E10</v>
      </c>
      <c r="L41" s="86">
        <f>'Tube H'!F11</f>
        <v>1.7222772709999994</v>
      </c>
      <c r="M41">
        <f t="shared" si="0"/>
        <v>3.7258333069457668</v>
      </c>
    </row>
    <row r="42" spans="1:13">
      <c r="A42" s="64">
        <v>11</v>
      </c>
      <c r="B42" s="85" t="str">
        <f>'Tube E'!G12</f>
        <v>F2</v>
      </c>
      <c r="C42" s="86">
        <f>'Tube E'!F12</f>
        <v>1.7173325320000004</v>
      </c>
      <c r="D42" s="88">
        <v>6.2348070878594894</v>
      </c>
      <c r="E42" s="85" t="str">
        <f>'Tube F'!G12</f>
        <v>A5</v>
      </c>
      <c r="F42" s="86">
        <f>'Tube F'!F12</f>
        <v>1.7177149979999999</v>
      </c>
      <c r="G42" s="87">
        <v>6.7679447631237428</v>
      </c>
      <c r="H42" s="85" t="str">
        <f>'Tube G'!G12</f>
        <v>G7</v>
      </c>
      <c r="I42" s="86">
        <f>'Tube G'!F12</f>
        <v>1.7171959370000014</v>
      </c>
      <c r="J42" s="87">
        <v>2.893957256003683</v>
      </c>
      <c r="K42" s="85" t="str">
        <f>'Tube H'!G12</f>
        <v>D10</v>
      </c>
      <c r="L42" s="86">
        <f>'Tube H'!F12</f>
        <v>1.7157207110000012</v>
      </c>
      <c r="M42">
        <f t="shared" si="0"/>
        <v>2.3048389835018419</v>
      </c>
    </row>
    <row r="43" spans="1:13">
      <c r="A43" s="64">
        <v>12</v>
      </c>
      <c r="B43" s="85" t="str">
        <f>'Tube E'!G13</f>
        <v>E2</v>
      </c>
      <c r="C43" s="86">
        <f>'Tube E'!F13</f>
        <v>1.711868732000001</v>
      </c>
      <c r="D43" s="88">
        <v>6.5820736978209</v>
      </c>
      <c r="E43" s="85" t="str">
        <f>'Tube F'!G13</f>
        <v>B5</v>
      </c>
      <c r="F43" s="86">
        <f>'Tube F'!F13</f>
        <v>1.7111584380000018</v>
      </c>
      <c r="G43" s="87">
        <v>5.5785131824923946</v>
      </c>
      <c r="H43" s="85" t="str">
        <f>'Tube G'!G13</f>
        <v>H7</v>
      </c>
      <c r="I43" s="86">
        <f>'Tube G'!F13</f>
        <v>1.711732137000002</v>
      </c>
      <c r="J43" s="87">
        <v>1.2079798381991498</v>
      </c>
      <c r="K43" s="85" t="str">
        <f>'Tube H'!G13</f>
        <v>C10</v>
      </c>
      <c r="L43" s="86">
        <f>'Tube H'!F13</f>
        <v>1.7091641510000013</v>
      </c>
      <c r="M43">
        <f t="shared" si="0"/>
        <v>1.4585719945995756</v>
      </c>
    </row>
    <row r="44" spans="1:13">
      <c r="A44" s="64">
        <v>13</v>
      </c>
      <c r="B44" s="85" t="str">
        <f>'Tube E'!G14</f>
        <v>D2</v>
      </c>
      <c r="C44" s="86">
        <f>'Tube E'!F14</f>
        <v>1.7053121720000011</v>
      </c>
      <c r="D44" s="88">
        <v>3.2686441206550381</v>
      </c>
      <c r="E44" s="85" t="str">
        <f>'Tube F'!G14</f>
        <v>C5</v>
      </c>
      <c r="F44" s="86">
        <f>'Tube F'!F14</f>
        <v>1.7056946380000024</v>
      </c>
      <c r="G44" s="87">
        <v>2.8824285424064864</v>
      </c>
      <c r="H44" s="85" t="str">
        <f>'Tube G'!G14</f>
        <v>H8</v>
      </c>
      <c r="I44" s="86">
        <f>'Tube G'!F14</f>
        <v>1.7062683370000027</v>
      </c>
      <c r="J44" s="87">
        <v>0.76179222360793208</v>
      </c>
      <c r="K44" s="85" t="str">
        <f>'Tube H'!G14</f>
        <v>B10</v>
      </c>
      <c r="L44" s="86">
        <f>'Tube H'!F14</f>
        <v>1.7037003510000019</v>
      </c>
      <c r="M44">
        <f t="shared" si="0"/>
        <v>1.232746287303967</v>
      </c>
    </row>
    <row r="45" spans="1:13">
      <c r="A45" s="64">
        <v>14</v>
      </c>
      <c r="B45" s="85" t="str">
        <f>'Tube E'!G15</f>
        <v>C2</v>
      </c>
      <c r="C45" s="86">
        <f>'Tube E'!F15</f>
        <v>1.7009411320000023</v>
      </c>
      <c r="D45" s="88">
        <v>1.3425650945212857</v>
      </c>
      <c r="E45" s="85" t="str">
        <f>'Tube F'!G15</f>
        <v>D5</v>
      </c>
      <c r="F45" s="86">
        <f>'Tube F'!F15</f>
        <v>1.7002308379999995</v>
      </c>
      <c r="G45" s="87">
        <v>1.2012560318081336</v>
      </c>
      <c r="H45" s="85" t="str">
        <f>'Tube G'!G15</f>
        <v>G8</v>
      </c>
      <c r="I45" s="86">
        <f>'Tube G'!F15</f>
        <v>1.699711777000001</v>
      </c>
      <c r="J45" s="87">
        <v>0.43314298747659558</v>
      </c>
      <c r="K45" s="85" t="str">
        <f>'Tube H'!G15</f>
        <v>A10</v>
      </c>
      <c r="L45" s="86">
        <f>'Tube H'!F15</f>
        <v>1.6982365510000008</v>
      </c>
      <c r="M45">
        <f t="shared" si="0"/>
        <v>1.0656897692382983</v>
      </c>
    </row>
    <row r="46" spans="1:13">
      <c r="A46" s="64">
        <v>15</v>
      </c>
      <c r="B46" s="85" t="str">
        <f>'Tube E'!G16</f>
        <v>B2</v>
      </c>
      <c r="C46" s="86">
        <f>'Tube E'!F16</f>
        <v>1.6943845720000006</v>
      </c>
      <c r="D46" s="88">
        <v>0.66120324731990865</v>
      </c>
      <c r="E46" s="85" t="str">
        <f>'Tube F'!G16</f>
        <v>E5</v>
      </c>
      <c r="F46" s="86">
        <f>'Tube F'!F16</f>
        <v>1.6947670380000002</v>
      </c>
      <c r="G46" s="87">
        <v>0.56773882879261872</v>
      </c>
      <c r="H46" s="85" t="str">
        <f>'Tube G'!G16</f>
        <v>F8</v>
      </c>
      <c r="I46" s="86">
        <f>'Tube G'!F16</f>
        <v>1.6942479770000016</v>
      </c>
      <c r="J46" s="87">
        <v>0.40072272894634525</v>
      </c>
      <c r="K46" s="85" t="str">
        <f>'Tube H'!G16</f>
        <v>A11</v>
      </c>
      <c r="L46" s="86">
        <f>'Tube H'!F16</f>
        <v>1.6929639840000004</v>
      </c>
      <c r="M46">
        <f t="shared" si="0"/>
        <v>1.0468433564731727</v>
      </c>
    </row>
    <row r="47" spans="1:13">
      <c r="A47" s="64">
        <v>16</v>
      </c>
      <c r="B47" s="85" t="str">
        <f>'Tube E'!G17</f>
        <v>A2</v>
      </c>
      <c r="C47" s="86">
        <f>'Tube E'!F17</f>
        <v>1.6891120050000019</v>
      </c>
      <c r="D47" s="88">
        <v>0.46460820852716678</v>
      </c>
      <c r="E47" s="85" t="str">
        <f>'Tube F'!G17</f>
        <v>F5</v>
      </c>
      <c r="F47" s="86">
        <f>'Tube F'!F17</f>
        <v>1.688210478000002</v>
      </c>
      <c r="G47" s="87">
        <v>0.18587612587406696</v>
      </c>
      <c r="H47" s="85" t="str">
        <f>'Tube G'!G17</f>
        <v>E8</v>
      </c>
      <c r="I47" s="86">
        <f>'Tube G'!F17</f>
        <v>1.6887841770000023</v>
      </c>
      <c r="J47" s="87">
        <v>0.32244762719705522</v>
      </c>
      <c r="K47" s="85" t="str">
        <f>'Tube H'!G17</f>
        <v>B11</v>
      </c>
      <c r="L47" s="86">
        <f>'Tube H'!F17</f>
        <v>1.687500184000001</v>
      </c>
      <c r="M47">
        <f t="shared" si="0"/>
        <v>1.0049739055985281</v>
      </c>
    </row>
    <row r="48" spans="1:13">
      <c r="A48" s="64">
        <v>17</v>
      </c>
      <c r="B48" s="85" t="str">
        <f>'Tube E'!G18</f>
        <v>A3</v>
      </c>
      <c r="C48" s="86">
        <f>'Tube E'!F18</f>
        <v>1.682555445000002</v>
      </c>
      <c r="D48" s="87">
        <v>0.19585407346203229</v>
      </c>
      <c r="E48" s="85" t="str">
        <f>'Tube F'!G18</f>
        <v>G5</v>
      </c>
      <c r="F48" s="86">
        <f>'Tube F'!F18</f>
        <v>1.6827466780000027</v>
      </c>
      <c r="G48" s="87">
        <v>8.1917973575115332E-3</v>
      </c>
      <c r="H48" s="85" t="str">
        <f>'Tube G'!G18</f>
        <v>D8</v>
      </c>
      <c r="I48" s="86">
        <f>'Tube G'!F18</f>
        <v>1.6833203770000029</v>
      </c>
      <c r="J48" s="87">
        <v>0.1315772361026202</v>
      </c>
      <c r="K48" s="85" t="str">
        <f>'Tube H'!G18</f>
        <v>C11</v>
      </c>
      <c r="L48" s="86">
        <f>'Tube H'!F18</f>
        <v>1.6820363840000017</v>
      </c>
      <c r="M48">
        <f t="shared" si="0"/>
        <v>0.90680681005131092</v>
      </c>
    </row>
    <row r="49" spans="1:13">
      <c r="A49" s="64">
        <v>18</v>
      </c>
      <c r="B49" s="85" t="str">
        <f>'Tube E'!G19</f>
        <v>B3</v>
      </c>
      <c r="C49" s="86">
        <f>'Tube E'!F19</f>
        <v>1.6738133650000009</v>
      </c>
      <c r="D49" s="87">
        <v>9.2515097057360815E-2</v>
      </c>
      <c r="E49" s="85" t="str">
        <f>'Tube F'!G19</f>
        <v>H5</v>
      </c>
      <c r="F49" s="86">
        <f>'Tube F'!F19</f>
        <v>1.6740045979999998</v>
      </c>
      <c r="G49" s="87">
        <v>-1.8954571043828441E-2</v>
      </c>
      <c r="H49" s="85" t="str">
        <f>'Tube G'!G19</f>
        <v>C8</v>
      </c>
      <c r="I49" s="86">
        <f>'Tube G'!F19</f>
        <v>1.6756710570000006</v>
      </c>
      <c r="J49" s="87">
        <v>6.9904029836393447E-2</v>
      </c>
      <c r="K49" s="85" t="str">
        <f>'Tube H'!G19</f>
        <v>D11</v>
      </c>
      <c r="L49" s="86">
        <f>'Tube H'!F19</f>
        <v>1.6743870640000011</v>
      </c>
      <c r="M49">
        <f t="shared" si="0"/>
        <v>0.87214554691819735</v>
      </c>
    </row>
    <row r="50" spans="1:13">
      <c r="A50" s="64">
        <v>19</v>
      </c>
      <c r="B50" s="85" t="str">
        <f>'Tube E'!G20</f>
        <v>C3</v>
      </c>
      <c r="C50" s="86">
        <f>'Tube E'!F20</f>
        <v>1.6475871250000012</v>
      </c>
      <c r="D50" s="87">
        <v>6.2554881649987723E-2</v>
      </c>
      <c r="E50" s="85" t="str">
        <f>'Tube F'!G20</f>
        <v>H6</v>
      </c>
      <c r="F50" s="86">
        <f>'Tube F'!F20</f>
        <v>1.6477783580000001</v>
      </c>
      <c r="G50" s="87">
        <v>-2.1192457162543782E-2</v>
      </c>
      <c r="H50" s="85" t="str">
        <f>'Tube G'!G20</f>
        <v>B8</v>
      </c>
      <c r="I50" s="86">
        <f>'Tube G'!F20</f>
        <v>1.6549086170000002</v>
      </c>
      <c r="J50" s="87">
        <v>6.5509761589411936E-2</v>
      </c>
      <c r="K50" s="85" t="str">
        <f>'Tube H'!G20</f>
        <v>E11</v>
      </c>
      <c r="L50" s="86">
        <f>'Tube H'!F20</f>
        <v>1.6558101440000002</v>
      </c>
      <c r="M50">
        <f t="shared" si="0"/>
        <v>0.86065995279470608</v>
      </c>
    </row>
    <row r="51" spans="1:13">
      <c r="A51" s="64">
        <v>20</v>
      </c>
      <c r="B51" s="85" t="str">
        <f>'Tube E'!G21</f>
        <v>D3</v>
      </c>
      <c r="C51" s="86">
        <f>'Tube E'!F21</f>
        <v>1.5689084050000019</v>
      </c>
      <c r="D51" s="87">
        <v>6.0299184526767829E-2</v>
      </c>
      <c r="E51" s="85" t="str">
        <f>'Tube F'!G21</f>
        <v>G6</v>
      </c>
      <c r="F51" s="86">
        <f>'Tube F'!F21</f>
        <v>1.5614503180000003</v>
      </c>
      <c r="G51" s="87">
        <v>4.4409552881547143E-4</v>
      </c>
      <c r="H51" s="85" t="str">
        <f>'Tube G'!G21</f>
        <v>A8</v>
      </c>
      <c r="I51" s="86">
        <f>'Tube G'!F21</f>
        <v>1.5718588570000023</v>
      </c>
      <c r="J51" s="87">
        <v>7.2078602888842505E-2</v>
      </c>
      <c r="K51" s="85" t="str">
        <f>'Tube H'!G21</f>
        <v>F11</v>
      </c>
      <c r="L51" s="86">
        <f>'Tube H'!F21</f>
        <v>1.5926212970000027</v>
      </c>
      <c r="M51">
        <f t="shared" si="0"/>
        <v>0.83234994994442257</v>
      </c>
    </row>
    <row r="52" spans="1:13">
      <c r="A52" s="64">
        <v>21</v>
      </c>
      <c r="B52" s="82" t="str">
        <f>'Tube E'!G22</f>
        <v>E3</v>
      </c>
      <c r="C52" s="83">
        <f>'Tube E'!F22</f>
        <v>1.4159220050000023</v>
      </c>
      <c r="D52" s="84">
        <v>-1.7873545655566782E-3</v>
      </c>
      <c r="E52" s="82" t="str">
        <f>'Tube F'!G22</f>
        <v>F6</v>
      </c>
      <c r="F52" s="83">
        <f>'Tube F'!F22</f>
        <v>1.3867999510000004</v>
      </c>
      <c r="G52" s="84">
        <v>-1.994427696495624E-2</v>
      </c>
      <c r="H52" s="82" t="str">
        <f>'Tube G'!G22</f>
        <v>A9</v>
      </c>
      <c r="I52" s="83">
        <f>'Tube G'!F22</f>
        <v>1.3972084900000024</v>
      </c>
      <c r="J52" s="84">
        <v>4.4901715015597792E-3</v>
      </c>
      <c r="K52" s="82" t="str">
        <f>'Tube H'!G22</f>
        <v>G11</v>
      </c>
      <c r="L52" s="83">
        <f>'Tube H'!F22</f>
        <v>1.4483769770000006</v>
      </c>
      <c r="M52">
        <f t="shared" si="0"/>
        <v>0.72643357425078015</v>
      </c>
    </row>
    <row r="53" spans="1:13" ht="13" thickBot="1">
      <c r="A53" s="64">
        <v>22</v>
      </c>
      <c r="B53" s="91" t="str">
        <f>'Tube E'!G23</f>
        <v>F3</v>
      </c>
      <c r="C53" s="92">
        <f>'Tube E'!F23</f>
        <v>1.2454514450000023</v>
      </c>
      <c r="D53" s="93">
        <v>9.951388753013646E-4</v>
      </c>
      <c r="E53" s="91" t="str">
        <f>'Tube F'!G23</f>
        <v>E6</v>
      </c>
      <c r="F53" s="92">
        <f>'Tube F'!F23</f>
        <v>1.210865591000001</v>
      </c>
      <c r="G53" s="93">
        <v>1.3145250845509873E-3</v>
      </c>
      <c r="H53" s="82" t="str">
        <f>'Tube G'!G23</f>
        <v>B9</v>
      </c>
      <c r="I53" s="92">
        <f>'Tube G'!F23</f>
        <v>1.1972334100000026</v>
      </c>
      <c r="J53" s="93">
        <v>-6.8728822137200107E-3</v>
      </c>
      <c r="K53" s="91" t="str">
        <f>'Tube H'!G23</f>
        <v>H11</v>
      </c>
      <c r="L53" s="92">
        <f>'Tube H'!F23</f>
        <v>1.250587417000002</v>
      </c>
      <c r="M53">
        <f t="shared" si="0"/>
        <v>0.62185726739314096</v>
      </c>
    </row>
    <row r="54" spans="1:13" ht="13" thickTop="1">
      <c r="B54" s="94"/>
      <c r="C54" s="95" t="s">
        <v>190</v>
      </c>
      <c r="D54" s="96">
        <f>SUM(D33:D53)*40/'Tube Loading'!J33*100</f>
        <v>29.690298804935971</v>
      </c>
      <c r="E54" s="94"/>
      <c r="F54" s="95" t="s">
        <v>190</v>
      </c>
      <c r="G54" s="96">
        <f>SUM(G33:G53)*40/'Tube Loading'!J34*100</f>
        <v>35.936255363706756</v>
      </c>
      <c r="H54" s="101"/>
      <c r="I54" s="95" t="s">
        <v>190</v>
      </c>
      <c r="J54" s="96">
        <f>SUM(J33:J53)*40/'Tube Loading'!J35*100</f>
        <v>24.312245203576126</v>
      </c>
      <c r="K54" s="94"/>
      <c r="L54" s="95" t="s">
        <v>190</v>
      </c>
      <c r="M54" s="96">
        <f>SUM(M33:M53)*40/'Tube Loading'!J36*100</f>
        <v>35.634148957788078</v>
      </c>
    </row>
    <row r="55" spans="1:13" ht="13" thickBot="1">
      <c r="B55" s="94"/>
      <c r="C55" s="94"/>
      <c r="D55" s="94"/>
      <c r="E55" s="94"/>
      <c r="F55" s="94"/>
      <c r="G55" s="94"/>
      <c r="H55" s="94"/>
      <c r="I55" s="94"/>
      <c r="J55" s="94"/>
      <c r="K55" s="94"/>
      <c r="L55" s="94"/>
      <c r="M55" s="94"/>
    </row>
    <row r="56" spans="1:13" ht="13" thickTop="1">
      <c r="A56" s="72" t="s">
        <v>186</v>
      </c>
      <c r="B56" s="118">
        <f>'Tube Loading'!F37</f>
        <v>1462</v>
      </c>
      <c r="C56" s="119"/>
      <c r="D56" s="120"/>
      <c r="E56" s="118">
        <f>'Tube Loading'!F38</f>
        <v>1454</v>
      </c>
      <c r="F56" s="119"/>
      <c r="G56" s="120"/>
      <c r="H56" s="118">
        <f>'Tube Loading'!F39</f>
        <v>1461</v>
      </c>
      <c r="I56" s="119"/>
      <c r="J56" s="120"/>
      <c r="K56" s="118">
        <f>'Tube Loading'!F40</f>
        <v>1469</v>
      </c>
      <c r="L56" s="119"/>
      <c r="M56" s="120"/>
    </row>
    <row r="57" spans="1:13">
      <c r="A57" s="72" t="s">
        <v>187</v>
      </c>
      <c r="B57" s="121" t="s">
        <v>203</v>
      </c>
      <c r="C57" s="122"/>
      <c r="D57" s="123"/>
      <c r="E57" s="121" t="s">
        <v>204</v>
      </c>
      <c r="F57" s="122"/>
      <c r="G57" s="123"/>
      <c r="H57" s="121" t="s">
        <v>205</v>
      </c>
      <c r="I57" s="122"/>
      <c r="J57" s="123"/>
      <c r="K57" s="121" t="s">
        <v>8</v>
      </c>
      <c r="L57" s="122"/>
      <c r="M57" s="123"/>
    </row>
    <row r="58" spans="1:13">
      <c r="A58" s="72" t="s">
        <v>168</v>
      </c>
      <c r="B58" s="98" t="s">
        <v>188</v>
      </c>
      <c r="C58" s="99" t="s">
        <v>189</v>
      </c>
      <c r="D58" s="100" t="s">
        <v>173</v>
      </c>
      <c r="E58" s="98" t="s">
        <v>188</v>
      </c>
      <c r="F58" s="99" t="s">
        <v>189</v>
      </c>
      <c r="G58" s="100" t="s">
        <v>173</v>
      </c>
      <c r="H58" s="98" t="s">
        <v>188</v>
      </c>
      <c r="I58" s="99" t="s">
        <v>189</v>
      </c>
      <c r="J58" s="100" t="s">
        <v>173</v>
      </c>
      <c r="K58" s="98" t="s">
        <v>188</v>
      </c>
      <c r="L58" s="99" t="s">
        <v>189</v>
      </c>
      <c r="M58" s="100" t="s">
        <v>173</v>
      </c>
    </row>
    <row r="59" spans="1:13">
      <c r="A59" s="64">
        <v>1</v>
      </c>
      <c r="B59" s="82" t="str">
        <f>'Tube I'!G2</f>
        <v>A1</v>
      </c>
      <c r="C59" s="83">
        <f>'Tube I'!F2</f>
        <v>1.7034544800000013</v>
      </c>
      <c r="D59" s="84">
        <v>-3.1934900793580231E-2</v>
      </c>
      <c r="E59" s="82" t="str">
        <f>'Tube J'!G2</f>
        <v>G3</v>
      </c>
      <c r="F59" s="83">
        <f>'Tube I'!F2</f>
        <v>1.7034544800000013</v>
      </c>
      <c r="G59" s="84">
        <v>-3.6724596413667709E-2</v>
      </c>
      <c r="H59" s="82" t="str">
        <f>'Tube K'!G2</f>
        <v>D6</v>
      </c>
      <c r="I59" s="83">
        <f>'Tube K'!F2</f>
        <v>1.7161031770000008</v>
      </c>
      <c r="J59" s="84">
        <v>-3.103207448709748E-2</v>
      </c>
      <c r="K59" s="82" t="str">
        <f>'Tube L'!G2</f>
        <v>C9</v>
      </c>
      <c r="L59" s="83">
        <f>'Tube L'!F2</f>
        <v>1.7004767090000001</v>
      </c>
      <c r="M59" s="84">
        <v>-4.4350876402461527E-2</v>
      </c>
    </row>
    <row r="60" spans="1:13">
      <c r="A60" s="64">
        <v>2</v>
      </c>
      <c r="B60" s="85" t="str">
        <f>'Tube I'!G3</f>
        <v>B1</v>
      </c>
      <c r="C60" s="86">
        <f>'Tube I'!F3</f>
        <v>1.7722983600000006</v>
      </c>
      <c r="D60" s="87">
        <v>-3.9428125376138788E-2</v>
      </c>
      <c r="E60" s="85" t="str">
        <f>'Tube J'!G3</f>
        <v>H3</v>
      </c>
      <c r="F60" s="86">
        <f>'Tube I'!F3</f>
        <v>1.7722983600000006</v>
      </c>
      <c r="G60" s="87">
        <v>-4.1554560125876418E-2</v>
      </c>
      <c r="H60" s="85" t="str">
        <f>'Tube K'!G3</f>
        <v>C6</v>
      </c>
      <c r="I60" s="86">
        <f>'Tube K'!F3</f>
        <v>1.7696484170000026</v>
      </c>
      <c r="J60" s="87">
        <v>-4.1421585674754895E-2</v>
      </c>
      <c r="K60" s="85" t="str">
        <f>'Tube L'!G3</f>
        <v>D9</v>
      </c>
      <c r="L60" s="86">
        <f>'Tube L'!F3</f>
        <v>1.7671350690000001</v>
      </c>
      <c r="M60" s="87">
        <v>-4.4127005103411575E-2</v>
      </c>
    </row>
    <row r="61" spans="1:13">
      <c r="A61" s="64">
        <v>3</v>
      </c>
      <c r="B61" s="85" t="str">
        <f>'Tube I'!G4</f>
        <v>C1</v>
      </c>
      <c r="C61" s="86">
        <f>'Tube I'!F4</f>
        <v>1.7657418000000025</v>
      </c>
      <c r="D61" s="87">
        <v>-2.6174718093239232E-2</v>
      </c>
      <c r="E61" s="85" t="str">
        <f>'Tube J'!G4</f>
        <v>H4</v>
      </c>
      <c r="F61" s="86">
        <f>'Tube I'!F4</f>
        <v>1.7657418000000025</v>
      </c>
      <c r="G61" s="87">
        <v>-3.1528416049717678E-2</v>
      </c>
      <c r="H61" s="85" t="str">
        <f>'Tube K'!G4</f>
        <v>B6</v>
      </c>
      <c r="I61" s="86">
        <f>'Tube K'!F4</f>
        <v>1.7652773770000003</v>
      </c>
      <c r="J61" s="87">
        <v>-4.0198070272982375E-2</v>
      </c>
      <c r="K61" s="85" t="str">
        <f>'Tube L'!G4</f>
        <v>E9</v>
      </c>
      <c r="L61" s="86">
        <f>'Tube L'!F4</f>
        <v>1.7638567890000001</v>
      </c>
      <c r="M61" s="87">
        <v>-4.1318149492269821E-2</v>
      </c>
    </row>
    <row r="62" spans="1:13">
      <c r="A62" s="64">
        <v>4</v>
      </c>
      <c r="B62" s="85" t="str">
        <f>'Tube I'!G5</f>
        <v>D1</v>
      </c>
      <c r="C62" s="86">
        <f>'Tube I'!F5</f>
        <v>1.7591852400000008</v>
      </c>
      <c r="D62" s="87">
        <v>-3.4432900074100317E-4</v>
      </c>
      <c r="E62" s="85" t="str">
        <f>'Tube J'!G5</f>
        <v>G4</v>
      </c>
      <c r="F62" s="86">
        <f>'Tube I'!F5</f>
        <v>1.7591852400000008</v>
      </c>
      <c r="G62" s="87">
        <v>-1.7633501580803398E-2</v>
      </c>
      <c r="H62" s="85" t="str">
        <f>'Tube K'!G5</f>
        <v>A6</v>
      </c>
      <c r="I62" s="86">
        <f>'Tube K'!F5</f>
        <v>1.7587208170000004</v>
      </c>
      <c r="J62" s="87">
        <v>-2.7717335116147199E-2</v>
      </c>
      <c r="K62" s="85" t="str">
        <f>'Tube L'!G5</f>
        <v>F9</v>
      </c>
      <c r="L62" s="86">
        <f>'Tube L'!F5</f>
        <v>1.7573002290000019</v>
      </c>
      <c r="M62" s="87">
        <v>-4.4844478649492335E-2</v>
      </c>
    </row>
    <row r="63" spans="1:13">
      <c r="A63" s="64">
        <v>5</v>
      </c>
      <c r="B63" s="85" t="str">
        <f>'Tube I'!G6</f>
        <v>E1</v>
      </c>
      <c r="C63" s="86">
        <f>'Tube I'!F6</f>
        <v>1.7537214400000014</v>
      </c>
      <c r="D63" s="87">
        <v>9.2522314864716668E-2</v>
      </c>
      <c r="E63" s="85" t="str">
        <f>'Tube J'!G6</f>
        <v>F4</v>
      </c>
      <c r="F63" s="86">
        <f>'Tube I'!F6</f>
        <v>1.7537214400000014</v>
      </c>
      <c r="G63" s="87">
        <v>4.0723170123580364E-2</v>
      </c>
      <c r="H63" s="85" t="str">
        <f>'Tube K'!G6</f>
        <v>A7</v>
      </c>
      <c r="I63" s="86">
        <f>'Tube K'!F6</f>
        <v>1.7534482500000017</v>
      </c>
      <c r="J63" s="87">
        <v>1.4290614833648733E-2</v>
      </c>
      <c r="K63" s="85" t="str">
        <f>'Tube L'!G6</f>
        <v>G9</v>
      </c>
      <c r="L63" s="86">
        <f>'Tube L'!F6</f>
        <v>1.7518364290000026</v>
      </c>
      <c r="M63" s="87">
        <v>1.0728166563108389E-2</v>
      </c>
    </row>
    <row r="64" spans="1:13">
      <c r="A64" s="64">
        <v>6</v>
      </c>
      <c r="B64" s="85" t="str">
        <f>'Tube I'!G7</f>
        <v>F1</v>
      </c>
      <c r="C64" s="86">
        <f>'Tube I'!F7</f>
        <v>1.7471648800000015</v>
      </c>
      <c r="D64" s="87">
        <v>0.42510770998273212</v>
      </c>
      <c r="E64" s="85" t="str">
        <f>'Tube J'!G7</f>
        <v>E4</v>
      </c>
      <c r="F64" s="86">
        <f>'Tube I'!F7</f>
        <v>1.7471648800000015</v>
      </c>
      <c r="G64" s="87">
        <v>0.21496667345259857</v>
      </c>
      <c r="H64" s="85" t="str">
        <f>'Tube K'!G7</f>
        <v>B7</v>
      </c>
      <c r="I64" s="86">
        <f>'Tube K'!F7</f>
        <v>1.745798930000003</v>
      </c>
      <c r="J64" s="87">
        <v>8.711681642684739E-2</v>
      </c>
      <c r="K64" s="85" t="str">
        <f>'Tube L'!G7</f>
        <v>H9</v>
      </c>
      <c r="L64" s="86">
        <f>'Tube L'!F7</f>
        <v>1.7452798690000009</v>
      </c>
      <c r="M64" s="87">
        <v>9.9825432365711959E-5</v>
      </c>
    </row>
    <row r="65" spans="1:13">
      <c r="A65" s="64">
        <v>7</v>
      </c>
      <c r="B65" s="85" t="str">
        <f>'Tube I'!G8</f>
        <v>G1</v>
      </c>
      <c r="C65" s="86">
        <f>'Tube I'!F8</f>
        <v>1.7407995530000004</v>
      </c>
      <c r="D65" s="87">
        <v>0.58400833144405484</v>
      </c>
      <c r="E65" s="85" t="str">
        <f>'Tube J'!G8</f>
        <v>D4</v>
      </c>
      <c r="F65" s="86">
        <f>'Tube I'!F8</f>
        <v>1.7407995530000004</v>
      </c>
      <c r="G65" s="87">
        <v>0.33981853719099914</v>
      </c>
      <c r="H65" s="85" t="str">
        <f>'Tube K'!G8</f>
        <v>C7</v>
      </c>
      <c r="I65" s="86">
        <f>'Tube K'!F8</f>
        <v>1.7392423700000013</v>
      </c>
      <c r="J65" s="87">
        <v>0.13847722810943483</v>
      </c>
      <c r="K65" s="85" t="str">
        <f>'Tube L'!G8</f>
        <v>H10</v>
      </c>
      <c r="L65" s="86">
        <f>'Tube L'!F8</f>
        <v>1.7389145420000016</v>
      </c>
      <c r="M65" s="88">
        <v>7.2679712832750612E-2</v>
      </c>
    </row>
    <row r="66" spans="1:13">
      <c r="A66" s="64">
        <v>8</v>
      </c>
      <c r="B66" s="85" t="str">
        <f>'Tube I'!G9</f>
        <v>H1</v>
      </c>
      <c r="C66" s="86">
        <f>'Tube I'!F9</f>
        <v>1.7342429930000005</v>
      </c>
      <c r="D66" s="87">
        <v>3.3332784162846316</v>
      </c>
      <c r="E66" s="85" t="str">
        <f>'Tube J'!G9</f>
        <v>C4</v>
      </c>
      <c r="F66" s="86">
        <f>'Tube I'!F9</f>
        <v>1.7342429930000005</v>
      </c>
      <c r="G66" s="87">
        <v>0.98038998508207909</v>
      </c>
      <c r="H66" s="85" t="str">
        <f>'Tube K'!G9</f>
        <v>D7</v>
      </c>
      <c r="I66" s="86">
        <f>'Tube K'!F9</f>
        <v>1.7337785700000019</v>
      </c>
      <c r="J66" s="87">
        <v>0.4106412780705479</v>
      </c>
      <c r="K66" s="85" t="str">
        <f>'Tube L'!G9</f>
        <v>G10</v>
      </c>
      <c r="L66" s="86">
        <f>'Tube L'!F9</f>
        <v>1.7334507420000023</v>
      </c>
      <c r="M66" s="88">
        <v>0.2375706734738636</v>
      </c>
    </row>
    <row r="67" spans="1:13">
      <c r="A67" s="64">
        <v>9</v>
      </c>
      <c r="B67" s="130" t="str">
        <f>'Tube I'!G10</f>
        <v>H2</v>
      </c>
      <c r="C67" s="131">
        <f>'Tube I'!F10</f>
        <v>1.7287791930000012</v>
      </c>
      <c r="D67" s="132">
        <v>2.89</v>
      </c>
      <c r="E67" s="85" t="str">
        <f>'Tube J'!G10</f>
        <v>B4</v>
      </c>
      <c r="F67" s="86">
        <f>'Tube I'!F10</f>
        <v>1.7287791930000012</v>
      </c>
      <c r="G67" s="87">
        <v>1.2059976369691701</v>
      </c>
      <c r="H67" s="85" t="str">
        <f>'Tube K'!G10</f>
        <v>E7</v>
      </c>
      <c r="I67" s="86">
        <f>'Tube K'!F10</f>
        <v>1.7283147700000026</v>
      </c>
      <c r="J67" s="87">
        <v>0.86808785614295958</v>
      </c>
      <c r="K67" s="85" t="str">
        <f>'Tube L'!G10</f>
        <v>F10</v>
      </c>
      <c r="L67" s="86">
        <f>'Tube L'!F10</f>
        <v>1.7236159020000006</v>
      </c>
      <c r="M67" s="88">
        <v>0.89213483893453382</v>
      </c>
    </row>
    <row r="68" spans="1:13">
      <c r="A68" s="64">
        <v>10</v>
      </c>
      <c r="B68" s="85" t="str">
        <f>'Tube I'!G11</f>
        <v>G2</v>
      </c>
      <c r="C68" s="86">
        <f>'Tube I'!F11</f>
        <v>1.7226050990000026</v>
      </c>
      <c r="D68" s="87">
        <v>3.4449553234640775</v>
      </c>
      <c r="E68" s="85" t="str">
        <f>'Tube J'!G11</f>
        <v>A4</v>
      </c>
      <c r="F68" s="86">
        <f>'Tube I'!F11</f>
        <v>1.7226050990000026</v>
      </c>
      <c r="G68" s="87">
        <v>2.8126278838554364</v>
      </c>
      <c r="H68" s="85" t="str">
        <f>'Tube K'!G11</f>
        <v>F7</v>
      </c>
      <c r="I68" s="86">
        <f>'Tube K'!F11</f>
        <v>1.7217582100000008</v>
      </c>
      <c r="J68" s="87">
        <v>1.8724322425005206</v>
      </c>
      <c r="K68" s="85" t="str">
        <f>'Tube L'!G11</f>
        <v>E10</v>
      </c>
      <c r="L68" s="86">
        <f>'Tube L'!F11</f>
        <v>1.7214303820000012</v>
      </c>
      <c r="M68" s="87">
        <v>2.0313756231022575</v>
      </c>
    </row>
    <row r="69" spans="1:13">
      <c r="A69" s="64">
        <v>11</v>
      </c>
      <c r="B69" s="85" t="str">
        <f>'Tube I'!G12</f>
        <v>F2</v>
      </c>
      <c r="C69" s="86">
        <f>'Tube I'!F12</f>
        <v>1.7182340590000003</v>
      </c>
      <c r="D69" s="87">
        <v>1.8461794897700894</v>
      </c>
      <c r="E69" s="85" t="str">
        <f>'Tube J'!G12</f>
        <v>A5</v>
      </c>
      <c r="F69" s="86">
        <f>'Tube I'!F12</f>
        <v>1.7182340590000003</v>
      </c>
      <c r="G69" s="87">
        <v>3.8438671984669299</v>
      </c>
      <c r="H69" s="85" t="str">
        <f>'Tube K'!G12</f>
        <v>G7</v>
      </c>
      <c r="I69" s="86">
        <f>'Tube K'!F12</f>
        <v>1.7162944100000015</v>
      </c>
      <c r="J69" s="87">
        <v>1.7122781899369659</v>
      </c>
      <c r="K69" s="85" t="str">
        <f>'Tube L'!G12</f>
        <v>D10</v>
      </c>
      <c r="L69" s="86">
        <f>'Tube L'!F12</f>
        <v>1.7148738220000013</v>
      </c>
      <c r="M69" s="89">
        <v>2.049926529500778</v>
      </c>
    </row>
    <row r="70" spans="1:13">
      <c r="A70" s="64">
        <v>12</v>
      </c>
      <c r="B70" s="85" t="str">
        <f>'Tube I'!G13</f>
        <v>E2</v>
      </c>
      <c r="C70" s="86">
        <f>'Tube I'!F13</f>
        <v>1.7116774990000003</v>
      </c>
      <c r="D70" s="87">
        <v>1.5200559941463556</v>
      </c>
      <c r="E70" s="85" t="str">
        <f>'Tube J'!G13</f>
        <v>B5</v>
      </c>
      <c r="F70" s="86">
        <f>'Tube I'!F13</f>
        <v>1.7116774990000003</v>
      </c>
      <c r="G70" s="87">
        <v>1.6661452493105073</v>
      </c>
      <c r="H70" s="85" t="str">
        <f>'Tube K'!G13</f>
        <v>H7</v>
      </c>
      <c r="I70" s="86">
        <f>'Tube K'!F13</f>
        <v>1.711021843000001</v>
      </c>
      <c r="J70" s="87">
        <v>0.88159281449787696</v>
      </c>
      <c r="K70" s="85" t="str">
        <f>'Tube L'!G13</f>
        <v>C10</v>
      </c>
      <c r="L70" s="86">
        <f>'Tube L'!F13</f>
        <v>1.7094100220000019</v>
      </c>
      <c r="M70" s="89">
        <v>1.4952601410443958</v>
      </c>
    </row>
    <row r="71" spans="1:13">
      <c r="A71" s="64">
        <v>13</v>
      </c>
      <c r="B71" s="85" t="str">
        <f>'Tube I'!G14</f>
        <v>D2</v>
      </c>
      <c r="C71" s="86">
        <f>'Tube I'!F14</f>
        <v>1.706213699000001</v>
      </c>
      <c r="D71" s="87">
        <v>0.4745617309986418</v>
      </c>
      <c r="E71" s="85" t="str">
        <f>'Tube J'!G14</f>
        <v>C5</v>
      </c>
      <c r="F71" s="86">
        <f>'Tube I'!F14</f>
        <v>1.706213699000001</v>
      </c>
      <c r="G71" s="87">
        <v>0.48450327373693741</v>
      </c>
      <c r="H71" s="85" t="str">
        <f>'Tube K'!G14</f>
        <v>H8</v>
      </c>
      <c r="I71" s="86">
        <f>'Tube K'!F14</f>
        <v>1.7046565160000018</v>
      </c>
      <c r="J71" s="87">
        <v>0.38866530671083238</v>
      </c>
      <c r="K71" s="85" t="str">
        <f>'Tube L'!G14</f>
        <v>B10</v>
      </c>
      <c r="L71" s="86">
        <f>'Tube L'!F14</f>
        <v>1.7039462220000026</v>
      </c>
      <c r="M71" s="89">
        <v>1.1232454555090712</v>
      </c>
    </row>
    <row r="72" spans="1:13">
      <c r="A72" s="64">
        <v>14</v>
      </c>
      <c r="B72" s="85" t="str">
        <f>'Tube I'!G15</f>
        <v>C2</v>
      </c>
      <c r="C72" s="86">
        <f>'Tube I'!F15</f>
        <v>1.6996571389999993</v>
      </c>
      <c r="D72" s="87">
        <v>0.15546014520929394</v>
      </c>
      <c r="E72" s="85" t="str">
        <f>'Tube J'!G15</f>
        <v>D5</v>
      </c>
      <c r="F72" s="86">
        <f>'Tube I'!F15</f>
        <v>1.6996571389999993</v>
      </c>
      <c r="G72" s="87">
        <v>0.12937895703835497</v>
      </c>
      <c r="H72" s="85" t="str">
        <f>'Tube K'!G15</f>
        <v>G8</v>
      </c>
      <c r="I72" s="86">
        <f>'Tube K'!F15</f>
        <v>1.7011870029999994</v>
      </c>
      <c r="J72" s="87">
        <v>0.12164205785267639</v>
      </c>
      <c r="K72" s="85" t="str">
        <f>'Tube L'!G15</f>
        <v>A10</v>
      </c>
      <c r="L72" s="86">
        <f>'Tube L'!F15</f>
        <v>1.6984824220000014</v>
      </c>
      <c r="M72" s="87">
        <v>0.79217623982293539</v>
      </c>
    </row>
    <row r="73" spans="1:13">
      <c r="A73" s="64">
        <v>15</v>
      </c>
      <c r="B73" s="85" t="str">
        <f>'Tube I'!G16</f>
        <v>B2</v>
      </c>
      <c r="C73" s="86">
        <f>'Tube I'!F16</f>
        <v>1.6941933389999999</v>
      </c>
      <c r="D73" s="87">
        <v>0.33739222248196227</v>
      </c>
      <c r="E73" s="85" t="str">
        <f>'Tube J'!G16</f>
        <v>E5</v>
      </c>
      <c r="F73" s="86">
        <f>'Tube I'!F16</f>
        <v>1.6941933389999999</v>
      </c>
      <c r="G73" s="87">
        <v>6.3356734812952245E-2</v>
      </c>
      <c r="H73" s="85" t="str">
        <f>'Tube K'!G16</f>
        <v>F8</v>
      </c>
      <c r="I73" s="86">
        <f>'Tube K'!F16</f>
        <v>1.6937289160000013</v>
      </c>
      <c r="J73" s="87">
        <v>3.8640264940433079E-2</v>
      </c>
      <c r="K73" s="85" t="str">
        <f>'Tube L'!G16</f>
        <v>A11</v>
      </c>
      <c r="L73" s="86">
        <f>'Tube L'!F16</f>
        <v>1.6921170950000022</v>
      </c>
      <c r="M73" s="87">
        <v>0.38823254915623823</v>
      </c>
    </row>
    <row r="74" spans="1:13">
      <c r="A74" s="64">
        <v>16</v>
      </c>
      <c r="B74" s="85" t="str">
        <f>'Tube I'!G17</f>
        <v>A2</v>
      </c>
      <c r="C74" s="86">
        <f>'Tube I'!F17</f>
        <v>1.6900135320000018</v>
      </c>
      <c r="D74" s="87">
        <v>0.18375278919983992</v>
      </c>
      <c r="E74" s="85" t="str">
        <f>'Tube J'!G17</f>
        <v>F5</v>
      </c>
      <c r="F74" s="86">
        <f>'Tube I'!F17</f>
        <v>1.6900135320000018</v>
      </c>
      <c r="G74" s="87">
        <v>6.6698013896651052E-3</v>
      </c>
      <c r="H74" s="85" t="str">
        <f>'Tube K'!G17</f>
        <v>E8</v>
      </c>
      <c r="I74" s="86">
        <f>'Tube K'!F17</f>
        <v>1.6871723560000014</v>
      </c>
      <c r="J74" s="87">
        <v>-2.1976704887663677E-3</v>
      </c>
      <c r="K74" s="85" t="str">
        <f>'Tube L'!G17</f>
        <v>B11</v>
      </c>
      <c r="L74" s="86">
        <f>'Tube L'!F17</f>
        <v>1.6866532950000028</v>
      </c>
      <c r="M74" s="87">
        <v>7.0194531367898327E-2</v>
      </c>
    </row>
    <row r="75" spans="1:13">
      <c r="A75" s="64">
        <v>17</v>
      </c>
      <c r="B75" s="85" t="str">
        <f>'Tube I'!G18</f>
        <v>A3</v>
      </c>
      <c r="C75" s="86">
        <f>'Tube I'!F18</f>
        <v>1.6845497320000025</v>
      </c>
      <c r="D75" s="87">
        <v>6.8306126696438776E-2</v>
      </c>
      <c r="E75" s="85" t="str">
        <f>'Tube J'!G18</f>
        <v>G5</v>
      </c>
      <c r="F75" s="86">
        <f>'Tube I'!F18</f>
        <v>1.6845497320000025</v>
      </c>
      <c r="G75" s="87">
        <v>-5.2822788354626475E-3</v>
      </c>
      <c r="H75" s="85" t="str">
        <f>'Tube K'!G18</f>
        <v>D8</v>
      </c>
      <c r="I75" s="86">
        <f>'Tube K'!F18</f>
        <v>1.681708556000002</v>
      </c>
      <c r="J75" s="87">
        <v>-1.7575383004220957E-2</v>
      </c>
      <c r="K75" s="85" t="str">
        <f>'Tube L'!G18</f>
        <v>C11</v>
      </c>
      <c r="L75" s="86">
        <f>'Tube L'!F18</f>
        <v>1.6811894950000035</v>
      </c>
      <c r="M75" s="87">
        <v>-4.5144728411926236E-3</v>
      </c>
    </row>
    <row r="76" spans="1:13">
      <c r="A76" s="64">
        <v>18</v>
      </c>
      <c r="B76" s="85" t="str">
        <f>'Tube I'!G19</f>
        <v>B3</v>
      </c>
      <c r="C76" s="86">
        <f>'Tube I'!F19</f>
        <v>1.6747148920000008</v>
      </c>
      <c r="D76" s="87">
        <v>7.473156941387663E-3</v>
      </c>
      <c r="E76" s="85" t="str">
        <f>'Tube J'!G19</f>
        <v>H5</v>
      </c>
      <c r="F76" s="86">
        <f>'Tube I'!F19</f>
        <v>1.6747148920000008</v>
      </c>
      <c r="G76" s="87">
        <v>-2.1616479335436912E-2</v>
      </c>
      <c r="H76" s="85" t="str">
        <f>'Tube K'!G19</f>
        <v>C8</v>
      </c>
      <c r="I76" s="86">
        <f>'Tube K'!F19</f>
        <v>1.6707809560000015</v>
      </c>
      <c r="J76" s="87">
        <v>-3.0040352023525146E-2</v>
      </c>
      <c r="K76" s="85" t="str">
        <f>'Tube L'!G19</f>
        <v>D11</v>
      </c>
      <c r="L76" s="86">
        <f>'Tube L'!F19</f>
        <v>1.6759169280000012</v>
      </c>
      <c r="M76" s="87">
        <v>-1.1979198070918922E-2</v>
      </c>
    </row>
    <row r="77" spans="1:13">
      <c r="A77" s="64">
        <v>19</v>
      </c>
      <c r="B77" s="85" t="str">
        <f>'Tube I'!G20</f>
        <v>C3</v>
      </c>
      <c r="C77" s="86">
        <f>'Tube I'!F20</f>
        <v>1.6594162520000015</v>
      </c>
      <c r="D77" s="87">
        <v>-1.3347969436590681E-2</v>
      </c>
      <c r="E77" s="85" t="str">
        <f>'Tube J'!G20</f>
        <v>H6</v>
      </c>
      <c r="F77" s="86">
        <f>'Tube I'!F20</f>
        <v>1.6594162520000015</v>
      </c>
      <c r="G77" s="87">
        <v>-2.7328892510757288E-3</v>
      </c>
      <c r="H77" s="85" t="str">
        <f>'Tube K'!G20</f>
        <v>B8</v>
      </c>
      <c r="I77" s="86">
        <f>'Tube K'!F20</f>
        <v>1.6412764360000018</v>
      </c>
      <c r="J77" s="87">
        <v>-1.9156683346073445E-2</v>
      </c>
      <c r="K77" s="85" t="str">
        <f>'Tube L'!G20</f>
        <v>E11</v>
      </c>
      <c r="L77" s="86">
        <f>'Tube L'!F20</f>
        <v>1.6584327680000026</v>
      </c>
      <c r="M77" s="87">
        <v>-2.8351824068058792E-2</v>
      </c>
    </row>
    <row r="78" spans="1:13">
      <c r="A78" s="64">
        <v>20</v>
      </c>
      <c r="B78" s="85" t="str">
        <f>'Tube I'!G21</f>
        <v>D3</v>
      </c>
      <c r="C78" s="86">
        <f>'Tube I'!F21</f>
        <v>1.5971289320000022</v>
      </c>
      <c r="D78" s="87">
        <v>-1.5319051895843877E-2</v>
      </c>
      <c r="E78" s="85" t="str">
        <f>'Tube J'!G21</f>
        <v>G6</v>
      </c>
      <c r="F78" s="86">
        <f>'Tube I'!F21</f>
        <v>1.5971289320000022</v>
      </c>
      <c r="G78" s="87">
        <v>1.1476121382078328E-2</v>
      </c>
      <c r="H78" s="85" t="str">
        <f>'Tube K'!G21</f>
        <v>A8</v>
      </c>
      <c r="I78" s="86">
        <f>'Tube K'!F21</f>
        <v>1.5494845960000028</v>
      </c>
      <c r="J78" s="87">
        <v>-5.8049450634801566E-3</v>
      </c>
      <c r="K78" s="85" t="str">
        <f>'Tube L'!G21</f>
        <v>F11</v>
      </c>
      <c r="L78" s="86">
        <f>'Tube L'!F21</f>
        <v>1.5994237280000014</v>
      </c>
      <c r="M78" s="87">
        <v>-1.5144244463572992E-2</v>
      </c>
    </row>
    <row r="79" spans="1:13">
      <c r="A79" s="64">
        <v>21</v>
      </c>
      <c r="B79" s="82" t="str">
        <f>'Tube I'!G22</f>
        <v>E3</v>
      </c>
      <c r="C79" s="83">
        <f>'Tube I'!F22</f>
        <v>1.4476120450000014</v>
      </c>
      <c r="D79" s="84">
        <v>-6.4185984799308114E-3</v>
      </c>
      <c r="E79" s="82" t="str">
        <f>'Tube J'!G22</f>
        <v>F6</v>
      </c>
      <c r="F79" s="83">
        <f>'Tube I'!F22</f>
        <v>1.4476120450000014</v>
      </c>
      <c r="G79" s="84">
        <v>-1.4077508029578344E-2</v>
      </c>
      <c r="H79" s="82" t="str">
        <f>'Tube K'!G22</f>
        <v>A9</v>
      </c>
      <c r="I79" s="83">
        <f>'Tube K'!F22</f>
        <v>1.4041475160000019</v>
      </c>
      <c r="J79" s="84">
        <v>1.438577740035569E-2</v>
      </c>
      <c r="K79" s="82" t="str">
        <f>'Tube L'!G22</f>
        <v>G11</v>
      </c>
      <c r="L79" s="83">
        <f>'Tube L'!F22</f>
        <v>1.4344169680000007</v>
      </c>
      <c r="M79" s="84">
        <v>-7.5934113769431143E-3</v>
      </c>
    </row>
    <row r="80" spans="1:13" ht="13" thickBot="1">
      <c r="A80" s="64">
        <v>22</v>
      </c>
      <c r="B80" s="82" t="str">
        <f>'Tube I'!G23</f>
        <v>F3</v>
      </c>
      <c r="C80" s="83">
        <f>'Tube I'!F23</f>
        <v>1.2476369650000017</v>
      </c>
      <c r="D80" s="102">
        <v>-1.3284647877115144E-3</v>
      </c>
      <c r="E80" s="103" t="str">
        <f>'Tube J'!G23</f>
        <v>E6</v>
      </c>
      <c r="F80" s="83">
        <f>'Tube I'!F23</f>
        <v>1.2476369650000017</v>
      </c>
      <c r="G80" s="84">
        <v>-1.1140169537355367E-2</v>
      </c>
      <c r="H80" s="103" t="str">
        <f>'Tube K'!G23</f>
        <v>B9</v>
      </c>
      <c r="I80" s="104">
        <f>'Tube K'!F23</f>
        <v>1.2513523490000011</v>
      </c>
      <c r="J80" s="84">
        <v>-2.0878667126671132E-2</v>
      </c>
      <c r="K80" s="82" t="str">
        <f>'Tube L'!G23</f>
        <v>H11</v>
      </c>
      <c r="L80" s="104">
        <f>'Tube L'!F23</f>
        <v>1.2387036520000017</v>
      </c>
      <c r="M80" s="84">
        <v>-2.0537376619206558E-3</v>
      </c>
    </row>
    <row r="81" spans="2:13">
      <c r="B81" s="105"/>
      <c r="C81" s="106" t="s">
        <v>190</v>
      </c>
      <c r="D81" s="96">
        <f>SUM(D60:D80)*40/'Tube Loading'!J37*100</f>
        <v>20.347589992552031</v>
      </c>
      <c r="E81" s="94"/>
      <c r="F81" s="106" t="s">
        <v>190</v>
      </c>
      <c r="G81" s="107">
        <f>SUM(G60:G80)*40/'Tube Loading'!J38*100</f>
        <v>15.539140560087974</v>
      </c>
      <c r="H81" s="94"/>
      <c r="I81" s="95" t="s">
        <v>190</v>
      </c>
      <c r="J81" s="107">
        <f>SUM(J60:J80)*40/'Tube Loading'!J39*100</f>
        <v>8.4576796737419695</v>
      </c>
      <c r="K81" s="108"/>
      <c r="L81" s="95" t="s">
        <v>190</v>
      </c>
      <c r="M81" s="107">
        <f>SUM(M60:M80)*40/'Tube Loading'!J40*100</f>
        <v>11.951597020016557</v>
      </c>
    </row>
    <row r="82" spans="2:13">
      <c r="B82" s="94"/>
      <c r="C82" s="94"/>
      <c r="D82" s="94"/>
      <c r="E82" s="94"/>
      <c r="F82" s="94"/>
      <c r="G82" s="94"/>
      <c r="H82" s="94"/>
      <c r="I82" s="94"/>
      <c r="J82" s="94"/>
      <c r="K82" s="94"/>
      <c r="L82" s="94"/>
      <c r="M82" s="94"/>
    </row>
    <row r="83" spans="2:13">
      <c r="B83" s="94"/>
      <c r="C83" s="94"/>
      <c r="D83" s="94"/>
      <c r="E83" s="94"/>
      <c r="F83" s="94"/>
      <c r="G83" s="94"/>
      <c r="H83" s="94"/>
      <c r="I83" s="94"/>
      <c r="J83" s="94"/>
      <c r="K83" s="94"/>
      <c r="L83" s="94"/>
      <c r="M83" s="94"/>
    </row>
  </sheetData>
  <mergeCells count="24">
    <mergeCell ref="B29:D29"/>
    <mergeCell ref="E29:G29"/>
    <mergeCell ref="H29:J29"/>
    <mergeCell ref="K29:M29"/>
    <mergeCell ref="B30:D30"/>
    <mergeCell ref="E30:G30"/>
    <mergeCell ref="H30:J30"/>
    <mergeCell ref="K30:M30"/>
    <mergeCell ref="B2:D2"/>
    <mergeCell ref="E2:G2"/>
    <mergeCell ref="H2:J2"/>
    <mergeCell ref="K2:M2"/>
    <mergeCell ref="B1:D1"/>
    <mergeCell ref="E1:G1"/>
    <mergeCell ref="H1:J1"/>
    <mergeCell ref="K1:M1"/>
    <mergeCell ref="B56:D56"/>
    <mergeCell ref="E56:G56"/>
    <mergeCell ref="H56:J56"/>
    <mergeCell ref="K56:M56"/>
    <mergeCell ref="B57:D57"/>
    <mergeCell ref="E57:G57"/>
    <mergeCell ref="H57:J57"/>
    <mergeCell ref="K57:M57"/>
  </mergeCells>
  <pageMargins left="0.7" right="0.7" top="0.75" bottom="0.75" header="0.3" footer="0.3"/>
  <pageSetup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60"/>
  <sheetViews>
    <sheetView topLeftCell="A43" workbookViewId="0">
      <selection activeCell="H17" sqref="H17"/>
    </sheetView>
  </sheetViews>
  <sheetFormatPr defaultColWidth="8.87890625" defaultRowHeight="12.7"/>
  <cols>
    <col min="1" max="1" width="17.87890625" customWidth="1"/>
    <col min="2" max="2" width="8.87890625" customWidth="1"/>
    <col min="3" max="3" width="87.1171875" customWidth="1"/>
  </cols>
  <sheetData>
    <row r="1" spans="1:6">
      <c r="A1" s="2" t="s">
        <v>41</v>
      </c>
      <c r="B1" s="1"/>
      <c r="C1" s="1"/>
      <c r="D1" s="1"/>
      <c r="E1" s="1"/>
      <c r="F1" s="1"/>
    </row>
    <row r="2" spans="1:6" ht="50.7">
      <c r="A2" s="1"/>
      <c r="B2" s="1"/>
      <c r="C2" s="1"/>
      <c r="D2" s="1"/>
      <c r="E2" s="3" t="s">
        <v>32</v>
      </c>
      <c r="F2" s="3" t="s">
        <v>9</v>
      </c>
    </row>
    <row r="3" spans="1:6" ht="16">
      <c r="A3" s="4" t="s">
        <v>10</v>
      </c>
      <c r="B3" s="1">
        <v>8.7899999999999991</v>
      </c>
      <c r="C3" s="5" t="s">
        <v>25</v>
      </c>
      <c r="D3" s="1"/>
      <c r="E3" s="6">
        <v>1.2</v>
      </c>
      <c r="F3" s="7">
        <v>2040000000</v>
      </c>
    </row>
    <row r="4" spans="1:6" ht="16">
      <c r="A4" s="4" t="s">
        <v>11</v>
      </c>
      <c r="B4" s="1">
        <v>7.47</v>
      </c>
      <c r="C4" s="5" t="s">
        <v>26</v>
      </c>
      <c r="D4" s="1"/>
      <c r="E4" s="6">
        <v>1.3</v>
      </c>
      <c r="F4" s="7">
        <v>1550000000</v>
      </c>
    </row>
    <row r="5" spans="1:6" ht="15.35">
      <c r="A5" s="4" t="s">
        <v>22</v>
      </c>
      <c r="B5" s="8">
        <f>F8</f>
        <v>1140000000</v>
      </c>
      <c r="C5" s="5" t="s">
        <v>27</v>
      </c>
      <c r="D5" s="1"/>
      <c r="E5" s="6">
        <v>1.4</v>
      </c>
      <c r="F5" s="7">
        <v>1330000000</v>
      </c>
    </row>
    <row r="6" spans="1:6" ht="15.35">
      <c r="A6" s="4" t="s">
        <v>23</v>
      </c>
      <c r="B6" s="1">
        <v>44000</v>
      </c>
      <c r="C6" s="5" t="s">
        <v>28</v>
      </c>
      <c r="D6" s="1"/>
      <c r="E6" s="6">
        <v>1.5</v>
      </c>
      <c r="F6" s="7">
        <v>1220000000</v>
      </c>
    </row>
    <row r="7" spans="1:6" ht="15.35">
      <c r="A7" s="4" t="s">
        <v>24</v>
      </c>
      <c r="B7" s="1">
        <f>36000*(PI())/30</f>
        <v>3769.9111843077521</v>
      </c>
      <c r="C7" s="5" t="s">
        <v>29</v>
      </c>
      <c r="D7" s="1"/>
      <c r="E7" s="6">
        <v>1.6</v>
      </c>
      <c r="F7" s="7">
        <v>1170000000</v>
      </c>
    </row>
    <row r="8" spans="1:6" ht="15.35">
      <c r="A8" s="4" t="s">
        <v>8</v>
      </c>
      <c r="B8" s="1">
        <v>25</v>
      </c>
      <c r="C8" s="5" t="s">
        <v>7</v>
      </c>
      <c r="D8" s="1"/>
      <c r="E8" s="6">
        <v>1.7</v>
      </c>
      <c r="F8" s="7">
        <v>1140000000</v>
      </c>
    </row>
    <row r="9" spans="1:6" ht="15.35">
      <c r="A9" s="4" t="s">
        <v>5</v>
      </c>
      <c r="B9" s="1">
        <f>649*B8</f>
        <v>16225</v>
      </c>
      <c r="C9" s="5" t="s">
        <v>6</v>
      </c>
      <c r="D9" s="1"/>
      <c r="E9" s="6">
        <v>1.8</v>
      </c>
      <c r="F9" s="7">
        <v>1120000000</v>
      </c>
    </row>
    <row r="10" spans="1:6" ht="16">
      <c r="A10" s="4" t="s">
        <v>12</v>
      </c>
      <c r="B10" s="1">
        <f>2.8+(0.00834*(B9)^0.479)</f>
        <v>3.6666515629149536</v>
      </c>
      <c r="C10" s="5" t="s">
        <v>30</v>
      </c>
      <c r="D10" s="1"/>
      <c r="E10" s="9">
        <v>1.9</v>
      </c>
      <c r="F10" s="10">
        <v>1120000000</v>
      </c>
    </row>
    <row r="11" spans="1:6" ht="15.35">
      <c r="A11" s="4" t="s">
        <v>37</v>
      </c>
      <c r="B11" s="11">
        <v>11</v>
      </c>
      <c r="C11" s="5" t="s">
        <v>31</v>
      </c>
      <c r="D11" s="1"/>
      <c r="E11" s="1"/>
      <c r="F11" s="1"/>
    </row>
    <row r="12" spans="1:6" ht="16">
      <c r="A12" s="4" t="s">
        <v>13</v>
      </c>
      <c r="B12" s="1">
        <v>1.7</v>
      </c>
      <c r="C12" s="5" t="s">
        <v>36</v>
      </c>
      <c r="D12" s="1"/>
      <c r="E12" s="1"/>
      <c r="F12" s="1"/>
    </row>
    <row r="13" spans="1:6" ht="16">
      <c r="A13" s="4" t="s">
        <v>14</v>
      </c>
      <c r="B13" s="1">
        <v>1.65</v>
      </c>
      <c r="C13" s="5" t="s">
        <v>34</v>
      </c>
      <c r="D13" s="1"/>
      <c r="E13" s="1"/>
      <c r="F13" s="1"/>
    </row>
    <row r="14" spans="1:6" ht="16">
      <c r="A14" s="4" t="s">
        <v>15</v>
      </c>
      <c r="B14" s="1">
        <v>7.5</v>
      </c>
      <c r="C14" s="5" t="s">
        <v>21</v>
      </c>
      <c r="D14" s="1"/>
      <c r="E14" s="1"/>
      <c r="F14" s="1"/>
    </row>
    <row r="15" spans="1:6" ht="16">
      <c r="A15" s="4" t="s">
        <v>16</v>
      </c>
      <c r="B15" s="1">
        <f>(1/3*(B4^2+B3*B4+B3^2))^(1/2)</f>
        <v>8.1389249904394614</v>
      </c>
      <c r="C15" s="5" t="s">
        <v>35</v>
      </c>
      <c r="D15" s="1"/>
      <c r="E15" s="1"/>
      <c r="F15" s="1"/>
    </row>
    <row r="16" spans="1:6" ht="16">
      <c r="A16" s="4" t="s">
        <v>17</v>
      </c>
      <c r="B16" s="1">
        <v>5.0999999999999996</v>
      </c>
      <c r="C16" s="5" t="s">
        <v>4</v>
      </c>
      <c r="D16" s="1"/>
      <c r="E16" s="1"/>
      <c r="F16" s="1"/>
    </row>
    <row r="17" spans="1:6" ht="15.35">
      <c r="A17" s="4"/>
      <c r="B17" s="1"/>
      <c r="C17" s="5"/>
      <c r="D17" s="1"/>
      <c r="E17" s="1"/>
      <c r="F17" s="1"/>
    </row>
    <row r="18" spans="1:6" ht="15.35">
      <c r="A18" s="1"/>
      <c r="B18" s="1"/>
      <c r="C18" s="12" t="s">
        <v>38</v>
      </c>
      <c r="D18" s="13">
        <f>B11*(B3-B4)^2</f>
        <v>19.166399999999982</v>
      </c>
      <c r="E18" s="1"/>
      <c r="F18" s="1"/>
    </row>
    <row r="19" spans="1:6" ht="15.35">
      <c r="A19" s="1"/>
      <c r="B19" s="1"/>
      <c r="C19" s="12" t="s">
        <v>2</v>
      </c>
      <c r="D19" s="13">
        <f>B11*((B3-B4)/3)^2</f>
        <v>2.1295999999999977</v>
      </c>
      <c r="E19" s="1"/>
      <c r="F19" s="1"/>
    </row>
    <row r="20" spans="1:6" ht="15.35">
      <c r="A20" s="1"/>
      <c r="B20" s="1"/>
      <c r="C20" s="12" t="s">
        <v>3</v>
      </c>
      <c r="D20" s="15">
        <f>(113000000000000*B5*(B13-1))/(B6^4*B14^2*B10)</f>
        <v>108.31629022640612</v>
      </c>
      <c r="E20" s="1"/>
      <c r="F20" s="1"/>
    </row>
    <row r="21" spans="1:6">
      <c r="A21" s="1"/>
      <c r="B21" s="1"/>
      <c r="C21" s="1"/>
      <c r="D21" s="1"/>
      <c r="E21" s="1"/>
      <c r="F21" s="1"/>
    </row>
    <row r="22" spans="1:6" ht="15.35">
      <c r="A22" s="1"/>
      <c r="B22" s="1"/>
      <c r="C22" s="12"/>
      <c r="D22" s="13"/>
      <c r="E22" s="1"/>
      <c r="F22" s="1"/>
    </row>
    <row r="23" spans="1:6" ht="15.35">
      <c r="A23" s="1"/>
      <c r="B23" s="1"/>
      <c r="C23" s="12"/>
      <c r="D23" s="13"/>
      <c r="E23" s="1"/>
      <c r="F23" s="1"/>
    </row>
    <row r="24" spans="1:6">
      <c r="A24" s="1"/>
      <c r="B24" s="1"/>
      <c r="C24" s="1"/>
      <c r="D24" s="1"/>
      <c r="E24" s="1"/>
      <c r="F24" s="1"/>
    </row>
    <row r="25" spans="1:6">
      <c r="A25" s="1"/>
      <c r="B25" s="1"/>
    </row>
    <row r="26" spans="1:6">
      <c r="C26" s="1"/>
    </row>
    <row r="27" spans="1:6">
      <c r="A27" s="2"/>
      <c r="B27" s="1"/>
      <c r="C27" s="1"/>
    </row>
    <row r="28" spans="1:6" ht="15.35">
      <c r="A28" s="1"/>
      <c r="B28" s="1"/>
      <c r="C28" s="5"/>
    </row>
    <row r="29" spans="1:6" ht="15.35">
      <c r="A29" s="4"/>
      <c r="B29" s="1"/>
      <c r="C29" s="5"/>
    </row>
    <row r="30" spans="1:6" ht="15.35">
      <c r="A30" s="4"/>
      <c r="B30" s="1"/>
      <c r="C30" s="5"/>
    </row>
    <row r="31" spans="1:6" ht="15.35">
      <c r="A31" s="4"/>
      <c r="B31" s="8"/>
      <c r="C31" s="5"/>
    </row>
    <row r="32" spans="1:6" ht="15.35">
      <c r="A32" s="4"/>
      <c r="B32" s="1"/>
      <c r="C32" s="5"/>
    </row>
    <row r="33" spans="1:12" ht="15.35">
      <c r="A33" s="4"/>
      <c r="B33" s="1"/>
      <c r="C33" s="5"/>
    </row>
    <row r="34" spans="1:12" ht="15.35">
      <c r="A34" s="4"/>
      <c r="B34" s="1"/>
      <c r="C34" s="5"/>
    </row>
    <row r="35" spans="1:12" ht="15.35">
      <c r="A35" s="4"/>
      <c r="B35" s="1"/>
      <c r="C35" s="5"/>
    </row>
    <row r="36" spans="1:12" ht="15.35">
      <c r="A36" s="4"/>
      <c r="B36" s="1"/>
      <c r="C36" s="5"/>
    </row>
    <row r="37" spans="1:12" ht="15.35">
      <c r="A37" s="4"/>
      <c r="B37" s="11"/>
      <c r="C37" s="5"/>
    </row>
    <row r="38" spans="1:12" ht="15.35">
      <c r="A38" s="4"/>
      <c r="B38" s="1"/>
      <c r="C38" s="5"/>
    </row>
    <row r="39" spans="1:12" ht="15.35">
      <c r="A39" s="4"/>
      <c r="B39" s="1"/>
      <c r="C39" s="5"/>
    </row>
    <row r="40" spans="1:12" s="22" customFormat="1" ht="15.35">
      <c r="A40" s="19"/>
      <c r="B40" s="20"/>
      <c r="C40" s="21"/>
    </row>
    <row r="41" spans="1:12" ht="15.35">
      <c r="A41" s="4"/>
      <c r="B41" s="1"/>
      <c r="C41" s="5"/>
    </row>
    <row r="42" spans="1:12" ht="15.35">
      <c r="A42" s="4"/>
      <c r="B42" s="1"/>
      <c r="C42" s="5"/>
    </row>
    <row r="43" spans="1:12" ht="15.35">
      <c r="A43" s="4"/>
      <c r="B43" s="1"/>
      <c r="C43" s="5"/>
    </row>
    <row r="44" spans="1:12" ht="15.35">
      <c r="A44" s="4"/>
      <c r="B44" s="1"/>
      <c r="C44" s="5"/>
    </row>
    <row r="45" spans="1:12" ht="15.35">
      <c r="A45" s="4"/>
      <c r="B45" s="1"/>
      <c r="C45" s="5"/>
    </row>
    <row r="46" spans="1:12" ht="15.35">
      <c r="A46" s="4"/>
      <c r="B46" s="1"/>
      <c r="C46" s="12"/>
    </row>
    <row r="47" spans="1:12" ht="15.35">
      <c r="A47" s="1"/>
      <c r="B47" s="1"/>
      <c r="C47" s="12"/>
      <c r="K47" s="25"/>
      <c r="L47" s="25"/>
    </row>
    <row r="48" spans="1:12" ht="15.35">
      <c r="A48" s="1"/>
      <c r="B48" s="1"/>
      <c r="C48" s="12"/>
    </row>
    <row r="49" spans="1:12" s="25" customFormat="1" ht="15.35">
      <c r="A49" s="23"/>
      <c r="B49" s="23"/>
      <c r="C49" s="24"/>
      <c r="K49"/>
      <c r="L49"/>
    </row>
    <row r="50" spans="1:12" ht="15.35">
      <c r="A50" s="1"/>
      <c r="B50" s="1"/>
      <c r="C50" s="12"/>
    </row>
    <row r="51" spans="1:12">
      <c r="A51" s="1"/>
      <c r="B51" s="1"/>
      <c r="C51" s="1"/>
      <c r="D51" s="14"/>
      <c r="F51" s="1"/>
    </row>
    <row r="52" spans="1:12" ht="15.35">
      <c r="A52" s="1"/>
      <c r="B52" s="1"/>
      <c r="C52" s="12"/>
      <c r="D52" s="15"/>
      <c r="F52" s="1"/>
    </row>
    <row r="53" spans="1:12" ht="15.35">
      <c r="A53" s="1"/>
      <c r="B53" s="1"/>
      <c r="C53" s="12"/>
      <c r="D53" s="15"/>
      <c r="F53" s="1"/>
    </row>
    <row r="54" spans="1:12" ht="15.35">
      <c r="A54" s="1"/>
      <c r="B54" s="1"/>
      <c r="C54" s="12"/>
      <c r="D54" s="15"/>
      <c r="F54" s="1"/>
    </row>
    <row r="55" spans="1:12" ht="15.35">
      <c r="A55" s="1"/>
      <c r="B55" s="1"/>
      <c r="C55" s="12"/>
      <c r="D55" s="1"/>
      <c r="E55" s="1"/>
      <c r="F55" s="1"/>
    </row>
    <row r="56" spans="1:12">
      <c r="A56" s="1"/>
      <c r="B56" s="1"/>
      <c r="C56" s="1"/>
      <c r="D56" s="13"/>
      <c r="E56" s="1"/>
      <c r="F56" s="1"/>
    </row>
    <row r="57" spans="1:12">
      <c r="A57" s="1"/>
      <c r="B57" s="1"/>
      <c r="D57" s="13"/>
      <c r="E57" s="1"/>
      <c r="F57" s="1"/>
    </row>
    <row r="58" spans="1:12">
      <c r="D58" s="1"/>
      <c r="E58" s="1"/>
      <c r="F58" s="1"/>
    </row>
    <row r="59" spans="1:12">
      <c r="E59" s="1"/>
      <c r="F59" s="1"/>
    </row>
    <row r="60" spans="1:12">
      <c r="E60" s="1"/>
    </row>
  </sheetData>
  <phoneticPr fontId="9" type="noConversion"/>
  <pageMargins left="0.75" right="0.75" top="1" bottom="1" header="0.5" footer="0.5"/>
  <pageSetup scale="57" orientation="portrait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52"/>
  <sheetViews>
    <sheetView topLeftCell="A21" zoomScaleNormal="100" workbookViewId="0">
      <selection activeCell="B54" sqref="B53:B54"/>
    </sheetView>
  </sheetViews>
  <sheetFormatPr defaultColWidth="11.41015625" defaultRowHeight="12.7"/>
  <cols>
    <col min="1" max="1" width="11.41015625" customWidth="1"/>
    <col min="2" max="2" width="16" customWidth="1"/>
    <col min="3" max="12" width="11.41015625" customWidth="1"/>
    <col min="13" max="13" width="12.29296875" bestFit="1" customWidth="1"/>
  </cols>
  <sheetData>
    <row r="1" spans="1:10">
      <c r="A1" s="38" t="s">
        <v>54</v>
      </c>
      <c r="B1" s="28"/>
      <c r="C1" s="28"/>
      <c r="D1" s="28"/>
      <c r="E1" s="28"/>
      <c r="J1" s="38"/>
    </row>
    <row r="2" spans="1:10">
      <c r="A2" t="s">
        <v>51</v>
      </c>
      <c r="B2" s="28"/>
      <c r="C2" s="34"/>
      <c r="D2" s="29"/>
      <c r="E2" s="31"/>
    </row>
    <row r="3" spans="1:10">
      <c r="A3" t="s">
        <v>48</v>
      </c>
      <c r="B3" s="28"/>
      <c r="C3" s="34"/>
      <c r="D3" s="29"/>
      <c r="E3" s="31"/>
    </row>
    <row r="4" spans="1:10">
      <c r="A4" t="s">
        <v>49</v>
      </c>
      <c r="B4" s="28"/>
      <c r="C4" s="34"/>
      <c r="D4" s="29"/>
      <c r="E4" s="31"/>
    </row>
    <row r="5" spans="1:10">
      <c r="A5" t="s">
        <v>50</v>
      </c>
      <c r="B5" s="28"/>
      <c r="C5" s="34"/>
      <c r="D5" s="29"/>
      <c r="E5" s="31"/>
    </row>
    <row r="6" spans="1:10">
      <c r="A6" t="s">
        <v>52</v>
      </c>
      <c r="B6" s="28"/>
      <c r="C6" s="34"/>
      <c r="D6" s="29"/>
      <c r="E6" s="31"/>
    </row>
    <row r="7" spans="1:10">
      <c r="A7" t="s">
        <v>53</v>
      </c>
      <c r="B7" s="28"/>
      <c r="C7" s="34"/>
      <c r="D7" s="29"/>
      <c r="E7" s="31"/>
    </row>
    <row r="10" spans="1:10">
      <c r="A10" t="s">
        <v>44</v>
      </c>
    </row>
    <row r="12" spans="1:10">
      <c r="A12" s="38" t="s">
        <v>18</v>
      </c>
      <c r="B12" s="38" t="s">
        <v>19</v>
      </c>
      <c r="C12" s="38" t="s">
        <v>20</v>
      </c>
      <c r="D12" s="38"/>
      <c r="E12" s="38" t="s">
        <v>1</v>
      </c>
    </row>
    <row r="13" spans="1:10">
      <c r="A13" s="36">
        <v>4</v>
      </c>
      <c r="B13" s="36">
        <f t="shared" ref="B13:B26" si="0">($E$45-1.73)*A13*1.52</f>
        <v>0.91476202848000288</v>
      </c>
      <c r="C13" s="36">
        <f t="shared" ref="C13:C26" si="1">B13+A13</f>
        <v>4.9147620284800029</v>
      </c>
    </row>
    <row r="14" spans="1:10">
      <c r="A14" s="36">
        <v>4.05</v>
      </c>
      <c r="B14" s="36">
        <f t="shared" si="0"/>
        <v>0.92619655383600297</v>
      </c>
      <c r="C14" s="36">
        <f t="shared" si="1"/>
        <v>4.9761965538360027</v>
      </c>
    </row>
    <row r="15" spans="1:10">
      <c r="A15" s="36">
        <v>4.0999999999999996</v>
      </c>
      <c r="B15" s="36">
        <f t="shared" si="0"/>
        <v>0.93763107919200284</v>
      </c>
      <c r="C15" s="36">
        <f t="shared" si="1"/>
        <v>5.0376310791920025</v>
      </c>
    </row>
    <row r="16" spans="1:10">
      <c r="A16" s="36">
        <v>4.1500000000000004</v>
      </c>
      <c r="B16" s="36">
        <f t="shared" si="0"/>
        <v>0.94906560454800304</v>
      </c>
      <c r="C16" s="16">
        <f t="shared" si="1"/>
        <v>5.0990656045480032</v>
      </c>
    </row>
    <row r="17" spans="1:11">
      <c r="A17" s="36">
        <v>4.2</v>
      </c>
      <c r="B17" s="36">
        <f t="shared" si="0"/>
        <v>0.96050012990400291</v>
      </c>
      <c r="C17" s="36">
        <f t="shared" si="1"/>
        <v>5.160500129904003</v>
      </c>
    </row>
    <row r="18" spans="1:11">
      <c r="A18" s="36">
        <v>4.25</v>
      </c>
      <c r="B18" s="36">
        <f t="shared" si="0"/>
        <v>0.971934655260003</v>
      </c>
      <c r="C18" s="36">
        <f t="shared" si="1"/>
        <v>5.2219346552600028</v>
      </c>
    </row>
    <row r="19" spans="1:11">
      <c r="A19" s="36">
        <v>4.3</v>
      </c>
      <c r="B19" s="36">
        <f t="shared" si="0"/>
        <v>0.98336918061600309</v>
      </c>
      <c r="C19" s="36">
        <f t="shared" si="1"/>
        <v>5.2833691806160026</v>
      </c>
      <c r="E19" s="51" t="s">
        <v>45</v>
      </c>
      <c r="F19" s="51" t="s">
        <v>47</v>
      </c>
      <c r="G19" s="51" t="s">
        <v>46</v>
      </c>
      <c r="H19" s="62" t="s">
        <v>167</v>
      </c>
    </row>
    <row r="20" spans="1:11">
      <c r="A20" s="36">
        <v>4.3499999999999996</v>
      </c>
      <c r="B20" s="36">
        <f t="shared" si="0"/>
        <v>0.99480370597200296</v>
      </c>
      <c r="C20" s="36">
        <f t="shared" si="1"/>
        <v>5.3448037059720024</v>
      </c>
      <c r="E20">
        <f t="shared" ref="E20:E26" si="2">A20</f>
        <v>4.3499999999999996</v>
      </c>
      <c r="F20" s="45">
        <v>0.15</v>
      </c>
      <c r="G20" s="33">
        <f t="shared" ref="G20:G26" si="3">B20-F20</f>
        <v>0.84480370597200294</v>
      </c>
      <c r="H20">
        <v>5.0000000000000001E-3</v>
      </c>
    </row>
    <row r="21" spans="1:11">
      <c r="A21" s="36">
        <v>4.4000000000000004</v>
      </c>
      <c r="B21" s="36">
        <f t="shared" si="0"/>
        <v>1.0062382313280032</v>
      </c>
      <c r="C21" s="36">
        <f t="shared" si="1"/>
        <v>5.406238231328004</v>
      </c>
      <c r="E21">
        <f t="shared" si="2"/>
        <v>4.4000000000000004</v>
      </c>
      <c r="F21">
        <f t="shared" ref="F21:F26" si="4">$F$20</f>
        <v>0.15</v>
      </c>
      <c r="G21" s="33">
        <f t="shared" si="3"/>
        <v>0.85623823132800314</v>
      </c>
      <c r="H21">
        <v>5.0000000000000001E-3</v>
      </c>
      <c r="I21" s="18"/>
      <c r="J21" s="18"/>
      <c r="K21" s="18"/>
    </row>
    <row r="22" spans="1:11">
      <c r="A22" s="70">
        <v>4.45</v>
      </c>
      <c r="B22" s="70">
        <f t="shared" si="0"/>
        <v>1.0176727566840031</v>
      </c>
      <c r="C22" s="70">
        <f t="shared" si="1"/>
        <v>5.4676727566840029</v>
      </c>
      <c r="D22" s="47"/>
      <c r="E22" s="47">
        <f t="shared" si="2"/>
        <v>4.45</v>
      </c>
      <c r="F22" s="47">
        <f t="shared" si="4"/>
        <v>0.15</v>
      </c>
      <c r="G22" s="71">
        <f t="shared" si="3"/>
        <v>0.86767275668400312</v>
      </c>
      <c r="H22" s="47">
        <v>5.0000000000000001E-3</v>
      </c>
      <c r="I22" s="18"/>
      <c r="J22" s="18"/>
    </row>
    <row r="23" spans="1:11">
      <c r="A23" s="115">
        <v>4.5</v>
      </c>
      <c r="B23" s="70">
        <f t="shared" si="0"/>
        <v>1.0291072820400031</v>
      </c>
      <c r="C23" s="115">
        <f t="shared" si="1"/>
        <v>5.5291072820400036</v>
      </c>
      <c r="D23" s="47"/>
      <c r="E23" s="47">
        <f t="shared" si="2"/>
        <v>4.5</v>
      </c>
      <c r="F23" s="47">
        <f t="shared" si="4"/>
        <v>0.15</v>
      </c>
      <c r="G23" s="71">
        <f t="shared" si="3"/>
        <v>0.8791072820400031</v>
      </c>
      <c r="H23" s="47">
        <v>5.0000000000000001E-3</v>
      </c>
      <c r="I23" s="18"/>
      <c r="J23" s="18"/>
    </row>
    <row r="24" spans="1:11">
      <c r="A24" s="116">
        <v>4.55</v>
      </c>
      <c r="B24" s="116">
        <f t="shared" si="0"/>
        <v>1.0405418073960033</v>
      </c>
      <c r="C24" s="116">
        <f t="shared" si="1"/>
        <v>5.5905418073960034</v>
      </c>
      <c r="D24" s="116"/>
      <c r="E24" s="116">
        <f>A24</f>
        <v>4.55</v>
      </c>
      <c r="F24" s="116">
        <f t="shared" si="4"/>
        <v>0.15</v>
      </c>
      <c r="G24" s="117">
        <f>B24-F24</f>
        <v>0.8905418073960033</v>
      </c>
      <c r="H24" s="63">
        <v>5.0000000000000001E-3</v>
      </c>
      <c r="I24" s="18"/>
      <c r="J24" s="18"/>
    </row>
    <row r="25" spans="1:11">
      <c r="A25" s="37">
        <v>4.57</v>
      </c>
      <c r="B25" s="36">
        <f t="shared" si="0"/>
        <v>1.0451156175384033</v>
      </c>
      <c r="C25" s="37">
        <f t="shared" si="1"/>
        <v>5.6151156175384038</v>
      </c>
      <c r="E25">
        <f t="shared" si="2"/>
        <v>4.57</v>
      </c>
      <c r="F25">
        <f t="shared" si="4"/>
        <v>0.15</v>
      </c>
      <c r="G25" s="33">
        <f t="shared" si="3"/>
        <v>0.8951156175384033</v>
      </c>
      <c r="H25">
        <v>5.0000000000000001E-3</v>
      </c>
      <c r="I25" s="18"/>
      <c r="J25" s="18"/>
      <c r="K25" s="16"/>
    </row>
    <row r="26" spans="1:11">
      <c r="A26" s="35">
        <v>4.5999999999999996</v>
      </c>
      <c r="B26" s="36">
        <f t="shared" si="0"/>
        <v>1.0519763327520031</v>
      </c>
      <c r="C26" s="35">
        <f t="shared" si="1"/>
        <v>5.6519763327520032</v>
      </c>
      <c r="E26">
        <f t="shared" si="2"/>
        <v>4.5999999999999996</v>
      </c>
      <c r="F26">
        <f t="shared" si="4"/>
        <v>0.15</v>
      </c>
      <c r="G26" s="33">
        <f t="shared" si="3"/>
        <v>0.90197633275200306</v>
      </c>
      <c r="H26">
        <v>5.0000000000000001E-3</v>
      </c>
      <c r="I26" s="18"/>
      <c r="J26" s="18"/>
      <c r="K26" s="18"/>
    </row>
    <row r="27" spans="1:11">
      <c r="A27" s="35"/>
      <c r="B27" s="18"/>
      <c r="C27" s="35"/>
    </row>
    <row r="28" spans="1:11" ht="38">
      <c r="A28" s="48" t="s">
        <v>43</v>
      </c>
      <c r="B28" s="49" t="s">
        <v>39</v>
      </c>
      <c r="C28" s="50" t="s">
        <v>40</v>
      </c>
      <c r="D28" s="49" t="s">
        <v>42</v>
      </c>
      <c r="E28" s="50" t="s">
        <v>0</v>
      </c>
      <c r="F28" s="79" t="s">
        <v>153</v>
      </c>
      <c r="G28" s="80" t="s">
        <v>146</v>
      </c>
      <c r="H28" s="80" t="s">
        <v>147</v>
      </c>
      <c r="I28" s="80" t="s">
        <v>148</v>
      </c>
      <c r="J28" s="81" t="s">
        <v>198</v>
      </c>
    </row>
    <row r="29" spans="1:11" ht="13.7">
      <c r="A29" s="17" t="s">
        <v>138</v>
      </c>
      <c r="B29" s="65">
        <v>1.4014</v>
      </c>
      <c r="C29" s="65">
        <v>23.6</v>
      </c>
      <c r="D29" s="53">
        <f t="shared" ref="D29:D40" si="5">(20-C29)*-0.000175+B29</f>
        <v>1.4020299999999999</v>
      </c>
      <c r="E29" s="53">
        <f t="shared" ref="E29:E40" si="6">D29*10.9276-13.593</f>
        <v>1.7278230279999995</v>
      </c>
      <c r="F29" s="111">
        <v>1547</v>
      </c>
      <c r="G29" s="37">
        <v>98.8</v>
      </c>
      <c r="H29" s="61">
        <f>3000/G29</f>
        <v>30.364372469635629</v>
      </c>
      <c r="I29" s="61">
        <f>150-H29</f>
        <v>119.63562753036437</v>
      </c>
      <c r="J29">
        <f>G29*H29</f>
        <v>3000</v>
      </c>
      <c r="K29" s="61"/>
    </row>
    <row r="30" spans="1:11" ht="13.7">
      <c r="A30" s="17" t="s">
        <v>139</v>
      </c>
      <c r="B30" s="65">
        <v>1.4013</v>
      </c>
      <c r="C30" s="65">
        <v>23.6</v>
      </c>
      <c r="D30" s="53">
        <f t="shared" si="5"/>
        <v>1.4019299999999999</v>
      </c>
      <c r="E30" s="53">
        <f t="shared" si="6"/>
        <v>1.726730267999999</v>
      </c>
      <c r="F30" s="111">
        <v>1548</v>
      </c>
      <c r="G30" s="37">
        <v>24.36</v>
      </c>
      <c r="H30" s="61">
        <f>2000/G30</f>
        <v>82.101806239737272</v>
      </c>
      <c r="I30" s="61">
        <f>150-H30</f>
        <v>67.898193760262728</v>
      </c>
      <c r="J30">
        <f>G30*H30</f>
        <v>2000</v>
      </c>
      <c r="K30" s="61"/>
    </row>
    <row r="31" spans="1:11" ht="13.7">
      <c r="A31" s="17" t="s">
        <v>140</v>
      </c>
      <c r="B31" s="65">
        <v>1.4014</v>
      </c>
      <c r="C31" s="65">
        <v>23.7</v>
      </c>
      <c r="D31" s="53">
        <f t="shared" si="5"/>
        <v>1.4020474999999999</v>
      </c>
      <c r="E31" s="53">
        <f t="shared" si="6"/>
        <v>1.7280142609999984</v>
      </c>
      <c r="F31" s="111">
        <v>1534</v>
      </c>
      <c r="G31" s="37">
        <v>162.80000000000001</v>
      </c>
      <c r="H31" s="61">
        <f>3000/G31</f>
        <v>18.427518427518425</v>
      </c>
      <c r="I31" s="61">
        <f t="shared" ref="I31" si="7">150-H31</f>
        <v>131.57248157248156</v>
      </c>
      <c r="J31">
        <f t="shared" ref="J31" si="8">G31*H31</f>
        <v>3000</v>
      </c>
      <c r="K31" s="61"/>
    </row>
    <row r="32" spans="1:11" ht="13.7">
      <c r="A32" s="17" t="s">
        <v>141</v>
      </c>
      <c r="B32" s="65">
        <v>1.4014</v>
      </c>
      <c r="C32" s="65">
        <v>23.7</v>
      </c>
      <c r="D32" s="53">
        <f t="shared" si="5"/>
        <v>1.4020474999999999</v>
      </c>
      <c r="E32" s="53">
        <f t="shared" si="6"/>
        <v>1.7280142609999984</v>
      </c>
      <c r="F32" s="111">
        <v>1522</v>
      </c>
      <c r="G32" s="37">
        <v>119.2</v>
      </c>
      <c r="H32" s="61">
        <f>3000/G32</f>
        <v>25.167785234899327</v>
      </c>
      <c r="I32" s="61">
        <f t="shared" ref="I32:I42" si="9">150-H32</f>
        <v>124.83221476510067</v>
      </c>
      <c r="J32">
        <f>G32*H32</f>
        <v>3000</v>
      </c>
      <c r="K32" s="61"/>
    </row>
    <row r="33" spans="1:11" ht="13.7">
      <c r="A33" s="17" t="s">
        <v>142</v>
      </c>
      <c r="B33" s="65">
        <v>1.4013</v>
      </c>
      <c r="C33" s="65">
        <v>24</v>
      </c>
      <c r="D33" s="53">
        <f t="shared" si="5"/>
        <v>1.4019999999999999</v>
      </c>
      <c r="E33" s="53">
        <f t="shared" si="6"/>
        <v>1.7274951999999999</v>
      </c>
      <c r="F33" s="111">
        <v>1535</v>
      </c>
      <c r="G33" s="37">
        <v>68</v>
      </c>
      <c r="H33" s="61">
        <f>3000/G33</f>
        <v>44.117647058823529</v>
      </c>
      <c r="I33" s="61">
        <f t="shared" si="9"/>
        <v>105.88235294117646</v>
      </c>
      <c r="J33">
        <f t="shared" ref="J33:J35" si="10">G33*H33</f>
        <v>3000</v>
      </c>
      <c r="K33" s="61"/>
    </row>
    <row r="34" spans="1:11">
      <c r="A34" s="17" t="s">
        <v>143</v>
      </c>
      <c r="B34" s="65">
        <v>1.4014</v>
      </c>
      <c r="C34" s="65">
        <v>23.7</v>
      </c>
      <c r="D34" s="53">
        <f t="shared" si="5"/>
        <v>1.4020474999999999</v>
      </c>
      <c r="E34" s="53">
        <f t="shared" si="6"/>
        <v>1.7280142609999984</v>
      </c>
      <c r="F34" s="112">
        <v>1521</v>
      </c>
      <c r="G34" s="37">
        <v>147.19999999999999</v>
      </c>
      <c r="H34" s="61">
        <f t="shared" ref="H34:H44" si="11">3000/G34</f>
        <v>20.380434782608699</v>
      </c>
      <c r="I34" s="61">
        <f t="shared" si="9"/>
        <v>129.61956521739131</v>
      </c>
      <c r="J34">
        <f t="shared" si="10"/>
        <v>3000.0000000000005</v>
      </c>
      <c r="K34" s="61"/>
    </row>
    <row r="35" spans="1:11" ht="13.7">
      <c r="A35" s="17" t="s">
        <v>144</v>
      </c>
      <c r="B35" s="65">
        <v>1.4015</v>
      </c>
      <c r="C35" s="65">
        <v>23.8</v>
      </c>
      <c r="D35" s="53">
        <f t="shared" si="5"/>
        <v>1.4021649999999999</v>
      </c>
      <c r="E35" s="53">
        <f t="shared" si="6"/>
        <v>1.7292982539999979</v>
      </c>
      <c r="F35" s="111">
        <v>1453</v>
      </c>
      <c r="G35" s="37">
        <v>99.6</v>
      </c>
      <c r="H35" s="61">
        <f t="shared" si="11"/>
        <v>30.120481927710845</v>
      </c>
      <c r="I35" s="61">
        <f t="shared" si="9"/>
        <v>119.87951807228916</v>
      </c>
      <c r="J35">
        <f t="shared" si="10"/>
        <v>3000</v>
      </c>
      <c r="K35" s="61"/>
    </row>
    <row r="36" spans="1:11" ht="13.7">
      <c r="A36" s="17" t="s">
        <v>145</v>
      </c>
      <c r="B36" s="65">
        <v>1.4011</v>
      </c>
      <c r="C36" s="65">
        <v>24</v>
      </c>
      <c r="D36" s="53">
        <f t="shared" si="5"/>
        <v>1.4017999999999999</v>
      </c>
      <c r="E36" s="53">
        <f t="shared" si="6"/>
        <v>1.7253096799999987</v>
      </c>
      <c r="F36" s="111">
        <v>1470</v>
      </c>
      <c r="G36" s="37">
        <v>67.2</v>
      </c>
      <c r="H36" s="61">
        <f t="shared" si="11"/>
        <v>44.642857142857139</v>
      </c>
      <c r="I36" s="61">
        <f t="shared" si="9"/>
        <v>105.35714285714286</v>
      </c>
      <c r="J36">
        <f t="shared" ref="J36:J44" si="12">G36*H36</f>
        <v>3000</v>
      </c>
      <c r="K36" s="61"/>
    </row>
    <row r="37" spans="1:11" ht="13.7">
      <c r="A37" s="17" t="s">
        <v>149</v>
      </c>
      <c r="B37" s="53">
        <v>1.4013</v>
      </c>
      <c r="C37" s="52">
        <v>24</v>
      </c>
      <c r="D37" s="53">
        <f t="shared" si="5"/>
        <v>1.4019999999999999</v>
      </c>
      <c r="E37" s="53">
        <f t="shared" si="6"/>
        <v>1.7274951999999999</v>
      </c>
      <c r="F37" s="111">
        <v>1462</v>
      </c>
      <c r="G37" s="37">
        <v>62.4</v>
      </c>
      <c r="H37" s="61">
        <f t="shared" si="11"/>
        <v>48.07692307692308</v>
      </c>
      <c r="I37" s="61">
        <f t="shared" si="9"/>
        <v>101.92307692307692</v>
      </c>
      <c r="J37">
        <f>G37*H37</f>
        <v>3000</v>
      </c>
      <c r="K37" s="61"/>
    </row>
    <row r="38" spans="1:11" ht="13.7">
      <c r="A38" s="17" t="s">
        <v>150</v>
      </c>
      <c r="B38" s="53">
        <v>1.4011</v>
      </c>
      <c r="C38" s="52">
        <v>24</v>
      </c>
      <c r="D38" s="53">
        <f t="shared" si="5"/>
        <v>1.4017999999999999</v>
      </c>
      <c r="E38" s="53">
        <f t="shared" si="6"/>
        <v>1.7253096799999987</v>
      </c>
      <c r="F38" s="111">
        <v>1454</v>
      </c>
      <c r="G38" s="37">
        <v>122.8</v>
      </c>
      <c r="H38" s="61">
        <f t="shared" si="11"/>
        <v>24.4299674267101</v>
      </c>
      <c r="I38" s="61">
        <f t="shared" si="9"/>
        <v>125.57003257328989</v>
      </c>
      <c r="J38">
        <f t="shared" si="12"/>
        <v>3000</v>
      </c>
      <c r="K38" s="61"/>
    </row>
    <row r="39" spans="1:11" ht="14.35">
      <c r="A39" s="17" t="s">
        <v>151</v>
      </c>
      <c r="B39" s="53">
        <v>1.4012</v>
      </c>
      <c r="C39" s="52">
        <v>24.1</v>
      </c>
      <c r="D39" s="53">
        <f t="shared" si="5"/>
        <v>1.4019174999999999</v>
      </c>
      <c r="E39" s="53">
        <f t="shared" si="6"/>
        <v>1.726593673</v>
      </c>
      <c r="F39" s="111">
        <v>1461</v>
      </c>
      <c r="G39" s="114">
        <v>36.32</v>
      </c>
      <c r="H39" s="61">
        <f t="shared" si="11"/>
        <v>82.59911894273128</v>
      </c>
      <c r="I39" s="61">
        <f t="shared" si="9"/>
        <v>67.40088105726872</v>
      </c>
      <c r="J39">
        <f t="shared" si="12"/>
        <v>3000</v>
      </c>
      <c r="K39" s="61"/>
    </row>
    <row r="40" spans="1:11" ht="13.7">
      <c r="A40" s="17" t="s">
        <v>152</v>
      </c>
      <c r="B40" s="53">
        <v>1.4013</v>
      </c>
      <c r="C40" s="52">
        <v>24.1</v>
      </c>
      <c r="D40" s="53">
        <f t="shared" si="5"/>
        <v>1.4020174999999999</v>
      </c>
      <c r="E40" s="53">
        <f t="shared" si="6"/>
        <v>1.7276864329999988</v>
      </c>
      <c r="F40" s="113">
        <v>1469</v>
      </c>
      <c r="G40" s="37">
        <v>71.2</v>
      </c>
      <c r="H40" s="61">
        <f t="shared" si="11"/>
        <v>42.134831460674157</v>
      </c>
      <c r="I40" s="61">
        <f t="shared" si="9"/>
        <v>107.86516853932585</v>
      </c>
      <c r="J40">
        <f t="shared" si="12"/>
        <v>3000</v>
      </c>
      <c r="K40" s="61"/>
    </row>
    <row r="41" spans="1:11" ht="13.7">
      <c r="A41" s="17" t="s">
        <v>163</v>
      </c>
      <c r="B41" s="53"/>
      <c r="C41" s="52"/>
      <c r="D41" s="53">
        <f t="shared" ref="D41:D44" si="13">(20-C41)*-0.000175+B41</f>
        <v>-3.5000000000000001E-3</v>
      </c>
      <c r="E41" s="53">
        <f t="shared" ref="E41:E44" si="14">D41*10.9276-13.593</f>
        <v>-13.631246600000001</v>
      </c>
      <c r="F41" s="110"/>
      <c r="H41" s="61" t="e">
        <f t="shared" si="11"/>
        <v>#DIV/0!</v>
      </c>
      <c r="I41" s="61" t="e">
        <f t="shared" si="9"/>
        <v>#DIV/0!</v>
      </c>
      <c r="J41" t="e">
        <f t="shared" si="12"/>
        <v>#DIV/0!</v>
      </c>
      <c r="K41" s="61" t="e">
        <f t="shared" ref="K41:K45" si="15">I41-H41</f>
        <v>#DIV/0!</v>
      </c>
    </row>
    <row r="42" spans="1:11" ht="13.7">
      <c r="A42" s="17" t="s">
        <v>164</v>
      </c>
      <c r="B42" s="53"/>
      <c r="C42" s="52"/>
      <c r="D42" s="53">
        <f t="shared" si="13"/>
        <v>-3.5000000000000001E-3</v>
      </c>
      <c r="E42" s="53">
        <f t="shared" si="14"/>
        <v>-13.631246600000001</v>
      </c>
      <c r="F42" s="110"/>
      <c r="H42" s="61" t="e">
        <f t="shared" si="11"/>
        <v>#DIV/0!</v>
      </c>
      <c r="I42" s="61" t="e">
        <f t="shared" si="9"/>
        <v>#DIV/0!</v>
      </c>
      <c r="J42" t="e">
        <f t="shared" si="12"/>
        <v>#DIV/0!</v>
      </c>
      <c r="K42" s="61" t="e">
        <f t="shared" si="15"/>
        <v>#DIV/0!</v>
      </c>
    </row>
    <row r="43" spans="1:11" ht="13.7">
      <c r="A43" t="s">
        <v>165</v>
      </c>
      <c r="B43" s="53"/>
      <c r="C43" s="52"/>
      <c r="D43" s="53">
        <f t="shared" si="13"/>
        <v>-3.5000000000000001E-3</v>
      </c>
      <c r="E43" s="53">
        <f t="shared" si="14"/>
        <v>-13.631246600000001</v>
      </c>
      <c r="F43" s="110"/>
      <c r="H43" s="61" t="e">
        <f t="shared" si="11"/>
        <v>#DIV/0!</v>
      </c>
      <c r="I43" s="61" t="e">
        <f t="shared" ref="I43:I44" si="16">150-H43</f>
        <v>#DIV/0!</v>
      </c>
      <c r="J43" t="e">
        <f t="shared" si="12"/>
        <v>#DIV/0!</v>
      </c>
      <c r="K43" s="61" t="e">
        <f t="shared" si="15"/>
        <v>#DIV/0!</v>
      </c>
    </row>
    <row r="44" spans="1:11" ht="13.7">
      <c r="A44" t="s">
        <v>166</v>
      </c>
      <c r="B44" s="53"/>
      <c r="C44" s="52"/>
      <c r="D44" s="53">
        <f t="shared" si="13"/>
        <v>-3.5000000000000001E-3</v>
      </c>
      <c r="E44" s="53">
        <f t="shared" si="14"/>
        <v>-13.631246600000001</v>
      </c>
      <c r="F44" s="110"/>
      <c r="H44" s="61" t="e">
        <f t="shared" si="11"/>
        <v>#DIV/0!</v>
      </c>
      <c r="I44" s="61" t="e">
        <f t="shared" si="16"/>
        <v>#DIV/0!</v>
      </c>
      <c r="J44" t="e">
        <f t="shared" si="12"/>
        <v>#DIV/0!</v>
      </c>
      <c r="K44" s="61" t="e">
        <f t="shared" si="15"/>
        <v>#DIV/0!</v>
      </c>
    </row>
    <row r="45" spans="1:11" ht="13.7">
      <c r="A45" s="56" t="s">
        <v>33</v>
      </c>
      <c r="B45" s="57">
        <v>1.4157</v>
      </c>
      <c r="C45" s="58">
        <v>21.7</v>
      </c>
      <c r="D45" s="59">
        <f>(20-C45)*-0.000175+B45</f>
        <v>1.4159975</v>
      </c>
      <c r="E45" s="60">
        <f>D45*10.9276-13.593</f>
        <v>1.8804542810000004</v>
      </c>
      <c r="F45" s="110"/>
      <c r="H45" s="61"/>
      <c r="I45" s="61"/>
      <c r="K45" s="61">
        <f t="shared" si="15"/>
        <v>0</v>
      </c>
    </row>
    <row r="46" spans="1:11">
      <c r="B46" s="30"/>
      <c r="C46" s="27"/>
    </row>
    <row r="47" spans="1:11">
      <c r="D47" s="26"/>
      <c r="E47" s="33"/>
    </row>
    <row r="48" spans="1:11">
      <c r="E48" s="33"/>
      <c r="F48" s="25"/>
    </row>
    <row r="49" spans="1:6">
      <c r="E49" s="33"/>
    </row>
    <row r="50" spans="1:6">
      <c r="A50" s="18"/>
      <c r="B50" s="18"/>
      <c r="C50" s="16"/>
    </row>
    <row r="52" spans="1:6">
      <c r="F52" s="26"/>
    </row>
  </sheetData>
  <sortState xmlns:xlrd2="http://schemas.microsoft.com/office/spreadsheetml/2017/richdata2" ref="F31:F40">
    <sortCondition ref="F31"/>
  </sortState>
  <phoneticPr fontId="12"/>
  <pageMargins left="0.75" right="0.75" top="1" bottom="1" header="0.5" footer="0.5"/>
  <pageSetup orientation="portrait" horizontalDpi="4294967292" verticalDpi="4294967292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3"/>
  <sheetViews>
    <sheetView topLeftCell="A2" workbookViewId="0">
      <selection activeCell="C24" sqref="C24"/>
    </sheetView>
  </sheetViews>
  <sheetFormatPr defaultColWidth="11.41015625" defaultRowHeight="12.7"/>
  <sheetData>
    <row r="1" spans="1:13" ht="25.35">
      <c r="A1" s="39" t="s">
        <v>55</v>
      </c>
      <c r="B1" s="39" t="s">
        <v>56</v>
      </c>
      <c r="C1" s="40" t="s">
        <v>57</v>
      </c>
      <c r="D1" s="41" t="s">
        <v>58</v>
      </c>
      <c r="E1" s="42" t="s">
        <v>59</v>
      </c>
      <c r="F1" s="43" t="s">
        <v>60</v>
      </c>
      <c r="G1" s="43" t="s">
        <v>62</v>
      </c>
    </row>
    <row r="2" spans="1:13">
      <c r="A2" s="66">
        <v>1</v>
      </c>
      <c r="B2" s="66" t="s">
        <v>61</v>
      </c>
      <c r="C2" s="67">
        <v>1.4011</v>
      </c>
      <c r="D2" s="66">
        <v>19.600000000000001</v>
      </c>
      <c r="E2" s="66">
        <f t="shared" ref="E2:E23" si="0">((20-D2)*-0.000175+C2)-0.0008</f>
        <v>1.4002300000000001</v>
      </c>
      <c r="F2" s="67">
        <f t="shared" ref="F2:F23" si="1">E2*10.9276-13.593</f>
        <v>1.7081533480000015</v>
      </c>
      <c r="G2" s="66" t="s">
        <v>63</v>
      </c>
      <c r="I2" t="s">
        <v>154</v>
      </c>
      <c r="L2">
        <f>((20-K2)*-0.000175+J2)-0.0008</f>
        <v>-4.3E-3</v>
      </c>
      <c r="M2" s="44">
        <f>L2*10.9276-13.593</f>
        <v>-13.63998868</v>
      </c>
    </row>
    <row r="3" spans="1:13">
      <c r="A3" s="66">
        <v>2</v>
      </c>
      <c r="B3" s="66" t="s">
        <v>61</v>
      </c>
      <c r="C3" s="67">
        <v>1.4061999999999999</v>
      </c>
      <c r="D3" s="66">
        <v>19.7</v>
      </c>
      <c r="E3" s="66">
        <f t="shared" si="0"/>
        <v>1.4053475</v>
      </c>
      <c r="F3" s="67">
        <f t="shared" si="1"/>
        <v>1.7640753409999999</v>
      </c>
      <c r="G3" s="66" t="s">
        <v>64</v>
      </c>
      <c r="I3" t="s">
        <v>155</v>
      </c>
      <c r="L3">
        <f>((20-K3)*-0.000175+J3)-0.0008</f>
        <v>-4.3E-3</v>
      </c>
      <c r="M3" s="44">
        <f>L3*10.9276-13.593</f>
        <v>-13.63998868</v>
      </c>
    </row>
    <row r="4" spans="1:13">
      <c r="A4" s="66">
        <v>3</v>
      </c>
      <c r="B4" s="66" t="s">
        <v>61</v>
      </c>
      <c r="C4" s="67">
        <v>1.4056</v>
      </c>
      <c r="D4" s="66">
        <v>19.7</v>
      </c>
      <c r="E4" s="66">
        <f t="shared" si="0"/>
        <v>1.4047475</v>
      </c>
      <c r="F4" s="67">
        <f t="shared" si="1"/>
        <v>1.7575187809999999</v>
      </c>
      <c r="G4" s="66" t="s">
        <v>65</v>
      </c>
      <c r="I4" t="s">
        <v>156</v>
      </c>
    </row>
    <row r="5" spans="1:13">
      <c r="A5" s="66">
        <v>4</v>
      </c>
      <c r="B5" s="66" t="s">
        <v>61</v>
      </c>
      <c r="C5" s="67">
        <v>1.4051</v>
      </c>
      <c r="D5" s="66">
        <v>19.7</v>
      </c>
      <c r="E5" s="66">
        <f t="shared" si="0"/>
        <v>1.4042475000000001</v>
      </c>
      <c r="F5" s="67">
        <f t="shared" si="1"/>
        <v>1.7520549810000006</v>
      </c>
      <c r="G5" s="66" t="s">
        <v>66</v>
      </c>
      <c r="I5" t="s">
        <v>157</v>
      </c>
    </row>
    <row r="6" spans="1:13">
      <c r="A6" s="66">
        <v>5</v>
      </c>
      <c r="B6" s="66" t="s">
        <v>61</v>
      </c>
      <c r="C6" s="67">
        <v>1.4045000000000001</v>
      </c>
      <c r="D6" s="66">
        <v>19.7</v>
      </c>
      <c r="E6" s="66">
        <f t="shared" si="0"/>
        <v>1.4036475000000002</v>
      </c>
      <c r="F6" s="67">
        <f t="shared" si="1"/>
        <v>1.7454984210000024</v>
      </c>
      <c r="G6" s="66" t="s">
        <v>67</v>
      </c>
    </row>
    <row r="7" spans="1:13">
      <c r="A7" s="66">
        <v>6</v>
      </c>
      <c r="B7" s="66" t="s">
        <v>61</v>
      </c>
      <c r="C7" s="67">
        <v>1.4039999999999999</v>
      </c>
      <c r="D7" s="66">
        <v>19.7</v>
      </c>
      <c r="E7" s="66">
        <f t="shared" si="0"/>
        <v>1.4031475</v>
      </c>
      <c r="F7" s="67">
        <f t="shared" si="1"/>
        <v>1.7400346209999995</v>
      </c>
      <c r="G7" s="66" t="s">
        <v>68</v>
      </c>
    </row>
    <row r="8" spans="1:13">
      <c r="A8" s="66">
        <v>7</v>
      </c>
      <c r="B8" s="66" t="s">
        <v>61</v>
      </c>
      <c r="C8" s="67">
        <v>1.4034</v>
      </c>
      <c r="D8" s="66">
        <v>19.7</v>
      </c>
      <c r="E8" s="66">
        <f t="shared" si="0"/>
        <v>1.4025475000000001</v>
      </c>
      <c r="F8" s="67">
        <f t="shared" si="1"/>
        <v>1.7334780610000013</v>
      </c>
      <c r="G8" s="66" t="s">
        <v>69</v>
      </c>
    </row>
    <row r="9" spans="1:13">
      <c r="A9" s="66">
        <v>8</v>
      </c>
      <c r="B9" s="66" t="s">
        <v>61</v>
      </c>
      <c r="C9" s="67">
        <v>1.4029</v>
      </c>
      <c r="D9" s="66">
        <v>19.7</v>
      </c>
      <c r="E9" s="66">
        <f t="shared" si="0"/>
        <v>1.4020475000000001</v>
      </c>
      <c r="F9" s="67">
        <f t="shared" si="1"/>
        <v>1.728014261000002</v>
      </c>
      <c r="G9" s="66" t="s">
        <v>70</v>
      </c>
    </row>
    <row r="10" spans="1:13">
      <c r="A10" s="54">
        <v>9</v>
      </c>
      <c r="B10" s="54" t="s">
        <v>61</v>
      </c>
      <c r="C10" s="55">
        <v>1.4024000000000001</v>
      </c>
      <c r="D10" s="54">
        <v>19.8</v>
      </c>
      <c r="E10" s="54">
        <f t="shared" si="0"/>
        <v>1.4015650000000002</v>
      </c>
      <c r="F10" s="55">
        <f t="shared" si="1"/>
        <v>1.7227416940000015</v>
      </c>
      <c r="G10" s="54" t="s">
        <v>71</v>
      </c>
    </row>
    <row r="11" spans="1:13">
      <c r="A11" s="54">
        <v>10</v>
      </c>
      <c r="B11" s="54" t="s">
        <v>61</v>
      </c>
      <c r="C11" s="55">
        <v>1.4018999999999999</v>
      </c>
      <c r="D11" s="54">
        <v>19.8</v>
      </c>
      <c r="E11" s="54">
        <f t="shared" si="0"/>
        <v>1.401065</v>
      </c>
      <c r="F11" s="55">
        <f t="shared" si="1"/>
        <v>1.7172778940000004</v>
      </c>
      <c r="G11" s="54" t="s">
        <v>72</v>
      </c>
    </row>
    <row r="12" spans="1:13">
      <c r="A12" s="54">
        <v>11</v>
      </c>
      <c r="B12" s="54" t="s">
        <v>61</v>
      </c>
      <c r="C12" s="55">
        <v>1.4013</v>
      </c>
      <c r="D12" s="54">
        <v>19.8</v>
      </c>
      <c r="E12" s="54">
        <f t="shared" si="0"/>
        <v>1.4004650000000001</v>
      </c>
      <c r="F12" s="55">
        <f t="shared" si="1"/>
        <v>1.7107213340000005</v>
      </c>
      <c r="G12" s="54" t="s">
        <v>73</v>
      </c>
    </row>
    <row r="13" spans="1:13">
      <c r="A13" s="54">
        <v>12</v>
      </c>
      <c r="B13" s="54" t="s">
        <v>61</v>
      </c>
      <c r="C13" s="55">
        <v>1.4008</v>
      </c>
      <c r="D13" s="54">
        <v>19.8</v>
      </c>
      <c r="E13" s="54">
        <f t="shared" si="0"/>
        <v>1.3999650000000001</v>
      </c>
      <c r="F13" s="55">
        <f t="shared" si="1"/>
        <v>1.7052575340000011</v>
      </c>
      <c r="G13" s="54" t="s">
        <v>74</v>
      </c>
    </row>
    <row r="14" spans="1:13">
      <c r="A14" s="54">
        <v>13</v>
      </c>
      <c r="B14" s="54" t="s">
        <v>61</v>
      </c>
      <c r="C14" s="55">
        <v>1.4003000000000001</v>
      </c>
      <c r="D14" s="54">
        <v>19.8</v>
      </c>
      <c r="E14" s="54">
        <f t="shared" si="0"/>
        <v>1.3994650000000002</v>
      </c>
      <c r="F14" s="55">
        <f t="shared" si="1"/>
        <v>1.6997937340000018</v>
      </c>
      <c r="G14" s="54" t="s">
        <v>75</v>
      </c>
    </row>
    <row r="15" spans="1:13">
      <c r="A15" s="54">
        <v>14</v>
      </c>
      <c r="B15" s="54" t="s">
        <v>61</v>
      </c>
      <c r="C15" s="55">
        <v>1.3996999999999999</v>
      </c>
      <c r="D15" s="54">
        <v>19.8</v>
      </c>
      <c r="E15" s="54">
        <f t="shared" si="0"/>
        <v>1.398865</v>
      </c>
      <c r="F15" s="55">
        <f t="shared" si="1"/>
        <v>1.6932371740000001</v>
      </c>
      <c r="G15" s="54" t="s">
        <v>76</v>
      </c>
    </row>
    <row r="16" spans="1:13">
      <c r="A16" s="54">
        <v>15</v>
      </c>
      <c r="B16" s="54" t="s">
        <v>61</v>
      </c>
      <c r="C16" s="55">
        <v>1.3992</v>
      </c>
      <c r="D16" s="54">
        <v>19.8</v>
      </c>
      <c r="E16" s="54">
        <f t="shared" si="0"/>
        <v>1.3983650000000001</v>
      </c>
      <c r="F16" s="55">
        <f t="shared" si="1"/>
        <v>1.6877733740000007</v>
      </c>
      <c r="G16" s="54" t="s">
        <v>77</v>
      </c>
    </row>
    <row r="17" spans="1:7">
      <c r="A17" s="54">
        <v>16</v>
      </c>
      <c r="B17" s="54" t="s">
        <v>61</v>
      </c>
      <c r="C17" s="55">
        <v>1.3987000000000001</v>
      </c>
      <c r="D17" s="54">
        <v>19.8</v>
      </c>
      <c r="E17" s="54">
        <f t="shared" si="0"/>
        <v>1.3978650000000001</v>
      </c>
      <c r="F17" s="55">
        <f t="shared" si="1"/>
        <v>1.6823095740000014</v>
      </c>
      <c r="G17" s="54" t="s">
        <v>78</v>
      </c>
    </row>
    <row r="18" spans="1:7">
      <c r="A18" s="66">
        <v>17</v>
      </c>
      <c r="B18" s="66" t="s">
        <v>61</v>
      </c>
      <c r="C18" s="67">
        <v>1.3978999999999999</v>
      </c>
      <c r="D18" s="66">
        <v>19.899999999999999</v>
      </c>
      <c r="E18" s="66">
        <f t="shared" si="0"/>
        <v>1.3970825</v>
      </c>
      <c r="F18" s="67">
        <f t="shared" si="1"/>
        <v>1.6737587269999992</v>
      </c>
      <c r="G18" s="66" t="s">
        <v>79</v>
      </c>
    </row>
    <row r="19" spans="1:7">
      <c r="A19" s="66">
        <v>18</v>
      </c>
      <c r="B19" s="66" t="s">
        <v>61</v>
      </c>
      <c r="C19" s="67">
        <v>1.3953</v>
      </c>
      <c r="D19" s="66">
        <v>19.899999999999999</v>
      </c>
      <c r="E19" s="66">
        <f t="shared" si="0"/>
        <v>1.3944825000000001</v>
      </c>
      <c r="F19" s="67">
        <f t="shared" si="1"/>
        <v>1.645346967</v>
      </c>
      <c r="G19" s="66" t="s">
        <v>80</v>
      </c>
    </row>
    <row r="20" spans="1:7">
      <c r="A20" s="66">
        <v>19</v>
      </c>
      <c r="B20" s="66" t="s">
        <v>61</v>
      </c>
      <c r="C20" s="67">
        <v>1.3873</v>
      </c>
      <c r="D20" s="66">
        <v>19.899999999999999</v>
      </c>
      <c r="E20" s="66">
        <f t="shared" si="0"/>
        <v>1.3864825000000001</v>
      </c>
      <c r="F20" s="67">
        <f t="shared" si="1"/>
        <v>1.5579261670000015</v>
      </c>
      <c r="G20" s="66" t="s">
        <v>81</v>
      </c>
    </row>
    <row r="21" spans="1:7">
      <c r="A21" s="66">
        <v>20</v>
      </c>
      <c r="B21" s="66" t="s">
        <v>61</v>
      </c>
      <c r="C21" s="67">
        <v>1.3723000000000001</v>
      </c>
      <c r="D21" s="66">
        <v>19.899999999999999</v>
      </c>
      <c r="E21" s="66">
        <f t="shared" si="0"/>
        <v>1.3714825000000002</v>
      </c>
      <c r="F21" s="67">
        <f t="shared" si="1"/>
        <v>1.3940121670000014</v>
      </c>
      <c r="G21" s="66" t="s">
        <v>82</v>
      </c>
    </row>
    <row r="22" spans="1:7">
      <c r="A22" s="66">
        <v>21</v>
      </c>
      <c r="B22" s="66" t="s">
        <v>61</v>
      </c>
      <c r="C22" s="67">
        <v>1.3562000000000001</v>
      </c>
      <c r="D22" s="66">
        <v>19.899999999999999</v>
      </c>
      <c r="E22" s="66">
        <f t="shared" si="0"/>
        <v>1.3553825000000002</v>
      </c>
      <c r="F22" s="67">
        <f t="shared" si="1"/>
        <v>1.218077807000002</v>
      </c>
      <c r="G22" s="66" t="s">
        <v>83</v>
      </c>
    </row>
    <row r="23" spans="1:7">
      <c r="A23" s="66">
        <v>22</v>
      </c>
      <c r="B23" s="66" t="s">
        <v>61</v>
      </c>
      <c r="C23" s="67">
        <v>1.3435999999999999</v>
      </c>
      <c r="D23" s="66">
        <v>19.899999999999999</v>
      </c>
      <c r="E23" s="66">
        <f t="shared" si="0"/>
        <v>1.3427825</v>
      </c>
      <c r="F23" s="67">
        <f t="shared" si="1"/>
        <v>1.0803900469999999</v>
      </c>
      <c r="G23" s="66" t="s">
        <v>84</v>
      </c>
    </row>
  </sheetData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23"/>
  <sheetViews>
    <sheetView topLeftCell="A2" workbookViewId="0">
      <selection activeCell="C24" sqref="C24"/>
    </sheetView>
  </sheetViews>
  <sheetFormatPr defaultColWidth="11.41015625" defaultRowHeight="12.7"/>
  <sheetData>
    <row r="1" spans="1:13" ht="25.35">
      <c r="A1" s="39" t="s">
        <v>55</v>
      </c>
      <c r="B1" s="39" t="s">
        <v>56</v>
      </c>
      <c r="C1" s="40" t="s">
        <v>57</v>
      </c>
      <c r="D1" s="41" t="s">
        <v>58</v>
      </c>
      <c r="E1" s="42" t="s">
        <v>59</v>
      </c>
      <c r="F1" s="43" t="s">
        <v>60</v>
      </c>
      <c r="G1" s="43" t="s">
        <v>62</v>
      </c>
    </row>
    <row r="2" spans="1:13">
      <c r="A2" s="66">
        <v>1</v>
      </c>
      <c r="B2" s="66" t="s">
        <v>61</v>
      </c>
      <c r="C2" s="67">
        <v>1.3998999999999999</v>
      </c>
      <c r="D2" s="66">
        <v>20</v>
      </c>
      <c r="E2" s="66">
        <f t="shared" ref="E2:E23" si="0">((20-D2)*-0.000175+C2)-0.0008</f>
        <v>1.3991</v>
      </c>
      <c r="F2" s="67">
        <f t="shared" ref="F2:F23" si="1">E2*10.9276-13.593</f>
        <v>1.6958051600000008</v>
      </c>
      <c r="G2" s="66" t="s">
        <v>85</v>
      </c>
      <c r="I2" t="s">
        <v>154</v>
      </c>
      <c r="L2">
        <f>((20-K2)*-0.000175+J2)-0.0008</f>
        <v>-4.3E-3</v>
      </c>
      <c r="M2" s="44">
        <f>L2*10.9276-13.593</f>
        <v>-13.63998868</v>
      </c>
    </row>
    <row r="3" spans="1:13">
      <c r="A3" s="66">
        <v>2</v>
      </c>
      <c r="B3" s="66" t="s">
        <v>61</v>
      </c>
      <c r="C3" s="67">
        <v>1.4067000000000001</v>
      </c>
      <c r="D3" s="66">
        <v>20</v>
      </c>
      <c r="E3" s="66">
        <f t="shared" si="0"/>
        <v>1.4059000000000001</v>
      </c>
      <c r="F3" s="67">
        <f t="shared" si="1"/>
        <v>1.7701128400000012</v>
      </c>
      <c r="G3" s="66" t="s">
        <v>86</v>
      </c>
      <c r="I3" t="s">
        <v>155</v>
      </c>
      <c r="L3">
        <f>((20-K3)*-0.000175+J3)-0.0008</f>
        <v>-4.3E-3</v>
      </c>
      <c r="M3" s="44">
        <f>L3*10.9276-13.593</f>
        <v>-13.63998868</v>
      </c>
    </row>
    <row r="4" spans="1:13">
      <c r="A4" s="68">
        <v>3</v>
      </c>
      <c r="B4" s="68" t="s">
        <v>61</v>
      </c>
      <c r="C4" s="69">
        <v>1.4061999999999999</v>
      </c>
      <c r="D4" s="68">
        <v>20</v>
      </c>
      <c r="E4" s="68">
        <f t="shared" si="0"/>
        <v>1.4054</v>
      </c>
      <c r="F4" s="69">
        <f t="shared" si="1"/>
        <v>1.7646490400000001</v>
      </c>
      <c r="G4" s="68" t="s">
        <v>87</v>
      </c>
      <c r="I4" t="s">
        <v>156</v>
      </c>
    </row>
    <row r="5" spans="1:13">
      <c r="A5" s="68">
        <v>4</v>
      </c>
      <c r="B5" s="68" t="s">
        <v>61</v>
      </c>
      <c r="C5" s="69">
        <v>1.4056999999999999</v>
      </c>
      <c r="D5" s="68">
        <v>20</v>
      </c>
      <c r="E5" s="68">
        <f t="shared" si="0"/>
        <v>1.4049</v>
      </c>
      <c r="F5" s="69">
        <f t="shared" si="1"/>
        <v>1.7591852400000008</v>
      </c>
      <c r="G5" s="68" t="s">
        <v>88</v>
      </c>
      <c r="I5" t="s">
        <v>157</v>
      </c>
    </row>
    <row r="6" spans="1:13">
      <c r="A6" s="68">
        <v>5</v>
      </c>
      <c r="B6" s="68" t="s">
        <v>61</v>
      </c>
      <c r="C6" s="69">
        <v>1.4051</v>
      </c>
      <c r="D6" s="68">
        <v>20</v>
      </c>
      <c r="E6" s="68">
        <f t="shared" si="0"/>
        <v>1.4043000000000001</v>
      </c>
      <c r="F6" s="69">
        <f t="shared" si="1"/>
        <v>1.7526286800000008</v>
      </c>
      <c r="G6" s="68" t="s">
        <v>89</v>
      </c>
    </row>
    <row r="7" spans="1:13">
      <c r="A7" s="68">
        <v>6</v>
      </c>
      <c r="B7" s="68" t="s">
        <v>61</v>
      </c>
      <c r="C7" s="69">
        <v>1.4044000000000001</v>
      </c>
      <c r="D7" s="68">
        <v>20</v>
      </c>
      <c r="E7" s="68">
        <f t="shared" si="0"/>
        <v>1.4036000000000002</v>
      </c>
      <c r="F7" s="69">
        <f t="shared" si="1"/>
        <v>1.7449793600000021</v>
      </c>
      <c r="G7" s="68" t="s">
        <v>90</v>
      </c>
    </row>
    <row r="8" spans="1:13">
      <c r="A8" s="68">
        <v>7</v>
      </c>
      <c r="B8" s="68" t="s">
        <v>61</v>
      </c>
      <c r="C8" s="69">
        <v>1.4038999999999999</v>
      </c>
      <c r="D8" s="68">
        <v>20</v>
      </c>
      <c r="E8" s="68">
        <f t="shared" si="0"/>
        <v>1.4031</v>
      </c>
      <c r="F8" s="69">
        <f t="shared" si="1"/>
        <v>1.739515560000001</v>
      </c>
      <c r="G8" s="68" t="s">
        <v>91</v>
      </c>
    </row>
    <row r="9" spans="1:13">
      <c r="A9" s="68">
        <v>8</v>
      </c>
      <c r="B9" s="68" t="s">
        <v>61</v>
      </c>
      <c r="C9" s="69">
        <v>1.4034</v>
      </c>
      <c r="D9" s="68">
        <v>20.100000000000001</v>
      </c>
      <c r="E9" s="68">
        <f t="shared" si="0"/>
        <v>1.4026175000000001</v>
      </c>
      <c r="F9" s="69">
        <f t="shared" si="1"/>
        <v>1.7342429930000005</v>
      </c>
      <c r="G9" s="68" t="s">
        <v>92</v>
      </c>
    </row>
    <row r="10" spans="1:13">
      <c r="A10" s="68">
        <v>9</v>
      </c>
      <c r="B10" s="68" t="s">
        <v>61</v>
      </c>
      <c r="C10" s="69">
        <v>1.4028</v>
      </c>
      <c r="D10" s="68">
        <v>20.100000000000001</v>
      </c>
      <c r="E10" s="68">
        <f t="shared" si="0"/>
        <v>1.4020175000000001</v>
      </c>
      <c r="F10" s="69">
        <f t="shared" si="1"/>
        <v>1.7276864330000024</v>
      </c>
      <c r="G10" s="68" t="s">
        <v>93</v>
      </c>
    </row>
    <row r="11" spans="1:13">
      <c r="A11" s="68">
        <v>10</v>
      </c>
      <c r="B11" s="68" t="s">
        <v>61</v>
      </c>
      <c r="C11" s="69">
        <v>1.4024000000000001</v>
      </c>
      <c r="D11" s="68">
        <v>20.100000000000001</v>
      </c>
      <c r="E11" s="68">
        <f t="shared" si="0"/>
        <v>1.4016175000000002</v>
      </c>
      <c r="F11" s="69">
        <f t="shared" si="1"/>
        <v>1.7233153930000018</v>
      </c>
      <c r="G11" s="68" t="s">
        <v>94</v>
      </c>
    </row>
    <row r="12" spans="1:13">
      <c r="A12" s="66">
        <v>11</v>
      </c>
      <c r="B12" s="66" t="s">
        <v>61</v>
      </c>
      <c r="C12" s="67">
        <v>1.4017999999999999</v>
      </c>
      <c r="D12" s="66">
        <v>20.2</v>
      </c>
      <c r="E12" s="66">
        <f t="shared" si="0"/>
        <v>1.401035</v>
      </c>
      <c r="F12" s="67">
        <f t="shared" si="1"/>
        <v>1.7169500660000008</v>
      </c>
      <c r="G12" s="66" t="s">
        <v>95</v>
      </c>
    </row>
    <row r="13" spans="1:13">
      <c r="A13" s="66">
        <v>12</v>
      </c>
      <c r="B13" s="66" t="s">
        <v>61</v>
      </c>
      <c r="C13" s="67">
        <v>1.4013</v>
      </c>
      <c r="D13" s="66">
        <v>20.2</v>
      </c>
      <c r="E13" s="66">
        <f t="shared" si="0"/>
        <v>1.4005350000000001</v>
      </c>
      <c r="F13" s="67">
        <f t="shared" si="1"/>
        <v>1.7114862660000014</v>
      </c>
      <c r="G13" s="66" t="s">
        <v>96</v>
      </c>
    </row>
    <row r="14" spans="1:13">
      <c r="A14" s="66">
        <v>13</v>
      </c>
      <c r="B14" s="66" t="s">
        <v>61</v>
      </c>
      <c r="C14" s="67">
        <v>1.4007000000000001</v>
      </c>
      <c r="D14" s="66">
        <v>20.2</v>
      </c>
      <c r="E14" s="66">
        <f t="shared" si="0"/>
        <v>1.3999350000000002</v>
      </c>
      <c r="F14" s="67">
        <f t="shared" si="1"/>
        <v>1.7049297060000015</v>
      </c>
      <c r="G14" s="66" t="s">
        <v>97</v>
      </c>
    </row>
    <row r="15" spans="1:13">
      <c r="A15" s="66">
        <v>14</v>
      </c>
      <c r="B15" s="66" t="s">
        <v>61</v>
      </c>
      <c r="C15" s="67">
        <v>1.4001999999999999</v>
      </c>
      <c r="D15" s="66">
        <v>20.2</v>
      </c>
      <c r="E15" s="66">
        <f t="shared" si="0"/>
        <v>1.399435</v>
      </c>
      <c r="F15" s="67">
        <f t="shared" si="1"/>
        <v>1.6994659060000004</v>
      </c>
      <c r="G15" s="66" t="s">
        <v>98</v>
      </c>
    </row>
    <row r="16" spans="1:13">
      <c r="A16" s="66">
        <v>15</v>
      </c>
      <c r="B16" s="66" t="s">
        <v>61</v>
      </c>
      <c r="C16" s="67">
        <v>1.3998999999999999</v>
      </c>
      <c r="D16" s="66">
        <v>20.2</v>
      </c>
      <c r="E16" s="66">
        <f t="shared" si="0"/>
        <v>1.399135</v>
      </c>
      <c r="F16" s="67">
        <f t="shared" si="1"/>
        <v>1.6961876260000004</v>
      </c>
      <c r="G16" s="66" t="s">
        <v>99</v>
      </c>
    </row>
    <row r="17" spans="1:7">
      <c r="A17" s="66">
        <v>16</v>
      </c>
      <c r="B17" s="66" t="s">
        <v>61</v>
      </c>
      <c r="C17" s="67">
        <v>1.3992</v>
      </c>
      <c r="D17" s="66">
        <v>20.2</v>
      </c>
      <c r="E17" s="66">
        <f t="shared" si="0"/>
        <v>1.3984350000000001</v>
      </c>
      <c r="F17" s="67">
        <f t="shared" si="1"/>
        <v>1.6885383060000017</v>
      </c>
      <c r="G17" s="66" t="s">
        <v>100</v>
      </c>
    </row>
    <row r="18" spans="1:7">
      <c r="A18" s="66">
        <v>17</v>
      </c>
      <c r="B18" s="66" t="s">
        <v>61</v>
      </c>
      <c r="C18" s="67">
        <v>1.3986000000000001</v>
      </c>
      <c r="D18" s="66">
        <v>20.2</v>
      </c>
      <c r="E18" s="66">
        <f t="shared" si="0"/>
        <v>1.3978350000000002</v>
      </c>
      <c r="F18" s="67">
        <f t="shared" si="1"/>
        <v>1.6819817460000017</v>
      </c>
      <c r="G18" s="66" t="s">
        <v>101</v>
      </c>
    </row>
    <row r="19" spans="1:7">
      <c r="A19" s="66">
        <v>18</v>
      </c>
      <c r="B19" s="66" t="s">
        <v>61</v>
      </c>
      <c r="C19" s="67">
        <v>1.3978999999999999</v>
      </c>
      <c r="D19" s="66">
        <v>20.2</v>
      </c>
      <c r="E19" s="66">
        <f t="shared" si="0"/>
        <v>1.397135</v>
      </c>
      <c r="F19" s="67">
        <f t="shared" si="1"/>
        <v>1.6743324259999994</v>
      </c>
      <c r="G19" s="66" t="s">
        <v>102</v>
      </c>
    </row>
    <row r="20" spans="1:7">
      <c r="A20" s="68">
        <v>19</v>
      </c>
      <c r="B20" s="68" t="s">
        <v>61</v>
      </c>
      <c r="C20" s="69">
        <v>1.3963000000000001</v>
      </c>
      <c r="D20" s="68">
        <v>20.3</v>
      </c>
      <c r="E20" s="68">
        <f t="shared" si="0"/>
        <v>1.3955525000000002</v>
      </c>
      <c r="F20" s="69">
        <f t="shared" si="1"/>
        <v>1.6570394990000015</v>
      </c>
      <c r="G20" s="68" t="s">
        <v>103</v>
      </c>
    </row>
    <row r="21" spans="1:7">
      <c r="A21" s="68">
        <v>20</v>
      </c>
      <c r="B21" s="68" t="s">
        <v>61</v>
      </c>
      <c r="C21" s="69">
        <v>1.3905000000000001</v>
      </c>
      <c r="D21" s="68">
        <v>20.3</v>
      </c>
      <c r="E21" s="68">
        <f t="shared" si="0"/>
        <v>1.3897525000000002</v>
      </c>
      <c r="F21" s="69">
        <f t="shared" si="1"/>
        <v>1.5936594190000015</v>
      </c>
      <c r="G21" s="68" t="s">
        <v>104</v>
      </c>
    </row>
    <row r="22" spans="1:7">
      <c r="A22" s="68">
        <v>21</v>
      </c>
      <c r="B22" s="68" t="s">
        <v>61</v>
      </c>
      <c r="C22" s="69">
        <v>1.3742000000000001</v>
      </c>
      <c r="D22" s="68">
        <v>20.3</v>
      </c>
      <c r="E22" s="68">
        <f t="shared" si="0"/>
        <v>1.3734525000000002</v>
      </c>
      <c r="F22" s="69">
        <f t="shared" si="1"/>
        <v>1.4155395390000027</v>
      </c>
      <c r="G22" s="68" t="s">
        <v>105</v>
      </c>
    </row>
    <row r="23" spans="1:7">
      <c r="A23" s="68">
        <v>22</v>
      </c>
      <c r="B23" s="68" t="s">
        <v>61</v>
      </c>
      <c r="C23" s="69">
        <v>1.3552</v>
      </c>
      <c r="D23" s="68">
        <v>20.3</v>
      </c>
      <c r="E23" s="68">
        <f t="shared" si="0"/>
        <v>1.3544525000000001</v>
      </c>
      <c r="F23" s="69">
        <f t="shared" si="1"/>
        <v>1.2079151390000007</v>
      </c>
      <c r="G23" s="68" t="s">
        <v>106</v>
      </c>
    </row>
  </sheetData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3"/>
  <sheetViews>
    <sheetView topLeftCell="A2" workbookViewId="0">
      <selection activeCell="C24" sqref="C24"/>
    </sheetView>
  </sheetViews>
  <sheetFormatPr defaultColWidth="11.41015625" defaultRowHeight="12.7"/>
  <sheetData>
    <row r="1" spans="1:13" ht="25.35">
      <c r="A1" s="39" t="s">
        <v>55</v>
      </c>
      <c r="B1" s="39" t="s">
        <v>56</v>
      </c>
      <c r="C1" s="40" t="s">
        <v>57</v>
      </c>
      <c r="D1" s="41" t="s">
        <v>58</v>
      </c>
      <c r="E1" s="42" t="s">
        <v>59</v>
      </c>
      <c r="F1" s="43" t="s">
        <v>60</v>
      </c>
      <c r="G1" s="43" t="s">
        <v>62</v>
      </c>
    </row>
    <row r="2" spans="1:13">
      <c r="A2" s="68">
        <v>1</v>
      </c>
      <c r="B2" s="68" t="s">
        <v>61</v>
      </c>
      <c r="C2" s="69">
        <v>1.3992</v>
      </c>
      <c r="D2" s="68">
        <v>19.899999999999999</v>
      </c>
      <c r="E2" s="68">
        <f t="shared" ref="E2:E23" si="0">((20-D2)*-0.000175+C2)-0.0008</f>
        <v>1.3983825000000001</v>
      </c>
      <c r="F2" s="69">
        <f t="shared" ref="F2:F23" si="1">E2*10.9276-13.593</f>
        <v>1.6879646070000014</v>
      </c>
      <c r="G2" s="68" t="s">
        <v>107</v>
      </c>
      <c r="I2" t="s">
        <v>154</v>
      </c>
      <c r="L2">
        <f>((20-K2)*-0.000175+J2)-0.0008</f>
        <v>-4.3E-3</v>
      </c>
      <c r="M2" s="44">
        <f>L2*10.9276-13.593</f>
        <v>-13.63998868</v>
      </c>
    </row>
    <row r="3" spans="1:13">
      <c r="A3" s="68">
        <v>2</v>
      </c>
      <c r="B3" s="68" t="s">
        <v>61</v>
      </c>
      <c r="C3" s="69">
        <v>1.407</v>
      </c>
      <c r="D3" s="68">
        <v>20</v>
      </c>
      <c r="E3" s="68">
        <f t="shared" si="0"/>
        <v>1.4062000000000001</v>
      </c>
      <c r="F3" s="69">
        <f t="shared" si="1"/>
        <v>1.7733911200000012</v>
      </c>
      <c r="G3" s="68" t="s">
        <v>108</v>
      </c>
      <c r="I3" t="s">
        <v>155</v>
      </c>
      <c r="L3">
        <f>((20-K3)*-0.000175+J3)-0.0008</f>
        <v>-4.3E-3</v>
      </c>
      <c r="M3" s="44">
        <f>L3*10.9276-13.593</f>
        <v>-13.63998868</v>
      </c>
    </row>
    <row r="4" spans="1:13">
      <c r="A4" s="68">
        <v>3</v>
      </c>
      <c r="B4" s="68" t="s">
        <v>61</v>
      </c>
      <c r="C4" s="69">
        <v>1.4066000000000001</v>
      </c>
      <c r="D4" s="68">
        <v>20</v>
      </c>
      <c r="E4" s="68">
        <f t="shared" si="0"/>
        <v>1.4058000000000002</v>
      </c>
      <c r="F4" s="69">
        <f t="shared" si="1"/>
        <v>1.7690200800000024</v>
      </c>
      <c r="G4" s="68" t="s">
        <v>109</v>
      </c>
      <c r="I4" t="s">
        <v>156</v>
      </c>
    </row>
    <row r="5" spans="1:13">
      <c r="A5" s="68">
        <v>4</v>
      </c>
      <c r="B5" s="68" t="s">
        <v>61</v>
      </c>
      <c r="C5" s="69">
        <v>1.4059999999999999</v>
      </c>
      <c r="D5" s="68">
        <v>20</v>
      </c>
      <c r="E5" s="68">
        <f t="shared" si="0"/>
        <v>1.4052</v>
      </c>
      <c r="F5" s="69">
        <f t="shared" si="1"/>
        <v>1.7624635200000007</v>
      </c>
      <c r="G5" s="68" t="s">
        <v>110</v>
      </c>
      <c r="I5" t="s">
        <v>157</v>
      </c>
    </row>
    <row r="6" spans="1:13">
      <c r="A6" s="66">
        <v>5</v>
      </c>
      <c r="B6" s="66" t="s">
        <v>61</v>
      </c>
      <c r="C6" s="67">
        <v>1.4054</v>
      </c>
      <c r="D6" s="66">
        <v>20</v>
      </c>
      <c r="E6" s="66">
        <f t="shared" si="0"/>
        <v>1.4046000000000001</v>
      </c>
      <c r="F6" s="67">
        <f t="shared" si="1"/>
        <v>1.7559069600000008</v>
      </c>
      <c r="G6" s="66" t="s">
        <v>111</v>
      </c>
    </row>
    <row r="7" spans="1:13">
      <c r="A7" s="66">
        <v>6</v>
      </c>
      <c r="B7" s="66" t="s">
        <v>61</v>
      </c>
      <c r="C7" s="67">
        <v>1.4048</v>
      </c>
      <c r="D7" s="66">
        <v>20</v>
      </c>
      <c r="E7" s="66">
        <f t="shared" si="0"/>
        <v>1.4040000000000001</v>
      </c>
      <c r="F7" s="67">
        <f t="shared" si="1"/>
        <v>1.7493504000000009</v>
      </c>
      <c r="G7" s="66" t="s">
        <v>112</v>
      </c>
    </row>
    <row r="8" spans="1:13">
      <c r="A8" s="66">
        <v>7</v>
      </c>
      <c r="B8" s="66" t="s">
        <v>61</v>
      </c>
      <c r="C8" s="67">
        <v>1.4041999999999999</v>
      </c>
      <c r="D8" s="66">
        <v>20</v>
      </c>
      <c r="E8" s="66">
        <f t="shared" si="0"/>
        <v>1.4034</v>
      </c>
      <c r="F8" s="67">
        <f t="shared" si="1"/>
        <v>1.7427938399999992</v>
      </c>
      <c r="G8" s="66" t="s">
        <v>113</v>
      </c>
    </row>
    <row r="9" spans="1:13">
      <c r="A9" s="66">
        <v>8</v>
      </c>
      <c r="B9" s="66" t="s">
        <v>61</v>
      </c>
      <c r="C9" s="67">
        <v>1.4036999999999999</v>
      </c>
      <c r="D9" s="66">
        <v>20</v>
      </c>
      <c r="E9" s="66">
        <f t="shared" si="0"/>
        <v>1.4029</v>
      </c>
      <c r="F9" s="67">
        <f t="shared" si="1"/>
        <v>1.7373300399999998</v>
      </c>
      <c r="G9" s="66" t="s">
        <v>114</v>
      </c>
    </row>
    <row r="10" spans="1:13">
      <c r="A10" s="66">
        <v>9</v>
      </c>
      <c r="B10" s="66" t="s">
        <v>61</v>
      </c>
      <c r="C10" s="67">
        <v>1.4031</v>
      </c>
      <c r="D10" s="66">
        <v>20</v>
      </c>
      <c r="E10" s="66">
        <f t="shared" si="0"/>
        <v>1.4023000000000001</v>
      </c>
      <c r="F10" s="67">
        <f t="shared" si="1"/>
        <v>1.7307734800000016</v>
      </c>
      <c r="G10" s="66" t="s">
        <v>115</v>
      </c>
    </row>
    <row r="11" spans="1:13">
      <c r="A11" s="66">
        <v>10</v>
      </c>
      <c r="B11" s="66" t="s">
        <v>61</v>
      </c>
      <c r="C11" s="67">
        <v>1.4026000000000001</v>
      </c>
      <c r="D11" s="66">
        <v>20</v>
      </c>
      <c r="E11" s="66">
        <f t="shared" si="0"/>
        <v>1.4018000000000002</v>
      </c>
      <c r="F11" s="67">
        <f t="shared" si="1"/>
        <v>1.7253096800000023</v>
      </c>
      <c r="G11" s="66" t="s">
        <v>116</v>
      </c>
    </row>
    <row r="12" spans="1:13">
      <c r="A12" s="66">
        <v>11</v>
      </c>
      <c r="B12" s="66" t="s">
        <v>61</v>
      </c>
      <c r="C12" s="67">
        <v>1.4020999999999999</v>
      </c>
      <c r="D12" s="66">
        <v>20</v>
      </c>
      <c r="E12" s="66">
        <f t="shared" si="0"/>
        <v>1.4013</v>
      </c>
      <c r="F12" s="67">
        <f t="shared" si="1"/>
        <v>1.7198458799999994</v>
      </c>
      <c r="G12" s="66" t="s">
        <v>117</v>
      </c>
    </row>
    <row r="13" spans="1:13">
      <c r="A13" s="66">
        <v>12</v>
      </c>
      <c r="B13" s="66" t="s">
        <v>61</v>
      </c>
      <c r="C13" s="67">
        <v>1.4016</v>
      </c>
      <c r="D13" s="66">
        <v>20</v>
      </c>
      <c r="E13" s="66">
        <f t="shared" si="0"/>
        <v>1.4008</v>
      </c>
      <c r="F13" s="67">
        <f t="shared" si="1"/>
        <v>1.71438208</v>
      </c>
      <c r="G13" s="66" t="s">
        <v>118</v>
      </c>
    </row>
    <row r="14" spans="1:13">
      <c r="A14" s="68">
        <v>13</v>
      </c>
      <c r="B14" s="68" t="s">
        <v>61</v>
      </c>
      <c r="C14" s="69">
        <v>1.401</v>
      </c>
      <c r="D14" s="68">
        <v>20.100000000000001</v>
      </c>
      <c r="E14" s="68">
        <f t="shared" si="0"/>
        <v>1.4002175000000001</v>
      </c>
      <c r="F14" s="69">
        <f t="shared" si="1"/>
        <v>1.7080167530000008</v>
      </c>
      <c r="G14" s="68" t="s">
        <v>119</v>
      </c>
    </row>
    <row r="15" spans="1:13">
      <c r="A15" s="68">
        <v>14</v>
      </c>
      <c r="B15" s="68" t="s">
        <v>61</v>
      </c>
      <c r="C15" s="69">
        <v>1.4005000000000001</v>
      </c>
      <c r="D15" s="68">
        <v>20.100000000000001</v>
      </c>
      <c r="E15" s="68">
        <f t="shared" si="0"/>
        <v>1.3997175000000002</v>
      </c>
      <c r="F15" s="69">
        <f t="shared" si="1"/>
        <v>1.7025529530000014</v>
      </c>
      <c r="G15" s="68" t="s">
        <v>120</v>
      </c>
    </row>
    <row r="16" spans="1:13">
      <c r="A16" s="68">
        <v>15</v>
      </c>
      <c r="B16" s="68" t="s">
        <v>61</v>
      </c>
      <c r="C16" s="69">
        <v>1.3998999999999999</v>
      </c>
      <c r="D16" s="68">
        <v>20.100000000000001</v>
      </c>
      <c r="E16" s="68">
        <f t="shared" si="0"/>
        <v>1.3991175</v>
      </c>
      <c r="F16" s="69">
        <f t="shared" si="1"/>
        <v>1.6959963929999997</v>
      </c>
      <c r="G16" s="68" t="s">
        <v>121</v>
      </c>
    </row>
    <row r="17" spans="1:7">
      <c r="A17" s="68">
        <v>16</v>
      </c>
      <c r="B17" s="68" t="s">
        <v>61</v>
      </c>
      <c r="C17" s="69">
        <v>1.3994</v>
      </c>
      <c r="D17" s="68">
        <v>20.100000000000001</v>
      </c>
      <c r="E17" s="68">
        <f t="shared" si="0"/>
        <v>1.3986175000000001</v>
      </c>
      <c r="F17" s="69">
        <f t="shared" si="1"/>
        <v>1.6905325930000004</v>
      </c>
      <c r="G17" s="68" t="s">
        <v>122</v>
      </c>
    </row>
    <row r="18" spans="1:7">
      <c r="A18" s="68">
        <v>17</v>
      </c>
      <c r="B18" s="68" t="s">
        <v>61</v>
      </c>
      <c r="C18" s="69">
        <v>1.3988</v>
      </c>
      <c r="D18" s="68">
        <v>20.2</v>
      </c>
      <c r="E18" s="68">
        <f t="shared" si="0"/>
        <v>1.3980350000000001</v>
      </c>
      <c r="F18" s="69">
        <f t="shared" si="1"/>
        <v>1.6841672660000011</v>
      </c>
      <c r="G18" s="68" t="s">
        <v>123</v>
      </c>
    </row>
    <row r="19" spans="1:7">
      <c r="A19" s="68">
        <v>18</v>
      </c>
      <c r="B19" s="68" t="s">
        <v>61</v>
      </c>
      <c r="C19" s="69">
        <v>1.3982000000000001</v>
      </c>
      <c r="D19" s="68">
        <v>20.2</v>
      </c>
      <c r="E19" s="68">
        <f t="shared" si="0"/>
        <v>1.3974350000000002</v>
      </c>
      <c r="F19" s="69">
        <f t="shared" si="1"/>
        <v>1.6776107060000029</v>
      </c>
      <c r="G19" s="68" t="s">
        <v>124</v>
      </c>
    </row>
    <row r="20" spans="1:7">
      <c r="A20" s="68">
        <v>19</v>
      </c>
      <c r="B20" s="68" t="s">
        <v>61</v>
      </c>
      <c r="C20" s="69">
        <v>1.3964000000000001</v>
      </c>
      <c r="D20" s="68">
        <v>20.2</v>
      </c>
      <c r="E20" s="68">
        <f t="shared" si="0"/>
        <v>1.3956350000000002</v>
      </c>
      <c r="F20" s="69">
        <f t="shared" si="1"/>
        <v>1.6579410260000014</v>
      </c>
      <c r="G20" s="68" t="s">
        <v>125</v>
      </c>
    </row>
    <row r="21" spans="1:7">
      <c r="A21" s="68">
        <v>20</v>
      </c>
      <c r="B21" s="68" t="s">
        <v>61</v>
      </c>
      <c r="C21" s="69">
        <v>1.3908</v>
      </c>
      <c r="D21" s="68">
        <v>20.2</v>
      </c>
      <c r="E21" s="68">
        <f t="shared" si="0"/>
        <v>1.3900350000000001</v>
      </c>
      <c r="F21" s="69">
        <f t="shared" si="1"/>
        <v>1.5967464660000008</v>
      </c>
      <c r="G21" s="68" t="s">
        <v>126</v>
      </c>
    </row>
    <row r="22" spans="1:7">
      <c r="A22" s="66">
        <v>21</v>
      </c>
      <c r="B22" s="66" t="s">
        <v>61</v>
      </c>
      <c r="C22" s="67">
        <v>1.3775999999999999</v>
      </c>
      <c r="D22" s="66">
        <v>20.2</v>
      </c>
      <c r="E22" s="66">
        <f t="shared" si="0"/>
        <v>1.376835</v>
      </c>
      <c r="F22" s="67">
        <f t="shared" si="1"/>
        <v>1.4525021460000005</v>
      </c>
      <c r="G22" s="66" t="s">
        <v>127</v>
      </c>
    </row>
    <row r="23" spans="1:7">
      <c r="A23" s="66">
        <v>22</v>
      </c>
      <c r="B23" s="66" t="s">
        <v>61</v>
      </c>
      <c r="C23" s="67">
        <v>1.3625</v>
      </c>
      <c r="D23" s="66">
        <v>20.2</v>
      </c>
      <c r="E23" s="66">
        <f t="shared" si="0"/>
        <v>1.3617350000000001</v>
      </c>
      <c r="F23" s="67">
        <f t="shared" si="1"/>
        <v>1.2874953860000016</v>
      </c>
      <c r="G23" s="66" t="s">
        <v>128</v>
      </c>
    </row>
  </sheetData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23"/>
  <sheetViews>
    <sheetView topLeftCell="A2" workbookViewId="0">
      <selection activeCell="C24" sqref="C24"/>
    </sheetView>
  </sheetViews>
  <sheetFormatPr defaultColWidth="11.41015625" defaultRowHeight="12.7"/>
  <sheetData>
    <row r="1" spans="1:13" ht="25.35">
      <c r="A1" s="39" t="s">
        <v>55</v>
      </c>
      <c r="B1" s="39" t="s">
        <v>56</v>
      </c>
      <c r="C1" s="40" t="s">
        <v>57</v>
      </c>
      <c r="D1" s="41" t="s">
        <v>58</v>
      </c>
      <c r="E1" s="42" t="s">
        <v>59</v>
      </c>
      <c r="F1" s="43" t="s">
        <v>60</v>
      </c>
      <c r="G1" s="43" t="s">
        <v>62</v>
      </c>
    </row>
    <row r="2" spans="1:13">
      <c r="A2" s="66">
        <v>1</v>
      </c>
      <c r="B2" s="66" t="s">
        <v>61</v>
      </c>
      <c r="C2" s="67">
        <v>1.4020999999999999</v>
      </c>
      <c r="D2" s="66">
        <v>20</v>
      </c>
      <c r="E2" s="66">
        <f t="shared" ref="E2:E23" si="0">((20-D2)*-0.000175+C2)-0.0008</f>
        <v>1.4013</v>
      </c>
      <c r="F2" s="67">
        <f t="shared" ref="F2:F23" si="1">E2*10.9276-13.593</f>
        <v>1.7198458799999994</v>
      </c>
      <c r="G2" s="66" t="s">
        <v>129</v>
      </c>
      <c r="I2" t="s">
        <v>154</v>
      </c>
      <c r="L2">
        <f>((20-K2)*-0.000175+J2)-0.0008</f>
        <v>-4.3E-3</v>
      </c>
      <c r="M2" s="44">
        <f>L2*10.9276-13.593</f>
        <v>-13.63998868</v>
      </c>
    </row>
    <row r="3" spans="1:13">
      <c r="A3" s="66">
        <v>2</v>
      </c>
      <c r="B3" s="66" t="s">
        <v>61</v>
      </c>
      <c r="C3" s="67">
        <v>1.4068000000000001</v>
      </c>
      <c r="D3" s="66">
        <v>20</v>
      </c>
      <c r="E3" s="66">
        <f t="shared" si="0"/>
        <v>1.4060000000000001</v>
      </c>
      <c r="F3" s="67">
        <f t="shared" si="1"/>
        <v>1.7712056000000018</v>
      </c>
      <c r="G3" s="66" t="s">
        <v>130</v>
      </c>
      <c r="I3" t="s">
        <v>155</v>
      </c>
      <c r="L3">
        <f>((20-K3)*-0.000175+J3)-0.0008</f>
        <v>-4.3E-3</v>
      </c>
      <c r="M3" s="44">
        <f>L3*10.9276-13.593</f>
        <v>-13.63998868</v>
      </c>
    </row>
    <row r="4" spans="1:13">
      <c r="A4" s="66">
        <v>3</v>
      </c>
      <c r="B4" s="66" t="s">
        <v>61</v>
      </c>
      <c r="C4" s="67">
        <v>1.4064000000000001</v>
      </c>
      <c r="D4" s="66">
        <v>20</v>
      </c>
      <c r="E4" s="66">
        <f t="shared" si="0"/>
        <v>1.4056000000000002</v>
      </c>
      <c r="F4" s="67">
        <f t="shared" si="1"/>
        <v>1.7668345600000013</v>
      </c>
      <c r="G4" s="66" t="s">
        <v>131</v>
      </c>
      <c r="I4" t="s">
        <v>156</v>
      </c>
    </row>
    <row r="5" spans="1:13">
      <c r="A5" s="66">
        <v>4</v>
      </c>
      <c r="B5" s="66" t="s">
        <v>61</v>
      </c>
      <c r="C5" s="67">
        <v>1.4058999999999999</v>
      </c>
      <c r="D5" s="66">
        <v>20</v>
      </c>
      <c r="E5" s="66">
        <f t="shared" si="0"/>
        <v>1.4051</v>
      </c>
      <c r="F5" s="67">
        <f t="shared" si="1"/>
        <v>1.7613707600000001</v>
      </c>
      <c r="G5" s="66" t="s">
        <v>132</v>
      </c>
      <c r="I5" t="s">
        <v>157</v>
      </c>
    </row>
    <row r="6" spans="1:13">
      <c r="A6" s="66">
        <v>5</v>
      </c>
      <c r="B6" s="66" t="s">
        <v>61</v>
      </c>
      <c r="C6" s="67">
        <v>1.4053</v>
      </c>
      <c r="D6" s="66">
        <v>20</v>
      </c>
      <c r="E6" s="66">
        <f t="shared" si="0"/>
        <v>1.4045000000000001</v>
      </c>
      <c r="F6" s="67">
        <f t="shared" si="1"/>
        <v>1.7548142000000002</v>
      </c>
      <c r="G6" s="66" t="s">
        <v>133</v>
      </c>
    </row>
    <row r="7" spans="1:13">
      <c r="A7" s="66">
        <v>6</v>
      </c>
      <c r="B7" s="66" t="s">
        <v>61</v>
      </c>
      <c r="C7" s="67">
        <v>1.4047000000000001</v>
      </c>
      <c r="D7" s="66">
        <v>20</v>
      </c>
      <c r="E7" s="66">
        <f t="shared" si="0"/>
        <v>1.4039000000000001</v>
      </c>
      <c r="F7" s="67">
        <f t="shared" si="1"/>
        <v>1.7482576400000021</v>
      </c>
      <c r="G7" s="66" t="s">
        <v>134</v>
      </c>
    </row>
    <row r="8" spans="1:13">
      <c r="A8" s="68">
        <v>7</v>
      </c>
      <c r="B8" s="68" t="s">
        <v>61</v>
      </c>
      <c r="C8" s="69">
        <v>1.4036999999999999</v>
      </c>
      <c r="D8" s="68">
        <v>20</v>
      </c>
      <c r="E8" s="68">
        <f t="shared" si="0"/>
        <v>1.4029</v>
      </c>
      <c r="F8" s="69">
        <f t="shared" si="1"/>
        <v>1.7373300399999998</v>
      </c>
      <c r="G8" s="68" t="s">
        <v>135</v>
      </c>
    </row>
    <row r="9" spans="1:13">
      <c r="A9" s="68">
        <v>8</v>
      </c>
      <c r="B9" s="68" t="s">
        <v>61</v>
      </c>
      <c r="C9" s="69">
        <v>1.4033</v>
      </c>
      <c r="D9" s="68">
        <v>20</v>
      </c>
      <c r="E9" s="68">
        <f t="shared" si="0"/>
        <v>1.4025000000000001</v>
      </c>
      <c r="F9" s="69">
        <f t="shared" si="1"/>
        <v>1.732959000000001</v>
      </c>
      <c r="G9" s="68" t="s">
        <v>136</v>
      </c>
    </row>
    <row r="10" spans="1:13">
      <c r="A10" s="68">
        <v>9</v>
      </c>
      <c r="B10" s="68" t="s">
        <v>61</v>
      </c>
      <c r="C10" s="69">
        <v>1.403</v>
      </c>
      <c r="D10" s="68">
        <v>20</v>
      </c>
      <c r="E10" s="68">
        <f t="shared" si="0"/>
        <v>1.4022000000000001</v>
      </c>
      <c r="F10" s="69">
        <f t="shared" si="1"/>
        <v>1.7296807200000011</v>
      </c>
      <c r="G10" s="68" t="s">
        <v>137</v>
      </c>
    </row>
    <row r="11" spans="1:13">
      <c r="A11" s="68">
        <v>10</v>
      </c>
      <c r="B11" s="68" t="s">
        <v>61</v>
      </c>
      <c r="C11" s="69">
        <v>1.4025000000000001</v>
      </c>
      <c r="D11" s="68">
        <v>20.100000000000001</v>
      </c>
      <c r="E11" s="68">
        <f t="shared" si="0"/>
        <v>1.4017175000000002</v>
      </c>
      <c r="F11" s="69">
        <f t="shared" si="1"/>
        <v>1.7244081530000024</v>
      </c>
      <c r="G11" s="68" t="s">
        <v>158</v>
      </c>
    </row>
    <row r="12" spans="1:13">
      <c r="A12" s="68">
        <v>11</v>
      </c>
      <c r="B12" s="68" t="s">
        <v>61</v>
      </c>
      <c r="C12" s="69">
        <v>1.4019999999999999</v>
      </c>
      <c r="D12" s="68">
        <v>20.100000000000001</v>
      </c>
      <c r="E12" s="68">
        <f t="shared" si="0"/>
        <v>1.4012175</v>
      </c>
      <c r="F12" s="69">
        <f t="shared" si="1"/>
        <v>1.7189443529999995</v>
      </c>
      <c r="G12" s="68" t="s">
        <v>159</v>
      </c>
    </row>
    <row r="13" spans="1:13">
      <c r="A13" s="68">
        <v>12</v>
      </c>
      <c r="B13" s="68" t="s">
        <v>61</v>
      </c>
      <c r="C13" s="69">
        <v>1.4014</v>
      </c>
      <c r="D13" s="68">
        <v>20.100000000000001</v>
      </c>
      <c r="E13" s="68">
        <f t="shared" si="0"/>
        <v>1.4006175000000001</v>
      </c>
      <c r="F13" s="69">
        <f t="shared" si="1"/>
        <v>1.7123877930000013</v>
      </c>
      <c r="G13" s="68" t="s">
        <v>160</v>
      </c>
    </row>
    <row r="14" spans="1:13">
      <c r="A14" s="68">
        <v>13</v>
      </c>
      <c r="B14" s="68" t="s">
        <v>61</v>
      </c>
      <c r="C14" s="69">
        <v>1.4009</v>
      </c>
      <c r="D14" s="68">
        <v>20.100000000000001</v>
      </c>
      <c r="E14" s="68">
        <f t="shared" si="0"/>
        <v>1.4001175000000001</v>
      </c>
      <c r="F14" s="69">
        <f t="shared" si="1"/>
        <v>1.706923993000002</v>
      </c>
      <c r="G14" s="68" t="s">
        <v>161</v>
      </c>
    </row>
    <row r="15" spans="1:13">
      <c r="A15" s="68">
        <v>14</v>
      </c>
      <c r="B15" s="68" t="s">
        <v>61</v>
      </c>
      <c r="C15" s="69">
        <v>1.4005000000000001</v>
      </c>
      <c r="D15" s="68">
        <v>20.2</v>
      </c>
      <c r="E15" s="68">
        <f t="shared" si="0"/>
        <v>1.3997350000000002</v>
      </c>
      <c r="F15" s="69">
        <f t="shared" si="1"/>
        <v>1.7027441860000021</v>
      </c>
      <c r="G15" s="68" t="s">
        <v>162</v>
      </c>
    </row>
    <row r="16" spans="1:13">
      <c r="A16" s="66">
        <v>15</v>
      </c>
      <c r="B16" s="66" t="s">
        <v>61</v>
      </c>
      <c r="C16" s="67">
        <v>1.3997999999999999</v>
      </c>
      <c r="D16" s="66">
        <v>20.2</v>
      </c>
      <c r="E16" s="66">
        <f t="shared" si="0"/>
        <v>1.399035</v>
      </c>
      <c r="F16" s="67">
        <f t="shared" si="1"/>
        <v>1.6950948659999998</v>
      </c>
      <c r="G16" s="66" t="s">
        <v>178</v>
      </c>
    </row>
    <row r="17" spans="1:7">
      <c r="A17" s="66">
        <v>16</v>
      </c>
      <c r="B17" s="66" t="s">
        <v>61</v>
      </c>
      <c r="C17" s="67">
        <v>1.3994</v>
      </c>
      <c r="D17" s="66">
        <v>20.2</v>
      </c>
      <c r="E17" s="66">
        <f t="shared" si="0"/>
        <v>1.3986350000000001</v>
      </c>
      <c r="F17" s="67">
        <f t="shared" si="1"/>
        <v>1.690723826000001</v>
      </c>
      <c r="G17" s="66" t="s">
        <v>179</v>
      </c>
    </row>
    <row r="18" spans="1:7">
      <c r="A18" s="66">
        <v>17</v>
      </c>
      <c r="B18" s="66" t="s">
        <v>61</v>
      </c>
      <c r="C18" s="67">
        <v>1.3988</v>
      </c>
      <c r="D18" s="66">
        <v>20.2</v>
      </c>
      <c r="E18" s="66">
        <f t="shared" si="0"/>
        <v>1.3980350000000001</v>
      </c>
      <c r="F18" s="67">
        <f t="shared" si="1"/>
        <v>1.6841672660000011</v>
      </c>
      <c r="G18" s="66" t="s">
        <v>180</v>
      </c>
    </row>
    <row r="19" spans="1:7">
      <c r="A19" s="66">
        <v>18</v>
      </c>
      <c r="B19" s="66" t="s">
        <v>61</v>
      </c>
      <c r="C19" s="67">
        <v>1.3983000000000001</v>
      </c>
      <c r="D19" s="66">
        <v>20.2</v>
      </c>
      <c r="E19" s="66">
        <f t="shared" si="0"/>
        <v>1.3975350000000002</v>
      </c>
      <c r="F19" s="67">
        <f t="shared" si="1"/>
        <v>1.6787034660000018</v>
      </c>
      <c r="G19" s="66" t="s">
        <v>181</v>
      </c>
    </row>
    <row r="20" spans="1:7">
      <c r="A20" s="66">
        <v>19</v>
      </c>
      <c r="B20" s="66" t="s">
        <v>61</v>
      </c>
      <c r="C20" s="67">
        <v>1.3969</v>
      </c>
      <c r="D20" s="66">
        <v>20.2</v>
      </c>
      <c r="E20" s="66">
        <f t="shared" si="0"/>
        <v>1.3961350000000001</v>
      </c>
      <c r="F20" s="67">
        <f t="shared" si="1"/>
        <v>1.6634048260000007</v>
      </c>
      <c r="G20" s="66" t="s">
        <v>182</v>
      </c>
    </row>
    <row r="21" spans="1:7">
      <c r="A21" s="66">
        <v>20</v>
      </c>
      <c r="B21" s="66" t="s">
        <v>61</v>
      </c>
      <c r="C21" s="67">
        <v>1.391</v>
      </c>
      <c r="D21" s="66">
        <v>20.2</v>
      </c>
      <c r="E21" s="66">
        <f t="shared" si="0"/>
        <v>1.3902350000000001</v>
      </c>
      <c r="F21" s="67">
        <f t="shared" si="1"/>
        <v>1.598931986000002</v>
      </c>
      <c r="G21" s="66" t="s">
        <v>183</v>
      </c>
    </row>
    <row r="22" spans="1:7">
      <c r="A22" s="66">
        <v>21</v>
      </c>
      <c r="B22" s="66" t="s">
        <v>61</v>
      </c>
      <c r="C22" s="67">
        <v>1.3763000000000001</v>
      </c>
      <c r="D22" s="66">
        <v>20.2</v>
      </c>
      <c r="E22" s="66">
        <f t="shared" si="0"/>
        <v>1.3755350000000002</v>
      </c>
      <c r="F22" s="67">
        <f t="shared" si="1"/>
        <v>1.4382962660000018</v>
      </c>
      <c r="G22" s="66" t="s">
        <v>184</v>
      </c>
    </row>
    <row r="23" spans="1:7">
      <c r="A23" s="66">
        <v>22</v>
      </c>
      <c r="B23" s="66" t="s">
        <v>61</v>
      </c>
      <c r="C23" s="67">
        <v>1.3586</v>
      </c>
      <c r="D23" s="66">
        <v>20.2</v>
      </c>
      <c r="E23" s="66">
        <f t="shared" si="0"/>
        <v>1.3578350000000001</v>
      </c>
      <c r="F23" s="67">
        <f t="shared" si="1"/>
        <v>1.244877746000002</v>
      </c>
      <c r="G23" s="66" t="s">
        <v>185</v>
      </c>
    </row>
  </sheetData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23"/>
  <sheetViews>
    <sheetView topLeftCell="A2" workbookViewId="0">
      <selection activeCell="C11" sqref="C11"/>
    </sheetView>
  </sheetViews>
  <sheetFormatPr defaultColWidth="11.41015625" defaultRowHeight="12.7"/>
  <sheetData>
    <row r="1" spans="1:13" ht="25.35">
      <c r="A1" s="39" t="s">
        <v>55</v>
      </c>
      <c r="B1" s="39" t="s">
        <v>56</v>
      </c>
      <c r="C1" s="40" t="s">
        <v>57</v>
      </c>
      <c r="D1" s="41" t="s">
        <v>58</v>
      </c>
      <c r="E1" s="42" t="s">
        <v>59</v>
      </c>
      <c r="F1" s="43" t="s">
        <v>60</v>
      </c>
      <c r="G1" s="43" t="s">
        <v>62</v>
      </c>
    </row>
    <row r="2" spans="1:13">
      <c r="A2" s="66">
        <v>1</v>
      </c>
      <c r="B2" s="66" t="s">
        <v>61</v>
      </c>
      <c r="C2" s="67">
        <v>1.4018999999999999</v>
      </c>
      <c r="D2" s="66">
        <v>20.3</v>
      </c>
      <c r="E2" s="66">
        <f t="shared" ref="E2:E17" si="0">((20-D2)*-0.000175+C2)-0.0008</f>
        <v>1.4011525</v>
      </c>
      <c r="F2" s="67">
        <f t="shared" ref="F2:F23" si="1">E2*10.9276-13.593</f>
        <v>1.7182340590000003</v>
      </c>
      <c r="G2" s="66" t="s">
        <v>63</v>
      </c>
      <c r="I2" t="s">
        <v>154</v>
      </c>
      <c r="L2">
        <f>((20-K2)*-0.000175+J2)-0.0008</f>
        <v>-4.3E-3</v>
      </c>
      <c r="M2" s="44">
        <f>L2*10.9276-13.593</f>
        <v>-13.63998868</v>
      </c>
    </row>
    <row r="3" spans="1:13">
      <c r="A3" s="66">
        <v>2</v>
      </c>
      <c r="B3" s="66" t="s">
        <v>61</v>
      </c>
      <c r="C3" s="67">
        <v>1.4068000000000001</v>
      </c>
      <c r="D3" s="66">
        <v>20.399999999999999</v>
      </c>
      <c r="E3" s="66">
        <f t="shared" si="0"/>
        <v>1.4060700000000002</v>
      </c>
      <c r="F3" s="67">
        <f t="shared" si="1"/>
        <v>1.771970532000001</v>
      </c>
      <c r="G3" s="66" t="s">
        <v>64</v>
      </c>
      <c r="I3" t="s">
        <v>155</v>
      </c>
      <c r="L3">
        <f>((20-K3)*-0.000175+J3)-0.0008</f>
        <v>-4.3E-3</v>
      </c>
      <c r="M3" s="44">
        <f>L3*10.9276-13.593</f>
        <v>-13.63998868</v>
      </c>
    </row>
    <row r="4" spans="1:13">
      <c r="A4" s="66">
        <v>3</v>
      </c>
      <c r="B4" s="66" t="s">
        <v>61</v>
      </c>
      <c r="C4" s="67">
        <v>1.4061999999999999</v>
      </c>
      <c r="D4" s="66">
        <v>20.399999999999999</v>
      </c>
      <c r="E4" s="66">
        <f t="shared" si="0"/>
        <v>1.40547</v>
      </c>
      <c r="F4" s="67">
        <f t="shared" si="1"/>
        <v>1.7654139719999993</v>
      </c>
      <c r="G4" s="66" t="s">
        <v>65</v>
      </c>
      <c r="I4" t="s">
        <v>156</v>
      </c>
    </row>
    <row r="5" spans="1:13">
      <c r="A5" s="66">
        <v>4</v>
      </c>
      <c r="B5" s="66" t="s">
        <v>61</v>
      </c>
      <c r="C5" s="67">
        <v>1.4056</v>
      </c>
      <c r="D5" s="66">
        <v>20.399999999999999</v>
      </c>
      <c r="E5" s="66">
        <f t="shared" si="0"/>
        <v>1.4048700000000001</v>
      </c>
      <c r="F5" s="67">
        <f t="shared" si="1"/>
        <v>1.7588574120000011</v>
      </c>
      <c r="G5" s="66" t="s">
        <v>66</v>
      </c>
      <c r="I5" t="s">
        <v>157</v>
      </c>
    </row>
    <row r="6" spans="1:13">
      <c r="A6" s="66">
        <v>5</v>
      </c>
      <c r="B6" s="66" t="s">
        <v>61</v>
      </c>
      <c r="C6" s="67">
        <v>1.4051</v>
      </c>
      <c r="D6" s="66">
        <v>20.399999999999999</v>
      </c>
      <c r="E6" s="66">
        <f t="shared" si="0"/>
        <v>1.4043700000000001</v>
      </c>
      <c r="F6" s="67">
        <f t="shared" si="1"/>
        <v>1.7533936120000018</v>
      </c>
      <c r="G6" s="66" t="s">
        <v>67</v>
      </c>
    </row>
    <row r="7" spans="1:13">
      <c r="A7" s="66">
        <v>6</v>
      </c>
      <c r="B7" s="66" t="s">
        <v>61</v>
      </c>
      <c r="C7" s="67">
        <v>1.4045000000000001</v>
      </c>
      <c r="D7" s="66">
        <v>20.399999999999999</v>
      </c>
      <c r="E7" s="66">
        <f t="shared" si="0"/>
        <v>1.4037700000000002</v>
      </c>
      <c r="F7" s="67">
        <f t="shared" si="1"/>
        <v>1.7468370520000018</v>
      </c>
      <c r="G7" s="66" t="s">
        <v>68</v>
      </c>
    </row>
    <row r="8" spans="1:13">
      <c r="A8" s="66">
        <v>7</v>
      </c>
      <c r="B8" s="66" t="s">
        <v>61</v>
      </c>
      <c r="C8" s="67">
        <v>1.4038999999999999</v>
      </c>
      <c r="D8" s="66">
        <v>20.399999999999999</v>
      </c>
      <c r="E8" s="66">
        <f t="shared" si="0"/>
        <v>1.40317</v>
      </c>
      <c r="F8" s="67">
        <f t="shared" si="1"/>
        <v>1.7402804920000001</v>
      </c>
      <c r="G8" s="66" t="s">
        <v>69</v>
      </c>
    </row>
    <row r="9" spans="1:13">
      <c r="A9" s="66">
        <v>8</v>
      </c>
      <c r="B9" s="66" t="s">
        <v>61</v>
      </c>
      <c r="C9" s="67">
        <v>1.4034</v>
      </c>
      <c r="D9" s="66">
        <v>20.399999999999999</v>
      </c>
      <c r="E9" s="66">
        <f t="shared" si="0"/>
        <v>1.4026700000000001</v>
      </c>
      <c r="F9" s="67">
        <f t="shared" si="1"/>
        <v>1.7348166920000008</v>
      </c>
      <c r="G9" s="66" t="s">
        <v>70</v>
      </c>
    </row>
    <row r="10" spans="1:13">
      <c r="A10" s="54">
        <v>9</v>
      </c>
      <c r="B10" s="54" t="s">
        <v>61</v>
      </c>
      <c r="C10" s="55">
        <v>1.4028</v>
      </c>
      <c r="D10" s="54">
        <v>20.7</v>
      </c>
      <c r="E10" s="54">
        <f t="shared" si="0"/>
        <v>1.4021225000000002</v>
      </c>
      <c r="F10" s="55">
        <f t="shared" si="1"/>
        <v>1.7288338310000011</v>
      </c>
      <c r="G10" s="54" t="s">
        <v>71</v>
      </c>
    </row>
    <row r="11" spans="1:13">
      <c r="A11" s="54">
        <v>10</v>
      </c>
      <c r="B11" s="54" t="s">
        <v>61</v>
      </c>
      <c r="C11" s="55">
        <v>1.4023000000000001</v>
      </c>
      <c r="D11" s="54">
        <v>20.399999999999999</v>
      </c>
      <c r="E11" s="54">
        <f t="shared" si="0"/>
        <v>1.4015700000000002</v>
      </c>
      <c r="F11" s="55">
        <f t="shared" si="1"/>
        <v>1.7227963320000015</v>
      </c>
      <c r="G11" s="54" t="s">
        <v>72</v>
      </c>
    </row>
    <row r="12" spans="1:13">
      <c r="A12" s="54">
        <v>11</v>
      </c>
      <c r="B12" s="54" t="s">
        <v>61</v>
      </c>
      <c r="C12" s="55">
        <v>1.4017999999999999</v>
      </c>
      <c r="D12" s="54">
        <v>20.399999999999999</v>
      </c>
      <c r="E12" s="54">
        <f t="shared" si="0"/>
        <v>1.40107</v>
      </c>
      <c r="F12" s="55">
        <f t="shared" si="1"/>
        <v>1.7173325320000004</v>
      </c>
      <c r="G12" s="54" t="s">
        <v>73</v>
      </c>
    </row>
    <row r="13" spans="1:13">
      <c r="A13" s="54">
        <v>12</v>
      </c>
      <c r="B13" s="54" t="s">
        <v>61</v>
      </c>
      <c r="C13" s="55">
        <v>1.4013</v>
      </c>
      <c r="D13" s="54">
        <v>20.399999999999999</v>
      </c>
      <c r="E13" s="54">
        <f t="shared" si="0"/>
        <v>1.4005700000000001</v>
      </c>
      <c r="F13" s="55">
        <f t="shared" si="1"/>
        <v>1.711868732000001</v>
      </c>
      <c r="G13" s="54" t="s">
        <v>74</v>
      </c>
    </row>
    <row r="14" spans="1:13">
      <c r="A14" s="54">
        <v>13</v>
      </c>
      <c r="B14" s="54" t="s">
        <v>61</v>
      </c>
      <c r="C14" s="55">
        <v>1.4007000000000001</v>
      </c>
      <c r="D14" s="54">
        <v>20.399999999999999</v>
      </c>
      <c r="E14" s="54">
        <f t="shared" si="0"/>
        <v>1.3999700000000002</v>
      </c>
      <c r="F14" s="55">
        <f t="shared" si="1"/>
        <v>1.7053121720000011</v>
      </c>
      <c r="G14" s="54" t="s">
        <v>75</v>
      </c>
    </row>
    <row r="15" spans="1:13">
      <c r="A15" s="54">
        <v>14</v>
      </c>
      <c r="B15" s="54" t="s">
        <v>61</v>
      </c>
      <c r="C15" s="55">
        <v>1.4003000000000001</v>
      </c>
      <c r="D15" s="54">
        <v>20.399999999999999</v>
      </c>
      <c r="E15" s="54">
        <f t="shared" si="0"/>
        <v>1.3995700000000002</v>
      </c>
      <c r="F15" s="55">
        <f t="shared" si="1"/>
        <v>1.7009411320000023</v>
      </c>
      <c r="G15" s="54" t="s">
        <v>76</v>
      </c>
    </row>
    <row r="16" spans="1:13">
      <c r="A16" s="54">
        <v>15</v>
      </c>
      <c r="B16" s="54" t="s">
        <v>61</v>
      </c>
      <c r="C16" s="55">
        <v>1.3996999999999999</v>
      </c>
      <c r="D16" s="54">
        <v>20.399999999999999</v>
      </c>
      <c r="E16" s="54">
        <f t="shared" si="0"/>
        <v>1.39897</v>
      </c>
      <c r="F16" s="55">
        <f t="shared" si="1"/>
        <v>1.6943845720000006</v>
      </c>
      <c r="G16" s="54" t="s">
        <v>77</v>
      </c>
    </row>
    <row r="17" spans="1:7">
      <c r="A17" s="54">
        <v>16</v>
      </c>
      <c r="B17" s="54" t="s">
        <v>61</v>
      </c>
      <c r="C17" s="55">
        <v>1.3992</v>
      </c>
      <c r="D17" s="54">
        <v>20.5</v>
      </c>
      <c r="E17" s="54">
        <f t="shared" si="0"/>
        <v>1.3984875000000001</v>
      </c>
      <c r="F17" s="55">
        <f t="shared" si="1"/>
        <v>1.6891120050000019</v>
      </c>
      <c r="G17" s="54" t="s">
        <v>78</v>
      </c>
    </row>
    <row r="18" spans="1:7">
      <c r="A18" s="66">
        <v>17</v>
      </c>
      <c r="B18" s="66" t="s">
        <v>61</v>
      </c>
      <c r="C18" s="67">
        <v>1.3986000000000001</v>
      </c>
      <c r="D18" s="66">
        <v>20.5</v>
      </c>
      <c r="E18" s="66">
        <f t="shared" ref="E18:E23" si="2">((20-D18)*-0.000175+C18)-0.0008</f>
        <v>1.3978875000000002</v>
      </c>
      <c r="F18" s="67">
        <f t="shared" si="1"/>
        <v>1.682555445000002</v>
      </c>
      <c r="G18" s="66" t="s">
        <v>79</v>
      </c>
    </row>
    <row r="19" spans="1:7">
      <c r="A19" s="66">
        <v>18</v>
      </c>
      <c r="B19" s="66" t="s">
        <v>61</v>
      </c>
      <c r="C19" s="67">
        <v>1.3977999999999999</v>
      </c>
      <c r="D19" s="66">
        <v>20.5</v>
      </c>
      <c r="E19" s="66">
        <f t="shared" si="2"/>
        <v>1.3970875</v>
      </c>
      <c r="F19" s="67">
        <f t="shared" si="1"/>
        <v>1.6738133650000009</v>
      </c>
      <c r="G19" s="66" t="s">
        <v>80</v>
      </c>
    </row>
    <row r="20" spans="1:7">
      <c r="A20" s="66">
        <v>19</v>
      </c>
      <c r="B20" s="66" t="s">
        <v>61</v>
      </c>
      <c r="C20" s="67">
        <v>1.3954</v>
      </c>
      <c r="D20" s="66">
        <v>20.5</v>
      </c>
      <c r="E20" s="66">
        <f t="shared" si="2"/>
        <v>1.3946875000000001</v>
      </c>
      <c r="F20" s="67">
        <f t="shared" si="1"/>
        <v>1.6475871250000012</v>
      </c>
      <c r="G20" s="66" t="s">
        <v>81</v>
      </c>
    </row>
    <row r="21" spans="1:7">
      <c r="A21" s="66">
        <v>20</v>
      </c>
      <c r="B21" s="66" t="s">
        <v>61</v>
      </c>
      <c r="C21" s="67">
        <v>1.3882000000000001</v>
      </c>
      <c r="D21" s="66">
        <v>20.5</v>
      </c>
      <c r="E21" s="66">
        <f t="shared" si="2"/>
        <v>1.3874875000000002</v>
      </c>
      <c r="F21" s="67">
        <f t="shared" si="1"/>
        <v>1.5689084050000019</v>
      </c>
      <c r="G21" s="66" t="s">
        <v>82</v>
      </c>
    </row>
    <row r="22" spans="1:7">
      <c r="A22" s="66">
        <v>21</v>
      </c>
      <c r="B22" s="66" t="s">
        <v>61</v>
      </c>
      <c r="C22" s="67">
        <v>1.3742000000000001</v>
      </c>
      <c r="D22" s="66">
        <v>20.5</v>
      </c>
      <c r="E22" s="66">
        <f t="shared" si="2"/>
        <v>1.3734875000000002</v>
      </c>
      <c r="F22" s="67">
        <f t="shared" si="1"/>
        <v>1.4159220050000023</v>
      </c>
      <c r="G22" s="66" t="s">
        <v>83</v>
      </c>
    </row>
    <row r="23" spans="1:7">
      <c r="A23" s="66">
        <v>22</v>
      </c>
      <c r="B23" s="66" t="s">
        <v>61</v>
      </c>
      <c r="C23" s="67">
        <v>1.3586</v>
      </c>
      <c r="D23" s="66">
        <v>20.5</v>
      </c>
      <c r="E23" s="66">
        <f t="shared" si="2"/>
        <v>1.3578875000000001</v>
      </c>
      <c r="F23" s="67">
        <f t="shared" si="1"/>
        <v>1.2454514450000023</v>
      </c>
      <c r="G23" s="66" t="s">
        <v>84</v>
      </c>
    </row>
  </sheetData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23"/>
  <sheetViews>
    <sheetView topLeftCell="A2" workbookViewId="0">
      <selection activeCell="C24" sqref="C24"/>
    </sheetView>
  </sheetViews>
  <sheetFormatPr defaultColWidth="11.41015625" defaultRowHeight="12.7"/>
  <sheetData>
    <row r="1" spans="1:13" ht="25.35">
      <c r="A1" s="39" t="s">
        <v>55</v>
      </c>
      <c r="B1" s="39" t="s">
        <v>56</v>
      </c>
      <c r="C1" s="40" t="s">
        <v>57</v>
      </c>
      <c r="D1" s="41" t="s">
        <v>58</v>
      </c>
      <c r="E1" s="42" t="s">
        <v>59</v>
      </c>
      <c r="F1" s="43" t="s">
        <v>60</v>
      </c>
      <c r="G1" s="43" t="s">
        <v>62</v>
      </c>
    </row>
    <row r="2" spans="1:13">
      <c r="A2" s="66">
        <v>1</v>
      </c>
      <c r="B2" s="66" t="s">
        <v>61</v>
      </c>
      <c r="C2" s="67">
        <v>1.4006000000000001</v>
      </c>
      <c r="D2" s="66">
        <v>20.6</v>
      </c>
      <c r="E2" s="66">
        <f t="shared" ref="E2:E23" si="0">((20-D2)*-0.000175+C2)-0.0008</f>
        <v>1.3999050000000002</v>
      </c>
      <c r="F2" s="67">
        <f t="shared" ref="F2:F23" si="1">E2*10.9276-13.593</f>
        <v>1.7046018780000018</v>
      </c>
      <c r="G2" s="66" t="s">
        <v>85</v>
      </c>
      <c r="I2" t="s">
        <v>154</v>
      </c>
      <c r="L2">
        <f>((20-K2)*-0.000175+J2)-0.0008</f>
        <v>-4.3E-3</v>
      </c>
      <c r="M2" s="44">
        <f>L2*10.9276-13.593</f>
        <v>-13.63998868</v>
      </c>
    </row>
    <row r="3" spans="1:13">
      <c r="A3" s="66">
        <v>2</v>
      </c>
      <c r="B3" s="66" t="s">
        <v>61</v>
      </c>
      <c r="C3" s="67">
        <v>1.4065000000000001</v>
      </c>
      <c r="D3" s="66">
        <v>20.6</v>
      </c>
      <c r="E3" s="66">
        <f t="shared" si="0"/>
        <v>1.4058050000000002</v>
      </c>
      <c r="F3" s="67">
        <f t="shared" si="1"/>
        <v>1.7690747180000024</v>
      </c>
      <c r="G3" s="66" t="s">
        <v>86</v>
      </c>
      <c r="I3" t="s">
        <v>155</v>
      </c>
      <c r="L3">
        <f>((20-K3)*-0.000175+J3)-0.0008</f>
        <v>-4.3E-3</v>
      </c>
      <c r="M3" s="44">
        <f>L3*10.9276-13.593</f>
        <v>-13.63998868</v>
      </c>
    </row>
    <row r="4" spans="1:13">
      <c r="A4" s="68">
        <v>3</v>
      </c>
      <c r="B4" s="68" t="s">
        <v>61</v>
      </c>
      <c r="C4" s="69">
        <v>1.4061999999999999</v>
      </c>
      <c r="D4" s="68">
        <v>20.6</v>
      </c>
      <c r="E4" s="68">
        <f t="shared" si="0"/>
        <v>1.405505</v>
      </c>
      <c r="F4" s="69">
        <f t="shared" si="1"/>
        <v>1.7657964380000006</v>
      </c>
      <c r="G4" s="68" t="s">
        <v>87</v>
      </c>
      <c r="I4" t="s">
        <v>156</v>
      </c>
    </row>
    <row r="5" spans="1:13">
      <c r="A5" s="68">
        <v>4</v>
      </c>
      <c r="B5" s="68" t="s">
        <v>61</v>
      </c>
      <c r="C5" s="69">
        <v>1.4056</v>
      </c>
      <c r="D5" s="68">
        <v>20.6</v>
      </c>
      <c r="E5" s="68">
        <f t="shared" si="0"/>
        <v>1.4049050000000001</v>
      </c>
      <c r="F5" s="69">
        <f t="shared" si="1"/>
        <v>1.7592398780000007</v>
      </c>
      <c r="G5" s="68" t="s">
        <v>88</v>
      </c>
      <c r="I5" t="s">
        <v>157</v>
      </c>
    </row>
    <row r="6" spans="1:13">
      <c r="A6" s="68">
        <v>5</v>
      </c>
      <c r="B6" s="68" t="s">
        <v>61</v>
      </c>
      <c r="C6" s="69">
        <v>1.4049</v>
      </c>
      <c r="D6" s="68">
        <v>20.6</v>
      </c>
      <c r="E6" s="68">
        <f t="shared" si="0"/>
        <v>1.4042050000000001</v>
      </c>
      <c r="F6" s="69">
        <f t="shared" si="1"/>
        <v>1.751590558000002</v>
      </c>
      <c r="G6" s="68" t="s">
        <v>89</v>
      </c>
    </row>
    <row r="7" spans="1:13">
      <c r="A7" s="68">
        <v>6</v>
      </c>
      <c r="B7" s="68" t="s">
        <v>61</v>
      </c>
      <c r="C7" s="69">
        <v>1.4044000000000001</v>
      </c>
      <c r="D7" s="68">
        <v>20.6</v>
      </c>
      <c r="E7" s="68">
        <f t="shared" si="0"/>
        <v>1.4037050000000002</v>
      </c>
      <c r="F7" s="69">
        <f t="shared" si="1"/>
        <v>1.7461267580000026</v>
      </c>
      <c r="G7" s="68" t="s">
        <v>90</v>
      </c>
    </row>
    <row r="8" spans="1:13">
      <c r="A8" s="68">
        <v>7</v>
      </c>
      <c r="B8" s="68" t="s">
        <v>61</v>
      </c>
      <c r="C8" s="69">
        <v>1.4037999999999999</v>
      </c>
      <c r="D8" s="68">
        <v>20.6</v>
      </c>
      <c r="E8" s="68">
        <f t="shared" si="0"/>
        <v>1.403105</v>
      </c>
      <c r="F8" s="69">
        <f t="shared" si="1"/>
        <v>1.7395701980000009</v>
      </c>
      <c r="G8" s="68" t="s">
        <v>91</v>
      </c>
    </row>
    <row r="9" spans="1:13">
      <c r="A9" s="68">
        <v>8</v>
      </c>
      <c r="B9" s="68" t="s">
        <v>61</v>
      </c>
      <c r="C9" s="69">
        <v>1.4034</v>
      </c>
      <c r="D9" s="68">
        <v>20.6</v>
      </c>
      <c r="E9" s="68">
        <f t="shared" si="0"/>
        <v>1.4027050000000001</v>
      </c>
      <c r="F9" s="69">
        <f t="shared" si="1"/>
        <v>1.7351991580000004</v>
      </c>
      <c r="G9" s="68" t="s">
        <v>92</v>
      </c>
    </row>
    <row r="10" spans="1:13">
      <c r="A10" s="68">
        <v>9</v>
      </c>
      <c r="B10" s="68" t="s">
        <v>61</v>
      </c>
      <c r="C10" s="69">
        <v>1.4028</v>
      </c>
      <c r="D10" s="68">
        <v>20.6</v>
      </c>
      <c r="E10" s="68">
        <f t="shared" si="0"/>
        <v>1.4021050000000002</v>
      </c>
      <c r="F10" s="69">
        <f t="shared" si="1"/>
        <v>1.7286425980000022</v>
      </c>
      <c r="G10" s="68" t="s">
        <v>93</v>
      </c>
    </row>
    <row r="11" spans="1:13">
      <c r="A11" s="68">
        <v>10</v>
      </c>
      <c r="B11" s="68" t="s">
        <v>61</v>
      </c>
      <c r="C11" s="69">
        <v>1.4023000000000001</v>
      </c>
      <c r="D11" s="68">
        <v>20.6</v>
      </c>
      <c r="E11" s="68">
        <f t="shared" si="0"/>
        <v>1.4016050000000002</v>
      </c>
      <c r="F11" s="69">
        <f t="shared" si="1"/>
        <v>1.7231787980000028</v>
      </c>
      <c r="G11" s="68" t="s">
        <v>94</v>
      </c>
    </row>
    <row r="12" spans="1:13">
      <c r="A12" s="66">
        <v>11</v>
      </c>
      <c r="B12" s="66" t="s">
        <v>61</v>
      </c>
      <c r="C12" s="67">
        <v>1.4017999999999999</v>
      </c>
      <c r="D12" s="66">
        <v>20.6</v>
      </c>
      <c r="E12" s="66">
        <f t="shared" si="0"/>
        <v>1.401105</v>
      </c>
      <c r="F12" s="67">
        <f t="shared" si="1"/>
        <v>1.7177149979999999</v>
      </c>
      <c r="G12" s="66" t="s">
        <v>95</v>
      </c>
    </row>
    <row r="13" spans="1:13">
      <c r="A13" s="66">
        <v>12</v>
      </c>
      <c r="B13" s="66" t="s">
        <v>61</v>
      </c>
      <c r="C13" s="67">
        <v>1.4012</v>
      </c>
      <c r="D13" s="66">
        <v>20.6</v>
      </c>
      <c r="E13" s="66">
        <f t="shared" si="0"/>
        <v>1.4005050000000001</v>
      </c>
      <c r="F13" s="67">
        <f t="shared" si="1"/>
        <v>1.7111584380000018</v>
      </c>
      <c r="G13" s="66" t="s">
        <v>96</v>
      </c>
    </row>
    <row r="14" spans="1:13">
      <c r="A14" s="66">
        <v>13</v>
      </c>
      <c r="B14" s="66" t="s">
        <v>61</v>
      </c>
      <c r="C14" s="67">
        <v>1.4007000000000001</v>
      </c>
      <c r="D14" s="66">
        <v>20.6</v>
      </c>
      <c r="E14" s="66">
        <f t="shared" si="0"/>
        <v>1.4000050000000002</v>
      </c>
      <c r="F14" s="67">
        <f t="shared" si="1"/>
        <v>1.7056946380000024</v>
      </c>
      <c r="G14" s="66" t="s">
        <v>97</v>
      </c>
    </row>
    <row r="15" spans="1:13">
      <c r="A15" s="66">
        <v>14</v>
      </c>
      <c r="B15" s="66" t="s">
        <v>61</v>
      </c>
      <c r="C15" s="67">
        <v>1.4001999999999999</v>
      </c>
      <c r="D15" s="66">
        <v>20.6</v>
      </c>
      <c r="E15" s="66">
        <f t="shared" si="0"/>
        <v>1.399505</v>
      </c>
      <c r="F15" s="67">
        <f t="shared" si="1"/>
        <v>1.7002308379999995</v>
      </c>
      <c r="G15" s="66" t="s">
        <v>98</v>
      </c>
    </row>
    <row r="16" spans="1:13">
      <c r="A16" s="66">
        <v>15</v>
      </c>
      <c r="B16" s="66" t="s">
        <v>61</v>
      </c>
      <c r="C16" s="67">
        <v>1.3996999999999999</v>
      </c>
      <c r="D16" s="66">
        <v>20.6</v>
      </c>
      <c r="E16" s="66">
        <f t="shared" si="0"/>
        <v>1.3990050000000001</v>
      </c>
      <c r="F16" s="67">
        <f t="shared" si="1"/>
        <v>1.6947670380000002</v>
      </c>
      <c r="G16" s="66" t="s">
        <v>99</v>
      </c>
    </row>
    <row r="17" spans="1:7">
      <c r="A17" s="66">
        <v>16</v>
      </c>
      <c r="B17" s="66" t="s">
        <v>61</v>
      </c>
      <c r="C17" s="67">
        <v>1.3991</v>
      </c>
      <c r="D17" s="66">
        <v>20.6</v>
      </c>
      <c r="E17" s="66">
        <f t="shared" si="0"/>
        <v>1.3984050000000001</v>
      </c>
      <c r="F17" s="67">
        <f t="shared" si="1"/>
        <v>1.688210478000002</v>
      </c>
      <c r="G17" s="66" t="s">
        <v>100</v>
      </c>
    </row>
    <row r="18" spans="1:7">
      <c r="A18" s="66">
        <v>17</v>
      </c>
      <c r="B18" s="66" t="s">
        <v>61</v>
      </c>
      <c r="C18" s="67">
        <v>1.3986000000000001</v>
      </c>
      <c r="D18" s="66">
        <v>20.6</v>
      </c>
      <c r="E18" s="66">
        <f t="shared" si="0"/>
        <v>1.3979050000000002</v>
      </c>
      <c r="F18" s="67">
        <f t="shared" si="1"/>
        <v>1.6827466780000027</v>
      </c>
      <c r="G18" s="66" t="s">
        <v>101</v>
      </c>
    </row>
    <row r="19" spans="1:7">
      <c r="A19" s="66">
        <v>18</v>
      </c>
      <c r="B19" s="66" t="s">
        <v>61</v>
      </c>
      <c r="C19" s="67">
        <v>1.3977999999999999</v>
      </c>
      <c r="D19" s="66">
        <v>20.6</v>
      </c>
      <c r="E19" s="66">
        <f t="shared" si="0"/>
        <v>1.397105</v>
      </c>
      <c r="F19" s="67">
        <f t="shared" si="1"/>
        <v>1.6740045979999998</v>
      </c>
      <c r="G19" s="66" t="s">
        <v>102</v>
      </c>
    </row>
    <row r="20" spans="1:7">
      <c r="A20" s="68">
        <v>19</v>
      </c>
      <c r="B20" s="68" t="s">
        <v>61</v>
      </c>
      <c r="C20" s="69">
        <v>1.3954</v>
      </c>
      <c r="D20" s="68">
        <v>20.6</v>
      </c>
      <c r="E20" s="68">
        <f t="shared" si="0"/>
        <v>1.3947050000000001</v>
      </c>
      <c r="F20" s="69">
        <f t="shared" si="1"/>
        <v>1.6477783580000001</v>
      </c>
      <c r="G20" s="68" t="s">
        <v>103</v>
      </c>
    </row>
    <row r="21" spans="1:7">
      <c r="A21" s="68">
        <v>20</v>
      </c>
      <c r="B21" s="68" t="s">
        <v>61</v>
      </c>
      <c r="C21" s="69">
        <v>1.3875</v>
      </c>
      <c r="D21" s="68">
        <v>20.6</v>
      </c>
      <c r="E21" s="68">
        <f t="shared" si="0"/>
        <v>1.3868050000000001</v>
      </c>
      <c r="F21" s="69">
        <f t="shared" si="1"/>
        <v>1.5614503180000003</v>
      </c>
      <c r="G21" s="68" t="s">
        <v>104</v>
      </c>
    </row>
    <row r="22" spans="1:7">
      <c r="A22" s="68">
        <v>21</v>
      </c>
      <c r="B22" s="68" t="s">
        <v>61</v>
      </c>
      <c r="C22" s="69">
        <v>1.3714999999999999</v>
      </c>
      <c r="D22" s="68">
        <v>20.7</v>
      </c>
      <c r="E22" s="68">
        <f t="shared" si="0"/>
        <v>1.3708225000000001</v>
      </c>
      <c r="F22" s="69">
        <f t="shared" si="1"/>
        <v>1.3867999510000004</v>
      </c>
      <c r="G22" s="68" t="s">
        <v>105</v>
      </c>
    </row>
    <row r="23" spans="1:7">
      <c r="A23" s="68">
        <v>22</v>
      </c>
      <c r="B23" s="68" t="s">
        <v>61</v>
      </c>
      <c r="C23" s="69">
        <v>1.3553999999999999</v>
      </c>
      <c r="D23" s="68">
        <v>20.7</v>
      </c>
      <c r="E23" s="68">
        <f t="shared" si="0"/>
        <v>1.3547225000000001</v>
      </c>
      <c r="F23" s="69">
        <f t="shared" si="1"/>
        <v>1.210865591000001</v>
      </c>
      <c r="G23" s="68" t="s">
        <v>106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Table of Contents</vt:lpstr>
      <vt:lpstr>Summary</vt:lpstr>
      <vt:lpstr>Tube Loading</vt:lpstr>
      <vt:lpstr>Tube A</vt:lpstr>
      <vt:lpstr>Tube B</vt:lpstr>
      <vt:lpstr>Tube C</vt:lpstr>
      <vt:lpstr>Tube D</vt:lpstr>
      <vt:lpstr>Tube E</vt:lpstr>
      <vt:lpstr>Tube F</vt:lpstr>
      <vt:lpstr>Tube G</vt:lpstr>
      <vt:lpstr>Tube H</vt:lpstr>
      <vt:lpstr>Tube I</vt:lpstr>
      <vt:lpstr>Tube J</vt:lpstr>
      <vt:lpstr>Tube K</vt:lpstr>
      <vt:lpstr>Tube L</vt:lpstr>
      <vt:lpstr>Tube M</vt:lpstr>
      <vt:lpstr>Tube N</vt:lpstr>
      <vt:lpstr>Tube O</vt:lpstr>
      <vt:lpstr>Tube P</vt:lpstr>
      <vt:lpstr>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Lafler, Marissa Renee</dc:creator>
  <cp:lastModifiedBy>Allen, George Michael</cp:lastModifiedBy>
  <cp:lastPrinted>2021-07-08T20:26:59Z</cp:lastPrinted>
  <dcterms:created xsi:type="dcterms:W3CDTF">2008-04-25T16:16:04Z</dcterms:created>
  <dcterms:modified xsi:type="dcterms:W3CDTF">2022-09-19T17:30:37Z</dcterms:modified>
</cp:coreProperties>
</file>