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T:\SIP Pipeline\Mike\221012 Batch 126 PNNL and water yr repeat\"/>
    </mc:Choice>
  </mc:AlternateContent>
  <xr:revisionPtr revIDLastSave="0" documentId="13_ncr:1_{235E25EB-4EC4-4170-A607-F2F33DD314E0}" xr6:coauthVersionLast="47" xr6:coauthVersionMax="47" xr10:uidLastSave="{00000000-0000-0000-0000-000000000000}"/>
  <bookViews>
    <workbookView xWindow="-93" yWindow="-93" windowWidth="25786" windowHeight="13986" tabRatio="622" xr2:uid="{00000000-000D-0000-FFFF-FFFF00000000}"/>
  </bookViews>
  <sheets>
    <sheet name="Table of Contents" sheetId="22" r:id="rId1"/>
    <sheet name="Summary" sheetId="21" r:id="rId2"/>
    <sheet name="Tube Loading" sheetId="3" r:id="rId3"/>
    <sheet name="Tube A" sheetId="6" r:id="rId4"/>
    <sheet name="Tube B" sheetId="5" r:id="rId5"/>
    <sheet name="Tube C" sheetId="9" r:id="rId6"/>
    <sheet name="Tube D" sheetId="7" r:id="rId7"/>
    <sheet name="Tube E" sheetId="8" r:id="rId8"/>
    <sheet name="Tube F" sheetId="11" r:id="rId9"/>
    <sheet name="Tube G" sheetId="10" r:id="rId10"/>
    <sheet name="Tube H" sheetId="13" r:id="rId11"/>
    <sheet name="Tube I" sheetId="14" r:id="rId12"/>
    <sheet name="Tube J" sheetId="15" r:id="rId13"/>
    <sheet name="Tube K" sheetId="16" r:id="rId14"/>
    <sheet name="Tube L" sheetId="17" r:id="rId15"/>
    <sheet name="Tube M" sheetId="18" r:id="rId16"/>
    <sheet name="Tube N" sheetId="4" r:id="rId17"/>
    <sheet name="Tube O" sheetId="12" r:id="rId18"/>
    <sheet name="Tube P" sheetId="19" r:id="rId19"/>
    <sheet name="time" sheetId="1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21" l="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5" i="21"/>
  <c r="F26" i="21"/>
  <c r="F5" i="21"/>
  <c r="H31" i="3"/>
  <c r="I31" i="3" s="1"/>
  <c r="H32" i="3"/>
  <c r="I32" i="3" s="1"/>
  <c r="H33" i="3"/>
  <c r="I33" i="3"/>
  <c r="J33" i="3"/>
  <c r="H34" i="3"/>
  <c r="I34" i="3" s="1"/>
  <c r="J34" i="3"/>
  <c r="H35" i="3"/>
  <c r="I35" i="3"/>
  <c r="J35" i="3"/>
  <c r="H36" i="3"/>
  <c r="J36" i="3" s="1"/>
  <c r="I36" i="3"/>
  <c r="H29" i="3"/>
  <c r="I29" i="3" s="1"/>
  <c r="H38" i="3"/>
  <c r="H37" i="3"/>
  <c r="H30" i="3"/>
  <c r="I30" i="3" s="1"/>
  <c r="K2" i="21"/>
  <c r="H2" i="21"/>
  <c r="E2" i="21"/>
  <c r="B2" i="21"/>
  <c r="H44" i="3"/>
  <c r="H43" i="3"/>
  <c r="H42" i="3"/>
  <c r="H41" i="3"/>
  <c r="H40" i="3"/>
  <c r="H39" i="3"/>
  <c r="E23" i="19"/>
  <c r="F23" i="19" s="1"/>
  <c r="F22" i="19"/>
  <c r="E22" i="19"/>
  <c r="E21" i="19"/>
  <c r="F21" i="19" s="1"/>
  <c r="E20" i="19"/>
  <c r="F20" i="19" s="1"/>
  <c r="E19" i="19"/>
  <c r="F19" i="19" s="1"/>
  <c r="F18" i="19"/>
  <c r="E18" i="19"/>
  <c r="E17" i="19"/>
  <c r="F17" i="19" s="1"/>
  <c r="E16" i="19"/>
  <c r="F16" i="19" s="1"/>
  <c r="E15" i="19"/>
  <c r="F15" i="19" s="1"/>
  <c r="F14" i="19"/>
  <c r="E14" i="19"/>
  <c r="E13" i="19"/>
  <c r="F13" i="19" s="1"/>
  <c r="E12" i="19"/>
  <c r="F12" i="19" s="1"/>
  <c r="E11" i="19"/>
  <c r="F11" i="19" s="1"/>
  <c r="F10" i="19"/>
  <c r="E10" i="19"/>
  <c r="E9" i="19"/>
  <c r="F9" i="19" s="1"/>
  <c r="E8" i="19"/>
  <c r="F8" i="19" s="1"/>
  <c r="E7" i="19"/>
  <c r="F7" i="19" s="1"/>
  <c r="F6" i="19"/>
  <c r="E6" i="19"/>
  <c r="E5" i="19"/>
  <c r="F5" i="19" s="1"/>
  <c r="E4" i="19"/>
  <c r="F4" i="19" s="1"/>
  <c r="E3" i="19"/>
  <c r="F3" i="19" s="1"/>
  <c r="F2" i="19"/>
  <c r="E2" i="19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E15" i="12"/>
  <c r="F15" i="12" s="1"/>
  <c r="E14" i="12"/>
  <c r="F14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E7" i="12"/>
  <c r="F7" i="12" s="1"/>
  <c r="E6" i="12"/>
  <c r="F6" i="12" s="1"/>
  <c r="E5" i="12"/>
  <c r="F5" i="12" s="1"/>
  <c r="E4" i="12"/>
  <c r="F4" i="12" s="1"/>
  <c r="E3" i="12"/>
  <c r="F3" i="12" s="1"/>
  <c r="E2" i="12"/>
  <c r="F2" i="12" s="1"/>
  <c r="E23" i="4"/>
  <c r="F23" i="4" s="1"/>
  <c r="F22" i="4"/>
  <c r="E22" i="4"/>
  <c r="E21" i="4"/>
  <c r="F21" i="4" s="1"/>
  <c r="E20" i="4"/>
  <c r="F20" i="4" s="1"/>
  <c r="E19" i="4"/>
  <c r="F19" i="4" s="1"/>
  <c r="F18" i="4"/>
  <c r="E18" i="4"/>
  <c r="E17" i="4"/>
  <c r="F17" i="4" s="1"/>
  <c r="E16" i="4"/>
  <c r="F16" i="4" s="1"/>
  <c r="E15" i="4"/>
  <c r="F15" i="4" s="1"/>
  <c r="F14" i="4"/>
  <c r="E14" i="4"/>
  <c r="E13" i="4"/>
  <c r="F13" i="4" s="1"/>
  <c r="E12" i="4"/>
  <c r="F12" i="4" s="1"/>
  <c r="E11" i="4"/>
  <c r="F11" i="4" s="1"/>
  <c r="F10" i="4"/>
  <c r="E10" i="4"/>
  <c r="E9" i="4"/>
  <c r="F9" i="4" s="1"/>
  <c r="E8" i="4"/>
  <c r="F8" i="4" s="1"/>
  <c r="E7" i="4"/>
  <c r="F7" i="4" s="1"/>
  <c r="F6" i="4"/>
  <c r="E6" i="4"/>
  <c r="E5" i="4"/>
  <c r="F5" i="4" s="1"/>
  <c r="E4" i="4"/>
  <c r="F4" i="4" s="1"/>
  <c r="E3" i="4"/>
  <c r="F3" i="4" s="1"/>
  <c r="F2" i="4"/>
  <c r="E2" i="4"/>
  <c r="H6" i="21"/>
  <c r="I6" i="21"/>
  <c r="K6" i="21"/>
  <c r="L6" i="21"/>
  <c r="H7" i="21"/>
  <c r="I7" i="21"/>
  <c r="K7" i="21"/>
  <c r="L7" i="21"/>
  <c r="H8" i="21"/>
  <c r="I8" i="21"/>
  <c r="K8" i="21"/>
  <c r="L8" i="21"/>
  <c r="H9" i="21"/>
  <c r="I9" i="21"/>
  <c r="K9" i="21"/>
  <c r="L9" i="21"/>
  <c r="H10" i="21"/>
  <c r="I10" i="21"/>
  <c r="K10" i="21"/>
  <c r="L10" i="21"/>
  <c r="H11" i="21"/>
  <c r="I11" i="21"/>
  <c r="K11" i="21"/>
  <c r="L11" i="21"/>
  <c r="H12" i="21"/>
  <c r="I12" i="21"/>
  <c r="K12" i="21"/>
  <c r="L12" i="21"/>
  <c r="H13" i="21"/>
  <c r="I13" i="21"/>
  <c r="K13" i="21"/>
  <c r="L13" i="21"/>
  <c r="H14" i="21"/>
  <c r="I14" i="21"/>
  <c r="K14" i="21"/>
  <c r="L14" i="21"/>
  <c r="H15" i="21"/>
  <c r="I15" i="21"/>
  <c r="K15" i="21"/>
  <c r="L15" i="21"/>
  <c r="H16" i="21"/>
  <c r="I16" i="21"/>
  <c r="K16" i="21"/>
  <c r="L16" i="21"/>
  <c r="H17" i="21"/>
  <c r="I17" i="21"/>
  <c r="K17" i="21"/>
  <c r="L17" i="21"/>
  <c r="H18" i="21"/>
  <c r="I18" i="21"/>
  <c r="K18" i="21"/>
  <c r="L18" i="21"/>
  <c r="H19" i="21"/>
  <c r="I19" i="21"/>
  <c r="K19" i="21"/>
  <c r="L19" i="21"/>
  <c r="H20" i="21"/>
  <c r="I20" i="21"/>
  <c r="K20" i="21"/>
  <c r="L20" i="21"/>
  <c r="H21" i="21"/>
  <c r="I21" i="21"/>
  <c r="K21" i="21"/>
  <c r="L21" i="21"/>
  <c r="H22" i="21"/>
  <c r="I22" i="21"/>
  <c r="K22" i="21"/>
  <c r="L22" i="21"/>
  <c r="H23" i="21"/>
  <c r="I23" i="21"/>
  <c r="K23" i="21"/>
  <c r="L23" i="21"/>
  <c r="H24" i="21"/>
  <c r="I24" i="21"/>
  <c r="K24" i="21"/>
  <c r="L24" i="21"/>
  <c r="H25" i="21"/>
  <c r="I25" i="21"/>
  <c r="K25" i="21"/>
  <c r="L25" i="21"/>
  <c r="H26" i="21"/>
  <c r="I26" i="21"/>
  <c r="K26" i="21"/>
  <c r="L26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L5" i="21"/>
  <c r="K5" i="21"/>
  <c r="I5" i="21"/>
  <c r="H5" i="21"/>
  <c r="E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5" i="21"/>
  <c r="J32" i="3" l="1"/>
  <c r="J31" i="3"/>
  <c r="J30" i="3"/>
  <c r="B5" i="22"/>
  <c r="B6" i="22"/>
  <c r="A5" i="22"/>
  <c r="A6" i="22"/>
  <c r="E23" i="17"/>
  <c r="F23" i="17" s="1"/>
  <c r="E22" i="17"/>
  <c r="F22" i="17" s="1"/>
  <c r="E21" i="17"/>
  <c r="F21" i="17" s="1"/>
  <c r="E20" i="17"/>
  <c r="F20" i="17" s="1"/>
  <c r="E19" i="17"/>
  <c r="F19" i="17" s="1"/>
  <c r="E18" i="17"/>
  <c r="F18" i="17" s="1"/>
  <c r="E17" i="17"/>
  <c r="F17" i="17" s="1"/>
  <c r="E16" i="17"/>
  <c r="F16" i="17" s="1"/>
  <c r="E15" i="17"/>
  <c r="F15" i="17" s="1"/>
  <c r="E14" i="17"/>
  <c r="F14" i="17" s="1"/>
  <c r="E13" i="17"/>
  <c r="F13" i="17" s="1"/>
  <c r="E12" i="17"/>
  <c r="F12" i="17" s="1"/>
  <c r="E11" i="17"/>
  <c r="F11" i="17" s="1"/>
  <c r="E10" i="17"/>
  <c r="F10" i="17" s="1"/>
  <c r="E9" i="17"/>
  <c r="F9" i="17" s="1"/>
  <c r="E8" i="17"/>
  <c r="F8" i="17" s="1"/>
  <c r="E7" i="17"/>
  <c r="F7" i="17" s="1"/>
  <c r="E6" i="17"/>
  <c r="F6" i="17" s="1"/>
  <c r="E5" i="17"/>
  <c r="F5" i="17" s="1"/>
  <c r="E4" i="17"/>
  <c r="F4" i="17" s="1"/>
  <c r="E3" i="17"/>
  <c r="F3" i="17" s="1"/>
  <c r="E2" i="17"/>
  <c r="F2" i="17" s="1"/>
  <c r="E23" i="16"/>
  <c r="F23" i="16" s="1"/>
  <c r="E22" i="16"/>
  <c r="F22" i="16" s="1"/>
  <c r="E21" i="16"/>
  <c r="F21" i="16" s="1"/>
  <c r="E20" i="16"/>
  <c r="F20" i="16" s="1"/>
  <c r="E19" i="16"/>
  <c r="F19" i="16" s="1"/>
  <c r="E18" i="16"/>
  <c r="F18" i="16" s="1"/>
  <c r="E17" i="16"/>
  <c r="F17" i="16" s="1"/>
  <c r="E16" i="16"/>
  <c r="F16" i="16" s="1"/>
  <c r="E15" i="16"/>
  <c r="F15" i="16" s="1"/>
  <c r="E14" i="16"/>
  <c r="F14" i="16" s="1"/>
  <c r="E13" i="16"/>
  <c r="F13" i="16" s="1"/>
  <c r="E12" i="16"/>
  <c r="F12" i="16" s="1"/>
  <c r="E11" i="16"/>
  <c r="F11" i="16" s="1"/>
  <c r="F10" i="16"/>
  <c r="E10" i="16"/>
  <c r="E9" i="16"/>
  <c r="F9" i="16" s="1"/>
  <c r="E8" i="16"/>
  <c r="F8" i="16" s="1"/>
  <c r="E7" i="16"/>
  <c r="F7" i="16" s="1"/>
  <c r="E6" i="16"/>
  <c r="F6" i="16" s="1"/>
  <c r="E5" i="16"/>
  <c r="F5" i="16" s="1"/>
  <c r="E4" i="16"/>
  <c r="F4" i="16" s="1"/>
  <c r="E3" i="16"/>
  <c r="F3" i="16" s="1"/>
  <c r="E2" i="16"/>
  <c r="F2" i="16" s="1"/>
  <c r="E23" i="15"/>
  <c r="F23" i="15" s="1"/>
  <c r="E22" i="15"/>
  <c r="F22" i="15" s="1"/>
  <c r="E21" i="15"/>
  <c r="F21" i="15" s="1"/>
  <c r="F24" i="21" s="1"/>
  <c r="E20" i="15"/>
  <c r="F20" i="15" s="1"/>
  <c r="E19" i="15"/>
  <c r="F19" i="15" s="1"/>
  <c r="E18" i="15"/>
  <c r="F18" i="15" s="1"/>
  <c r="E17" i="15"/>
  <c r="F17" i="15" s="1"/>
  <c r="E16" i="15"/>
  <c r="F16" i="15" s="1"/>
  <c r="E15" i="15"/>
  <c r="F15" i="15" s="1"/>
  <c r="E14" i="15"/>
  <c r="F14" i="15" s="1"/>
  <c r="E13" i="15"/>
  <c r="F13" i="15" s="1"/>
  <c r="E12" i="15"/>
  <c r="F12" i="15" s="1"/>
  <c r="E11" i="15"/>
  <c r="F11" i="15" s="1"/>
  <c r="E10" i="15"/>
  <c r="F10" i="15" s="1"/>
  <c r="E9" i="15"/>
  <c r="F9" i="15" s="1"/>
  <c r="E8" i="15"/>
  <c r="F8" i="15" s="1"/>
  <c r="E7" i="15"/>
  <c r="F7" i="15" s="1"/>
  <c r="E6" i="15"/>
  <c r="F6" i="15" s="1"/>
  <c r="E5" i="15"/>
  <c r="F5" i="15" s="1"/>
  <c r="E4" i="15"/>
  <c r="F4" i="15" s="1"/>
  <c r="E3" i="15"/>
  <c r="F3" i="15" s="1"/>
  <c r="E2" i="15"/>
  <c r="F2" i="15" s="1"/>
  <c r="E23" i="14"/>
  <c r="F23" i="14" s="1"/>
  <c r="E22" i="14"/>
  <c r="F22" i="14" s="1"/>
  <c r="E21" i="14"/>
  <c r="F21" i="14" s="1"/>
  <c r="E20" i="14"/>
  <c r="F20" i="14" s="1"/>
  <c r="E19" i="14"/>
  <c r="F19" i="14" s="1"/>
  <c r="E18" i="14"/>
  <c r="F18" i="14" s="1"/>
  <c r="E17" i="14"/>
  <c r="F17" i="14" s="1"/>
  <c r="E16" i="14"/>
  <c r="F16" i="14" s="1"/>
  <c r="E15" i="14"/>
  <c r="F15" i="14" s="1"/>
  <c r="E14" i="14"/>
  <c r="F14" i="14" s="1"/>
  <c r="E13" i="14"/>
  <c r="F13" i="14" s="1"/>
  <c r="E12" i="14"/>
  <c r="F12" i="14" s="1"/>
  <c r="E11" i="14"/>
  <c r="F11" i="14" s="1"/>
  <c r="E10" i="14"/>
  <c r="F10" i="14" s="1"/>
  <c r="E9" i="14"/>
  <c r="F9" i="14" s="1"/>
  <c r="E8" i="14"/>
  <c r="F8" i="14" s="1"/>
  <c r="E7" i="14"/>
  <c r="F7" i="14" s="1"/>
  <c r="E6" i="14"/>
  <c r="F6" i="14" s="1"/>
  <c r="E5" i="14"/>
  <c r="F5" i="14" s="1"/>
  <c r="E4" i="14"/>
  <c r="F4" i="14" s="1"/>
  <c r="E3" i="14"/>
  <c r="F3" i="14" s="1"/>
  <c r="E2" i="14"/>
  <c r="F2" i="14" s="1"/>
  <c r="C26" i="21" l="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E3" i="13"/>
  <c r="F3" i="13" s="1"/>
  <c r="J37" i="3"/>
  <c r="E23" i="13"/>
  <c r="F23" i="13" s="1"/>
  <c r="E22" i="13"/>
  <c r="F22" i="13" s="1"/>
  <c r="E21" i="13"/>
  <c r="F21" i="13" s="1"/>
  <c r="E20" i="13"/>
  <c r="F20" i="13" s="1"/>
  <c r="E19" i="13"/>
  <c r="F19" i="13" s="1"/>
  <c r="E18" i="13"/>
  <c r="F18" i="13" s="1"/>
  <c r="E17" i="13"/>
  <c r="F17" i="13" s="1"/>
  <c r="E16" i="13"/>
  <c r="F16" i="13" s="1"/>
  <c r="E15" i="13"/>
  <c r="F15" i="13" s="1"/>
  <c r="E14" i="13"/>
  <c r="F14" i="13" s="1"/>
  <c r="E13" i="13"/>
  <c r="F13" i="13" s="1"/>
  <c r="E12" i="13"/>
  <c r="F12" i="13" s="1"/>
  <c r="E11" i="13"/>
  <c r="F11" i="13" s="1"/>
  <c r="E10" i="13"/>
  <c r="F10" i="13" s="1"/>
  <c r="E9" i="13"/>
  <c r="F9" i="13" s="1"/>
  <c r="E8" i="13"/>
  <c r="F8" i="13" s="1"/>
  <c r="E7" i="13"/>
  <c r="F7" i="13" s="1"/>
  <c r="E6" i="13"/>
  <c r="F6" i="13" s="1"/>
  <c r="E5" i="13"/>
  <c r="F5" i="13" s="1"/>
  <c r="E4" i="13"/>
  <c r="F4" i="13" s="1"/>
  <c r="E2" i="13"/>
  <c r="F2" i="13" s="1"/>
  <c r="E23" i="10"/>
  <c r="F23" i="10" s="1"/>
  <c r="E22" i="10"/>
  <c r="F22" i="10" s="1"/>
  <c r="E21" i="10"/>
  <c r="F21" i="10" s="1"/>
  <c r="E20" i="10"/>
  <c r="F20" i="10" s="1"/>
  <c r="E19" i="10"/>
  <c r="F19" i="10" s="1"/>
  <c r="E18" i="10"/>
  <c r="F18" i="10" s="1"/>
  <c r="E17" i="10"/>
  <c r="F17" i="10" s="1"/>
  <c r="E16" i="10"/>
  <c r="F16" i="10" s="1"/>
  <c r="E15" i="10"/>
  <c r="F15" i="10" s="1"/>
  <c r="E14" i="10"/>
  <c r="F14" i="10" s="1"/>
  <c r="E13" i="10"/>
  <c r="F13" i="10" s="1"/>
  <c r="E12" i="10"/>
  <c r="F12" i="10" s="1"/>
  <c r="E11" i="10"/>
  <c r="F11" i="10" s="1"/>
  <c r="E10" i="10"/>
  <c r="F10" i="10" s="1"/>
  <c r="E9" i="10"/>
  <c r="F9" i="10" s="1"/>
  <c r="E8" i="10"/>
  <c r="F8" i="10" s="1"/>
  <c r="E7" i="10"/>
  <c r="F7" i="10" s="1"/>
  <c r="E6" i="10"/>
  <c r="F6" i="10" s="1"/>
  <c r="E5" i="10"/>
  <c r="F5" i="10" s="1"/>
  <c r="E4" i="10"/>
  <c r="F4" i="10" s="1"/>
  <c r="E3" i="10"/>
  <c r="F3" i="10" s="1"/>
  <c r="E2" i="10"/>
  <c r="F2" i="10" s="1"/>
  <c r="E23" i="11"/>
  <c r="F23" i="11" s="1"/>
  <c r="E22" i="11"/>
  <c r="F22" i="11" s="1"/>
  <c r="E21" i="11"/>
  <c r="F21" i="11" s="1"/>
  <c r="E20" i="11"/>
  <c r="F20" i="11" s="1"/>
  <c r="E19" i="11"/>
  <c r="F19" i="11" s="1"/>
  <c r="E18" i="11"/>
  <c r="F18" i="11" s="1"/>
  <c r="E17" i="11"/>
  <c r="F17" i="11" s="1"/>
  <c r="E16" i="11"/>
  <c r="F16" i="11" s="1"/>
  <c r="E15" i="11"/>
  <c r="F15" i="11" s="1"/>
  <c r="E14" i="11"/>
  <c r="F14" i="11" s="1"/>
  <c r="E13" i="11"/>
  <c r="F13" i="11" s="1"/>
  <c r="E12" i="11"/>
  <c r="F12" i="11" s="1"/>
  <c r="E11" i="11"/>
  <c r="F11" i="11" s="1"/>
  <c r="E10" i="11"/>
  <c r="F10" i="11" s="1"/>
  <c r="E9" i="11"/>
  <c r="F9" i="11" s="1"/>
  <c r="E8" i="11"/>
  <c r="F8" i="11" s="1"/>
  <c r="E7" i="11"/>
  <c r="F7" i="11" s="1"/>
  <c r="E6" i="11"/>
  <c r="F6" i="11" s="1"/>
  <c r="E5" i="11"/>
  <c r="F5" i="11" s="1"/>
  <c r="E4" i="11"/>
  <c r="F4" i="11" s="1"/>
  <c r="E3" i="11"/>
  <c r="F3" i="11" s="1"/>
  <c r="E2" i="11"/>
  <c r="F2" i="11" s="1"/>
  <c r="E23" i="8"/>
  <c r="F23" i="8" s="1"/>
  <c r="E22" i="8"/>
  <c r="F22" i="8" s="1"/>
  <c r="E21" i="8"/>
  <c r="F21" i="8" s="1"/>
  <c r="E20" i="8"/>
  <c r="F20" i="8" s="1"/>
  <c r="E19" i="8"/>
  <c r="F19" i="8" s="1"/>
  <c r="E18" i="8"/>
  <c r="F18" i="8" s="1"/>
  <c r="E17" i="8"/>
  <c r="F17" i="8" s="1"/>
  <c r="E16" i="8"/>
  <c r="F16" i="8" s="1"/>
  <c r="E15" i="8"/>
  <c r="F15" i="8" s="1"/>
  <c r="E14" i="8"/>
  <c r="F14" i="8" s="1"/>
  <c r="E13" i="8"/>
  <c r="F13" i="8" s="1"/>
  <c r="E12" i="8"/>
  <c r="F12" i="8" s="1"/>
  <c r="E11" i="8"/>
  <c r="F11" i="8" s="1"/>
  <c r="E10" i="8"/>
  <c r="F10" i="8" s="1"/>
  <c r="E9" i="8"/>
  <c r="F9" i="8" s="1"/>
  <c r="E8" i="8"/>
  <c r="F8" i="8" s="1"/>
  <c r="E7" i="8"/>
  <c r="F7" i="8" s="1"/>
  <c r="E6" i="8"/>
  <c r="F6" i="8" s="1"/>
  <c r="E5" i="8"/>
  <c r="F5" i="8" s="1"/>
  <c r="E4" i="8"/>
  <c r="F4" i="8" s="1"/>
  <c r="E3" i="8"/>
  <c r="F3" i="8" s="1"/>
  <c r="E2" i="8"/>
  <c r="F2" i="8" s="1"/>
  <c r="G5" i="22" l="1"/>
  <c r="D27" i="21"/>
  <c r="H5" i="22" s="1"/>
  <c r="J29" i="3"/>
  <c r="J44" i="3"/>
  <c r="D44" i="3"/>
  <c r="E44" i="3" s="1"/>
  <c r="D43" i="3"/>
  <c r="E43" i="3" s="1"/>
  <c r="D42" i="3"/>
  <c r="E42" i="3" s="1"/>
  <c r="D41" i="3"/>
  <c r="E41" i="3" s="1"/>
  <c r="I37" i="3"/>
  <c r="E81" i="19"/>
  <c r="F81" i="19" s="1"/>
  <c r="E80" i="19"/>
  <c r="F80" i="19"/>
  <c r="E79" i="19"/>
  <c r="F79" i="19" s="1"/>
  <c r="E78" i="19"/>
  <c r="F78" i="19"/>
  <c r="E77" i="19"/>
  <c r="F77" i="19" s="1"/>
  <c r="E76" i="19"/>
  <c r="F76" i="19"/>
  <c r="E75" i="19"/>
  <c r="F75" i="19" s="1"/>
  <c r="E74" i="19"/>
  <c r="F74" i="19"/>
  <c r="E73" i="19"/>
  <c r="F73" i="19" s="1"/>
  <c r="E72" i="19"/>
  <c r="F72" i="19"/>
  <c r="E71" i="19"/>
  <c r="F71" i="19" s="1"/>
  <c r="E70" i="19"/>
  <c r="F70" i="19"/>
  <c r="E69" i="19"/>
  <c r="F69" i="19" s="1"/>
  <c r="E68" i="19"/>
  <c r="F68" i="19"/>
  <c r="E67" i="19"/>
  <c r="F67" i="19" s="1"/>
  <c r="E66" i="19"/>
  <c r="F66" i="19"/>
  <c r="E65" i="19"/>
  <c r="F65" i="19" s="1"/>
  <c r="E64" i="19"/>
  <c r="F64" i="19"/>
  <c r="E63" i="19"/>
  <c r="F63" i="19" s="1"/>
  <c r="E62" i="19"/>
  <c r="F62" i="19"/>
  <c r="E61" i="19"/>
  <c r="F61" i="19" s="1"/>
  <c r="E60" i="19"/>
  <c r="F60" i="19"/>
  <c r="E59" i="19"/>
  <c r="F59" i="19" s="1"/>
  <c r="E58" i="19"/>
  <c r="F58" i="19"/>
  <c r="E57" i="19"/>
  <c r="F57" i="19" s="1"/>
  <c r="E56" i="19"/>
  <c r="F56" i="19"/>
  <c r="E55" i="19"/>
  <c r="F55" i="19" s="1"/>
  <c r="E54" i="19"/>
  <c r="F54" i="19"/>
  <c r="E53" i="19"/>
  <c r="F53" i="19" s="1"/>
  <c r="E52" i="19"/>
  <c r="F52" i="19"/>
  <c r="E51" i="19"/>
  <c r="F51" i="19" s="1"/>
  <c r="E50" i="19"/>
  <c r="F50" i="19"/>
  <c r="E49" i="19"/>
  <c r="F49" i="19" s="1"/>
  <c r="E48" i="19"/>
  <c r="F48" i="19"/>
  <c r="E47" i="19"/>
  <c r="F47" i="19" s="1"/>
  <c r="E46" i="19"/>
  <c r="F46" i="19"/>
  <c r="E45" i="19"/>
  <c r="F45" i="19" s="1"/>
  <c r="E44" i="19"/>
  <c r="F44" i="19"/>
  <c r="E43" i="19"/>
  <c r="F43" i="19" s="1"/>
  <c r="E42" i="19"/>
  <c r="F42" i="19"/>
  <c r="E41" i="19"/>
  <c r="F41" i="19" s="1"/>
  <c r="E40" i="19"/>
  <c r="F40" i="19"/>
  <c r="E39" i="19"/>
  <c r="F39" i="19" s="1"/>
  <c r="E38" i="19"/>
  <c r="F38" i="19"/>
  <c r="E37" i="19"/>
  <c r="F37" i="19" s="1"/>
  <c r="E36" i="19"/>
  <c r="F36" i="19"/>
  <c r="E35" i="19"/>
  <c r="F35" i="19" s="1"/>
  <c r="E34" i="19"/>
  <c r="F34" i="19"/>
  <c r="E33" i="19"/>
  <c r="F33" i="19" s="1"/>
  <c r="E32" i="19"/>
  <c r="F32" i="19"/>
  <c r="E31" i="19"/>
  <c r="F31" i="19" s="1"/>
  <c r="E30" i="19"/>
  <c r="F30" i="19"/>
  <c r="E29" i="19"/>
  <c r="F29" i="19" s="1"/>
  <c r="E28" i="19"/>
  <c r="F28" i="19"/>
  <c r="E27" i="19"/>
  <c r="F27" i="19" s="1"/>
  <c r="E26" i="19"/>
  <c r="F26" i="19"/>
  <c r="E25" i="19"/>
  <c r="F25" i="19" s="1"/>
  <c r="E24" i="19"/>
  <c r="F24" i="19"/>
  <c r="E81" i="4"/>
  <c r="F81" i="4" s="1"/>
  <c r="E80" i="4"/>
  <c r="F80" i="4" s="1"/>
  <c r="E79" i="4"/>
  <c r="F79" i="4" s="1"/>
  <c r="E78" i="4"/>
  <c r="F78" i="4"/>
  <c r="E77" i="4"/>
  <c r="F77" i="4" s="1"/>
  <c r="E76" i="4"/>
  <c r="F76" i="4" s="1"/>
  <c r="E75" i="4"/>
  <c r="F75" i="4" s="1"/>
  <c r="E74" i="4"/>
  <c r="F74" i="4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/>
  <c r="E67" i="4"/>
  <c r="F67" i="4" s="1"/>
  <c r="E66" i="4"/>
  <c r="F66" i="4"/>
  <c r="E65" i="4"/>
  <c r="F65" i="4" s="1"/>
  <c r="E64" i="4"/>
  <c r="F64" i="4" s="1"/>
  <c r="E63" i="4"/>
  <c r="F63" i="4" s="1"/>
  <c r="E62" i="4"/>
  <c r="F62" i="4"/>
  <c r="E61" i="4"/>
  <c r="F61" i="4" s="1"/>
  <c r="E60" i="4"/>
  <c r="F60" i="4" s="1"/>
  <c r="E59" i="4"/>
  <c r="F59" i="4" s="1"/>
  <c r="E58" i="4"/>
  <c r="F58" i="4"/>
  <c r="E57" i="4"/>
  <c r="F57" i="4" s="1"/>
  <c r="E56" i="4"/>
  <c r="F56" i="4" s="1"/>
  <c r="E55" i="4"/>
  <c r="F55" i="4" s="1"/>
  <c r="E54" i="4"/>
  <c r="F54" i="4"/>
  <c r="E53" i="4"/>
  <c r="F53" i="4" s="1"/>
  <c r="E52" i="4"/>
  <c r="F52" i="4" s="1"/>
  <c r="E51" i="4"/>
  <c r="F51" i="4" s="1"/>
  <c r="E50" i="4"/>
  <c r="F50" i="4"/>
  <c r="E49" i="4"/>
  <c r="F49" i="4" s="1"/>
  <c r="E48" i="4"/>
  <c r="F48" i="4" s="1"/>
  <c r="E47" i="4"/>
  <c r="F47" i="4" s="1"/>
  <c r="E46" i="4"/>
  <c r="F46" i="4"/>
  <c r="E45" i="4"/>
  <c r="F45" i="4" s="1"/>
  <c r="E44" i="4"/>
  <c r="F44" i="4" s="1"/>
  <c r="E43" i="4"/>
  <c r="F43" i="4" s="1"/>
  <c r="E42" i="4"/>
  <c r="F42" i="4"/>
  <c r="E41" i="4"/>
  <c r="F41" i="4" s="1"/>
  <c r="E40" i="4"/>
  <c r="F40" i="4" s="1"/>
  <c r="E39" i="4"/>
  <c r="F39" i="4" s="1"/>
  <c r="E38" i="4"/>
  <c r="F38" i="4"/>
  <c r="E37" i="4"/>
  <c r="F37" i="4" s="1"/>
  <c r="E36" i="4"/>
  <c r="F36" i="4" s="1"/>
  <c r="E35" i="4"/>
  <c r="F35" i="4" s="1"/>
  <c r="E34" i="4"/>
  <c r="F34" i="4"/>
  <c r="E33" i="4"/>
  <c r="F33" i="4" s="1"/>
  <c r="E32" i="4"/>
  <c r="F32" i="4" s="1"/>
  <c r="E31" i="4"/>
  <c r="F31" i="4" s="1"/>
  <c r="E30" i="4"/>
  <c r="F30" i="4"/>
  <c r="E29" i="4"/>
  <c r="F29" i="4" s="1"/>
  <c r="E28" i="4"/>
  <c r="F28" i="4" s="1"/>
  <c r="E27" i="4"/>
  <c r="F27" i="4" s="1"/>
  <c r="E26" i="4"/>
  <c r="F26" i="4"/>
  <c r="E25" i="4"/>
  <c r="F25" i="4" s="1"/>
  <c r="E24" i="4"/>
  <c r="F24" i="4" s="1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E17" i="18"/>
  <c r="F17" i="18" s="1"/>
  <c r="E16" i="18"/>
  <c r="F16" i="18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/>
  <c r="E9" i="18"/>
  <c r="F9" i="18" s="1"/>
  <c r="E8" i="18"/>
  <c r="F8" i="18" s="1"/>
  <c r="E7" i="18"/>
  <c r="F7" i="18" s="1"/>
  <c r="E6" i="18"/>
  <c r="F6" i="18" s="1"/>
  <c r="E5" i="18"/>
  <c r="F5" i="18" s="1"/>
  <c r="E4" i="18"/>
  <c r="F4" i="18" s="1"/>
  <c r="E3" i="18"/>
  <c r="F3" i="18" s="1"/>
  <c r="E2" i="18"/>
  <c r="F2" i="18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E5" i="7"/>
  <c r="F5" i="7" s="1"/>
  <c r="E4" i="7"/>
  <c r="F4" i="7" s="1"/>
  <c r="E3" i="7"/>
  <c r="F3" i="7" s="1"/>
  <c r="E2" i="7"/>
  <c r="F2" i="7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E4" i="9"/>
  <c r="F4" i="9" s="1"/>
  <c r="E3" i="9"/>
  <c r="F3" i="9" s="1"/>
  <c r="E2" i="9"/>
  <c r="F2" i="9" s="1"/>
  <c r="E2" i="6"/>
  <c r="F2" i="6" s="1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" i="5"/>
  <c r="F2" i="5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L3" i="6"/>
  <c r="M3" i="6" s="1"/>
  <c r="L2" i="6"/>
  <c r="M2" i="6" s="1"/>
  <c r="L3" i="5"/>
  <c r="M3" i="5" s="1"/>
  <c r="L2" i="5"/>
  <c r="M2" i="5" s="1"/>
  <c r="L3" i="9"/>
  <c r="M3" i="9"/>
  <c r="L2" i="9"/>
  <c r="M2" i="9" s="1"/>
  <c r="L3" i="7"/>
  <c r="M3" i="7"/>
  <c r="L2" i="7"/>
  <c r="M2" i="7" s="1"/>
  <c r="L3" i="8"/>
  <c r="M3" i="8" s="1"/>
  <c r="L2" i="8"/>
  <c r="M2" i="8" s="1"/>
  <c r="L3" i="11"/>
  <c r="M3" i="11" s="1"/>
  <c r="L2" i="11"/>
  <c r="M2" i="11" s="1"/>
  <c r="L3" i="10"/>
  <c r="M3" i="10" s="1"/>
  <c r="L2" i="10"/>
  <c r="M2" i="10" s="1"/>
  <c r="L3" i="13"/>
  <c r="M3" i="13"/>
  <c r="L2" i="13"/>
  <c r="M2" i="13" s="1"/>
  <c r="L3" i="14"/>
  <c r="M3" i="14"/>
  <c r="L2" i="14"/>
  <c r="M2" i="14" s="1"/>
  <c r="L3" i="15"/>
  <c r="M3" i="15" s="1"/>
  <c r="L2" i="15"/>
  <c r="M2" i="15" s="1"/>
  <c r="L3" i="16"/>
  <c r="M3" i="16" s="1"/>
  <c r="L2" i="16"/>
  <c r="M2" i="16" s="1"/>
  <c r="L3" i="17"/>
  <c r="M3" i="17" s="1"/>
  <c r="L2" i="17"/>
  <c r="M2" i="17" s="1"/>
  <c r="L3" i="18"/>
  <c r="M3" i="18" s="1"/>
  <c r="L2" i="18"/>
  <c r="M2" i="18" s="1"/>
  <c r="L3" i="4"/>
  <c r="M3" i="4" s="1"/>
  <c r="L2" i="4"/>
  <c r="M2" i="4" s="1"/>
  <c r="L3" i="12"/>
  <c r="M3" i="12"/>
  <c r="L2" i="12"/>
  <c r="M2" i="12" s="1"/>
  <c r="L3" i="19"/>
  <c r="M3" i="19"/>
  <c r="L2" i="19"/>
  <c r="M2" i="19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45" i="3"/>
  <c r="E45" i="3" s="1"/>
  <c r="F22" i="3"/>
  <c r="F23" i="3"/>
  <c r="F24" i="3"/>
  <c r="F25" i="3"/>
  <c r="F26" i="3"/>
  <c r="F21" i="3"/>
  <c r="E25" i="3"/>
  <c r="E26" i="3"/>
  <c r="E20" i="3"/>
  <c r="E21" i="3"/>
  <c r="E22" i="3"/>
  <c r="E23" i="3"/>
  <c r="E24" i="3"/>
  <c r="B5" i="1"/>
  <c r="B7" i="1"/>
  <c r="B9" i="1"/>
  <c r="B10" i="1" s="1"/>
  <c r="D20" i="1" s="1"/>
  <c r="B15" i="1"/>
  <c r="D18" i="1"/>
  <c r="D19" i="1"/>
  <c r="I44" i="3" l="1"/>
  <c r="I42" i="3"/>
  <c r="J42" i="3"/>
  <c r="I40" i="3"/>
  <c r="J40" i="3"/>
  <c r="I39" i="3"/>
  <c r="J39" i="3"/>
  <c r="I38" i="3"/>
  <c r="J38" i="3"/>
  <c r="I43" i="3"/>
  <c r="J43" i="3"/>
  <c r="I41" i="3"/>
  <c r="J41" i="3"/>
  <c r="B19" i="3"/>
  <c r="C19" i="3" s="1"/>
  <c r="B23" i="3"/>
  <c r="B21" i="3"/>
  <c r="B17" i="3"/>
  <c r="C17" i="3" s="1"/>
  <c r="B22" i="3"/>
  <c r="B25" i="3"/>
  <c r="C25" i="3" s="1"/>
  <c r="B24" i="3"/>
  <c r="C24" i="3" s="1"/>
  <c r="B20" i="3"/>
  <c r="B18" i="3"/>
  <c r="C18" i="3" s="1"/>
  <c r="B26" i="3"/>
  <c r="B15" i="3"/>
  <c r="C15" i="3" s="1"/>
  <c r="B14" i="3"/>
  <c r="C14" i="3" s="1"/>
  <c r="B16" i="3"/>
  <c r="C16" i="3" s="1"/>
  <c r="B13" i="3"/>
  <c r="C13" i="3" s="1"/>
  <c r="J27" i="21" l="1"/>
  <c r="G6" i="22"/>
  <c r="G27" i="21"/>
  <c r="H6" i="22" s="1"/>
  <c r="M27" i="21"/>
  <c r="G25" i="3"/>
  <c r="C21" i="3"/>
  <c r="G21" i="3"/>
  <c r="G24" i="3"/>
  <c r="C20" i="3"/>
  <c r="G20" i="3"/>
  <c r="C23" i="3"/>
  <c r="G23" i="3"/>
  <c r="G22" i="3"/>
  <c r="C22" i="3"/>
  <c r="G26" i="3"/>
  <c r="C26" i="3"/>
</calcChain>
</file>

<file path=xl/sharedStrings.xml><?xml version="1.0" encoding="utf-8"?>
<sst xmlns="http://schemas.openxmlformats.org/spreadsheetml/2006/main" count="1230" uniqueCount="203">
  <si>
    <t>calculated density p(20)</t>
  </si>
  <si>
    <t>Final volume 5.6+ ml</t>
  </si>
  <si>
    <t>time to equilibrate gradient (h) with 3 layered pre-gradient</t>
  </si>
  <si>
    <t>particle equilibrium time at selected rpm (h)</t>
  </si>
  <si>
    <t>volume of tube (ml)</t>
  </si>
  <si>
    <t>M</t>
  </si>
  <si>
    <t>Molecular mass of DNA (Dependent on size)</t>
  </si>
  <si>
    <t>Size of DNA (bp)</t>
  </si>
  <si>
    <t>L</t>
  </si>
  <si>
    <t>β°-value</t>
  </si>
  <si>
    <r>
      <t>r</t>
    </r>
    <r>
      <rPr>
        <b/>
        <vertAlign val="subscript"/>
        <sz val="10"/>
        <rFont val="Arial"/>
        <family val="2"/>
      </rPr>
      <t>b</t>
    </r>
  </si>
  <si>
    <r>
      <t>r</t>
    </r>
    <r>
      <rPr>
        <b/>
        <vertAlign val="subscript"/>
        <sz val="10"/>
        <rFont val="Arial"/>
        <family val="2"/>
      </rPr>
      <t>t</t>
    </r>
  </si>
  <si>
    <r>
      <t>S</t>
    </r>
    <r>
      <rPr>
        <b/>
        <vertAlign val="subscript"/>
        <sz val="10"/>
        <rFont val="Arial"/>
        <family val="2"/>
      </rPr>
      <t>20,w</t>
    </r>
  </si>
  <si>
    <r>
      <t>ρ</t>
    </r>
    <r>
      <rPr>
        <b/>
        <vertAlign val="subscript"/>
        <sz val="10"/>
        <rFont val="Arial"/>
        <family val="2"/>
      </rPr>
      <t>m</t>
    </r>
  </si>
  <si>
    <r>
      <t>ρ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</si>
  <si>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</si>
  <si>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c</t>
    </r>
  </si>
  <si>
    <r>
      <t>v</t>
    </r>
    <r>
      <rPr>
        <b/>
        <vertAlign val="subscript"/>
        <sz val="10"/>
        <rFont val="Arial"/>
        <family val="2"/>
      </rPr>
      <t>t</t>
    </r>
  </si>
  <si>
    <t>Volume CsCl (mL)</t>
  </si>
  <si>
    <t>Volume GB/DNA (mL)</t>
  </si>
  <si>
    <t>Total Volume (mL)</t>
  </si>
  <si>
    <t>the distance from the axis of rotation to the position occupied by the DNA at equilibrium (cm)</t>
  </si>
  <si>
    <t>β°</t>
  </si>
  <si>
    <t>N</t>
  </si>
  <si>
    <t>ω</t>
  </si>
  <si>
    <t xml:space="preserve">distance (cm) to bottom of gradient </t>
  </si>
  <si>
    <t xml:space="preserve">distance (cm) to top of gradient </t>
  </si>
  <si>
    <t>β°-value of CsCl (dependent on concentration)</t>
  </si>
  <si>
    <t>angular velocity of rotor (rev/min)</t>
  </si>
  <si>
    <t>angular velocity of rotor ((π/30)(rev/min))</t>
  </si>
  <si>
    <t>Sedimentation coefficient of DNA at 20 °C in water (DNA size and density dependent?)</t>
  </si>
  <si>
    <t>constant which is inversely proportional to the diffusion coefficient of the solute which forms the gradient</t>
  </si>
  <si>
    <t>CsCl Density at 25 °C (g/ml)</t>
  </si>
  <si>
    <t>CsCl stock</t>
  </si>
  <si>
    <t>buoyant density of the DNA (dependent on GC and %labeling, use the lightest density)</t>
  </si>
  <si>
    <t>the isoconcentration point in a cylindrical tube (cm) (a tube in a swing-out rotor)</t>
  </si>
  <si>
    <t>density of solution (g/ml) (if homogeneous)</t>
  </si>
  <si>
    <r>
      <t>k</t>
    </r>
    <r>
      <rPr>
        <sz val="10"/>
        <rFont val="Arial"/>
        <family val="2"/>
        <charset val="1"/>
      </rPr>
      <t xml:space="preserve"> (for 1.5 g/ml CsCl)</t>
    </r>
  </si>
  <si>
    <t>time to equilibrate gradient (h) without pre-gradient</t>
  </si>
  <si>
    <t>measured nD</t>
  </si>
  <si>
    <t>temp</t>
  </si>
  <si>
    <t>Vti 65.2, full, 20 C, 65000rpm</t>
  </si>
  <si>
    <t>temp corrected nd</t>
  </si>
  <si>
    <t xml:space="preserve">Sample </t>
  </si>
  <si>
    <t>using density (p(20)) CsCl stock = 1.887, Final density = 1.730 g/ml</t>
  </si>
  <si>
    <t>cscl</t>
  </si>
  <si>
    <t>GB</t>
  </si>
  <si>
    <t>TE+DNA</t>
  </si>
  <si>
    <t>2) Calculate how much CsCl stock to use by choosing the total volume in C14-C27 that is just above 5.6 ml</t>
  </si>
  <si>
    <t>3) Calculate how much GB to use ([Total Volume] - [CsCl stock volume] - [DNA volume])</t>
  </si>
  <si>
    <t>4) Prep samples in 15 ml tubes (mix CsCl stock with GB and then add DNA), mix gently, and then quick spin</t>
  </si>
  <si>
    <t>1) Measure CsCl stock nD and enter nD and temp into B40 and C40</t>
  </si>
  <si>
    <t>5) Measure refractive index for each sample and record nD and temps in B34-B39 and C34-C39, to verify all samples are similar and near target final density</t>
  </si>
  <si>
    <t>6) load ultracentrifuge tubes</t>
  </si>
  <si>
    <t>Order of operations</t>
  </si>
  <si>
    <t>fraction</t>
  </si>
  <si>
    <t>measurement</t>
  </si>
  <si>
    <t>raw nD</t>
  </si>
  <si>
    <t>temp C</t>
  </si>
  <si>
    <t>nD-20 blank corrected</t>
  </si>
  <si>
    <t>density (g/ml)</t>
  </si>
  <si>
    <t>nD</t>
  </si>
  <si>
    <t>sample well</t>
  </si>
  <si>
    <t>A1</t>
  </si>
  <si>
    <t>B1</t>
  </si>
  <si>
    <t>C1</t>
  </si>
  <si>
    <t>D1</t>
  </si>
  <si>
    <t>E1</t>
  </si>
  <si>
    <t>F1</t>
  </si>
  <si>
    <t>G1</t>
  </si>
  <si>
    <t>H1</t>
  </si>
  <si>
    <t>H2</t>
  </si>
  <si>
    <t>G2</t>
  </si>
  <si>
    <t>F2</t>
  </si>
  <si>
    <t>E2</t>
  </si>
  <si>
    <t>D2</t>
  </si>
  <si>
    <t>C2</t>
  </si>
  <si>
    <t>B2</t>
  </si>
  <si>
    <t>A2</t>
  </si>
  <si>
    <t>A3</t>
  </si>
  <si>
    <t>B3</t>
  </si>
  <si>
    <t>C3</t>
  </si>
  <si>
    <t>D3</t>
  </si>
  <si>
    <t>E3</t>
  </si>
  <si>
    <t>F3</t>
  </si>
  <si>
    <t>G3</t>
  </si>
  <si>
    <t>H3</t>
  </si>
  <si>
    <t>H4</t>
  </si>
  <si>
    <t>G4</t>
  </si>
  <si>
    <t>F4</t>
  </si>
  <si>
    <t>E4</t>
  </si>
  <si>
    <t>D4</t>
  </si>
  <si>
    <t>C4</t>
  </si>
  <si>
    <t>B4</t>
  </si>
  <si>
    <t>A4</t>
  </si>
  <si>
    <t>A5</t>
  </si>
  <si>
    <t>B5</t>
  </si>
  <si>
    <t>C5</t>
  </si>
  <si>
    <t>D5</t>
  </si>
  <si>
    <t>E5</t>
  </si>
  <si>
    <t>F5</t>
  </si>
  <si>
    <t>G5</t>
  </si>
  <si>
    <t>H5</t>
  </si>
  <si>
    <t>H6</t>
  </si>
  <si>
    <t>G6</t>
  </si>
  <si>
    <t>F6</t>
  </si>
  <si>
    <t>E6</t>
  </si>
  <si>
    <t>D6</t>
  </si>
  <si>
    <t>C6</t>
  </si>
  <si>
    <t>B6</t>
  </si>
  <si>
    <t>A6</t>
  </si>
  <si>
    <t>A7</t>
  </si>
  <si>
    <t>B7</t>
  </si>
  <si>
    <t>C7</t>
  </si>
  <si>
    <t>D7</t>
  </si>
  <si>
    <t>E7</t>
  </si>
  <si>
    <t>F7</t>
  </si>
  <si>
    <t>G7</t>
  </si>
  <si>
    <t>H7</t>
  </si>
  <si>
    <t>H8</t>
  </si>
  <si>
    <t>G8</t>
  </si>
  <si>
    <t>F8</t>
  </si>
  <si>
    <t>E8</t>
  </si>
  <si>
    <t>D8</t>
  </si>
  <si>
    <t>C8</t>
  </si>
  <si>
    <t>B8</t>
  </si>
  <si>
    <t>A8</t>
  </si>
  <si>
    <t>A9</t>
  </si>
  <si>
    <t>B9</t>
  </si>
  <si>
    <t>C9</t>
  </si>
  <si>
    <t>D9</t>
  </si>
  <si>
    <t>E9</t>
  </si>
  <si>
    <t>F9</t>
  </si>
  <si>
    <t>G9</t>
  </si>
  <si>
    <t>H9</t>
  </si>
  <si>
    <t>H10</t>
  </si>
  <si>
    <t>G10</t>
  </si>
  <si>
    <t>F10</t>
  </si>
  <si>
    <t>Tube A</t>
  </si>
  <si>
    <t>Tube B</t>
  </si>
  <si>
    <t>Tube C</t>
  </si>
  <si>
    <t>Tube D</t>
  </si>
  <si>
    <t>Tube E</t>
  </si>
  <si>
    <t>Tube F</t>
  </si>
  <si>
    <t>Tube G</t>
  </si>
  <si>
    <t>Tube H</t>
  </si>
  <si>
    <t>DNA conc ng/ul</t>
  </si>
  <si>
    <t xml:space="preserve">DNA </t>
  </si>
  <si>
    <t>TE</t>
  </si>
  <si>
    <t>Tube I</t>
  </si>
  <si>
    <t>Tube J</t>
  </si>
  <si>
    <t>Tube K</t>
  </si>
  <si>
    <t>Tube L</t>
  </si>
  <si>
    <t>Sample name</t>
  </si>
  <si>
    <t>CsCl Start</t>
  </si>
  <si>
    <t>CsCl end</t>
  </si>
  <si>
    <t>Time Start</t>
  </si>
  <si>
    <t>Time End</t>
  </si>
  <si>
    <t>E10</t>
  </si>
  <si>
    <t>D10</t>
  </si>
  <si>
    <t>C10</t>
  </si>
  <si>
    <t>B10</t>
  </si>
  <si>
    <t>A10</t>
  </si>
  <si>
    <t>Tube M</t>
  </si>
  <si>
    <t>Tube N</t>
  </si>
  <si>
    <t>Tube O</t>
  </si>
  <si>
    <t>Tube P</t>
  </si>
  <si>
    <t>GB + Tween</t>
  </si>
  <si>
    <t>Fraction</t>
  </si>
  <si>
    <t>DNA (ng/ul)</t>
  </si>
  <si>
    <t>A11</t>
  </si>
  <si>
    <t>B11</t>
  </si>
  <si>
    <t>C11</t>
  </si>
  <si>
    <t>D11</t>
  </si>
  <si>
    <t>E11</t>
  </si>
  <si>
    <t>F11</t>
  </si>
  <si>
    <t>G11</t>
  </si>
  <si>
    <t>H11</t>
  </si>
  <si>
    <t>Sample ID</t>
  </si>
  <si>
    <t>Tube Label</t>
  </si>
  <si>
    <t>Well Location</t>
  </si>
  <si>
    <t>CsCl g/ml</t>
  </si>
  <si>
    <t>% Yield:</t>
  </si>
  <si>
    <t>Project Name</t>
  </si>
  <si>
    <t>PI</t>
  </si>
  <si>
    <t>Tube Letter</t>
  </si>
  <si>
    <t>Centrifuge Start Date</t>
  </si>
  <si>
    <t>Plate Label</t>
  </si>
  <si>
    <t>Notes</t>
  </si>
  <si>
    <t>Total DNA</t>
  </si>
  <si>
    <t>Total Hours Centrifuged</t>
  </si>
  <si>
    <t>Percent DNA Recovered</t>
  </si>
  <si>
    <t>IJKL</t>
  </si>
  <si>
    <t>I</t>
  </si>
  <si>
    <t>J</t>
  </si>
  <si>
    <t>K</t>
  </si>
  <si>
    <t>Isotope</t>
  </si>
  <si>
    <t>DNA Loaded (ng)</t>
  </si>
  <si>
    <t>Notes:</t>
  </si>
  <si>
    <t>Final Volume (ul)</t>
  </si>
  <si>
    <t>Water Year</t>
  </si>
  <si>
    <t>Petar Penev and Steve Blazewicz</t>
  </si>
  <si>
    <t>Fractions shown in red on summary page contain 34 ul of sample remaining. These require requantification.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</si>
</sst>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00"/>
  </numFmts>
  <fonts count="23">
    <font>
      <sz val="10"/>
      <name val="Arial"/>
      <family val="2"/>
      <charset val="1"/>
    </font>
    <font>
      <sz val="10"/>
      <name val="Arial"/>
      <family val="2"/>
      <charset val="1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name val="Arial"/>
      <family val="2"/>
      <charset val="1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8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</font>
    <font>
      <sz val="11"/>
      <color theme="1"/>
      <name val="Calibri (Body)"/>
    </font>
    <font>
      <sz val="11"/>
      <color rgb="FFC00000"/>
      <name val="Calibri (Body)"/>
    </font>
    <font>
      <sz val="11"/>
      <color rgb="FFC00000"/>
      <name val="Calibri"/>
      <family val="2"/>
      <scheme val="minor"/>
    </font>
    <font>
      <b/>
      <sz val="11"/>
      <color theme="1"/>
      <name val="Calibri (Body)"/>
    </font>
    <font>
      <sz val="11"/>
      <name val="Calibri (Body)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6" fillId="0" borderId="0"/>
  </cellStyleXfs>
  <cellXfs count="107">
    <xf numFmtId="0" fontId="0" fillId="0" borderId="0" xfId="0"/>
    <xf numFmtId="0" fontId="2" fillId="0" borderId="0" xfId="0" applyFont="1"/>
    <xf numFmtId="0" fontId="10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2" fontId="10" fillId="0" borderId="0" xfId="0" applyNumberFormat="1" applyFont="1" applyAlignment="1">
      <alignment horizontal="center" vertical="center"/>
    </xf>
    <xf numFmtId="11" fontId="10" fillId="0" borderId="0" xfId="0" applyNumberFormat="1" applyFont="1" applyAlignment="1">
      <alignment horizontal="center" vertical="center"/>
    </xf>
    <xf numFmtId="11" fontId="10" fillId="0" borderId="0" xfId="0" applyNumberFormat="1" applyFont="1"/>
    <xf numFmtId="2" fontId="10" fillId="0" borderId="2" xfId="0" applyNumberFormat="1" applyFont="1" applyBorder="1" applyAlignment="1">
      <alignment horizontal="center" vertical="center"/>
    </xf>
    <xf numFmtId="11" fontId="10" fillId="0" borderId="2" xfId="0" applyNumberFormat="1" applyFont="1" applyBorder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horizontal="right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1" fillId="0" borderId="0" xfId="0" applyFont="1"/>
    <xf numFmtId="0" fontId="1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6" fontId="0" fillId="0" borderId="0" xfId="0" applyNumberFormat="1"/>
    <xf numFmtId="0" fontId="6" fillId="0" borderId="0" xfId="0" applyFont="1" applyAlignment="1">
      <alignment horizontal="right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5" fontId="6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7" fontId="0" fillId="0" borderId="0" xfId="0" applyNumberFormat="1"/>
    <xf numFmtId="164" fontId="0" fillId="0" borderId="0" xfId="0" applyNumberFormat="1" applyAlignment="1">
      <alignment horizontal="center" vertical="center" wrapText="1"/>
    </xf>
    <xf numFmtId="0" fontId="14" fillId="0" borderId="0" xfId="0" applyFont="1"/>
    <xf numFmtId="0" fontId="6" fillId="0" borderId="0" xfId="0" applyFont="1"/>
    <xf numFmtId="0" fontId="4" fillId="0" borderId="3" xfId="0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13" fillId="0" borderId="0" xfId="0" applyFont="1" applyAlignment="1">
      <alignment horizontal="right"/>
    </xf>
    <xf numFmtId="165" fontId="13" fillId="0" borderId="0" xfId="0" applyNumberFormat="1" applyFont="1" applyAlignment="1">
      <alignment horizontal="right"/>
    </xf>
    <xf numFmtId="0" fontId="0" fillId="3" borderId="0" xfId="0" applyFill="1"/>
    <xf numFmtId="165" fontId="0" fillId="3" borderId="0" xfId="0" applyNumberFormat="1" applyFill="1"/>
    <xf numFmtId="0" fontId="0" fillId="4" borderId="2" xfId="0" applyFill="1" applyBorder="1"/>
    <xf numFmtId="165" fontId="13" fillId="4" borderId="2" xfId="0" applyNumberFormat="1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166" fontId="0" fillId="4" borderId="2" xfId="0" applyNumberFormat="1" applyFill="1" applyBorder="1"/>
    <xf numFmtId="167" fontId="0" fillId="4" borderId="2" xfId="0" applyNumberFormat="1" applyFill="1" applyBorder="1"/>
    <xf numFmtId="164" fontId="0" fillId="0" borderId="0" xfId="0" applyNumberFormat="1"/>
    <xf numFmtId="167" fontId="14" fillId="0" borderId="0" xfId="0" applyNumberFormat="1" applyFont="1"/>
    <xf numFmtId="0" fontId="4" fillId="0" borderId="0" xfId="0" applyFont="1" applyAlignment="1">
      <alignment horizontal="center"/>
    </xf>
    <xf numFmtId="0" fontId="6" fillId="5" borderId="0" xfId="0" applyFont="1" applyFill="1"/>
    <xf numFmtId="0" fontId="0" fillId="5" borderId="0" xfId="0" applyFill="1"/>
    <xf numFmtId="167" fontId="0" fillId="5" borderId="0" xfId="0" applyNumberFormat="1" applyFill="1"/>
    <xf numFmtId="0" fontId="16" fillId="0" borderId="0" xfId="1"/>
    <xf numFmtId="0" fontId="0" fillId="0" borderId="0" xfId="0" applyAlignment="1">
      <alignment vertical="center" wrapText="1"/>
    </xf>
    <xf numFmtId="0" fontId="0" fillId="6" borderId="0" xfId="0" applyFill="1"/>
    <xf numFmtId="165" fontId="0" fillId="6" borderId="0" xfId="0" applyNumberFormat="1" applyFill="1"/>
    <xf numFmtId="0" fontId="0" fillId="7" borderId="0" xfId="0" applyFill="1"/>
    <xf numFmtId="165" fontId="0" fillId="7" borderId="0" xfId="0" applyNumberFormat="1" applyFill="1"/>
    <xf numFmtId="0" fontId="16" fillId="0" borderId="0" xfId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15" fillId="0" borderId="1" xfId="0" applyFont="1" applyBorder="1" applyAlignment="1">
      <alignment wrapText="1"/>
    </xf>
    <xf numFmtId="165" fontId="16" fillId="2" borderId="7" xfId="1" applyNumberFormat="1" applyFill="1" applyBorder="1" applyAlignment="1">
      <alignment horizontal="right"/>
    </xf>
    <xf numFmtId="165" fontId="16" fillId="2" borderId="0" xfId="1" applyNumberFormat="1" applyFill="1"/>
    <xf numFmtId="165" fontId="16" fillId="2" borderId="8" xfId="1" applyNumberFormat="1" applyFill="1" applyBorder="1"/>
    <xf numFmtId="165" fontId="16" fillId="0" borderId="7" xfId="1" applyNumberFormat="1" applyBorder="1" applyAlignment="1">
      <alignment horizontal="right"/>
    </xf>
    <xf numFmtId="165" fontId="16" fillId="0" borderId="0" xfId="1" applyNumberFormat="1"/>
    <xf numFmtId="165" fontId="16" fillId="0" borderId="8" xfId="1" applyNumberFormat="1" applyBorder="1"/>
    <xf numFmtId="165" fontId="13" fillId="0" borderId="8" xfId="1" applyNumberFormat="1" applyFont="1" applyBorder="1"/>
    <xf numFmtId="165" fontId="14" fillId="0" borderId="8" xfId="1" applyNumberFormat="1" applyFont="1" applyBorder="1"/>
    <xf numFmtId="165" fontId="13" fillId="0" borderId="0" xfId="1" applyNumberFormat="1" applyFont="1" applyAlignment="1">
      <alignment horizontal="right"/>
    </xf>
    <xf numFmtId="165" fontId="13" fillId="0" borderId="0" xfId="1" applyNumberFormat="1" applyFont="1"/>
    <xf numFmtId="165" fontId="16" fillId="0" borderId="7" xfId="1" applyNumberFormat="1" applyBorder="1" applyAlignment="1">
      <alignment horizontal="center"/>
    </xf>
    <xf numFmtId="165" fontId="16" fillId="0" borderId="0" xfId="1" applyNumberFormat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165" fontId="16" fillId="2" borderId="11" xfId="1" applyNumberFormat="1" applyFill="1" applyBorder="1"/>
    <xf numFmtId="165" fontId="16" fillId="2" borderId="10" xfId="1" applyNumberFormat="1" applyFill="1" applyBorder="1" applyAlignment="1">
      <alignment horizontal="right"/>
    </xf>
    <xf numFmtId="165" fontId="16" fillId="2" borderId="12" xfId="1" applyNumberFormat="1" applyFill="1" applyBorder="1"/>
    <xf numFmtId="165" fontId="16" fillId="0" borderId="9" xfId="1" applyNumberFormat="1" applyBorder="1"/>
    <xf numFmtId="165" fontId="13" fillId="0" borderId="9" xfId="1" applyNumberFormat="1" applyFont="1" applyBorder="1" applyAlignment="1">
      <alignment horizontal="right"/>
    </xf>
    <xf numFmtId="165" fontId="13" fillId="0" borderId="9" xfId="1" applyNumberFormat="1" applyFont="1" applyBorder="1"/>
    <xf numFmtId="165" fontId="16" fillId="0" borderId="9" xfId="1" applyNumberFormat="1" applyBorder="1" applyAlignment="1">
      <alignment horizontal="right"/>
    </xf>
    <xf numFmtId="0" fontId="17" fillId="0" borderId="0" xfId="0" applyFont="1" applyAlignment="1">
      <alignment horizontal="center" wrapText="1"/>
    </xf>
    <xf numFmtId="0" fontId="18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7" fillId="0" borderId="0" xfId="0" applyFont="1" applyAlignment="1">
      <alignment horizontal="center"/>
    </xf>
    <xf numFmtId="0" fontId="19" fillId="0" borderId="0" xfId="0" applyFont="1"/>
    <xf numFmtId="0" fontId="20" fillId="0" borderId="0" xfId="0" applyFont="1" applyAlignment="1">
      <alignment horizontal="center" wrapText="1"/>
    </xf>
    <xf numFmtId="0" fontId="21" fillId="0" borderId="0" xfId="0" applyFont="1" applyAlignment="1">
      <alignment horizontal="center" wrapText="1"/>
    </xf>
    <xf numFmtId="1" fontId="13" fillId="0" borderId="4" xfId="1" applyNumberFormat="1" applyFont="1" applyBorder="1" applyAlignment="1">
      <alignment horizontal="center"/>
    </xf>
    <xf numFmtId="1" fontId="13" fillId="0" borderId="5" xfId="1" applyNumberFormat="1" applyFont="1" applyBorder="1" applyAlignment="1">
      <alignment horizontal="center"/>
    </xf>
    <xf numFmtId="1" fontId="13" fillId="0" borderId="6" xfId="1" applyNumberFormat="1" applyFont="1" applyBorder="1" applyAlignment="1">
      <alignment horizontal="center"/>
    </xf>
    <xf numFmtId="165" fontId="13" fillId="0" borderId="7" xfId="1" applyNumberFormat="1" applyFont="1" applyBorder="1" applyAlignment="1">
      <alignment horizontal="center"/>
    </xf>
    <xf numFmtId="165" fontId="13" fillId="0" borderId="0" xfId="1" applyNumberFormat="1" applyFont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165" fontId="22" fillId="0" borderId="7" xfId="1" applyNumberFormat="1" applyFont="1" applyBorder="1" applyAlignment="1">
      <alignment horizontal="right"/>
    </xf>
    <xf numFmtId="165" fontId="22" fillId="0" borderId="0" xfId="1" applyNumberFormat="1" applyFont="1"/>
    <xf numFmtId="165" fontId="22" fillId="0" borderId="8" xfId="1" applyNumberFormat="1" applyFont="1" applyBorder="1"/>
    <xf numFmtId="165" fontId="22" fillId="2" borderId="7" xfId="1" applyNumberFormat="1" applyFont="1" applyFill="1" applyBorder="1" applyAlignment="1">
      <alignment horizontal="right"/>
    </xf>
    <xf numFmtId="165" fontId="22" fillId="2" borderId="0" xfId="1" applyNumberFormat="1" applyFont="1" applyFill="1"/>
    <xf numFmtId="165" fontId="22" fillId="2" borderId="8" xfId="1" applyNumberFormat="1" applyFont="1" applyFill="1" applyBorder="1"/>
  </cellXfs>
  <cellStyles count="2">
    <cellStyle name="Normal" xfId="0" builtinId="0"/>
    <cellStyle name="Normal 2" xfId="1" xr:uid="{A5401193-31B9-47AE-B2F2-84F13525C782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 I and J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99757880255676E-2"/>
          <c:y val="0.11650277311983061"/>
          <c:w val="0.82007715813406667"/>
          <c:h val="0.66268752079677473"/>
        </c:manualLayout>
      </c:layout>
      <c:scatterChart>
        <c:scatterStyle val="lineMarker"/>
        <c:varyColors val="0"/>
        <c:ser>
          <c:idx val="8"/>
          <c:order val="0"/>
          <c:tx>
            <c:v>Tube 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Summary!$C$6:$C$24</c:f>
              <c:numCache>
                <c:formatCode>0.0000</c:formatCode>
                <c:ptCount val="19"/>
                <c:pt idx="0">
                  <c:v>1.7676541300000022</c:v>
                </c:pt>
                <c:pt idx="1">
                  <c:v>1.762190330000001</c:v>
                </c:pt>
                <c:pt idx="2">
                  <c:v>1.7556337700000011</c:v>
                </c:pt>
                <c:pt idx="3">
                  <c:v>1.7490772100000029</c:v>
                </c:pt>
                <c:pt idx="4">
                  <c:v>1.7425206500000012</c:v>
                </c:pt>
                <c:pt idx="5">
                  <c:v>1.7359640900000013</c:v>
                </c:pt>
                <c:pt idx="6">
                  <c:v>1.7305002900000019</c:v>
                </c:pt>
                <c:pt idx="7">
                  <c:v>1.7250364900000026</c:v>
                </c:pt>
                <c:pt idx="8">
                  <c:v>1.7184799300000009</c:v>
                </c:pt>
                <c:pt idx="9">
                  <c:v>1.7130161300000015</c:v>
                </c:pt>
                <c:pt idx="10">
                  <c:v>1.7064595700000016</c:v>
                </c:pt>
                <c:pt idx="11">
                  <c:v>1.7009957700000005</c:v>
                </c:pt>
                <c:pt idx="12">
                  <c:v>1.6946304430000012</c:v>
                </c:pt>
                <c:pt idx="13">
                  <c:v>1.6891666430000019</c:v>
                </c:pt>
                <c:pt idx="14">
                  <c:v>1.6826100830000019</c:v>
                </c:pt>
                <c:pt idx="15">
                  <c:v>1.6771462830000008</c:v>
                </c:pt>
                <c:pt idx="16">
                  <c:v>1.6694969630000021</c:v>
                </c:pt>
                <c:pt idx="17">
                  <c:v>1.6476417630000011</c:v>
                </c:pt>
                <c:pt idx="18">
                  <c:v>1.5634992430000008</c:v>
                </c:pt>
              </c:numCache>
            </c:numRef>
          </c:xVal>
          <c:yVal>
            <c:numRef>
              <c:f>Summary!$D$6:$D$24</c:f>
              <c:numCache>
                <c:formatCode>0.0000</c:formatCode>
                <c:ptCount val="19"/>
                <c:pt idx="0">
                  <c:v>4.991602166654039E-2</c:v>
                </c:pt>
                <c:pt idx="1">
                  <c:v>1.7295430091523938E-2</c:v>
                </c:pt>
                <c:pt idx="2">
                  <c:v>1.2174888501875517E-2</c:v>
                </c:pt>
                <c:pt idx="3">
                  <c:v>1.7139137608311841E-2</c:v>
                </c:pt>
                <c:pt idx="4">
                  <c:v>1.2072853162397326</c:v>
                </c:pt>
                <c:pt idx="5">
                  <c:v>2.7173778273730442</c:v>
                </c:pt>
                <c:pt idx="6">
                  <c:v>3.9252857972637938</c:v>
                </c:pt>
                <c:pt idx="7">
                  <c:v>7.8811974146085264</c:v>
                </c:pt>
                <c:pt idx="8">
                  <c:v>8.8030325626338506</c:v>
                </c:pt>
                <c:pt idx="9">
                  <c:v>5.8545983813505833</c:v>
                </c:pt>
                <c:pt idx="10">
                  <c:v>3.7836760720548379</c:v>
                </c:pt>
                <c:pt idx="11">
                  <c:v>1.1063151421894843</c:v>
                </c:pt>
                <c:pt idx="12">
                  <c:v>0.54108544181554574</c:v>
                </c:pt>
                <c:pt idx="13">
                  <c:v>0.36896720819296275</c:v>
                </c:pt>
                <c:pt idx="14">
                  <c:v>0.15891702454462567</c:v>
                </c:pt>
                <c:pt idx="15">
                  <c:v>7.2987819654972849E-2</c:v>
                </c:pt>
                <c:pt idx="16">
                  <c:v>6.5119570867859425E-2</c:v>
                </c:pt>
                <c:pt idx="17">
                  <c:v>8.6478042616460485E-2</c:v>
                </c:pt>
                <c:pt idx="18">
                  <c:v>6.5524490379192127E-2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92-40D8-82C4-426C9371F0E1}"/>
            </c:ext>
          </c:extLst>
        </c:ser>
        <c:ser>
          <c:idx val="9"/>
          <c:order val="1"/>
          <c:tx>
            <c:v>Tube 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Summary!$F$6:$F$24</c:f>
              <c:numCache>
                <c:formatCode>0.0000</c:formatCode>
                <c:ptCount val="19"/>
                <c:pt idx="0">
                  <c:v>1.7680365960000017</c:v>
                </c:pt>
                <c:pt idx="1">
                  <c:v>1.7625727960000006</c:v>
                </c:pt>
                <c:pt idx="2">
                  <c:v>1.7560162360000007</c:v>
                </c:pt>
                <c:pt idx="3">
                  <c:v>1.7494596760000025</c:v>
                </c:pt>
                <c:pt idx="4">
                  <c:v>1.7429031160000008</c:v>
                </c:pt>
                <c:pt idx="5">
                  <c:v>1.7363465560000009</c:v>
                </c:pt>
                <c:pt idx="6">
                  <c:v>1.7308827560000015</c:v>
                </c:pt>
                <c:pt idx="7">
                  <c:v>1.7243261960000034</c:v>
                </c:pt>
                <c:pt idx="8">
                  <c:v>1.7188623960000005</c:v>
                </c:pt>
                <c:pt idx="9">
                  <c:v>1.7123058360000023</c:v>
                </c:pt>
                <c:pt idx="10">
                  <c:v>1.7068420360000012</c:v>
                </c:pt>
                <c:pt idx="11">
                  <c:v>1.7015694690000007</c:v>
                </c:pt>
                <c:pt idx="12">
                  <c:v>1.6961056690000014</c:v>
                </c:pt>
                <c:pt idx="13">
                  <c:v>1.6895491090000014</c:v>
                </c:pt>
                <c:pt idx="14">
                  <c:v>1.6840853090000021</c:v>
                </c:pt>
                <c:pt idx="15">
                  <c:v>1.6775287490000004</c:v>
                </c:pt>
                <c:pt idx="16">
                  <c:v>1.6698794290000016</c:v>
                </c:pt>
                <c:pt idx="17">
                  <c:v>1.6447459490000025</c:v>
                </c:pt>
                <c:pt idx="18">
                  <c:v>1.555139629000001</c:v>
                </c:pt>
              </c:numCache>
            </c:numRef>
          </c:xVal>
          <c:yVal>
            <c:numRef>
              <c:f>Summary!$G$6:$G$24</c:f>
              <c:numCache>
                <c:formatCode>0.0000</c:formatCode>
                <c:ptCount val="19"/>
                <c:pt idx="0">
                  <c:v>-4.2326176684165549E-3</c:v>
                </c:pt>
                <c:pt idx="1">
                  <c:v>-5.587680700336232E-3</c:v>
                </c:pt>
                <c:pt idx="2">
                  <c:v>-1.6628584043697658E-2</c:v>
                </c:pt>
                <c:pt idx="3">
                  <c:v>0.10105949809818937</c:v>
                </c:pt>
                <c:pt idx="4">
                  <c:v>0.3705066669646786</c:v>
                </c:pt>
                <c:pt idx="5">
                  <c:v>0.77910944096039059</c:v>
                </c:pt>
                <c:pt idx="6">
                  <c:v>2.2353595488776281</c:v>
                </c:pt>
                <c:pt idx="7">
                  <c:v>7.253843311074113</c:v>
                </c:pt>
                <c:pt idx="8">
                  <c:v>10.274040336575727</c:v>
                </c:pt>
                <c:pt idx="9">
                  <c:v>7.531650946019127</c:v>
                </c:pt>
                <c:pt idx="10">
                  <c:v>4.8121457945888046</c:v>
                </c:pt>
                <c:pt idx="11">
                  <c:v>1.5787694214818373</c:v>
                </c:pt>
                <c:pt idx="12">
                  <c:v>0.58025555929783046</c:v>
                </c:pt>
                <c:pt idx="13">
                  <c:v>0.29660628430541619</c:v>
                </c:pt>
                <c:pt idx="14">
                  <c:v>0.16316138281301762</c:v>
                </c:pt>
                <c:pt idx="15">
                  <c:v>9.1546021857669843E-2</c:v>
                </c:pt>
                <c:pt idx="16">
                  <c:v>7.9177263720196178E-2</c:v>
                </c:pt>
                <c:pt idx="17">
                  <c:v>0.14114301618506389</c:v>
                </c:pt>
                <c:pt idx="18">
                  <c:v>0.12154774185790913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92-40D8-82C4-426C9371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axMin"/>
          <c:max val="1.7700000000000002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12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</a:t>
            </a:r>
            <a:r>
              <a:rPr lang="en-US" baseline="0"/>
              <a:t> Gradient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10870516185475"/>
          <c:y val="0.17171296296296298"/>
          <c:w val="0.84589129483814518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Tube 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Summary!$A$5:$A$26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Summary!$C$5:$C$26</c:f>
              <c:numCache>
                <c:formatCode>0.0000</c:formatCode>
                <c:ptCount val="22"/>
                <c:pt idx="0">
                  <c:v>1.7031812900000016</c:v>
                </c:pt>
                <c:pt idx="1">
                  <c:v>1.7676541300000022</c:v>
                </c:pt>
                <c:pt idx="2">
                  <c:v>1.762190330000001</c:v>
                </c:pt>
                <c:pt idx="3">
                  <c:v>1.7556337700000011</c:v>
                </c:pt>
                <c:pt idx="4">
                  <c:v>1.7490772100000029</c:v>
                </c:pt>
                <c:pt idx="5">
                  <c:v>1.7425206500000012</c:v>
                </c:pt>
                <c:pt idx="6">
                  <c:v>1.7359640900000013</c:v>
                </c:pt>
                <c:pt idx="7">
                  <c:v>1.7305002900000019</c:v>
                </c:pt>
                <c:pt idx="8">
                  <c:v>1.7250364900000026</c:v>
                </c:pt>
                <c:pt idx="9">
                  <c:v>1.7184799300000009</c:v>
                </c:pt>
                <c:pt idx="10">
                  <c:v>1.7130161300000015</c:v>
                </c:pt>
                <c:pt idx="11">
                  <c:v>1.7064595700000016</c:v>
                </c:pt>
                <c:pt idx="12">
                  <c:v>1.7009957700000005</c:v>
                </c:pt>
                <c:pt idx="13">
                  <c:v>1.6946304430000012</c:v>
                </c:pt>
                <c:pt idx="14">
                  <c:v>1.6891666430000019</c:v>
                </c:pt>
                <c:pt idx="15">
                  <c:v>1.6826100830000019</c:v>
                </c:pt>
                <c:pt idx="16">
                  <c:v>1.6771462830000008</c:v>
                </c:pt>
                <c:pt idx="17">
                  <c:v>1.6694969630000021</c:v>
                </c:pt>
                <c:pt idx="18">
                  <c:v>1.6476417630000011</c:v>
                </c:pt>
                <c:pt idx="19">
                  <c:v>1.5634992430000008</c:v>
                </c:pt>
                <c:pt idx="20">
                  <c:v>1.382101083000002</c:v>
                </c:pt>
                <c:pt idx="21">
                  <c:v>1.1646418430000018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D0-4BEC-91F5-9D98436346B2}"/>
            </c:ext>
          </c:extLst>
        </c:ser>
        <c:ser>
          <c:idx val="1"/>
          <c:order val="1"/>
          <c:tx>
            <c:v>Tube J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Summary!$A$5:$A$26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Summary!$F$5:$F$26</c:f>
              <c:numCache>
                <c:formatCode>0.0000</c:formatCode>
                <c:ptCount val="22"/>
                <c:pt idx="0">
                  <c:v>1.7024709960000024</c:v>
                </c:pt>
                <c:pt idx="1">
                  <c:v>1.7680365960000017</c:v>
                </c:pt>
                <c:pt idx="2">
                  <c:v>1.7625727960000006</c:v>
                </c:pt>
                <c:pt idx="3">
                  <c:v>1.7560162360000007</c:v>
                </c:pt>
                <c:pt idx="4">
                  <c:v>1.7494596760000025</c:v>
                </c:pt>
                <c:pt idx="5">
                  <c:v>1.7429031160000008</c:v>
                </c:pt>
                <c:pt idx="6">
                  <c:v>1.7363465560000009</c:v>
                </c:pt>
                <c:pt idx="7">
                  <c:v>1.7308827560000015</c:v>
                </c:pt>
                <c:pt idx="8">
                  <c:v>1.7243261960000034</c:v>
                </c:pt>
                <c:pt idx="9">
                  <c:v>1.7188623960000005</c:v>
                </c:pt>
                <c:pt idx="10">
                  <c:v>1.7123058360000023</c:v>
                </c:pt>
                <c:pt idx="11">
                  <c:v>1.7068420360000012</c:v>
                </c:pt>
                <c:pt idx="12">
                  <c:v>1.7015694690000007</c:v>
                </c:pt>
                <c:pt idx="13">
                  <c:v>1.6961056690000014</c:v>
                </c:pt>
                <c:pt idx="14">
                  <c:v>1.6895491090000014</c:v>
                </c:pt>
                <c:pt idx="15">
                  <c:v>1.6840853090000021</c:v>
                </c:pt>
                <c:pt idx="16">
                  <c:v>1.6775287490000004</c:v>
                </c:pt>
                <c:pt idx="17">
                  <c:v>1.6698794290000016</c:v>
                </c:pt>
                <c:pt idx="18">
                  <c:v>1.6447459490000025</c:v>
                </c:pt>
                <c:pt idx="19">
                  <c:v>1.555139629000001</c:v>
                </c:pt>
                <c:pt idx="20">
                  <c:v>1.3748342290000028</c:v>
                </c:pt>
                <c:pt idx="21">
                  <c:v>1.1650243090000014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D0-4BEC-91F5-9D9843634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685055"/>
        <c:axId val="1167690879"/>
      </c:scatterChart>
      <c:valAx>
        <c:axId val="116768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690879"/>
        <c:crosses val="autoZero"/>
        <c:crossBetween val="midCat"/>
      </c:valAx>
      <c:valAx>
        <c:axId val="1167690879"/>
        <c:scaling>
          <c:orientation val="minMax"/>
          <c:max val="1.8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CsCl g/ml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685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232833</xdr:colOff>
      <xdr:row>1</xdr:row>
      <xdr:rowOff>16934</xdr:rowOff>
    </xdr:from>
    <xdr:to>
      <xdr:col>20</xdr:col>
      <xdr:colOff>734482</xdr:colOff>
      <xdr:row>26</xdr:row>
      <xdr:rowOff>82549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AA60FF-B5A2-4CEF-878A-2B5488A80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260349</xdr:colOff>
      <xdr:row>27</xdr:row>
      <xdr:rowOff>88899</xdr:rowOff>
    </xdr:from>
    <xdr:to>
      <xdr:col>20</xdr:col>
      <xdr:colOff>355600</xdr:colOff>
      <xdr:row>48</xdr:row>
      <xdr:rowOff>122766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B92586-4DF6-BC88-43FE-29D811191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104775</xdr:rowOff>
    </xdr:from>
    <xdr:to>
      <xdr:col>2</xdr:col>
      <xdr:colOff>2362200</xdr:colOff>
      <xdr:row>48</xdr:row>
      <xdr:rowOff>190500</xdr:rowOff>
    </xdr:to>
    <xdr:pic>
      <xdr:nvPicPr>
        <xdr:cNvPr id="1064" name="Picture 1">
          <a:extLst>
            <a:ext uri="{FF2B5EF4-FFF2-40B4-BE49-F238E27FC236}">
              <a16:creationId xmlns:a16="http://schemas.microsoft.com/office/drawing/2014/main" id="{5990C59C-CC9C-4910-BDBA-B59B1DEBC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4143375" cy="513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FBF1-D534-4F7E-950C-764D2E6B8C19}">
  <dimension ref="A1:J11"/>
  <sheetViews>
    <sheetView tabSelected="1" workbookViewId="0">
      <selection activeCell="F26" sqref="F26"/>
    </sheetView>
  </sheetViews>
  <sheetFormatPr defaultRowHeight="12.7"/>
  <cols>
    <col min="1" max="1" width="11.29296875" bestFit="1" customWidth="1"/>
    <col min="2" max="2" width="9.703125" bestFit="1" customWidth="1"/>
    <col min="3" max="3" width="9.703125" customWidth="1"/>
    <col min="4" max="4" width="17.29296875" bestFit="1" customWidth="1"/>
    <col min="5" max="5" width="18.703125" bestFit="1" customWidth="1"/>
    <col min="6" max="6" width="12.52734375" customWidth="1"/>
    <col min="7" max="7" width="18.703125" customWidth="1"/>
    <col min="8" max="8" width="20" bestFit="1" customWidth="1"/>
    <col min="9" max="9" width="20" customWidth="1"/>
  </cols>
  <sheetData>
    <row r="1" spans="1:10">
      <c r="A1" t="s">
        <v>183</v>
      </c>
      <c r="B1" t="s">
        <v>200</v>
      </c>
    </row>
    <row r="2" spans="1:10">
      <c r="A2" t="s">
        <v>184</v>
      </c>
      <c r="B2" t="s">
        <v>201</v>
      </c>
    </row>
    <row r="4" spans="1:10">
      <c r="A4" s="27" t="s">
        <v>178</v>
      </c>
      <c r="B4" s="27" t="s">
        <v>185</v>
      </c>
      <c r="C4" s="27" t="s">
        <v>187</v>
      </c>
      <c r="D4" s="27" t="s">
        <v>186</v>
      </c>
      <c r="E4" s="27" t="s">
        <v>190</v>
      </c>
      <c r="F4" s="27" t="s">
        <v>196</v>
      </c>
      <c r="G4" s="27" t="s">
        <v>197</v>
      </c>
      <c r="H4" s="27" t="s">
        <v>191</v>
      </c>
      <c r="I4" s="27" t="s">
        <v>199</v>
      </c>
      <c r="J4" s="27" t="s">
        <v>188</v>
      </c>
    </row>
    <row r="5" spans="1:10">
      <c r="A5" s="65">
        <f>'Tube Loading'!F37</f>
        <v>1454</v>
      </c>
      <c r="B5" s="65" t="str">
        <f>'Tube Loading'!A37</f>
        <v>Tube I</v>
      </c>
      <c r="C5" s="65" t="s">
        <v>192</v>
      </c>
      <c r="D5" s="66">
        <v>44846</v>
      </c>
      <c r="E5">
        <v>136.5</v>
      </c>
      <c r="G5" s="65">
        <f>'Tube Loading'!J37</f>
        <v>3000</v>
      </c>
      <c r="H5" s="52">
        <f>Summary!D27</f>
        <v>49.08513751382133</v>
      </c>
      <c r="I5" s="52">
        <v>37</v>
      </c>
    </row>
    <row r="6" spans="1:10">
      <c r="A6" s="65">
        <f>'Tube Loading'!F38</f>
        <v>1469</v>
      </c>
      <c r="B6" s="65" t="str">
        <f>'Tube Loading'!A38</f>
        <v>Tube J</v>
      </c>
      <c r="C6" s="65" t="s">
        <v>192</v>
      </c>
      <c r="D6" s="66">
        <v>44846</v>
      </c>
      <c r="E6">
        <v>136.5</v>
      </c>
      <c r="G6" s="65">
        <f>'Tube Loading'!J38</f>
        <v>3000</v>
      </c>
      <c r="H6" s="52">
        <f>Summary!G27</f>
        <v>48.639814384326741</v>
      </c>
      <c r="I6" s="52">
        <v>37</v>
      </c>
    </row>
    <row r="10" spans="1:10">
      <c r="A10" t="s">
        <v>198</v>
      </c>
    </row>
    <row r="11" spans="1:10">
      <c r="A11" t="s">
        <v>202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3"/>
  <sheetViews>
    <sheetView topLeftCell="A2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2">
        <v>1</v>
      </c>
      <c r="B2" s="62" t="s">
        <v>61</v>
      </c>
      <c r="C2" s="63">
        <v>1.4007000000000001</v>
      </c>
      <c r="D2" s="62">
        <v>20.399999999999999</v>
      </c>
      <c r="E2" s="62">
        <f t="shared" ref="E2:E23" si="0">((20-D2)*-0.000175+C2)-0.0008</f>
        <v>1.3999700000000002</v>
      </c>
      <c r="F2" s="63">
        <f t="shared" ref="F2:F23" si="1">E2*10.9276-13.593</f>
        <v>1.7053121720000011</v>
      </c>
      <c r="G2" s="62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2">
        <v>2</v>
      </c>
      <c r="B3" s="62" t="s">
        <v>61</v>
      </c>
      <c r="C3" s="63">
        <v>1.4061999999999999</v>
      </c>
      <c r="D3" s="62">
        <v>20.399999999999999</v>
      </c>
      <c r="E3" s="62">
        <f t="shared" si="0"/>
        <v>1.40547</v>
      </c>
      <c r="F3" s="63">
        <f t="shared" si="1"/>
        <v>1.7654139719999993</v>
      </c>
      <c r="G3" s="62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2">
        <v>3</v>
      </c>
      <c r="B4" s="62" t="s">
        <v>61</v>
      </c>
      <c r="C4" s="63">
        <v>1.4056999999999999</v>
      </c>
      <c r="D4" s="62">
        <v>20.399999999999999</v>
      </c>
      <c r="E4" s="62">
        <f t="shared" si="0"/>
        <v>1.4049700000000001</v>
      </c>
      <c r="F4" s="63">
        <f t="shared" si="1"/>
        <v>1.7599501719999999</v>
      </c>
      <c r="G4" s="62" t="s">
        <v>109</v>
      </c>
      <c r="I4" t="s">
        <v>156</v>
      </c>
    </row>
    <row r="5" spans="1:13">
      <c r="A5" s="62">
        <v>4</v>
      </c>
      <c r="B5" s="62" t="s">
        <v>61</v>
      </c>
      <c r="C5" s="63">
        <v>1.4051</v>
      </c>
      <c r="D5" s="62">
        <v>20.399999999999999</v>
      </c>
      <c r="E5" s="62">
        <f t="shared" si="0"/>
        <v>1.4043700000000001</v>
      </c>
      <c r="F5" s="63">
        <f t="shared" si="1"/>
        <v>1.7533936120000018</v>
      </c>
      <c r="G5" s="62" t="s">
        <v>110</v>
      </c>
      <c r="I5" t="s">
        <v>157</v>
      </c>
    </row>
    <row r="6" spans="1:13">
      <c r="A6" s="60">
        <v>5</v>
      </c>
      <c r="B6" s="60" t="s">
        <v>61</v>
      </c>
      <c r="C6" s="61">
        <v>1.4046000000000001</v>
      </c>
      <c r="D6" s="60">
        <v>20.5</v>
      </c>
      <c r="E6" s="60">
        <f t="shared" si="0"/>
        <v>1.4038875000000002</v>
      </c>
      <c r="F6" s="61">
        <f t="shared" si="1"/>
        <v>1.7481210450000013</v>
      </c>
      <c r="G6" s="60" t="s">
        <v>111</v>
      </c>
    </row>
    <row r="7" spans="1:13">
      <c r="A7" s="60">
        <v>6</v>
      </c>
      <c r="B7" s="60" t="s">
        <v>61</v>
      </c>
      <c r="C7" s="61">
        <v>1.4039999999999999</v>
      </c>
      <c r="D7" s="60">
        <v>20.5</v>
      </c>
      <c r="E7" s="60">
        <f t="shared" si="0"/>
        <v>1.4032875</v>
      </c>
      <c r="F7" s="61">
        <f t="shared" si="1"/>
        <v>1.7415644849999996</v>
      </c>
      <c r="G7" s="60" t="s">
        <v>112</v>
      </c>
    </row>
    <row r="8" spans="1:13">
      <c r="A8" s="60">
        <v>7</v>
      </c>
      <c r="B8" s="60" t="s">
        <v>61</v>
      </c>
      <c r="C8" s="61">
        <v>1.4034</v>
      </c>
      <c r="D8" s="60">
        <v>20.5</v>
      </c>
      <c r="E8" s="60">
        <f t="shared" si="0"/>
        <v>1.4026875000000001</v>
      </c>
      <c r="F8" s="61">
        <f t="shared" si="1"/>
        <v>1.7350079250000014</v>
      </c>
      <c r="G8" s="60" t="s">
        <v>113</v>
      </c>
    </row>
    <row r="9" spans="1:13">
      <c r="A9" s="60">
        <v>8</v>
      </c>
      <c r="B9" s="60" t="s">
        <v>61</v>
      </c>
      <c r="C9" s="61">
        <v>1.4029</v>
      </c>
      <c r="D9" s="60">
        <v>20.5</v>
      </c>
      <c r="E9" s="60">
        <f t="shared" si="0"/>
        <v>1.4021875000000001</v>
      </c>
      <c r="F9" s="61">
        <f t="shared" si="1"/>
        <v>1.7295441250000021</v>
      </c>
      <c r="G9" s="60" t="s">
        <v>114</v>
      </c>
    </row>
    <row r="10" spans="1:13">
      <c r="A10" s="60">
        <v>9</v>
      </c>
      <c r="B10" s="60" t="s">
        <v>61</v>
      </c>
      <c r="C10" s="61">
        <v>1.4023000000000001</v>
      </c>
      <c r="D10" s="60">
        <v>20.5</v>
      </c>
      <c r="E10" s="60">
        <f t="shared" si="0"/>
        <v>1.4015875000000002</v>
      </c>
      <c r="F10" s="61">
        <f t="shared" si="1"/>
        <v>1.7229875650000022</v>
      </c>
      <c r="G10" s="60" t="s">
        <v>115</v>
      </c>
    </row>
    <row r="11" spans="1:13">
      <c r="A11" s="60">
        <v>10</v>
      </c>
      <c r="B11" s="60" t="s">
        <v>61</v>
      </c>
      <c r="C11" s="61">
        <v>1.4017999999999999</v>
      </c>
      <c r="D11" s="60">
        <v>20.5</v>
      </c>
      <c r="E11" s="60">
        <f t="shared" si="0"/>
        <v>1.4010875</v>
      </c>
      <c r="F11" s="61">
        <f t="shared" si="1"/>
        <v>1.717523765000001</v>
      </c>
      <c r="G11" s="60" t="s">
        <v>116</v>
      </c>
    </row>
    <row r="12" spans="1:13">
      <c r="A12" s="60">
        <v>11</v>
      </c>
      <c r="B12" s="60" t="s">
        <v>61</v>
      </c>
      <c r="C12" s="61">
        <v>1.4013</v>
      </c>
      <c r="D12" s="60">
        <v>20.5</v>
      </c>
      <c r="E12" s="60">
        <f t="shared" si="0"/>
        <v>1.4005875000000001</v>
      </c>
      <c r="F12" s="61">
        <f t="shared" si="1"/>
        <v>1.7120599650000017</v>
      </c>
      <c r="G12" s="60" t="s">
        <v>117</v>
      </c>
    </row>
    <row r="13" spans="1:13">
      <c r="A13" s="60">
        <v>12</v>
      </c>
      <c r="B13" s="60" t="s">
        <v>61</v>
      </c>
      <c r="C13" s="61">
        <v>1.4007000000000001</v>
      </c>
      <c r="D13" s="60">
        <v>20.5</v>
      </c>
      <c r="E13" s="60">
        <f t="shared" si="0"/>
        <v>1.3999875000000002</v>
      </c>
      <c r="F13" s="61">
        <f t="shared" si="1"/>
        <v>1.7055034050000017</v>
      </c>
      <c r="G13" s="60" t="s">
        <v>118</v>
      </c>
    </row>
    <row r="14" spans="1:13">
      <c r="A14" s="62">
        <v>13</v>
      </c>
      <c r="B14" s="62" t="s">
        <v>61</v>
      </c>
      <c r="C14" s="63">
        <v>1.4001999999999999</v>
      </c>
      <c r="D14" s="62">
        <v>20.6</v>
      </c>
      <c r="E14" s="62">
        <f t="shared" si="0"/>
        <v>1.399505</v>
      </c>
      <c r="F14" s="63">
        <f t="shared" si="1"/>
        <v>1.7002308379999995</v>
      </c>
      <c r="G14" s="62" t="s">
        <v>119</v>
      </c>
    </row>
    <row r="15" spans="1:13">
      <c r="A15" s="62">
        <v>14</v>
      </c>
      <c r="B15" s="62" t="s">
        <v>61</v>
      </c>
      <c r="C15" s="63">
        <v>1.3996999999999999</v>
      </c>
      <c r="D15" s="62">
        <v>20.6</v>
      </c>
      <c r="E15" s="62">
        <f t="shared" si="0"/>
        <v>1.3990050000000001</v>
      </c>
      <c r="F15" s="63">
        <f t="shared" si="1"/>
        <v>1.6947670380000002</v>
      </c>
      <c r="G15" s="62" t="s">
        <v>120</v>
      </c>
    </row>
    <row r="16" spans="1:13">
      <c r="A16" s="62">
        <v>15</v>
      </c>
      <c r="B16" s="62" t="s">
        <v>61</v>
      </c>
      <c r="C16" s="63">
        <v>1.3992</v>
      </c>
      <c r="D16" s="62">
        <v>20.6</v>
      </c>
      <c r="E16" s="62">
        <f t="shared" si="0"/>
        <v>1.3985050000000001</v>
      </c>
      <c r="F16" s="63">
        <f t="shared" si="1"/>
        <v>1.6893032380000008</v>
      </c>
      <c r="G16" s="62" t="s">
        <v>121</v>
      </c>
    </row>
    <row r="17" spans="1:7">
      <c r="A17" s="62">
        <v>16</v>
      </c>
      <c r="B17" s="62" t="s">
        <v>61</v>
      </c>
      <c r="C17" s="63">
        <v>1.3987000000000001</v>
      </c>
      <c r="D17" s="62">
        <v>20.6</v>
      </c>
      <c r="E17" s="62">
        <f t="shared" si="0"/>
        <v>1.3980050000000002</v>
      </c>
      <c r="F17" s="63">
        <f t="shared" si="1"/>
        <v>1.6838394380000015</v>
      </c>
      <c r="G17" s="62" t="s">
        <v>122</v>
      </c>
    </row>
    <row r="18" spans="1:7">
      <c r="A18" s="62">
        <v>17</v>
      </c>
      <c r="B18" s="62" t="s">
        <v>61</v>
      </c>
      <c r="C18" s="63">
        <v>1.3980999999999999</v>
      </c>
      <c r="D18" s="62">
        <v>20.6</v>
      </c>
      <c r="E18" s="62">
        <f t="shared" si="0"/>
        <v>1.397405</v>
      </c>
      <c r="F18" s="63">
        <f t="shared" si="1"/>
        <v>1.6772828779999998</v>
      </c>
      <c r="G18" s="62" t="s">
        <v>123</v>
      </c>
    </row>
    <row r="19" spans="1:7">
      <c r="A19" s="62">
        <v>18</v>
      </c>
      <c r="B19" s="62" t="s">
        <v>61</v>
      </c>
      <c r="C19" s="63">
        <v>1.3976</v>
      </c>
      <c r="D19" s="62">
        <v>20.6</v>
      </c>
      <c r="E19" s="62">
        <f t="shared" si="0"/>
        <v>1.3969050000000001</v>
      </c>
      <c r="F19" s="63">
        <f t="shared" si="1"/>
        <v>1.6718190780000004</v>
      </c>
      <c r="G19" s="62" t="s">
        <v>124</v>
      </c>
    </row>
    <row r="20" spans="1:7">
      <c r="A20" s="62">
        <v>19</v>
      </c>
      <c r="B20" s="62" t="s">
        <v>61</v>
      </c>
      <c r="C20" s="63">
        <v>1.3960999999999999</v>
      </c>
      <c r="D20" s="62">
        <v>20.6</v>
      </c>
      <c r="E20" s="62">
        <f t="shared" si="0"/>
        <v>1.395405</v>
      </c>
      <c r="F20" s="63">
        <f t="shared" si="1"/>
        <v>1.6554276780000006</v>
      </c>
      <c r="G20" s="62" t="s">
        <v>125</v>
      </c>
    </row>
    <row r="21" spans="1:7">
      <c r="A21" s="62">
        <v>20</v>
      </c>
      <c r="B21" s="62" t="s">
        <v>61</v>
      </c>
      <c r="C21" s="63">
        <v>1.3887</v>
      </c>
      <c r="D21" s="62">
        <v>20.6</v>
      </c>
      <c r="E21" s="62">
        <f t="shared" si="0"/>
        <v>1.3880050000000002</v>
      </c>
      <c r="F21" s="63">
        <f t="shared" si="1"/>
        <v>1.574563438000002</v>
      </c>
      <c r="G21" s="62" t="s">
        <v>126</v>
      </c>
    </row>
    <row r="22" spans="1:7">
      <c r="A22" s="60">
        <v>21</v>
      </c>
      <c r="B22" s="60" t="s">
        <v>61</v>
      </c>
      <c r="C22" s="61">
        <v>1.3715999999999999</v>
      </c>
      <c r="D22" s="60">
        <v>20.6</v>
      </c>
      <c r="E22" s="60">
        <f t="shared" si="0"/>
        <v>1.370905</v>
      </c>
      <c r="F22" s="61">
        <f t="shared" si="1"/>
        <v>1.3877014780000003</v>
      </c>
      <c r="G22" s="60" t="s">
        <v>127</v>
      </c>
    </row>
    <row r="23" spans="1:7">
      <c r="A23" s="60">
        <v>22</v>
      </c>
      <c r="B23" s="60" t="s">
        <v>61</v>
      </c>
      <c r="C23" s="61">
        <v>1.3508</v>
      </c>
      <c r="D23" s="60">
        <v>20.6</v>
      </c>
      <c r="E23" s="60">
        <f t="shared" si="0"/>
        <v>1.3501050000000001</v>
      </c>
      <c r="F23" s="61">
        <f t="shared" si="1"/>
        <v>1.160407398000002</v>
      </c>
      <c r="G23" s="60" t="s">
        <v>128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3"/>
  <sheetViews>
    <sheetView topLeftCell="A2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1.4006000000000001</v>
      </c>
      <c r="D2" s="60">
        <v>20.7</v>
      </c>
      <c r="E2" s="60">
        <f t="shared" ref="E2:E23" si="0">((20-D2)*-0.000175+C2)-0.0008</f>
        <v>1.3999225000000002</v>
      </c>
      <c r="F2" s="61">
        <f t="shared" ref="F2:F23" si="1">E2*10.9276-13.593</f>
        <v>1.7047931110000025</v>
      </c>
      <c r="G2" s="60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1.4059999999999999</v>
      </c>
      <c r="D3" s="60">
        <v>20.7</v>
      </c>
      <c r="E3" s="60">
        <f t="shared" si="0"/>
        <v>1.4053225</v>
      </c>
      <c r="F3" s="61">
        <f t="shared" si="1"/>
        <v>1.7638021510000002</v>
      </c>
      <c r="G3" s="60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1.4049</v>
      </c>
      <c r="D4" s="60">
        <v>20.7</v>
      </c>
      <c r="E4" s="60">
        <f t="shared" si="0"/>
        <v>1.4042225000000002</v>
      </c>
      <c r="F4" s="61">
        <f t="shared" si="1"/>
        <v>1.7517817910000009</v>
      </c>
      <c r="G4" s="60" t="s">
        <v>131</v>
      </c>
      <c r="I4" t="s">
        <v>156</v>
      </c>
    </row>
    <row r="5" spans="1:13">
      <c r="A5" s="60">
        <v>4</v>
      </c>
      <c r="B5" s="60" t="s">
        <v>61</v>
      </c>
      <c r="C5" s="61">
        <v>1.405</v>
      </c>
      <c r="D5" s="60">
        <v>20.7</v>
      </c>
      <c r="E5" s="60">
        <f t="shared" si="0"/>
        <v>1.4043225000000001</v>
      </c>
      <c r="F5" s="61">
        <f t="shared" si="1"/>
        <v>1.7528745510000014</v>
      </c>
      <c r="G5" s="60" t="s">
        <v>132</v>
      </c>
      <c r="I5" t="s">
        <v>157</v>
      </c>
    </row>
    <row r="6" spans="1:13">
      <c r="A6" s="60">
        <v>5</v>
      </c>
      <c r="B6" s="60" t="s">
        <v>61</v>
      </c>
      <c r="C6" s="61">
        <v>1.4045000000000001</v>
      </c>
      <c r="D6" s="60">
        <v>20.7</v>
      </c>
      <c r="E6" s="60">
        <f t="shared" si="0"/>
        <v>1.4038225000000002</v>
      </c>
      <c r="F6" s="61">
        <f t="shared" si="1"/>
        <v>1.7474107510000021</v>
      </c>
      <c r="G6" s="60" t="s">
        <v>133</v>
      </c>
    </row>
    <row r="7" spans="1:13">
      <c r="A7" s="60">
        <v>6</v>
      </c>
      <c r="B7" s="60" t="s">
        <v>61</v>
      </c>
      <c r="C7" s="61">
        <v>1.4038999999999999</v>
      </c>
      <c r="D7" s="60">
        <v>20.7</v>
      </c>
      <c r="E7" s="60">
        <f t="shared" si="0"/>
        <v>1.4032225</v>
      </c>
      <c r="F7" s="61">
        <f t="shared" si="1"/>
        <v>1.7408541910000004</v>
      </c>
      <c r="G7" s="60" t="s">
        <v>134</v>
      </c>
    </row>
    <row r="8" spans="1:13">
      <c r="A8" s="62">
        <v>7</v>
      </c>
      <c r="B8" s="62" t="s">
        <v>61</v>
      </c>
      <c r="C8" s="63">
        <v>1.4034</v>
      </c>
      <c r="D8" s="62">
        <v>20.8</v>
      </c>
      <c r="E8" s="62">
        <f t="shared" si="0"/>
        <v>1.4027400000000001</v>
      </c>
      <c r="F8" s="63">
        <f t="shared" si="1"/>
        <v>1.7355816240000017</v>
      </c>
      <c r="G8" s="62" t="s">
        <v>135</v>
      </c>
    </row>
    <row r="9" spans="1:13">
      <c r="A9" s="62">
        <v>8</v>
      </c>
      <c r="B9" s="62" t="s">
        <v>61</v>
      </c>
      <c r="C9" s="63">
        <v>1.4028</v>
      </c>
      <c r="D9" s="62">
        <v>20.8</v>
      </c>
      <c r="E9" s="62">
        <f t="shared" si="0"/>
        <v>1.4021400000000002</v>
      </c>
      <c r="F9" s="63">
        <f t="shared" si="1"/>
        <v>1.7290250640000018</v>
      </c>
      <c r="G9" s="62" t="s">
        <v>136</v>
      </c>
    </row>
    <row r="10" spans="1:13">
      <c r="A10" s="62">
        <v>9</v>
      </c>
      <c r="B10" s="62" t="s">
        <v>61</v>
      </c>
      <c r="C10" s="63">
        <v>1.4023000000000001</v>
      </c>
      <c r="D10" s="62">
        <v>20.8</v>
      </c>
      <c r="E10" s="62">
        <f t="shared" si="0"/>
        <v>1.4016400000000002</v>
      </c>
      <c r="F10" s="63">
        <f t="shared" si="1"/>
        <v>1.7235612640000024</v>
      </c>
      <c r="G10" s="62" t="s">
        <v>137</v>
      </c>
    </row>
    <row r="11" spans="1:13">
      <c r="A11" s="62">
        <v>10</v>
      </c>
      <c r="B11" s="62" t="s">
        <v>61</v>
      </c>
      <c r="C11" s="63">
        <v>1.4016999999999999</v>
      </c>
      <c r="D11" s="62">
        <v>20.8</v>
      </c>
      <c r="E11" s="62">
        <f t="shared" si="0"/>
        <v>1.4010400000000001</v>
      </c>
      <c r="F11" s="63">
        <f t="shared" si="1"/>
        <v>1.7170047040000007</v>
      </c>
      <c r="G11" s="62" t="s">
        <v>158</v>
      </c>
    </row>
    <row r="12" spans="1:13">
      <c r="A12" s="62">
        <v>11</v>
      </c>
      <c r="B12" s="62" t="s">
        <v>61</v>
      </c>
      <c r="C12" s="63">
        <v>1.4012</v>
      </c>
      <c r="D12" s="62">
        <v>20.9</v>
      </c>
      <c r="E12" s="62">
        <f t="shared" si="0"/>
        <v>1.4005575000000001</v>
      </c>
      <c r="F12" s="63">
        <f t="shared" si="1"/>
        <v>1.711732137000002</v>
      </c>
      <c r="G12" s="62" t="s">
        <v>159</v>
      </c>
    </row>
    <row r="13" spans="1:13">
      <c r="A13" s="62">
        <v>12</v>
      </c>
      <c r="B13" s="62" t="s">
        <v>61</v>
      </c>
      <c r="C13" s="63">
        <v>1.4007000000000001</v>
      </c>
      <c r="D13" s="62">
        <v>20.9</v>
      </c>
      <c r="E13" s="62">
        <f t="shared" si="0"/>
        <v>1.4000575000000002</v>
      </c>
      <c r="F13" s="63">
        <f t="shared" si="1"/>
        <v>1.7062683370000027</v>
      </c>
      <c r="G13" s="62" t="s">
        <v>160</v>
      </c>
    </row>
    <row r="14" spans="1:13">
      <c r="A14" s="62">
        <v>13</v>
      </c>
      <c r="B14" s="62" t="s">
        <v>61</v>
      </c>
      <c r="C14" s="63">
        <v>1.4000999999999999</v>
      </c>
      <c r="D14" s="62">
        <v>20.9</v>
      </c>
      <c r="E14" s="62">
        <f t="shared" si="0"/>
        <v>1.3994575</v>
      </c>
      <c r="F14" s="63">
        <f t="shared" si="1"/>
        <v>1.699711777000001</v>
      </c>
      <c r="G14" s="62" t="s">
        <v>161</v>
      </c>
    </row>
    <row r="15" spans="1:13">
      <c r="A15" s="62">
        <v>14</v>
      </c>
      <c r="B15" s="62" t="s">
        <v>61</v>
      </c>
      <c r="C15" s="63">
        <v>1.3996</v>
      </c>
      <c r="D15" s="62">
        <v>20.9</v>
      </c>
      <c r="E15" s="62">
        <f t="shared" si="0"/>
        <v>1.3989575000000001</v>
      </c>
      <c r="F15" s="63">
        <f t="shared" si="1"/>
        <v>1.6942479770000016</v>
      </c>
      <c r="G15" s="62" t="s">
        <v>162</v>
      </c>
    </row>
    <row r="16" spans="1:13">
      <c r="A16" s="60">
        <v>15</v>
      </c>
      <c r="B16" s="60" t="s">
        <v>61</v>
      </c>
      <c r="C16" s="61">
        <v>1.3991</v>
      </c>
      <c r="D16" s="60">
        <v>20.9</v>
      </c>
      <c r="E16" s="60">
        <f t="shared" si="0"/>
        <v>1.3984575000000001</v>
      </c>
      <c r="F16" s="61">
        <f t="shared" si="1"/>
        <v>1.6887841770000023</v>
      </c>
      <c r="G16" s="60" t="s">
        <v>170</v>
      </c>
    </row>
    <row r="17" spans="1:7">
      <c r="A17" s="60">
        <v>16</v>
      </c>
      <c r="B17" s="60" t="s">
        <v>61</v>
      </c>
      <c r="C17" s="61">
        <v>1.3986000000000001</v>
      </c>
      <c r="D17" s="60">
        <v>20.9</v>
      </c>
      <c r="E17" s="60">
        <f t="shared" si="0"/>
        <v>1.3979575000000002</v>
      </c>
      <c r="F17" s="61">
        <f t="shared" si="1"/>
        <v>1.6833203770000029</v>
      </c>
      <c r="G17" s="60" t="s">
        <v>171</v>
      </c>
    </row>
    <row r="18" spans="1:7">
      <c r="A18" s="60">
        <v>17</v>
      </c>
      <c r="B18" s="60" t="s">
        <v>61</v>
      </c>
      <c r="C18" s="61">
        <v>1.3980999999999999</v>
      </c>
      <c r="D18" s="60">
        <v>20.9</v>
      </c>
      <c r="E18" s="60">
        <f t="shared" si="0"/>
        <v>1.3974575</v>
      </c>
      <c r="F18" s="61">
        <f t="shared" si="1"/>
        <v>1.677856577</v>
      </c>
      <c r="G18" s="60" t="s">
        <v>172</v>
      </c>
    </row>
    <row r="19" spans="1:7">
      <c r="A19" s="60">
        <v>18</v>
      </c>
      <c r="B19" s="60" t="s">
        <v>61</v>
      </c>
      <c r="C19" s="61">
        <v>1.3975</v>
      </c>
      <c r="D19" s="60">
        <v>20.9</v>
      </c>
      <c r="E19" s="60">
        <f t="shared" si="0"/>
        <v>1.3968575000000001</v>
      </c>
      <c r="F19" s="61">
        <f t="shared" si="1"/>
        <v>1.6713000170000001</v>
      </c>
      <c r="G19" s="60" t="s">
        <v>173</v>
      </c>
    </row>
    <row r="20" spans="1:7">
      <c r="A20" s="60">
        <v>19</v>
      </c>
      <c r="B20" s="60" t="s">
        <v>61</v>
      </c>
      <c r="C20" s="61">
        <v>1.3955</v>
      </c>
      <c r="D20" s="60">
        <v>20.9</v>
      </c>
      <c r="E20" s="60">
        <f t="shared" si="0"/>
        <v>1.3948575000000001</v>
      </c>
      <c r="F20" s="61">
        <f t="shared" si="1"/>
        <v>1.6494448170000009</v>
      </c>
      <c r="G20" s="60" t="s">
        <v>174</v>
      </c>
    </row>
    <row r="21" spans="1:7">
      <c r="A21" s="60">
        <v>20</v>
      </c>
      <c r="B21" s="60" t="s">
        <v>61</v>
      </c>
      <c r="C21" s="61">
        <v>1.3876999999999999</v>
      </c>
      <c r="D21" s="60">
        <v>20.9</v>
      </c>
      <c r="E21" s="60">
        <f t="shared" si="0"/>
        <v>1.3870575000000001</v>
      </c>
      <c r="F21" s="61">
        <f t="shared" si="1"/>
        <v>1.564209537</v>
      </c>
      <c r="G21" s="60" t="s">
        <v>175</v>
      </c>
    </row>
    <row r="22" spans="1:7">
      <c r="A22" s="60">
        <v>21</v>
      </c>
      <c r="B22" s="60" t="s">
        <v>61</v>
      </c>
      <c r="C22" s="61">
        <v>1.3705000000000001</v>
      </c>
      <c r="D22" s="60">
        <v>20.9</v>
      </c>
      <c r="E22" s="60">
        <f t="shared" si="0"/>
        <v>1.3698575000000002</v>
      </c>
      <c r="F22" s="61">
        <f t="shared" si="1"/>
        <v>1.3762548170000013</v>
      </c>
      <c r="G22" s="60" t="s">
        <v>176</v>
      </c>
    </row>
    <row r="23" spans="1:7">
      <c r="A23" s="60">
        <v>22</v>
      </c>
      <c r="B23" s="60" t="s">
        <v>61</v>
      </c>
      <c r="C23" s="61">
        <v>1.3512</v>
      </c>
      <c r="D23" s="60">
        <v>20.9</v>
      </c>
      <c r="E23" s="60">
        <f t="shared" si="0"/>
        <v>1.3505575000000001</v>
      </c>
      <c r="F23" s="61">
        <f t="shared" si="1"/>
        <v>1.1653521370000011</v>
      </c>
      <c r="G23" s="60" t="s">
        <v>177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3"/>
  <sheetViews>
    <sheetView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1.4004000000000001</v>
      </c>
      <c r="D2" s="60">
        <v>21</v>
      </c>
      <c r="E2" s="60">
        <f t="shared" ref="E2:E23" si="0">((20-D2)*-0.000175+C2)-0.0008</f>
        <v>1.3997750000000002</v>
      </c>
      <c r="F2" s="61">
        <f t="shared" ref="F2:F23" si="1">E2*10.9276-13.593</f>
        <v>1.7031812900000016</v>
      </c>
      <c r="G2" s="60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1.4063000000000001</v>
      </c>
      <c r="D3" s="60">
        <v>21</v>
      </c>
      <c r="E3" s="60">
        <f t="shared" si="0"/>
        <v>1.4056750000000002</v>
      </c>
      <c r="F3" s="61">
        <f t="shared" si="1"/>
        <v>1.7676541300000022</v>
      </c>
      <c r="G3" s="60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1.4057999999999999</v>
      </c>
      <c r="D4" s="60">
        <v>21</v>
      </c>
      <c r="E4" s="60">
        <f t="shared" si="0"/>
        <v>1.4051750000000001</v>
      </c>
      <c r="F4" s="61">
        <f t="shared" si="1"/>
        <v>1.762190330000001</v>
      </c>
      <c r="G4" s="60" t="s">
        <v>65</v>
      </c>
      <c r="I4" t="s">
        <v>156</v>
      </c>
    </row>
    <row r="5" spans="1:13">
      <c r="A5" s="60">
        <v>4</v>
      </c>
      <c r="B5" s="60" t="s">
        <v>61</v>
      </c>
      <c r="C5" s="61">
        <v>1.4052</v>
      </c>
      <c r="D5" s="60">
        <v>21</v>
      </c>
      <c r="E5" s="60">
        <f t="shared" si="0"/>
        <v>1.4045750000000001</v>
      </c>
      <c r="F5" s="61">
        <f t="shared" si="1"/>
        <v>1.7556337700000011</v>
      </c>
      <c r="G5" s="60" t="s">
        <v>66</v>
      </c>
      <c r="I5" t="s">
        <v>157</v>
      </c>
    </row>
    <row r="6" spans="1:13">
      <c r="A6" s="60">
        <v>5</v>
      </c>
      <c r="B6" s="60" t="s">
        <v>61</v>
      </c>
      <c r="C6" s="61">
        <v>1.4046000000000001</v>
      </c>
      <c r="D6" s="60">
        <v>21</v>
      </c>
      <c r="E6" s="60">
        <f t="shared" si="0"/>
        <v>1.4039750000000002</v>
      </c>
      <c r="F6" s="61">
        <f t="shared" si="1"/>
        <v>1.7490772100000029</v>
      </c>
      <c r="G6" s="60" t="s">
        <v>67</v>
      </c>
    </row>
    <row r="7" spans="1:13">
      <c r="A7" s="60">
        <v>6</v>
      </c>
      <c r="B7" s="60" t="s">
        <v>61</v>
      </c>
      <c r="C7" s="61">
        <v>1.4039999999999999</v>
      </c>
      <c r="D7" s="60">
        <v>21</v>
      </c>
      <c r="E7" s="60">
        <f t="shared" si="0"/>
        <v>1.403375</v>
      </c>
      <c r="F7" s="61">
        <f t="shared" si="1"/>
        <v>1.7425206500000012</v>
      </c>
      <c r="G7" s="60" t="s">
        <v>68</v>
      </c>
    </row>
    <row r="8" spans="1:13">
      <c r="A8" s="60">
        <v>7</v>
      </c>
      <c r="B8" s="60" t="s">
        <v>61</v>
      </c>
      <c r="C8" s="61">
        <v>1.4034</v>
      </c>
      <c r="D8" s="60">
        <v>21</v>
      </c>
      <c r="E8" s="60">
        <f t="shared" si="0"/>
        <v>1.4027750000000001</v>
      </c>
      <c r="F8" s="61">
        <f t="shared" si="1"/>
        <v>1.7359640900000013</v>
      </c>
      <c r="G8" s="60" t="s">
        <v>69</v>
      </c>
    </row>
    <row r="9" spans="1:13">
      <c r="A9" s="60">
        <v>8</v>
      </c>
      <c r="B9" s="60" t="s">
        <v>61</v>
      </c>
      <c r="C9" s="61">
        <v>1.4029</v>
      </c>
      <c r="D9" s="60">
        <v>21</v>
      </c>
      <c r="E9" s="60">
        <f t="shared" si="0"/>
        <v>1.4022750000000002</v>
      </c>
      <c r="F9" s="61">
        <f t="shared" si="1"/>
        <v>1.7305002900000019</v>
      </c>
      <c r="G9" s="60" t="s">
        <v>70</v>
      </c>
    </row>
    <row r="10" spans="1:13">
      <c r="A10" s="45">
        <v>9</v>
      </c>
      <c r="B10" s="45" t="s">
        <v>61</v>
      </c>
      <c r="C10" s="46">
        <v>1.4024000000000001</v>
      </c>
      <c r="D10" s="45">
        <v>21</v>
      </c>
      <c r="E10" s="45">
        <f t="shared" si="0"/>
        <v>1.4017750000000002</v>
      </c>
      <c r="F10" s="46">
        <f t="shared" si="1"/>
        <v>1.7250364900000026</v>
      </c>
      <c r="G10" s="45" t="s">
        <v>71</v>
      </c>
    </row>
    <row r="11" spans="1:13">
      <c r="A11" s="45">
        <v>10</v>
      </c>
      <c r="B11" s="45" t="s">
        <v>61</v>
      </c>
      <c r="C11" s="46">
        <v>1.4017999999999999</v>
      </c>
      <c r="D11" s="45">
        <v>21</v>
      </c>
      <c r="E11" s="45">
        <f t="shared" si="0"/>
        <v>1.4011750000000001</v>
      </c>
      <c r="F11" s="46">
        <f t="shared" si="1"/>
        <v>1.7184799300000009</v>
      </c>
      <c r="G11" s="45" t="s">
        <v>72</v>
      </c>
    </row>
    <row r="12" spans="1:13">
      <c r="A12" s="45">
        <v>11</v>
      </c>
      <c r="B12" s="45" t="s">
        <v>61</v>
      </c>
      <c r="C12" s="46">
        <v>1.4013</v>
      </c>
      <c r="D12" s="45">
        <v>21</v>
      </c>
      <c r="E12" s="45">
        <f t="shared" si="0"/>
        <v>1.4006750000000001</v>
      </c>
      <c r="F12" s="46">
        <f t="shared" si="1"/>
        <v>1.7130161300000015</v>
      </c>
      <c r="G12" s="45" t="s">
        <v>73</v>
      </c>
    </row>
    <row r="13" spans="1:13">
      <c r="A13" s="45">
        <v>12</v>
      </c>
      <c r="B13" s="45" t="s">
        <v>61</v>
      </c>
      <c r="C13" s="46">
        <v>1.4007000000000001</v>
      </c>
      <c r="D13" s="45">
        <v>21</v>
      </c>
      <c r="E13" s="45">
        <f t="shared" si="0"/>
        <v>1.4000750000000002</v>
      </c>
      <c r="F13" s="46">
        <f t="shared" si="1"/>
        <v>1.7064595700000016</v>
      </c>
      <c r="G13" s="45" t="s">
        <v>74</v>
      </c>
    </row>
    <row r="14" spans="1:13">
      <c r="A14" s="45">
        <v>13</v>
      </c>
      <c r="B14" s="45" t="s">
        <v>61</v>
      </c>
      <c r="C14" s="46">
        <v>1.4001999999999999</v>
      </c>
      <c r="D14" s="45">
        <v>21</v>
      </c>
      <c r="E14" s="45">
        <f t="shared" si="0"/>
        <v>1.399575</v>
      </c>
      <c r="F14" s="46">
        <f t="shared" si="1"/>
        <v>1.7009957700000005</v>
      </c>
      <c r="G14" s="45" t="s">
        <v>75</v>
      </c>
    </row>
    <row r="15" spans="1:13">
      <c r="A15" s="45">
        <v>14</v>
      </c>
      <c r="B15" s="45" t="s">
        <v>61</v>
      </c>
      <c r="C15" s="46">
        <v>1.3996</v>
      </c>
      <c r="D15" s="45">
        <v>21.1</v>
      </c>
      <c r="E15" s="45">
        <f t="shared" si="0"/>
        <v>1.3989925000000001</v>
      </c>
      <c r="F15" s="46">
        <f t="shared" si="1"/>
        <v>1.6946304430000012</v>
      </c>
      <c r="G15" s="45" t="s">
        <v>76</v>
      </c>
    </row>
    <row r="16" spans="1:13">
      <c r="A16" s="45">
        <v>15</v>
      </c>
      <c r="B16" s="45" t="s">
        <v>61</v>
      </c>
      <c r="C16" s="46">
        <v>1.3991</v>
      </c>
      <c r="D16" s="45">
        <v>21.1</v>
      </c>
      <c r="E16" s="45">
        <f t="shared" si="0"/>
        <v>1.3984925000000001</v>
      </c>
      <c r="F16" s="46">
        <f t="shared" si="1"/>
        <v>1.6891666430000019</v>
      </c>
      <c r="G16" s="45" t="s">
        <v>77</v>
      </c>
    </row>
    <row r="17" spans="1:7">
      <c r="A17" s="45">
        <v>16</v>
      </c>
      <c r="B17" s="45" t="s">
        <v>61</v>
      </c>
      <c r="C17" s="46">
        <v>1.3985000000000001</v>
      </c>
      <c r="D17" s="45">
        <v>21.1</v>
      </c>
      <c r="E17" s="45">
        <f t="shared" si="0"/>
        <v>1.3978925000000002</v>
      </c>
      <c r="F17" s="46">
        <f t="shared" si="1"/>
        <v>1.6826100830000019</v>
      </c>
      <c r="G17" s="45" t="s">
        <v>78</v>
      </c>
    </row>
    <row r="18" spans="1:7">
      <c r="A18" s="60">
        <v>17</v>
      </c>
      <c r="B18" s="60" t="s">
        <v>61</v>
      </c>
      <c r="C18" s="61">
        <v>1.3979999999999999</v>
      </c>
      <c r="D18" s="60">
        <v>21.1</v>
      </c>
      <c r="E18" s="60">
        <f t="shared" si="0"/>
        <v>1.3973925</v>
      </c>
      <c r="F18" s="61">
        <f t="shared" si="1"/>
        <v>1.6771462830000008</v>
      </c>
      <c r="G18" s="60" t="s">
        <v>79</v>
      </c>
    </row>
    <row r="19" spans="1:7">
      <c r="A19" s="60">
        <v>18</v>
      </c>
      <c r="B19" s="60" t="s">
        <v>61</v>
      </c>
      <c r="C19" s="61">
        <v>1.3973</v>
      </c>
      <c r="D19" s="60">
        <v>21.1</v>
      </c>
      <c r="E19" s="60">
        <f t="shared" si="0"/>
        <v>1.3966925000000001</v>
      </c>
      <c r="F19" s="61">
        <f t="shared" si="1"/>
        <v>1.6694969630000021</v>
      </c>
      <c r="G19" s="60" t="s">
        <v>80</v>
      </c>
    </row>
    <row r="20" spans="1:7">
      <c r="A20" s="60">
        <v>19</v>
      </c>
      <c r="B20" s="60" t="s">
        <v>61</v>
      </c>
      <c r="C20" s="61">
        <v>1.3953</v>
      </c>
      <c r="D20" s="60">
        <v>21.1</v>
      </c>
      <c r="E20" s="60">
        <f t="shared" si="0"/>
        <v>1.3946925000000001</v>
      </c>
      <c r="F20" s="61">
        <f t="shared" si="1"/>
        <v>1.6476417630000011</v>
      </c>
      <c r="G20" s="60" t="s">
        <v>81</v>
      </c>
    </row>
    <row r="21" spans="1:7">
      <c r="A21" s="60">
        <v>20</v>
      </c>
      <c r="B21" s="60" t="s">
        <v>61</v>
      </c>
      <c r="C21" s="61">
        <v>1.3875999999999999</v>
      </c>
      <c r="D21" s="60">
        <v>21.1</v>
      </c>
      <c r="E21" s="60">
        <f t="shared" si="0"/>
        <v>1.3869925000000001</v>
      </c>
      <c r="F21" s="61">
        <f t="shared" si="1"/>
        <v>1.5634992430000008</v>
      </c>
      <c r="G21" s="60" t="s">
        <v>82</v>
      </c>
    </row>
    <row r="22" spans="1:7">
      <c r="A22" s="60">
        <v>21</v>
      </c>
      <c r="B22" s="60" t="s">
        <v>61</v>
      </c>
      <c r="C22" s="61">
        <v>1.371</v>
      </c>
      <c r="D22" s="60">
        <v>21.1</v>
      </c>
      <c r="E22" s="60">
        <f t="shared" si="0"/>
        <v>1.3703925000000001</v>
      </c>
      <c r="F22" s="61">
        <f t="shared" si="1"/>
        <v>1.382101083000002</v>
      </c>
      <c r="G22" s="60" t="s">
        <v>83</v>
      </c>
    </row>
    <row r="23" spans="1:7">
      <c r="A23" s="60">
        <v>22</v>
      </c>
      <c r="B23" s="60" t="s">
        <v>61</v>
      </c>
      <c r="C23" s="61">
        <v>1.3511</v>
      </c>
      <c r="D23" s="60">
        <v>21.1</v>
      </c>
      <c r="E23" s="60">
        <f t="shared" si="0"/>
        <v>1.3504925000000001</v>
      </c>
      <c r="F23" s="61">
        <f t="shared" si="1"/>
        <v>1.1646418430000018</v>
      </c>
      <c r="G23" s="60" t="s">
        <v>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3"/>
  <sheetViews>
    <sheetView workbookViewId="0">
      <selection activeCell="D33" sqref="D32:D33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1.4003000000000001</v>
      </c>
      <c r="D2" s="60">
        <v>21.2</v>
      </c>
      <c r="E2" s="60">
        <f t="shared" ref="E2:E23" si="0">((20-D2)*-0.000175+C2)-0.0008</f>
        <v>1.3997100000000002</v>
      </c>
      <c r="F2" s="61">
        <f t="shared" ref="F2:F23" si="1">E2*10.9276-13.593</f>
        <v>1.7024709960000024</v>
      </c>
      <c r="G2" s="60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1.4063000000000001</v>
      </c>
      <c r="D3" s="60">
        <v>21.2</v>
      </c>
      <c r="E3" s="60">
        <f t="shared" si="0"/>
        <v>1.4057100000000002</v>
      </c>
      <c r="F3" s="61">
        <f t="shared" si="1"/>
        <v>1.7680365960000017</v>
      </c>
      <c r="G3" s="60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2">
        <v>3</v>
      </c>
      <c r="B4" s="62" t="s">
        <v>61</v>
      </c>
      <c r="C4" s="63">
        <v>1.4057999999999999</v>
      </c>
      <c r="D4" s="62">
        <v>21.2</v>
      </c>
      <c r="E4" s="62">
        <f t="shared" si="0"/>
        <v>1.4052100000000001</v>
      </c>
      <c r="F4" s="63">
        <f t="shared" si="1"/>
        <v>1.7625727960000006</v>
      </c>
      <c r="G4" s="62" t="s">
        <v>87</v>
      </c>
      <c r="I4" t="s">
        <v>156</v>
      </c>
    </row>
    <row r="5" spans="1:13">
      <c r="A5" s="62">
        <v>4</v>
      </c>
      <c r="B5" s="62" t="s">
        <v>61</v>
      </c>
      <c r="C5" s="63">
        <v>1.4052</v>
      </c>
      <c r="D5" s="62">
        <v>21.2</v>
      </c>
      <c r="E5" s="62">
        <f t="shared" si="0"/>
        <v>1.4046100000000001</v>
      </c>
      <c r="F5" s="63">
        <f t="shared" si="1"/>
        <v>1.7560162360000007</v>
      </c>
      <c r="G5" s="62" t="s">
        <v>88</v>
      </c>
      <c r="I5" t="s">
        <v>157</v>
      </c>
    </row>
    <row r="6" spans="1:13">
      <c r="A6" s="62">
        <v>5</v>
      </c>
      <c r="B6" s="62" t="s">
        <v>61</v>
      </c>
      <c r="C6" s="63">
        <v>1.4046000000000001</v>
      </c>
      <c r="D6" s="62">
        <v>21.2</v>
      </c>
      <c r="E6" s="62">
        <f t="shared" si="0"/>
        <v>1.4040100000000002</v>
      </c>
      <c r="F6" s="63">
        <f t="shared" si="1"/>
        <v>1.7494596760000025</v>
      </c>
      <c r="G6" s="62" t="s">
        <v>89</v>
      </c>
    </row>
    <row r="7" spans="1:13">
      <c r="A7" s="62">
        <v>6</v>
      </c>
      <c r="B7" s="62" t="s">
        <v>61</v>
      </c>
      <c r="C7" s="63">
        <v>1.4039999999999999</v>
      </c>
      <c r="D7" s="62">
        <v>21.2</v>
      </c>
      <c r="E7" s="62">
        <f t="shared" si="0"/>
        <v>1.40341</v>
      </c>
      <c r="F7" s="63">
        <f t="shared" si="1"/>
        <v>1.7429031160000008</v>
      </c>
      <c r="G7" s="62" t="s">
        <v>90</v>
      </c>
    </row>
    <row r="8" spans="1:13">
      <c r="A8" s="62">
        <v>7</v>
      </c>
      <c r="B8" s="62" t="s">
        <v>61</v>
      </c>
      <c r="C8" s="63">
        <v>1.4034</v>
      </c>
      <c r="D8" s="62">
        <v>21.2</v>
      </c>
      <c r="E8" s="62">
        <f t="shared" si="0"/>
        <v>1.4028100000000001</v>
      </c>
      <c r="F8" s="63">
        <f t="shared" si="1"/>
        <v>1.7363465560000009</v>
      </c>
      <c r="G8" s="62" t="s">
        <v>91</v>
      </c>
    </row>
    <row r="9" spans="1:13">
      <c r="A9" s="62">
        <v>8</v>
      </c>
      <c r="B9" s="62" t="s">
        <v>61</v>
      </c>
      <c r="C9" s="63">
        <v>1.4029</v>
      </c>
      <c r="D9" s="62">
        <v>21.2</v>
      </c>
      <c r="E9" s="62">
        <f t="shared" si="0"/>
        <v>1.4023100000000002</v>
      </c>
      <c r="F9" s="63">
        <f t="shared" si="1"/>
        <v>1.7308827560000015</v>
      </c>
      <c r="G9" s="62" t="s">
        <v>92</v>
      </c>
    </row>
    <row r="10" spans="1:13">
      <c r="A10" s="62">
        <v>9</v>
      </c>
      <c r="B10" s="62" t="s">
        <v>61</v>
      </c>
      <c r="C10" s="63">
        <v>1.4023000000000001</v>
      </c>
      <c r="D10" s="62">
        <v>21.2</v>
      </c>
      <c r="E10" s="62">
        <f t="shared" si="0"/>
        <v>1.4017100000000002</v>
      </c>
      <c r="F10" s="63">
        <f t="shared" si="1"/>
        <v>1.7243261960000034</v>
      </c>
      <c r="G10" s="62" t="s">
        <v>93</v>
      </c>
    </row>
    <row r="11" spans="1:13">
      <c r="A11" s="62">
        <v>10</v>
      </c>
      <c r="B11" s="62" t="s">
        <v>61</v>
      </c>
      <c r="C11" s="63">
        <v>1.4017999999999999</v>
      </c>
      <c r="D11" s="62">
        <v>21.2</v>
      </c>
      <c r="E11" s="62">
        <f t="shared" si="0"/>
        <v>1.4012100000000001</v>
      </c>
      <c r="F11" s="63">
        <f t="shared" si="1"/>
        <v>1.7188623960000005</v>
      </c>
      <c r="G11" s="62" t="s">
        <v>94</v>
      </c>
    </row>
    <row r="12" spans="1:13">
      <c r="A12" s="60">
        <v>11</v>
      </c>
      <c r="B12" s="60" t="s">
        <v>61</v>
      </c>
      <c r="C12" s="61">
        <v>1.4012</v>
      </c>
      <c r="D12" s="60">
        <v>21.2</v>
      </c>
      <c r="E12" s="60">
        <f t="shared" si="0"/>
        <v>1.4006100000000001</v>
      </c>
      <c r="F12" s="61">
        <f t="shared" si="1"/>
        <v>1.7123058360000023</v>
      </c>
      <c r="G12" s="60" t="s">
        <v>95</v>
      </c>
    </row>
    <row r="13" spans="1:13">
      <c r="A13" s="60">
        <v>12</v>
      </c>
      <c r="B13" s="60" t="s">
        <v>61</v>
      </c>
      <c r="C13" s="61">
        <v>1.4007000000000001</v>
      </c>
      <c r="D13" s="60">
        <v>21.2</v>
      </c>
      <c r="E13" s="60">
        <f t="shared" si="0"/>
        <v>1.4001100000000002</v>
      </c>
      <c r="F13" s="61">
        <f t="shared" si="1"/>
        <v>1.7068420360000012</v>
      </c>
      <c r="G13" s="60" t="s">
        <v>96</v>
      </c>
    </row>
    <row r="14" spans="1:13">
      <c r="A14" s="60">
        <v>13</v>
      </c>
      <c r="B14" s="60" t="s">
        <v>61</v>
      </c>
      <c r="C14" s="61">
        <v>1.4001999999999999</v>
      </c>
      <c r="D14" s="60">
        <v>21.3</v>
      </c>
      <c r="E14" s="60">
        <f t="shared" si="0"/>
        <v>1.3996275</v>
      </c>
      <c r="F14" s="61">
        <f t="shared" si="1"/>
        <v>1.7015694690000007</v>
      </c>
      <c r="G14" s="60" t="s">
        <v>97</v>
      </c>
    </row>
    <row r="15" spans="1:13">
      <c r="A15" s="60">
        <v>14</v>
      </c>
      <c r="B15" s="60" t="s">
        <v>61</v>
      </c>
      <c r="C15" s="61">
        <v>1.3996999999999999</v>
      </c>
      <c r="D15" s="60">
        <v>21.3</v>
      </c>
      <c r="E15" s="60">
        <f t="shared" si="0"/>
        <v>1.3991275000000001</v>
      </c>
      <c r="F15" s="61">
        <f t="shared" si="1"/>
        <v>1.6961056690000014</v>
      </c>
      <c r="G15" s="60" t="s">
        <v>98</v>
      </c>
    </row>
    <row r="16" spans="1:13">
      <c r="A16" s="60">
        <v>15</v>
      </c>
      <c r="B16" s="60" t="s">
        <v>61</v>
      </c>
      <c r="C16" s="61">
        <v>1.3991</v>
      </c>
      <c r="D16" s="60">
        <v>21.3</v>
      </c>
      <c r="E16" s="60">
        <f t="shared" si="0"/>
        <v>1.3985275000000001</v>
      </c>
      <c r="F16" s="61">
        <f t="shared" si="1"/>
        <v>1.6895491090000014</v>
      </c>
      <c r="G16" s="60" t="s">
        <v>99</v>
      </c>
    </row>
    <row r="17" spans="1:7">
      <c r="A17" s="60">
        <v>16</v>
      </c>
      <c r="B17" s="60" t="s">
        <v>61</v>
      </c>
      <c r="C17" s="61">
        <v>1.3986000000000001</v>
      </c>
      <c r="D17" s="60">
        <v>21.3</v>
      </c>
      <c r="E17" s="60">
        <f t="shared" si="0"/>
        <v>1.3980275000000002</v>
      </c>
      <c r="F17" s="61">
        <f t="shared" si="1"/>
        <v>1.6840853090000021</v>
      </c>
      <c r="G17" s="60" t="s">
        <v>100</v>
      </c>
    </row>
    <row r="18" spans="1:7">
      <c r="A18" s="60">
        <v>17</v>
      </c>
      <c r="B18" s="60" t="s">
        <v>61</v>
      </c>
      <c r="C18" s="61">
        <v>1.3979999999999999</v>
      </c>
      <c r="D18" s="60">
        <v>21.3</v>
      </c>
      <c r="E18" s="60">
        <f t="shared" si="0"/>
        <v>1.3974275</v>
      </c>
      <c r="F18" s="61">
        <f t="shared" si="1"/>
        <v>1.6775287490000004</v>
      </c>
      <c r="G18" s="60" t="s">
        <v>101</v>
      </c>
    </row>
    <row r="19" spans="1:7">
      <c r="A19" s="60">
        <v>18</v>
      </c>
      <c r="B19" s="60" t="s">
        <v>61</v>
      </c>
      <c r="C19" s="61">
        <v>1.3973</v>
      </c>
      <c r="D19" s="60">
        <v>21.3</v>
      </c>
      <c r="E19" s="60">
        <f t="shared" si="0"/>
        <v>1.3967275000000001</v>
      </c>
      <c r="F19" s="61">
        <f t="shared" si="1"/>
        <v>1.6698794290000016</v>
      </c>
      <c r="G19" s="60" t="s">
        <v>102</v>
      </c>
    </row>
    <row r="20" spans="1:7">
      <c r="A20" s="62">
        <v>19</v>
      </c>
      <c r="B20" s="62" t="s">
        <v>61</v>
      </c>
      <c r="C20" s="63">
        <v>1.395</v>
      </c>
      <c r="D20" s="62">
        <v>21.3</v>
      </c>
      <c r="E20" s="62">
        <f t="shared" si="0"/>
        <v>1.3944275000000002</v>
      </c>
      <c r="F20" s="63">
        <f t="shared" si="1"/>
        <v>1.6447459490000025</v>
      </c>
      <c r="G20" s="62" t="s">
        <v>103</v>
      </c>
    </row>
    <row r="21" spans="1:7">
      <c r="A21" s="62">
        <v>20</v>
      </c>
      <c r="B21" s="62" t="s">
        <v>61</v>
      </c>
      <c r="C21" s="63">
        <v>1.3868</v>
      </c>
      <c r="D21" s="62">
        <v>21.3</v>
      </c>
      <c r="E21" s="62">
        <f t="shared" si="0"/>
        <v>1.3862275000000002</v>
      </c>
      <c r="F21" s="63">
        <f t="shared" si="1"/>
        <v>1.555139629000001</v>
      </c>
      <c r="G21" s="62" t="s">
        <v>104</v>
      </c>
    </row>
    <row r="22" spans="1:7">
      <c r="A22" s="62">
        <v>21</v>
      </c>
      <c r="B22" s="62" t="s">
        <v>61</v>
      </c>
      <c r="C22" s="63">
        <v>1.3703000000000001</v>
      </c>
      <c r="D22" s="62">
        <v>21.3</v>
      </c>
      <c r="E22" s="62">
        <f t="shared" si="0"/>
        <v>1.3697275000000002</v>
      </c>
      <c r="F22" s="63">
        <f t="shared" si="1"/>
        <v>1.3748342290000028</v>
      </c>
      <c r="G22" s="62" t="s">
        <v>105</v>
      </c>
    </row>
    <row r="23" spans="1:7">
      <c r="A23" s="62">
        <v>22</v>
      </c>
      <c r="B23" s="62" t="s">
        <v>61</v>
      </c>
      <c r="C23" s="63">
        <v>1.3511</v>
      </c>
      <c r="D23" s="62">
        <v>21.3</v>
      </c>
      <c r="E23" s="62">
        <f t="shared" si="0"/>
        <v>1.3505275000000001</v>
      </c>
      <c r="F23" s="63">
        <f t="shared" si="1"/>
        <v>1.1650243090000014</v>
      </c>
      <c r="G23" s="62" t="s">
        <v>106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3"/>
  <sheetViews>
    <sheetView topLeftCell="A3" workbookViewId="0">
      <selection activeCell="A2" sqref="A2:G23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2">
        <v>1</v>
      </c>
      <c r="B2" s="62" t="s">
        <v>61</v>
      </c>
      <c r="C2" s="63"/>
      <c r="D2" s="62"/>
      <c r="E2" s="62">
        <f t="shared" ref="E2:E23" si="0">((20-D2)*-0.000175+C2)-0.0008</f>
        <v>-4.3E-3</v>
      </c>
      <c r="F2" s="63">
        <f t="shared" ref="F2:F23" si="1">E2*10.9276-13.593</f>
        <v>-13.63998868</v>
      </c>
      <c r="G2" s="62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2">
        <v>2</v>
      </c>
      <c r="B3" s="62" t="s">
        <v>61</v>
      </c>
      <c r="C3" s="63"/>
      <c r="D3" s="62"/>
      <c r="E3" s="62">
        <f t="shared" si="0"/>
        <v>-4.3E-3</v>
      </c>
      <c r="F3" s="63">
        <f t="shared" si="1"/>
        <v>-13.63998868</v>
      </c>
      <c r="G3" s="62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2">
        <v>3</v>
      </c>
      <c r="B4" s="62" t="s">
        <v>61</v>
      </c>
      <c r="C4" s="63"/>
      <c r="D4" s="62"/>
      <c r="E4" s="62">
        <f t="shared" si="0"/>
        <v>-4.3E-3</v>
      </c>
      <c r="F4" s="63">
        <f t="shared" si="1"/>
        <v>-13.63998868</v>
      </c>
      <c r="G4" s="62" t="s">
        <v>109</v>
      </c>
      <c r="I4" t="s">
        <v>156</v>
      </c>
    </row>
    <row r="5" spans="1:13">
      <c r="A5" s="62">
        <v>4</v>
      </c>
      <c r="B5" s="62" t="s">
        <v>61</v>
      </c>
      <c r="C5" s="63"/>
      <c r="D5" s="62"/>
      <c r="E5" s="62">
        <f t="shared" si="0"/>
        <v>-4.3E-3</v>
      </c>
      <c r="F5" s="63">
        <f t="shared" si="1"/>
        <v>-13.63998868</v>
      </c>
      <c r="G5" s="62" t="s">
        <v>110</v>
      </c>
      <c r="I5" t="s">
        <v>157</v>
      </c>
    </row>
    <row r="6" spans="1:13">
      <c r="A6" s="60">
        <v>5</v>
      </c>
      <c r="B6" s="60" t="s">
        <v>61</v>
      </c>
      <c r="C6" s="61"/>
      <c r="D6" s="60"/>
      <c r="E6" s="60">
        <f t="shared" si="0"/>
        <v>-4.3E-3</v>
      </c>
      <c r="F6" s="61">
        <f t="shared" si="1"/>
        <v>-13.63998868</v>
      </c>
      <c r="G6" s="60" t="s">
        <v>111</v>
      </c>
    </row>
    <row r="7" spans="1:13">
      <c r="A7" s="60">
        <v>6</v>
      </c>
      <c r="B7" s="60" t="s">
        <v>61</v>
      </c>
      <c r="C7" s="61"/>
      <c r="D7" s="60"/>
      <c r="E7" s="60">
        <f t="shared" si="0"/>
        <v>-4.3E-3</v>
      </c>
      <c r="F7" s="61">
        <f t="shared" si="1"/>
        <v>-13.63998868</v>
      </c>
      <c r="G7" s="60" t="s">
        <v>112</v>
      </c>
    </row>
    <row r="8" spans="1:13">
      <c r="A8" s="60">
        <v>7</v>
      </c>
      <c r="B8" s="60" t="s">
        <v>61</v>
      </c>
      <c r="C8" s="61"/>
      <c r="D8" s="60"/>
      <c r="E8" s="60">
        <f t="shared" si="0"/>
        <v>-4.3E-3</v>
      </c>
      <c r="F8" s="61">
        <f t="shared" si="1"/>
        <v>-13.63998868</v>
      </c>
      <c r="G8" s="60" t="s">
        <v>113</v>
      </c>
    </row>
    <row r="9" spans="1:13">
      <c r="A9" s="60">
        <v>8</v>
      </c>
      <c r="B9" s="60" t="s">
        <v>61</v>
      </c>
      <c r="C9" s="61"/>
      <c r="D9" s="60"/>
      <c r="E9" s="60">
        <f t="shared" si="0"/>
        <v>-4.3E-3</v>
      </c>
      <c r="F9" s="61">
        <f t="shared" si="1"/>
        <v>-13.63998868</v>
      </c>
      <c r="G9" s="60" t="s">
        <v>114</v>
      </c>
    </row>
    <row r="10" spans="1:13">
      <c r="A10" s="60">
        <v>9</v>
      </c>
      <c r="B10" s="60" t="s">
        <v>61</v>
      </c>
      <c r="C10" s="61"/>
      <c r="D10" s="60"/>
      <c r="E10" s="60">
        <f t="shared" si="0"/>
        <v>-4.3E-3</v>
      </c>
      <c r="F10" s="61">
        <f t="shared" si="1"/>
        <v>-13.63998868</v>
      </c>
      <c r="G10" s="60" t="s">
        <v>115</v>
      </c>
    </row>
    <row r="11" spans="1:13">
      <c r="A11" s="60">
        <v>10</v>
      </c>
      <c r="B11" s="60" t="s">
        <v>61</v>
      </c>
      <c r="C11" s="61"/>
      <c r="D11" s="60"/>
      <c r="E11" s="60">
        <f t="shared" si="0"/>
        <v>-4.3E-3</v>
      </c>
      <c r="F11" s="61">
        <f t="shared" si="1"/>
        <v>-13.63998868</v>
      </c>
      <c r="G11" s="60" t="s">
        <v>116</v>
      </c>
    </row>
    <row r="12" spans="1:13">
      <c r="A12" s="60">
        <v>11</v>
      </c>
      <c r="B12" s="60" t="s">
        <v>61</v>
      </c>
      <c r="C12" s="61"/>
      <c r="D12" s="60"/>
      <c r="E12" s="60">
        <f t="shared" si="0"/>
        <v>-4.3E-3</v>
      </c>
      <c r="F12" s="61">
        <f t="shared" si="1"/>
        <v>-13.63998868</v>
      </c>
      <c r="G12" s="60" t="s">
        <v>117</v>
      </c>
    </row>
    <row r="13" spans="1:13">
      <c r="A13" s="60">
        <v>12</v>
      </c>
      <c r="B13" s="60" t="s">
        <v>61</v>
      </c>
      <c r="C13" s="61"/>
      <c r="D13" s="60"/>
      <c r="E13" s="60">
        <f t="shared" si="0"/>
        <v>-4.3E-3</v>
      </c>
      <c r="F13" s="61">
        <f t="shared" si="1"/>
        <v>-13.63998868</v>
      </c>
      <c r="G13" s="60" t="s">
        <v>118</v>
      </c>
    </row>
    <row r="14" spans="1:13">
      <c r="A14" s="62">
        <v>13</v>
      </c>
      <c r="B14" s="62" t="s">
        <v>61</v>
      </c>
      <c r="C14" s="63"/>
      <c r="D14" s="62"/>
      <c r="E14" s="62">
        <f t="shared" si="0"/>
        <v>-4.3E-3</v>
      </c>
      <c r="F14" s="63">
        <f t="shared" si="1"/>
        <v>-13.63998868</v>
      </c>
      <c r="G14" s="62" t="s">
        <v>119</v>
      </c>
    </row>
    <row r="15" spans="1:13">
      <c r="A15" s="62">
        <v>14</v>
      </c>
      <c r="B15" s="62" t="s">
        <v>61</v>
      </c>
      <c r="C15" s="63"/>
      <c r="D15" s="62"/>
      <c r="E15" s="62">
        <f t="shared" si="0"/>
        <v>-4.3E-3</v>
      </c>
      <c r="F15" s="63">
        <f t="shared" si="1"/>
        <v>-13.63998868</v>
      </c>
      <c r="G15" s="62" t="s">
        <v>120</v>
      </c>
    </row>
    <row r="16" spans="1:13">
      <c r="A16" s="62">
        <v>15</v>
      </c>
      <c r="B16" s="62" t="s">
        <v>61</v>
      </c>
      <c r="C16" s="63"/>
      <c r="D16" s="62"/>
      <c r="E16" s="62">
        <f t="shared" si="0"/>
        <v>-4.3E-3</v>
      </c>
      <c r="F16" s="63">
        <f t="shared" si="1"/>
        <v>-13.63998868</v>
      </c>
      <c r="G16" s="62" t="s">
        <v>121</v>
      </c>
    </row>
    <row r="17" spans="1:7">
      <c r="A17" s="62">
        <v>16</v>
      </c>
      <c r="B17" s="62" t="s">
        <v>61</v>
      </c>
      <c r="C17" s="63"/>
      <c r="D17" s="62"/>
      <c r="E17" s="62">
        <f t="shared" si="0"/>
        <v>-4.3E-3</v>
      </c>
      <c r="F17" s="63">
        <f t="shared" si="1"/>
        <v>-13.63998868</v>
      </c>
      <c r="G17" s="62" t="s">
        <v>122</v>
      </c>
    </row>
    <row r="18" spans="1:7">
      <c r="A18" s="62">
        <v>17</v>
      </c>
      <c r="B18" s="62" t="s">
        <v>61</v>
      </c>
      <c r="C18" s="63"/>
      <c r="D18" s="62"/>
      <c r="E18" s="62">
        <f t="shared" si="0"/>
        <v>-4.3E-3</v>
      </c>
      <c r="F18" s="63">
        <f t="shared" si="1"/>
        <v>-13.63998868</v>
      </c>
      <c r="G18" s="62" t="s">
        <v>123</v>
      </c>
    </row>
    <row r="19" spans="1:7">
      <c r="A19" s="62">
        <v>18</v>
      </c>
      <c r="B19" s="62" t="s">
        <v>61</v>
      </c>
      <c r="C19" s="63"/>
      <c r="D19" s="62"/>
      <c r="E19" s="62">
        <f t="shared" si="0"/>
        <v>-4.3E-3</v>
      </c>
      <c r="F19" s="63">
        <f t="shared" si="1"/>
        <v>-13.63998868</v>
      </c>
      <c r="G19" s="62" t="s">
        <v>124</v>
      </c>
    </row>
    <row r="20" spans="1:7">
      <c r="A20" s="62">
        <v>19</v>
      </c>
      <c r="B20" s="62" t="s">
        <v>61</v>
      </c>
      <c r="C20" s="63"/>
      <c r="D20" s="62"/>
      <c r="E20" s="62">
        <f t="shared" si="0"/>
        <v>-4.3E-3</v>
      </c>
      <c r="F20" s="63">
        <f t="shared" si="1"/>
        <v>-13.63998868</v>
      </c>
      <c r="G20" s="62" t="s">
        <v>125</v>
      </c>
    </row>
    <row r="21" spans="1:7">
      <c r="A21" s="62">
        <v>20</v>
      </c>
      <c r="B21" s="62" t="s">
        <v>61</v>
      </c>
      <c r="C21" s="63"/>
      <c r="D21" s="62"/>
      <c r="E21" s="62">
        <f t="shared" si="0"/>
        <v>-4.3E-3</v>
      </c>
      <c r="F21" s="63">
        <f t="shared" si="1"/>
        <v>-13.63998868</v>
      </c>
      <c r="G21" s="62" t="s">
        <v>126</v>
      </c>
    </row>
    <row r="22" spans="1:7">
      <c r="A22" s="60">
        <v>21</v>
      </c>
      <c r="B22" s="60" t="s">
        <v>61</v>
      </c>
      <c r="C22" s="61"/>
      <c r="D22" s="60"/>
      <c r="E22" s="60">
        <f t="shared" si="0"/>
        <v>-4.3E-3</v>
      </c>
      <c r="F22" s="61">
        <f t="shared" si="1"/>
        <v>-13.63998868</v>
      </c>
      <c r="G22" s="60" t="s">
        <v>127</v>
      </c>
    </row>
    <row r="23" spans="1:7">
      <c r="A23" s="60">
        <v>22</v>
      </c>
      <c r="B23" s="60" t="s">
        <v>61</v>
      </c>
      <c r="C23" s="61"/>
      <c r="D23" s="60"/>
      <c r="E23" s="60">
        <f t="shared" si="0"/>
        <v>-4.3E-3</v>
      </c>
      <c r="F23" s="61">
        <f t="shared" si="1"/>
        <v>-13.63998868</v>
      </c>
      <c r="G23" s="60" t="s">
        <v>128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3"/>
  <sheetViews>
    <sheetView topLeftCell="A3" workbookViewId="0">
      <selection activeCell="A2" sqref="A2:G23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/>
      <c r="D2" s="60"/>
      <c r="E2" s="60">
        <f t="shared" ref="E2:E23" si="0">((20-D2)*-0.000175+C2)-0.0008</f>
        <v>-4.3E-3</v>
      </c>
      <c r="F2" s="61">
        <f t="shared" ref="F2:F23" si="1">E2*10.9276-13.593</f>
        <v>-13.63998868</v>
      </c>
      <c r="G2" s="60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/>
      <c r="D3" s="60"/>
      <c r="E3" s="60">
        <f t="shared" si="0"/>
        <v>-4.3E-3</v>
      </c>
      <c r="F3" s="61">
        <f t="shared" si="1"/>
        <v>-13.63998868</v>
      </c>
      <c r="G3" s="60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/>
      <c r="D4" s="60"/>
      <c r="E4" s="60">
        <f t="shared" si="0"/>
        <v>-4.3E-3</v>
      </c>
      <c r="F4" s="61">
        <f t="shared" si="1"/>
        <v>-13.63998868</v>
      </c>
      <c r="G4" s="60" t="s">
        <v>131</v>
      </c>
      <c r="I4" t="s">
        <v>156</v>
      </c>
    </row>
    <row r="5" spans="1:13">
      <c r="A5" s="60">
        <v>4</v>
      </c>
      <c r="B5" s="60" t="s">
        <v>61</v>
      </c>
      <c r="C5" s="61"/>
      <c r="D5" s="60"/>
      <c r="E5" s="60">
        <f t="shared" si="0"/>
        <v>-4.3E-3</v>
      </c>
      <c r="F5" s="61">
        <f t="shared" si="1"/>
        <v>-13.63998868</v>
      </c>
      <c r="G5" s="60" t="s">
        <v>132</v>
      </c>
      <c r="I5" t="s">
        <v>157</v>
      </c>
    </row>
    <row r="6" spans="1:13">
      <c r="A6" s="60">
        <v>5</v>
      </c>
      <c r="B6" s="60" t="s">
        <v>61</v>
      </c>
      <c r="C6" s="61"/>
      <c r="D6" s="60"/>
      <c r="E6" s="60">
        <f t="shared" si="0"/>
        <v>-4.3E-3</v>
      </c>
      <c r="F6" s="61">
        <f t="shared" si="1"/>
        <v>-13.63998868</v>
      </c>
      <c r="G6" s="60" t="s">
        <v>133</v>
      </c>
    </row>
    <row r="7" spans="1:13">
      <c r="A7" s="60">
        <v>6</v>
      </c>
      <c r="B7" s="60" t="s">
        <v>61</v>
      </c>
      <c r="C7" s="61"/>
      <c r="D7" s="60"/>
      <c r="E7" s="60">
        <f t="shared" si="0"/>
        <v>-4.3E-3</v>
      </c>
      <c r="F7" s="61">
        <f t="shared" si="1"/>
        <v>-13.63998868</v>
      </c>
      <c r="G7" s="60" t="s">
        <v>134</v>
      </c>
    </row>
    <row r="8" spans="1:13">
      <c r="A8" s="62">
        <v>7</v>
      </c>
      <c r="B8" s="62" t="s">
        <v>61</v>
      </c>
      <c r="C8" s="63"/>
      <c r="D8" s="62"/>
      <c r="E8" s="62">
        <f t="shared" si="0"/>
        <v>-4.3E-3</v>
      </c>
      <c r="F8" s="63">
        <f t="shared" si="1"/>
        <v>-13.63998868</v>
      </c>
      <c r="G8" s="62" t="s">
        <v>135</v>
      </c>
    </row>
    <row r="9" spans="1:13">
      <c r="A9" s="62">
        <v>8</v>
      </c>
      <c r="B9" s="62" t="s">
        <v>61</v>
      </c>
      <c r="C9" s="63"/>
      <c r="D9" s="62"/>
      <c r="E9" s="62">
        <f t="shared" si="0"/>
        <v>-4.3E-3</v>
      </c>
      <c r="F9" s="63">
        <f t="shared" si="1"/>
        <v>-13.63998868</v>
      </c>
      <c r="G9" s="62" t="s">
        <v>136</v>
      </c>
    </row>
    <row r="10" spans="1:13">
      <c r="A10" s="62">
        <v>9</v>
      </c>
      <c r="B10" s="62" t="s">
        <v>61</v>
      </c>
      <c r="C10" s="63"/>
      <c r="D10" s="62"/>
      <c r="E10" s="62">
        <f t="shared" si="0"/>
        <v>-4.3E-3</v>
      </c>
      <c r="F10" s="63">
        <f t="shared" si="1"/>
        <v>-13.63998868</v>
      </c>
      <c r="G10" s="62" t="s">
        <v>137</v>
      </c>
    </row>
    <row r="11" spans="1:13">
      <c r="A11" s="62">
        <v>10</v>
      </c>
      <c r="B11" s="62" t="s">
        <v>61</v>
      </c>
      <c r="C11" s="63"/>
      <c r="D11" s="62"/>
      <c r="E11" s="62">
        <f t="shared" si="0"/>
        <v>-4.3E-3</v>
      </c>
      <c r="F11" s="63">
        <f t="shared" si="1"/>
        <v>-13.63998868</v>
      </c>
      <c r="G11" s="62" t="s">
        <v>158</v>
      </c>
    </row>
    <row r="12" spans="1:13">
      <c r="A12" s="62">
        <v>11</v>
      </c>
      <c r="B12" s="62" t="s">
        <v>61</v>
      </c>
      <c r="C12" s="63"/>
      <c r="D12" s="62"/>
      <c r="E12" s="62">
        <f t="shared" si="0"/>
        <v>-4.3E-3</v>
      </c>
      <c r="F12" s="63">
        <f t="shared" si="1"/>
        <v>-13.63998868</v>
      </c>
      <c r="G12" s="62" t="s">
        <v>159</v>
      </c>
    </row>
    <row r="13" spans="1:13">
      <c r="A13" s="62">
        <v>12</v>
      </c>
      <c r="B13" s="62" t="s">
        <v>61</v>
      </c>
      <c r="C13" s="63"/>
      <c r="D13" s="62"/>
      <c r="E13" s="62">
        <f t="shared" si="0"/>
        <v>-4.3E-3</v>
      </c>
      <c r="F13" s="63">
        <f t="shared" si="1"/>
        <v>-13.63998868</v>
      </c>
      <c r="G13" s="62" t="s">
        <v>160</v>
      </c>
    </row>
    <row r="14" spans="1:13">
      <c r="A14" s="62">
        <v>13</v>
      </c>
      <c r="B14" s="62" t="s">
        <v>61</v>
      </c>
      <c r="C14" s="63"/>
      <c r="D14" s="62"/>
      <c r="E14" s="62">
        <f t="shared" si="0"/>
        <v>-4.3E-3</v>
      </c>
      <c r="F14" s="63">
        <f t="shared" si="1"/>
        <v>-13.63998868</v>
      </c>
      <c r="G14" s="62" t="s">
        <v>161</v>
      </c>
    </row>
    <row r="15" spans="1:13">
      <c r="A15" s="62">
        <v>14</v>
      </c>
      <c r="B15" s="62" t="s">
        <v>61</v>
      </c>
      <c r="C15" s="63"/>
      <c r="D15" s="62"/>
      <c r="E15" s="62">
        <f t="shared" si="0"/>
        <v>-4.3E-3</v>
      </c>
      <c r="F15" s="63">
        <f t="shared" si="1"/>
        <v>-13.63998868</v>
      </c>
      <c r="G15" s="62" t="s">
        <v>162</v>
      </c>
    </row>
    <row r="16" spans="1:13">
      <c r="A16" s="60">
        <v>15</v>
      </c>
      <c r="B16" s="60" t="s">
        <v>61</v>
      </c>
      <c r="C16" s="61"/>
      <c r="D16" s="60"/>
      <c r="E16" s="60">
        <f t="shared" si="0"/>
        <v>-4.3E-3</v>
      </c>
      <c r="F16" s="61">
        <f t="shared" si="1"/>
        <v>-13.63998868</v>
      </c>
      <c r="G16" s="60" t="s">
        <v>170</v>
      </c>
    </row>
    <row r="17" spans="1:7">
      <c r="A17" s="60">
        <v>16</v>
      </c>
      <c r="B17" s="60" t="s">
        <v>61</v>
      </c>
      <c r="C17" s="61"/>
      <c r="D17" s="60"/>
      <c r="E17" s="60">
        <f t="shared" si="0"/>
        <v>-4.3E-3</v>
      </c>
      <c r="F17" s="61">
        <f t="shared" si="1"/>
        <v>-13.63998868</v>
      </c>
      <c r="G17" s="60" t="s">
        <v>171</v>
      </c>
    </row>
    <row r="18" spans="1:7">
      <c r="A18" s="60">
        <v>17</v>
      </c>
      <c r="B18" s="60" t="s">
        <v>61</v>
      </c>
      <c r="C18" s="61"/>
      <c r="D18" s="60"/>
      <c r="E18" s="60">
        <f t="shared" si="0"/>
        <v>-4.3E-3</v>
      </c>
      <c r="F18" s="61">
        <f t="shared" si="1"/>
        <v>-13.63998868</v>
      </c>
      <c r="G18" s="60" t="s">
        <v>172</v>
      </c>
    </row>
    <row r="19" spans="1:7">
      <c r="A19" s="60">
        <v>18</v>
      </c>
      <c r="B19" s="60" t="s">
        <v>61</v>
      </c>
      <c r="C19" s="61"/>
      <c r="D19" s="60"/>
      <c r="E19" s="60">
        <f t="shared" si="0"/>
        <v>-4.3E-3</v>
      </c>
      <c r="F19" s="61">
        <f t="shared" si="1"/>
        <v>-13.63998868</v>
      </c>
      <c r="G19" s="60" t="s">
        <v>173</v>
      </c>
    </row>
    <row r="20" spans="1:7">
      <c r="A20" s="60">
        <v>19</v>
      </c>
      <c r="B20" s="60" t="s">
        <v>61</v>
      </c>
      <c r="C20" s="61"/>
      <c r="D20" s="60"/>
      <c r="E20" s="60">
        <f t="shared" si="0"/>
        <v>-4.3E-3</v>
      </c>
      <c r="F20" s="61">
        <f t="shared" si="1"/>
        <v>-13.63998868</v>
      </c>
      <c r="G20" s="60" t="s">
        <v>174</v>
      </c>
    </row>
    <row r="21" spans="1:7">
      <c r="A21" s="60">
        <v>20</v>
      </c>
      <c r="B21" s="60" t="s">
        <v>61</v>
      </c>
      <c r="C21" s="61"/>
      <c r="D21" s="60"/>
      <c r="E21" s="60">
        <f t="shared" si="0"/>
        <v>-4.3E-3</v>
      </c>
      <c r="F21" s="61">
        <f t="shared" si="1"/>
        <v>-13.63998868</v>
      </c>
      <c r="G21" s="60" t="s">
        <v>175</v>
      </c>
    </row>
    <row r="22" spans="1:7">
      <c r="A22" s="60">
        <v>21</v>
      </c>
      <c r="B22" s="60" t="s">
        <v>61</v>
      </c>
      <c r="C22" s="61"/>
      <c r="D22" s="60"/>
      <c r="E22" s="60">
        <f t="shared" si="0"/>
        <v>-4.3E-3</v>
      </c>
      <c r="F22" s="61">
        <f t="shared" si="1"/>
        <v>-13.63998868</v>
      </c>
      <c r="G22" s="60" t="s">
        <v>176</v>
      </c>
    </row>
    <row r="23" spans="1:7">
      <c r="A23" s="60">
        <v>22</v>
      </c>
      <c r="B23" s="60" t="s">
        <v>61</v>
      </c>
      <c r="C23" s="61"/>
      <c r="D23" s="60"/>
      <c r="E23" s="60">
        <f t="shared" si="0"/>
        <v>-4.3E-3</v>
      </c>
      <c r="F23" s="61">
        <f t="shared" si="1"/>
        <v>-13.63998868</v>
      </c>
      <c r="G23" s="60" t="s">
        <v>177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topLeftCell="A13" workbookViewId="0">
      <selection activeCell="D28" sqref="D28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>
        <v>1</v>
      </c>
      <c r="B2" t="s">
        <v>61</v>
      </c>
      <c r="C2" s="39"/>
      <c r="D2" s="38"/>
      <c r="E2">
        <f t="shared" ref="E2:E23" si="0">((20-D2)*-0.000175+C2)-0.0008</f>
        <v>-4.3E-3</v>
      </c>
      <c r="F2" s="37">
        <f t="shared" ref="F2:F23" si="1">E2*10.9276-13.593</f>
        <v>-13.63998868</v>
      </c>
      <c r="G2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>
        <v>2</v>
      </c>
      <c r="B3" t="s">
        <v>61</v>
      </c>
      <c r="C3" s="39"/>
      <c r="D3" s="38"/>
      <c r="E3">
        <f t="shared" si="0"/>
        <v>-4.3E-3</v>
      </c>
      <c r="F3" s="37">
        <f t="shared" si="1"/>
        <v>-13.63998868</v>
      </c>
      <c r="G3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>
        <v>3</v>
      </c>
      <c r="B4" t="s">
        <v>61</v>
      </c>
      <c r="C4" s="39"/>
      <c r="D4" s="38"/>
      <c r="E4">
        <f t="shared" si="0"/>
        <v>-4.3E-3</v>
      </c>
      <c r="F4" s="37">
        <f t="shared" si="1"/>
        <v>-13.63998868</v>
      </c>
      <c r="G4" t="s">
        <v>65</v>
      </c>
      <c r="I4" t="s">
        <v>156</v>
      </c>
    </row>
    <row r="5" spans="1:13">
      <c r="A5">
        <v>4</v>
      </c>
      <c r="B5" t="s">
        <v>61</v>
      </c>
      <c r="C5" s="39"/>
      <c r="D5" s="38"/>
      <c r="E5">
        <f t="shared" si="0"/>
        <v>-4.3E-3</v>
      </c>
      <c r="F5" s="37">
        <f t="shared" si="1"/>
        <v>-13.63998868</v>
      </c>
      <c r="G5" t="s">
        <v>66</v>
      </c>
      <c r="I5" t="s">
        <v>157</v>
      </c>
    </row>
    <row r="6" spans="1:13">
      <c r="A6">
        <v>5</v>
      </c>
      <c r="B6" t="s">
        <v>61</v>
      </c>
      <c r="C6" s="39"/>
      <c r="D6" s="38"/>
      <c r="E6">
        <f t="shared" si="0"/>
        <v>-4.3E-3</v>
      </c>
      <c r="F6" s="37">
        <f t="shared" si="1"/>
        <v>-13.63998868</v>
      </c>
      <c r="G6" t="s">
        <v>67</v>
      </c>
    </row>
    <row r="7" spans="1:13">
      <c r="A7">
        <v>6</v>
      </c>
      <c r="B7" t="s">
        <v>61</v>
      </c>
      <c r="C7" s="39"/>
      <c r="D7" s="38"/>
      <c r="E7">
        <f t="shared" si="0"/>
        <v>-4.3E-3</v>
      </c>
      <c r="F7" s="37">
        <f t="shared" si="1"/>
        <v>-13.63998868</v>
      </c>
      <c r="G7" t="s">
        <v>68</v>
      </c>
    </row>
    <row r="8" spans="1:13">
      <c r="A8">
        <v>7</v>
      </c>
      <c r="B8" t="s">
        <v>61</v>
      </c>
      <c r="C8" s="39"/>
      <c r="D8" s="38"/>
      <c r="E8">
        <f t="shared" si="0"/>
        <v>-4.3E-3</v>
      </c>
      <c r="F8" s="37">
        <f t="shared" si="1"/>
        <v>-13.63998868</v>
      </c>
      <c r="G8" t="s">
        <v>69</v>
      </c>
    </row>
    <row r="9" spans="1:13">
      <c r="A9">
        <v>8</v>
      </c>
      <c r="B9" t="s">
        <v>61</v>
      </c>
      <c r="C9" s="39"/>
      <c r="D9" s="38"/>
      <c r="E9">
        <f t="shared" si="0"/>
        <v>-4.3E-3</v>
      </c>
      <c r="F9" s="37">
        <f t="shared" si="1"/>
        <v>-13.63998868</v>
      </c>
      <c r="G9" t="s">
        <v>70</v>
      </c>
    </row>
    <row r="10" spans="1:13">
      <c r="A10" s="45">
        <v>9</v>
      </c>
      <c r="B10" s="45" t="s">
        <v>61</v>
      </c>
      <c r="C10" s="46"/>
      <c r="D10" s="45"/>
      <c r="E10" s="45">
        <f t="shared" si="0"/>
        <v>-4.3E-3</v>
      </c>
      <c r="F10" s="46">
        <f t="shared" si="1"/>
        <v>-13.63998868</v>
      </c>
      <c r="G10" s="45" t="s">
        <v>71</v>
      </c>
    </row>
    <row r="11" spans="1:13">
      <c r="A11" s="45">
        <v>10</v>
      </c>
      <c r="B11" s="45" t="s">
        <v>61</v>
      </c>
      <c r="C11" s="46"/>
      <c r="D11" s="45"/>
      <c r="E11" s="45">
        <f t="shared" si="0"/>
        <v>-4.3E-3</v>
      </c>
      <c r="F11" s="46">
        <f t="shared" si="1"/>
        <v>-13.63998868</v>
      </c>
      <c r="G11" s="45" t="s">
        <v>72</v>
      </c>
    </row>
    <row r="12" spans="1:13">
      <c r="A12" s="45">
        <v>11</v>
      </c>
      <c r="B12" s="45" t="s">
        <v>61</v>
      </c>
      <c r="C12" s="46"/>
      <c r="D12" s="45"/>
      <c r="E12" s="45">
        <f t="shared" si="0"/>
        <v>-4.3E-3</v>
      </c>
      <c r="F12" s="46">
        <f t="shared" si="1"/>
        <v>-13.63998868</v>
      </c>
      <c r="G12" s="45" t="s">
        <v>73</v>
      </c>
    </row>
    <row r="13" spans="1:13">
      <c r="A13" s="45">
        <v>12</v>
      </c>
      <c r="B13" s="45" t="s">
        <v>61</v>
      </c>
      <c r="C13" s="46"/>
      <c r="D13" s="45"/>
      <c r="E13" s="45">
        <f t="shared" si="0"/>
        <v>-4.3E-3</v>
      </c>
      <c r="F13" s="46">
        <f t="shared" si="1"/>
        <v>-13.63998868</v>
      </c>
      <c r="G13" s="45" t="s">
        <v>74</v>
      </c>
    </row>
    <row r="14" spans="1:13">
      <c r="A14" s="45">
        <v>13</v>
      </c>
      <c r="B14" s="45" t="s">
        <v>61</v>
      </c>
      <c r="C14" s="46"/>
      <c r="D14" s="45"/>
      <c r="E14" s="45">
        <f t="shared" si="0"/>
        <v>-4.3E-3</v>
      </c>
      <c r="F14" s="46">
        <f t="shared" si="1"/>
        <v>-13.63998868</v>
      </c>
      <c r="G14" s="45" t="s">
        <v>75</v>
      </c>
    </row>
    <row r="15" spans="1:13">
      <c r="A15" s="45">
        <v>14</v>
      </c>
      <c r="B15" s="45" t="s">
        <v>61</v>
      </c>
      <c r="C15" s="46"/>
      <c r="D15" s="45"/>
      <c r="E15" s="45">
        <f t="shared" si="0"/>
        <v>-4.3E-3</v>
      </c>
      <c r="F15" s="46">
        <f t="shared" si="1"/>
        <v>-13.63998868</v>
      </c>
      <c r="G15" s="45" t="s">
        <v>76</v>
      </c>
    </row>
    <row r="16" spans="1:13">
      <c r="A16" s="45">
        <v>15</v>
      </c>
      <c r="B16" s="45" t="s">
        <v>61</v>
      </c>
      <c r="C16" s="46"/>
      <c r="D16" s="45"/>
      <c r="E16" s="45">
        <f t="shared" si="0"/>
        <v>-4.3E-3</v>
      </c>
      <c r="F16" s="46">
        <f t="shared" si="1"/>
        <v>-13.63998868</v>
      </c>
      <c r="G16" s="45" t="s">
        <v>77</v>
      </c>
    </row>
    <row r="17" spans="1:7">
      <c r="A17" s="45">
        <v>16</v>
      </c>
      <c r="B17" s="45" t="s">
        <v>61</v>
      </c>
      <c r="C17" s="46"/>
      <c r="D17" s="45"/>
      <c r="E17" s="45">
        <f t="shared" si="0"/>
        <v>-4.3E-3</v>
      </c>
      <c r="F17" s="46">
        <f t="shared" si="1"/>
        <v>-13.63998868</v>
      </c>
      <c r="G17" s="45" t="s">
        <v>78</v>
      </c>
    </row>
    <row r="18" spans="1:7">
      <c r="A18">
        <v>17</v>
      </c>
      <c r="B18" t="s">
        <v>61</v>
      </c>
      <c r="C18" s="39"/>
      <c r="D18" s="38"/>
      <c r="E18">
        <f t="shared" si="0"/>
        <v>-4.3E-3</v>
      </c>
      <c r="F18" s="37">
        <f t="shared" si="1"/>
        <v>-13.63998868</v>
      </c>
      <c r="G18" t="s">
        <v>79</v>
      </c>
    </row>
    <row r="19" spans="1:7">
      <c r="A19">
        <v>18</v>
      </c>
      <c r="B19" t="s">
        <v>61</v>
      </c>
      <c r="C19" s="39"/>
      <c r="D19" s="38"/>
      <c r="E19">
        <f t="shared" si="0"/>
        <v>-4.3E-3</v>
      </c>
      <c r="F19" s="37">
        <f t="shared" si="1"/>
        <v>-13.63998868</v>
      </c>
      <c r="G19" t="s">
        <v>80</v>
      </c>
    </row>
    <row r="20" spans="1:7">
      <c r="A20">
        <v>19</v>
      </c>
      <c r="B20" t="s">
        <v>61</v>
      </c>
      <c r="C20" s="39"/>
      <c r="D20" s="38"/>
      <c r="E20">
        <f t="shared" si="0"/>
        <v>-4.3E-3</v>
      </c>
      <c r="F20" s="37">
        <f t="shared" si="1"/>
        <v>-13.63998868</v>
      </c>
      <c r="G20" t="s">
        <v>81</v>
      </c>
    </row>
    <row r="21" spans="1:7">
      <c r="A21">
        <v>20</v>
      </c>
      <c r="B21" t="s">
        <v>61</v>
      </c>
      <c r="C21" s="39"/>
      <c r="D21" s="38"/>
      <c r="E21">
        <f t="shared" si="0"/>
        <v>-4.3E-3</v>
      </c>
      <c r="F21" s="37">
        <f t="shared" si="1"/>
        <v>-13.63998868</v>
      </c>
      <c r="G21" t="s">
        <v>82</v>
      </c>
    </row>
    <row r="22" spans="1:7">
      <c r="A22">
        <v>21</v>
      </c>
      <c r="B22" t="s">
        <v>61</v>
      </c>
      <c r="C22" s="39"/>
      <c r="D22" s="38"/>
      <c r="E22">
        <f t="shared" si="0"/>
        <v>-4.3E-3</v>
      </c>
      <c r="F22" s="37">
        <f t="shared" si="1"/>
        <v>-13.63998868</v>
      </c>
      <c r="G22" t="s">
        <v>83</v>
      </c>
    </row>
    <row r="23" spans="1:7">
      <c r="A23">
        <v>22</v>
      </c>
      <c r="B23" t="s">
        <v>61</v>
      </c>
      <c r="C23" s="39"/>
      <c r="D23" s="38"/>
      <c r="E23">
        <f t="shared" si="0"/>
        <v>-4.3E-3</v>
      </c>
      <c r="F23" s="37">
        <f t="shared" si="1"/>
        <v>-13.63998868</v>
      </c>
      <c r="G23" t="s">
        <v>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81"/>
  <sheetViews>
    <sheetView workbookViewId="0">
      <selection activeCell="I12" sqref="I12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/>
      <c r="D2" s="60"/>
      <c r="E2" s="60">
        <f t="shared" ref="E2:E23" si="0">((20-D2)*-0.000175+C2)-0.0008</f>
        <v>-4.3E-3</v>
      </c>
      <c r="F2" s="61">
        <f t="shared" ref="F2:F23" si="1">E2*10.9276-13.593</f>
        <v>-13.63998868</v>
      </c>
      <c r="G2" s="60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/>
      <c r="D3" s="60"/>
      <c r="E3" s="60">
        <f t="shared" si="0"/>
        <v>-4.3E-3</v>
      </c>
      <c r="F3" s="61">
        <f t="shared" si="1"/>
        <v>-13.63998868</v>
      </c>
      <c r="G3" s="60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2">
        <v>3</v>
      </c>
      <c r="B4" s="62" t="s">
        <v>61</v>
      </c>
      <c r="C4" s="63"/>
      <c r="D4" s="62"/>
      <c r="E4" s="62">
        <f t="shared" si="0"/>
        <v>-4.3E-3</v>
      </c>
      <c r="F4" s="63">
        <f t="shared" si="1"/>
        <v>-13.63998868</v>
      </c>
      <c r="G4" s="62" t="s">
        <v>87</v>
      </c>
      <c r="I4" t="s">
        <v>156</v>
      </c>
    </row>
    <row r="5" spans="1:13">
      <c r="A5" s="62">
        <v>4</v>
      </c>
      <c r="B5" s="62" t="s">
        <v>61</v>
      </c>
      <c r="C5" s="63"/>
      <c r="D5" s="62"/>
      <c r="E5" s="62">
        <f t="shared" si="0"/>
        <v>-4.3E-3</v>
      </c>
      <c r="F5" s="63">
        <f t="shared" si="1"/>
        <v>-13.63998868</v>
      </c>
      <c r="G5" s="62" t="s">
        <v>88</v>
      </c>
      <c r="I5" t="s">
        <v>157</v>
      </c>
    </row>
    <row r="6" spans="1:13">
      <c r="A6" s="62">
        <v>5</v>
      </c>
      <c r="B6" s="62" t="s">
        <v>61</v>
      </c>
      <c r="C6" s="63"/>
      <c r="D6" s="62"/>
      <c r="E6" s="62">
        <f t="shared" si="0"/>
        <v>-4.3E-3</v>
      </c>
      <c r="F6" s="63">
        <f t="shared" si="1"/>
        <v>-13.63998868</v>
      </c>
      <c r="G6" s="62" t="s">
        <v>89</v>
      </c>
    </row>
    <row r="7" spans="1:13">
      <c r="A7" s="62">
        <v>6</v>
      </c>
      <c r="B7" s="62" t="s">
        <v>61</v>
      </c>
      <c r="C7" s="63"/>
      <c r="D7" s="62"/>
      <c r="E7" s="62">
        <f t="shared" si="0"/>
        <v>-4.3E-3</v>
      </c>
      <c r="F7" s="63">
        <f t="shared" si="1"/>
        <v>-13.63998868</v>
      </c>
      <c r="G7" s="62" t="s">
        <v>90</v>
      </c>
    </row>
    <row r="8" spans="1:13">
      <c r="A8" s="62">
        <v>7</v>
      </c>
      <c r="B8" s="62" t="s">
        <v>61</v>
      </c>
      <c r="C8" s="63"/>
      <c r="D8" s="62"/>
      <c r="E8" s="62">
        <f t="shared" si="0"/>
        <v>-4.3E-3</v>
      </c>
      <c r="F8" s="63">
        <f t="shared" si="1"/>
        <v>-13.63998868</v>
      </c>
      <c r="G8" s="62" t="s">
        <v>91</v>
      </c>
    </row>
    <row r="9" spans="1:13">
      <c r="A9" s="62">
        <v>8</v>
      </c>
      <c r="B9" s="62" t="s">
        <v>61</v>
      </c>
      <c r="C9" s="63"/>
      <c r="D9" s="62"/>
      <c r="E9" s="62">
        <f t="shared" si="0"/>
        <v>-4.3E-3</v>
      </c>
      <c r="F9" s="63">
        <f t="shared" si="1"/>
        <v>-13.63998868</v>
      </c>
      <c r="G9" s="62" t="s">
        <v>92</v>
      </c>
    </row>
    <row r="10" spans="1:13">
      <c r="A10" s="62">
        <v>9</v>
      </c>
      <c r="B10" s="62" t="s">
        <v>61</v>
      </c>
      <c r="C10" s="63"/>
      <c r="D10" s="62"/>
      <c r="E10" s="62">
        <f t="shared" si="0"/>
        <v>-4.3E-3</v>
      </c>
      <c r="F10" s="63">
        <f t="shared" si="1"/>
        <v>-13.63998868</v>
      </c>
      <c r="G10" s="62" t="s">
        <v>93</v>
      </c>
    </row>
    <row r="11" spans="1:13">
      <c r="A11" s="62">
        <v>10</v>
      </c>
      <c r="B11" s="62" t="s">
        <v>61</v>
      </c>
      <c r="C11" s="63"/>
      <c r="D11" s="62"/>
      <c r="E11" s="62">
        <f t="shared" si="0"/>
        <v>-4.3E-3</v>
      </c>
      <c r="F11" s="63">
        <f t="shared" si="1"/>
        <v>-13.63998868</v>
      </c>
      <c r="G11" s="62" t="s">
        <v>94</v>
      </c>
    </row>
    <row r="12" spans="1:13">
      <c r="A12" s="60">
        <v>11</v>
      </c>
      <c r="B12" s="60" t="s">
        <v>61</v>
      </c>
      <c r="C12" s="61"/>
      <c r="D12" s="60"/>
      <c r="E12" s="60">
        <f t="shared" si="0"/>
        <v>-4.3E-3</v>
      </c>
      <c r="F12" s="61">
        <f t="shared" si="1"/>
        <v>-13.63998868</v>
      </c>
      <c r="G12" s="60" t="s">
        <v>95</v>
      </c>
    </row>
    <row r="13" spans="1:13">
      <c r="A13" s="60">
        <v>12</v>
      </c>
      <c r="B13" s="60" t="s">
        <v>61</v>
      </c>
      <c r="C13" s="61"/>
      <c r="D13" s="60"/>
      <c r="E13" s="60">
        <f t="shared" si="0"/>
        <v>-4.3E-3</v>
      </c>
      <c r="F13" s="61">
        <f t="shared" si="1"/>
        <v>-13.63998868</v>
      </c>
      <c r="G13" s="60" t="s">
        <v>96</v>
      </c>
    </row>
    <row r="14" spans="1:13">
      <c r="A14" s="60">
        <v>13</v>
      </c>
      <c r="B14" s="60" t="s">
        <v>61</v>
      </c>
      <c r="C14" s="61"/>
      <c r="D14" s="60"/>
      <c r="E14" s="60">
        <f t="shared" si="0"/>
        <v>-4.3E-3</v>
      </c>
      <c r="F14" s="61">
        <f t="shared" si="1"/>
        <v>-13.63998868</v>
      </c>
      <c r="G14" s="60" t="s">
        <v>97</v>
      </c>
    </row>
    <row r="15" spans="1:13">
      <c r="A15" s="60">
        <v>14</v>
      </c>
      <c r="B15" s="60" t="s">
        <v>61</v>
      </c>
      <c r="C15" s="61"/>
      <c r="D15" s="60"/>
      <c r="E15" s="60">
        <f t="shared" si="0"/>
        <v>-4.3E-3</v>
      </c>
      <c r="F15" s="61">
        <f t="shared" si="1"/>
        <v>-13.63998868</v>
      </c>
      <c r="G15" s="60" t="s">
        <v>98</v>
      </c>
    </row>
    <row r="16" spans="1:13">
      <c r="A16" s="60">
        <v>15</v>
      </c>
      <c r="B16" s="60" t="s">
        <v>61</v>
      </c>
      <c r="C16" s="61"/>
      <c r="D16" s="60"/>
      <c r="E16" s="60">
        <f t="shared" si="0"/>
        <v>-4.3E-3</v>
      </c>
      <c r="F16" s="61">
        <f t="shared" si="1"/>
        <v>-13.63998868</v>
      </c>
      <c r="G16" s="60" t="s">
        <v>99</v>
      </c>
    </row>
    <row r="17" spans="1:7">
      <c r="A17" s="60">
        <v>16</v>
      </c>
      <c r="B17" s="60" t="s">
        <v>61</v>
      </c>
      <c r="C17" s="61"/>
      <c r="D17" s="60"/>
      <c r="E17" s="60">
        <f t="shared" si="0"/>
        <v>-4.3E-3</v>
      </c>
      <c r="F17" s="61">
        <f t="shared" si="1"/>
        <v>-13.63998868</v>
      </c>
      <c r="G17" s="60" t="s">
        <v>100</v>
      </c>
    </row>
    <row r="18" spans="1:7">
      <c r="A18" s="60">
        <v>17</v>
      </c>
      <c r="B18" s="60" t="s">
        <v>61</v>
      </c>
      <c r="C18" s="61"/>
      <c r="D18" s="60"/>
      <c r="E18" s="60">
        <f t="shared" si="0"/>
        <v>-4.3E-3</v>
      </c>
      <c r="F18" s="61">
        <f t="shared" si="1"/>
        <v>-13.63998868</v>
      </c>
      <c r="G18" s="60" t="s">
        <v>101</v>
      </c>
    </row>
    <row r="19" spans="1:7">
      <c r="A19" s="60">
        <v>18</v>
      </c>
      <c r="B19" s="60" t="s">
        <v>61</v>
      </c>
      <c r="C19" s="61"/>
      <c r="D19" s="60"/>
      <c r="E19" s="60">
        <f t="shared" si="0"/>
        <v>-4.3E-3</v>
      </c>
      <c r="F19" s="61">
        <f t="shared" si="1"/>
        <v>-13.63998868</v>
      </c>
      <c r="G19" s="60" t="s">
        <v>102</v>
      </c>
    </row>
    <row r="20" spans="1:7">
      <c r="A20" s="62">
        <v>19</v>
      </c>
      <c r="B20" s="62" t="s">
        <v>61</v>
      </c>
      <c r="C20" s="63"/>
      <c r="D20" s="62"/>
      <c r="E20" s="62">
        <f t="shared" si="0"/>
        <v>-4.3E-3</v>
      </c>
      <c r="F20" s="63">
        <f t="shared" si="1"/>
        <v>-13.63998868</v>
      </c>
      <c r="G20" s="62" t="s">
        <v>103</v>
      </c>
    </row>
    <row r="21" spans="1:7">
      <c r="A21" s="62">
        <v>20</v>
      </c>
      <c r="B21" s="62" t="s">
        <v>61</v>
      </c>
      <c r="C21" s="63"/>
      <c r="D21" s="62"/>
      <c r="E21" s="62">
        <f t="shared" si="0"/>
        <v>-4.3E-3</v>
      </c>
      <c r="F21" s="63">
        <f t="shared" si="1"/>
        <v>-13.63998868</v>
      </c>
      <c r="G21" s="62" t="s">
        <v>104</v>
      </c>
    </row>
    <row r="22" spans="1:7">
      <c r="A22" s="62">
        <v>21</v>
      </c>
      <c r="B22" s="62" t="s">
        <v>61</v>
      </c>
      <c r="C22" s="63"/>
      <c r="D22" s="62"/>
      <c r="E22" s="62">
        <f t="shared" si="0"/>
        <v>-4.3E-3</v>
      </c>
      <c r="F22" s="63">
        <f t="shared" si="1"/>
        <v>-13.63998868</v>
      </c>
      <c r="G22" s="62" t="s">
        <v>105</v>
      </c>
    </row>
    <row r="23" spans="1:7">
      <c r="A23" s="62">
        <v>22</v>
      </c>
      <c r="B23" s="62" t="s">
        <v>61</v>
      </c>
      <c r="C23" s="63"/>
      <c r="D23" s="62"/>
      <c r="E23" s="62">
        <f t="shared" si="0"/>
        <v>-4.3E-3</v>
      </c>
      <c r="F23" s="63">
        <f t="shared" si="1"/>
        <v>-13.63998868</v>
      </c>
      <c r="G23" s="62" t="s">
        <v>106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5">
        <v>25</v>
      </c>
      <c r="B26" s="45" t="s">
        <v>61</v>
      </c>
      <c r="C26" s="46"/>
      <c r="D26" s="45"/>
      <c r="E26" s="45">
        <f t="shared" si="2"/>
        <v>-4.3E-3</v>
      </c>
      <c r="F26" s="46">
        <f t="shared" si="3"/>
        <v>-13.63998868</v>
      </c>
      <c r="G26" s="45" t="s">
        <v>87</v>
      </c>
    </row>
    <row r="27" spans="1:7">
      <c r="A27" s="45">
        <v>26</v>
      </c>
      <c r="B27" s="45" t="s">
        <v>61</v>
      </c>
      <c r="C27" s="46"/>
      <c r="D27" s="45"/>
      <c r="E27" s="45">
        <f t="shared" si="2"/>
        <v>-4.3E-3</v>
      </c>
      <c r="F27" s="46">
        <f t="shared" si="3"/>
        <v>-13.63998868</v>
      </c>
      <c r="G27" s="45" t="s">
        <v>88</v>
      </c>
    </row>
    <row r="28" spans="1:7">
      <c r="A28" s="45">
        <v>27</v>
      </c>
      <c r="B28" s="45" t="s">
        <v>61</v>
      </c>
      <c r="C28" s="46"/>
      <c r="D28" s="45"/>
      <c r="E28" s="45">
        <f t="shared" si="2"/>
        <v>-4.3E-3</v>
      </c>
      <c r="F28" s="46">
        <f t="shared" si="3"/>
        <v>-13.63998868</v>
      </c>
      <c r="G28" s="45" t="s">
        <v>89</v>
      </c>
    </row>
    <row r="29" spans="1:7">
      <c r="A29" s="45">
        <v>28</v>
      </c>
      <c r="B29" s="45" t="s">
        <v>61</v>
      </c>
      <c r="C29" s="46"/>
      <c r="D29" s="45"/>
      <c r="E29" s="45">
        <f t="shared" si="2"/>
        <v>-4.3E-3</v>
      </c>
      <c r="F29" s="46">
        <f t="shared" si="3"/>
        <v>-13.63998868</v>
      </c>
      <c r="G29" s="45" t="s">
        <v>90</v>
      </c>
    </row>
    <row r="30" spans="1:7">
      <c r="A30" s="45">
        <v>29</v>
      </c>
      <c r="B30" s="45" t="s">
        <v>61</v>
      </c>
      <c r="C30" s="46"/>
      <c r="D30" s="45"/>
      <c r="E30" s="45">
        <f t="shared" si="2"/>
        <v>-4.3E-3</v>
      </c>
      <c r="F30" s="46">
        <f t="shared" si="3"/>
        <v>-13.63998868</v>
      </c>
      <c r="G30" s="45" t="s">
        <v>91</v>
      </c>
    </row>
    <row r="31" spans="1:7">
      <c r="A31" s="45">
        <v>30</v>
      </c>
      <c r="B31" s="45" t="s">
        <v>61</v>
      </c>
      <c r="C31" s="46"/>
      <c r="D31" s="45"/>
      <c r="E31" s="45">
        <f t="shared" si="2"/>
        <v>-4.3E-3</v>
      </c>
      <c r="F31" s="46">
        <f t="shared" si="3"/>
        <v>-13.63998868</v>
      </c>
      <c r="G31" s="45" t="s">
        <v>92</v>
      </c>
    </row>
    <row r="32" spans="1:7">
      <c r="A32" s="45">
        <v>31</v>
      </c>
      <c r="B32" s="45" t="s">
        <v>61</v>
      </c>
      <c r="C32" s="46"/>
      <c r="D32" s="45"/>
      <c r="E32" s="45">
        <f t="shared" si="2"/>
        <v>-4.3E-3</v>
      </c>
      <c r="F32" s="46">
        <f t="shared" si="3"/>
        <v>-13.63998868</v>
      </c>
      <c r="G32" s="45" t="s">
        <v>93</v>
      </c>
    </row>
    <row r="33" spans="1:7">
      <c r="A33" s="45">
        <v>32</v>
      </c>
      <c r="B33" s="45" t="s">
        <v>61</v>
      </c>
      <c r="C33" s="46"/>
      <c r="D33" s="45"/>
      <c r="E33" s="45">
        <f t="shared" si="2"/>
        <v>-4.3E-3</v>
      </c>
      <c r="F33" s="46">
        <f t="shared" si="3"/>
        <v>-13.63998868</v>
      </c>
      <c r="G33" s="45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5">
        <v>41</v>
      </c>
      <c r="B42" s="45" t="s">
        <v>61</v>
      </c>
      <c r="C42" s="46"/>
      <c r="D42" s="45"/>
      <c r="E42" s="45">
        <f t="shared" si="2"/>
        <v>-4.3E-3</v>
      </c>
      <c r="F42" s="46">
        <f t="shared" si="3"/>
        <v>-13.63998868</v>
      </c>
      <c r="G42" s="45" t="s">
        <v>103</v>
      </c>
    </row>
    <row r="43" spans="1:7">
      <c r="A43" s="45">
        <v>42</v>
      </c>
      <c r="B43" s="45" t="s">
        <v>61</v>
      </c>
      <c r="C43" s="46"/>
      <c r="D43" s="45"/>
      <c r="E43" s="45">
        <f t="shared" si="2"/>
        <v>-4.3E-3</v>
      </c>
      <c r="F43" s="46">
        <f t="shared" si="3"/>
        <v>-13.63998868</v>
      </c>
      <c r="G43" s="45" t="s">
        <v>104</v>
      </c>
    </row>
    <row r="44" spans="1:7">
      <c r="A44" s="45">
        <v>43</v>
      </c>
      <c r="B44" s="45" t="s">
        <v>61</v>
      </c>
      <c r="C44" s="46"/>
      <c r="D44" s="45"/>
      <c r="E44" s="45">
        <f t="shared" si="2"/>
        <v>-4.3E-3</v>
      </c>
      <c r="F44" s="46">
        <f t="shared" si="3"/>
        <v>-13.63998868</v>
      </c>
      <c r="G44" s="45" t="s">
        <v>105</v>
      </c>
    </row>
    <row r="45" spans="1:7">
      <c r="A45" s="45">
        <v>44</v>
      </c>
      <c r="B45" s="45" t="s">
        <v>61</v>
      </c>
      <c r="C45" s="46"/>
      <c r="D45" s="45"/>
      <c r="E45" s="45">
        <f t="shared" si="2"/>
        <v>-4.3E-3</v>
      </c>
      <c r="F45" s="46">
        <f t="shared" si="3"/>
        <v>-13.63998868</v>
      </c>
      <c r="G45" s="45" t="s">
        <v>106</v>
      </c>
    </row>
    <row r="46" spans="1:7">
      <c r="A46" s="45">
        <v>45</v>
      </c>
      <c r="B46" s="45" t="s">
        <v>61</v>
      </c>
      <c r="C46" s="46"/>
      <c r="D46" s="45"/>
      <c r="E46" s="45">
        <f t="shared" si="2"/>
        <v>-4.3E-3</v>
      </c>
      <c r="F46" s="46">
        <f t="shared" si="3"/>
        <v>-13.63998868</v>
      </c>
      <c r="G46" s="45" t="s">
        <v>107</v>
      </c>
    </row>
    <row r="47" spans="1:7">
      <c r="A47" s="45">
        <v>46</v>
      </c>
      <c r="B47" s="45" t="s">
        <v>61</v>
      </c>
      <c r="C47" s="46"/>
      <c r="D47" s="45"/>
      <c r="E47" s="45">
        <f t="shared" si="2"/>
        <v>-4.3E-3</v>
      </c>
      <c r="F47" s="46">
        <f t="shared" si="3"/>
        <v>-13.63998868</v>
      </c>
      <c r="G47" s="45" t="s">
        <v>108</v>
      </c>
    </row>
    <row r="48" spans="1:7">
      <c r="A48" s="45">
        <v>47</v>
      </c>
      <c r="B48" s="45" t="s">
        <v>61</v>
      </c>
      <c r="C48" s="46"/>
      <c r="D48" s="45"/>
      <c r="E48" s="45">
        <f t="shared" si="2"/>
        <v>-4.3E-3</v>
      </c>
      <c r="F48" s="46">
        <f t="shared" si="3"/>
        <v>-13.63998868</v>
      </c>
      <c r="G48" s="45" t="s">
        <v>109</v>
      </c>
    </row>
    <row r="49" spans="1:7">
      <c r="A49" s="45">
        <v>48</v>
      </c>
      <c r="B49" s="45" t="s">
        <v>61</v>
      </c>
      <c r="C49" s="46"/>
      <c r="D49" s="45"/>
      <c r="E49" s="45">
        <f t="shared" si="2"/>
        <v>-4.3E-3</v>
      </c>
      <c r="F49" s="46">
        <f t="shared" si="3"/>
        <v>-13.63998868</v>
      </c>
      <c r="G49" s="45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5">
        <v>57</v>
      </c>
      <c r="B58" s="45" t="s">
        <v>61</v>
      </c>
      <c r="C58" s="46"/>
      <c r="D58" s="45"/>
      <c r="E58" s="45">
        <f t="shared" si="2"/>
        <v>-4.3E-3</v>
      </c>
      <c r="F58" s="46">
        <f t="shared" si="3"/>
        <v>-13.63998868</v>
      </c>
      <c r="G58" s="45" t="s">
        <v>119</v>
      </c>
    </row>
    <row r="59" spans="1:7">
      <c r="A59" s="45">
        <v>58</v>
      </c>
      <c r="B59" s="45" t="s">
        <v>61</v>
      </c>
      <c r="C59" s="46"/>
      <c r="D59" s="45"/>
      <c r="E59" s="45">
        <f t="shared" si="2"/>
        <v>-4.3E-3</v>
      </c>
      <c r="F59" s="46">
        <f t="shared" si="3"/>
        <v>-13.63998868</v>
      </c>
      <c r="G59" s="45" t="s">
        <v>120</v>
      </c>
    </row>
    <row r="60" spans="1:7">
      <c r="A60" s="45">
        <v>59</v>
      </c>
      <c r="B60" s="45" t="s">
        <v>61</v>
      </c>
      <c r="C60" s="46"/>
      <c r="D60" s="45"/>
      <c r="E60" s="45">
        <f t="shared" si="2"/>
        <v>-4.3E-3</v>
      </c>
      <c r="F60" s="46">
        <f t="shared" si="3"/>
        <v>-13.63998868</v>
      </c>
      <c r="G60" s="45" t="s">
        <v>121</v>
      </c>
    </row>
    <row r="61" spans="1:7">
      <c r="A61" s="45">
        <v>60</v>
      </c>
      <c r="B61" s="45" t="s">
        <v>61</v>
      </c>
      <c r="C61" s="46"/>
      <c r="D61" s="45"/>
      <c r="E61" s="45">
        <f t="shared" si="2"/>
        <v>-4.3E-3</v>
      </c>
      <c r="F61" s="46">
        <f t="shared" si="3"/>
        <v>-13.63998868</v>
      </c>
      <c r="G61" s="45" t="s">
        <v>122</v>
      </c>
    </row>
    <row r="62" spans="1:7">
      <c r="A62" s="45">
        <v>61</v>
      </c>
      <c r="B62" s="45" t="s">
        <v>61</v>
      </c>
      <c r="C62" s="46"/>
      <c r="D62" s="45"/>
      <c r="E62" s="45">
        <f t="shared" si="2"/>
        <v>-4.3E-3</v>
      </c>
      <c r="F62" s="46">
        <f t="shared" si="3"/>
        <v>-13.63998868</v>
      </c>
      <c r="G62" s="45" t="s">
        <v>123</v>
      </c>
    </row>
    <row r="63" spans="1:7">
      <c r="A63" s="45">
        <v>62</v>
      </c>
      <c r="B63" s="45" t="s">
        <v>61</v>
      </c>
      <c r="C63" s="46"/>
      <c r="D63" s="45"/>
      <c r="E63" s="45">
        <f t="shared" si="2"/>
        <v>-4.3E-3</v>
      </c>
      <c r="F63" s="46">
        <f t="shared" si="3"/>
        <v>-13.63998868</v>
      </c>
      <c r="G63" s="45" t="s">
        <v>124</v>
      </c>
    </row>
    <row r="64" spans="1:7">
      <c r="A64" s="45">
        <v>63</v>
      </c>
      <c r="B64" s="45" t="s">
        <v>61</v>
      </c>
      <c r="C64" s="46"/>
      <c r="D64" s="45"/>
      <c r="E64" s="45">
        <f t="shared" si="2"/>
        <v>-4.3E-3</v>
      </c>
      <c r="F64" s="46">
        <f t="shared" si="3"/>
        <v>-13.63998868</v>
      </c>
      <c r="G64" s="45" t="s">
        <v>125</v>
      </c>
    </row>
    <row r="65" spans="1:7">
      <c r="A65" s="45">
        <v>64</v>
      </c>
      <c r="B65" s="45" t="s">
        <v>61</v>
      </c>
      <c r="C65" s="46"/>
      <c r="D65" s="45"/>
      <c r="E65" s="45">
        <f t="shared" si="2"/>
        <v>-4.3E-3</v>
      </c>
      <c r="F65" s="46">
        <f t="shared" si="3"/>
        <v>-13.63998868</v>
      </c>
      <c r="G65" s="45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5">
        <v>72</v>
      </c>
      <c r="B73" s="45" t="s">
        <v>61</v>
      </c>
      <c r="C73" s="46"/>
      <c r="D73" s="45"/>
      <c r="E73" s="45">
        <f t="shared" si="4"/>
        <v>-4.3E-3</v>
      </c>
      <c r="F73" s="46">
        <f t="shared" si="5"/>
        <v>-13.63998868</v>
      </c>
      <c r="G73" s="45" t="s">
        <v>134</v>
      </c>
    </row>
    <row r="74" spans="1:7">
      <c r="A74" s="45">
        <v>73</v>
      </c>
      <c r="B74" s="45" t="s">
        <v>61</v>
      </c>
      <c r="C74" s="46"/>
      <c r="D74" s="45"/>
      <c r="E74" s="45">
        <f t="shared" si="4"/>
        <v>-4.3E-3</v>
      </c>
      <c r="F74" s="46">
        <f t="shared" si="5"/>
        <v>-13.63998868</v>
      </c>
      <c r="G74" s="45" t="s">
        <v>135</v>
      </c>
    </row>
    <row r="75" spans="1:7">
      <c r="A75" s="45">
        <v>74</v>
      </c>
      <c r="B75" s="45" t="s">
        <v>61</v>
      </c>
      <c r="C75" s="46"/>
      <c r="D75" s="45"/>
      <c r="E75" s="45">
        <f t="shared" si="4"/>
        <v>-4.3E-3</v>
      </c>
      <c r="F75" s="46">
        <f t="shared" si="5"/>
        <v>-13.63998868</v>
      </c>
      <c r="G75" s="45" t="s">
        <v>136</v>
      </c>
    </row>
    <row r="76" spans="1:7">
      <c r="A76" s="45">
        <v>75</v>
      </c>
      <c r="B76" s="45" t="s">
        <v>61</v>
      </c>
      <c r="C76" s="46"/>
      <c r="D76" s="45"/>
      <c r="E76" s="45">
        <f t="shared" si="4"/>
        <v>-4.3E-3</v>
      </c>
      <c r="F76" s="46">
        <f t="shared" si="5"/>
        <v>-13.63998868</v>
      </c>
      <c r="G76" s="45" t="s">
        <v>137</v>
      </c>
    </row>
    <row r="77" spans="1:7">
      <c r="A77" s="45">
        <v>76</v>
      </c>
      <c r="B77" s="45" t="s">
        <v>61</v>
      </c>
      <c r="C77" s="46"/>
      <c r="D77" s="45"/>
      <c r="E77" s="45">
        <f t="shared" si="4"/>
        <v>-4.3E-3</v>
      </c>
      <c r="F77" s="46">
        <f t="shared" si="5"/>
        <v>-13.63998868</v>
      </c>
      <c r="G77" s="45" t="s">
        <v>158</v>
      </c>
    </row>
    <row r="78" spans="1:7">
      <c r="A78" s="45">
        <v>77</v>
      </c>
      <c r="B78" s="45" t="s">
        <v>61</v>
      </c>
      <c r="C78" s="46"/>
      <c r="D78" s="45"/>
      <c r="E78" s="45">
        <f t="shared" si="4"/>
        <v>-4.3E-3</v>
      </c>
      <c r="F78" s="46">
        <f t="shared" si="5"/>
        <v>-13.63998868</v>
      </c>
      <c r="G78" s="45" t="s">
        <v>159</v>
      </c>
    </row>
    <row r="79" spans="1:7">
      <c r="A79" s="45">
        <v>78</v>
      </c>
      <c r="B79" s="45" t="s">
        <v>61</v>
      </c>
      <c r="C79" s="46"/>
      <c r="D79" s="45"/>
      <c r="E79" s="45">
        <f t="shared" si="4"/>
        <v>-4.3E-3</v>
      </c>
      <c r="F79" s="46">
        <f t="shared" si="5"/>
        <v>-13.63998868</v>
      </c>
      <c r="G79" s="45" t="s">
        <v>160</v>
      </c>
    </row>
    <row r="80" spans="1:7">
      <c r="A80" s="45">
        <v>79</v>
      </c>
      <c r="B80" s="45" t="s">
        <v>61</v>
      </c>
      <c r="C80" s="46"/>
      <c r="D80" s="45"/>
      <c r="E80" s="45">
        <f t="shared" si="4"/>
        <v>-4.3E-3</v>
      </c>
      <c r="F80" s="46">
        <f t="shared" si="5"/>
        <v>-13.63998868</v>
      </c>
      <c r="G80" s="45" t="s">
        <v>161</v>
      </c>
    </row>
    <row r="81" spans="1:7">
      <c r="A81" s="45">
        <v>80</v>
      </c>
      <c r="B81" s="45" t="s">
        <v>61</v>
      </c>
      <c r="C81" s="46"/>
      <c r="D81" s="45"/>
      <c r="E81" s="45">
        <f t="shared" si="4"/>
        <v>-4.3E-3</v>
      </c>
      <c r="F81" s="46">
        <f t="shared" si="5"/>
        <v>-13.63998868</v>
      </c>
      <c r="G81" s="45" t="s">
        <v>162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3"/>
  <sheetViews>
    <sheetView workbookViewId="0">
      <selection activeCell="E26" sqref="E26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2">
        <v>1</v>
      </c>
      <c r="B2" s="62" t="s">
        <v>61</v>
      </c>
      <c r="C2" s="63"/>
      <c r="D2" s="62"/>
      <c r="E2" s="62">
        <f t="shared" ref="E2:E23" si="0">((20-D2)*-0.000175+C2)-0.0008</f>
        <v>-4.3E-3</v>
      </c>
      <c r="F2" s="63">
        <f t="shared" ref="F2:F23" si="1">E2*10.9276-13.593</f>
        <v>-13.63998868</v>
      </c>
      <c r="G2" s="62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2">
        <v>2</v>
      </c>
      <c r="B3" s="62" t="s">
        <v>61</v>
      </c>
      <c r="C3" s="63"/>
      <c r="D3" s="62"/>
      <c r="E3" s="62">
        <f t="shared" si="0"/>
        <v>-4.3E-3</v>
      </c>
      <c r="F3" s="63">
        <f t="shared" si="1"/>
        <v>-13.63998868</v>
      </c>
      <c r="G3" s="62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2">
        <v>3</v>
      </c>
      <c r="B4" s="62" t="s">
        <v>61</v>
      </c>
      <c r="C4" s="63"/>
      <c r="D4" s="62"/>
      <c r="E4" s="62">
        <f t="shared" si="0"/>
        <v>-4.3E-3</v>
      </c>
      <c r="F4" s="63">
        <f t="shared" si="1"/>
        <v>-13.63998868</v>
      </c>
      <c r="G4" s="62" t="s">
        <v>109</v>
      </c>
      <c r="I4" t="s">
        <v>156</v>
      </c>
    </row>
    <row r="5" spans="1:13">
      <c r="A5" s="62">
        <v>4</v>
      </c>
      <c r="B5" s="62" t="s">
        <v>61</v>
      </c>
      <c r="C5" s="63"/>
      <c r="D5" s="62"/>
      <c r="E5" s="62">
        <f t="shared" si="0"/>
        <v>-4.3E-3</v>
      </c>
      <c r="F5" s="63">
        <f t="shared" si="1"/>
        <v>-13.63998868</v>
      </c>
      <c r="G5" s="62" t="s">
        <v>110</v>
      </c>
      <c r="I5" t="s">
        <v>157</v>
      </c>
    </row>
    <row r="6" spans="1:13">
      <c r="A6" s="60">
        <v>5</v>
      </c>
      <c r="B6" s="60" t="s">
        <v>61</v>
      </c>
      <c r="C6" s="61"/>
      <c r="D6" s="60"/>
      <c r="E6" s="60">
        <f t="shared" si="0"/>
        <v>-4.3E-3</v>
      </c>
      <c r="F6" s="61">
        <f t="shared" si="1"/>
        <v>-13.63998868</v>
      </c>
      <c r="G6" s="60" t="s">
        <v>111</v>
      </c>
    </row>
    <row r="7" spans="1:13">
      <c r="A7" s="60">
        <v>6</v>
      </c>
      <c r="B7" s="60" t="s">
        <v>61</v>
      </c>
      <c r="C7" s="61"/>
      <c r="D7" s="60"/>
      <c r="E7" s="60">
        <f t="shared" si="0"/>
        <v>-4.3E-3</v>
      </c>
      <c r="F7" s="61">
        <f t="shared" si="1"/>
        <v>-13.63998868</v>
      </c>
      <c r="G7" s="60" t="s">
        <v>112</v>
      </c>
    </row>
    <row r="8" spans="1:13">
      <c r="A8" s="60">
        <v>7</v>
      </c>
      <c r="B8" s="60" t="s">
        <v>61</v>
      </c>
      <c r="C8" s="61"/>
      <c r="D8" s="60"/>
      <c r="E8" s="60">
        <f t="shared" si="0"/>
        <v>-4.3E-3</v>
      </c>
      <c r="F8" s="61">
        <f t="shared" si="1"/>
        <v>-13.63998868</v>
      </c>
      <c r="G8" s="60" t="s">
        <v>113</v>
      </c>
    </row>
    <row r="9" spans="1:13">
      <c r="A9" s="60">
        <v>8</v>
      </c>
      <c r="B9" s="60" t="s">
        <v>61</v>
      </c>
      <c r="C9" s="61"/>
      <c r="D9" s="60"/>
      <c r="E9" s="60">
        <f t="shared" si="0"/>
        <v>-4.3E-3</v>
      </c>
      <c r="F9" s="61">
        <f t="shared" si="1"/>
        <v>-13.63998868</v>
      </c>
      <c r="G9" s="60" t="s">
        <v>114</v>
      </c>
    </row>
    <row r="10" spans="1:13">
      <c r="A10" s="60">
        <v>9</v>
      </c>
      <c r="B10" s="60" t="s">
        <v>61</v>
      </c>
      <c r="C10" s="61"/>
      <c r="D10" s="60"/>
      <c r="E10" s="60">
        <f t="shared" si="0"/>
        <v>-4.3E-3</v>
      </c>
      <c r="F10" s="61">
        <f t="shared" si="1"/>
        <v>-13.63998868</v>
      </c>
      <c r="G10" s="60" t="s">
        <v>115</v>
      </c>
    </row>
    <row r="11" spans="1:13">
      <c r="A11" s="60">
        <v>10</v>
      </c>
      <c r="B11" s="60" t="s">
        <v>61</v>
      </c>
      <c r="C11" s="61"/>
      <c r="D11" s="60"/>
      <c r="E11" s="60">
        <f t="shared" si="0"/>
        <v>-4.3E-3</v>
      </c>
      <c r="F11" s="61">
        <f t="shared" si="1"/>
        <v>-13.63998868</v>
      </c>
      <c r="G11" s="60" t="s">
        <v>116</v>
      </c>
    </row>
    <row r="12" spans="1:13">
      <c r="A12" s="60">
        <v>11</v>
      </c>
      <c r="B12" s="60" t="s">
        <v>61</v>
      </c>
      <c r="C12" s="61"/>
      <c r="D12" s="60"/>
      <c r="E12" s="60">
        <f t="shared" si="0"/>
        <v>-4.3E-3</v>
      </c>
      <c r="F12" s="61">
        <f t="shared" si="1"/>
        <v>-13.63998868</v>
      </c>
      <c r="G12" s="60" t="s">
        <v>117</v>
      </c>
    </row>
    <row r="13" spans="1:13">
      <c r="A13" s="60">
        <v>12</v>
      </c>
      <c r="B13" s="60" t="s">
        <v>61</v>
      </c>
      <c r="C13" s="61"/>
      <c r="D13" s="60"/>
      <c r="E13" s="60">
        <f t="shared" si="0"/>
        <v>-4.3E-3</v>
      </c>
      <c r="F13" s="61">
        <f t="shared" si="1"/>
        <v>-13.63998868</v>
      </c>
      <c r="G13" s="60" t="s">
        <v>118</v>
      </c>
    </row>
    <row r="14" spans="1:13">
      <c r="A14" s="62">
        <v>13</v>
      </c>
      <c r="B14" s="62" t="s">
        <v>61</v>
      </c>
      <c r="C14" s="63"/>
      <c r="D14" s="62"/>
      <c r="E14" s="62">
        <f t="shared" si="0"/>
        <v>-4.3E-3</v>
      </c>
      <c r="F14" s="63">
        <f t="shared" si="1"/>
        <v>-13.63998868</v>
      </c>
      <c r="G14" s="62" t="s">
        <v>119</v>
      </c>
    </row>
    <row r="15" spans="1:13">
      <c r="A15" s="62">
        <v>14</v>
      </c>
      <c r="B15" s="62" t="s">
        <v>61</v>
      </c>
      <c r="C15" s="63"/>
      <c r="D15" s="62"/>
      <c r="E15" s="62">
        <f t="shared" si="0"/>
        <v>-4.3E-3</v>
      </c>
      <c r="F15" s="63">
        <f t="shared" si="1"/>
        <v>-13.63998868</v>
      </c>
      <c r="G15" s="62" t="s">
        <v>120</v>
      </c>
    </row>
    <row r="16" spans="1:13">
      <c r="A16" s="62">
        <v>15</v>
      </c>
      <c r="B16" s="62" t="s">
        <v>61</v>
      </c>
      <c r="C16" s="63"/>
      <c r="D16" s="62"/>
      <c r="E16" s="62">
        <f t="shared" si="0"/>
        <v>-4.3E-3</v>
      </c>
      <c r="F16" s="63">
        <f t="shared" si="1"/>
        <v>-13.63998868</v>
      </c>
      <c r="G16" s="62" t="s">
        <v>121</v>
      </c>
    </row>
    <row r="17" spans="1:7">
      <c r="A17" s="62">
        <v>16</v>
      </c>
      <c r="B17" s="62" t="s">
        <v>61</v>
      </c>
      <c r="C17" s="63"/>
      <c r="D17" s="62"/>
      <c r="E17" s="62">
        <f t="shared" si="0"/>
        <v>-4.3E-3</v>
      </c>
      <c r="F17" s="63">
        <f t="shared" si="1"/>
        <v>-13.63998868</v>
      </c>
      <c r="G17" s="62" t="s">
        <v>122</v>
      </c>
    </row>
    <row r="18" spans="1:7">
      <c r="A18" s="62">
        <v>17</v>
      </c>
      <c r="B18" s="62" t="s">
        <v>61</v>
      </c>
      <c r="C18" s="63"/>
      <c r="D18" s="62"/>
      <c r="E18" s="62">
        <f t="shared" si="0"/>
        <v>-4.3E-3</v>
      </c>
      <c r="F18" s="63">
        <f t="shared" si="1"/>
        <v>-13.63998868</v>
      </c>
      <c r="G18" s="62" t="s">
        <v>123</v>
      </c>
    </row>
    <row r="19" spans="1:7">
      <c r="A19" s="62">
        <v>18</v>
      </c>
      <c r="B19" s="62" t="s">
        <v>61</v>
      </c>
      <c r="C19" s="63"/>
      <c r="D19" s="62"/>
      <c r="E19" s="62">
        <f t="shared" si="0"/>
        <v>-4.3E-3</v>
      </c>
      <c r="F19" s="63">
        <f t="shared" si="1"/>
        <v>-13.63998868</v>
      </c>
      <c r="G19" s="62" t="s">
        <v>124</v>
      </c>
    </row>
    <row r="20" spans="1:7">
      <c r="A20" s="62">
        <v>19</v>
      </c>
      <c r="B20" s="62" t="s">
        <v>61</v>
      </c>
      <c r="C20" s="63"/>
      <c r="D20" s="62"/>
      <c r="E20" s="62">
        <f t="shared" si="0"/>
        <v>-4.3E-3</v>
      </c>
      <c r="F20" s="63">
        <f t="shared" si="1"/>
        <v>-13.63998868</v>
      </c>
      <c r="G20" s="62" t="s">
        <v>125</v>
      </c>
    </row>
    <row r="21" spans="1:7">
      <c r="A21" s="62">
        <v>20</v>
      </c>
      <c r="B21" s="62" t="s">
        <v>61</v>
      </c>
      <c r="C21" s="63"/>
      <c r="D21" s="62"/>
      <c r="E21" s="62">
        <f t="shared" si="0"/>
        <v>-4.3E-3</v>
      </c>
      <c r="F21" s="63">
        <f t="shared" si="1"/>
        <v>-13.63998868</v>
      </c>
      <c r="G21" s="62" t="s">
        <v>126</v>
      </c>
    </row>
    <row r="22" spans="1:7">
      <c r="A22" s="60">
        <v>21</v>
      </c>
      <c r="B22" s="60" t="s">
        <v>61</v>
      </c>
      <c r="C22" s="61"/>
      <c r="D22" s="60"/>
      <c r="E22" s="60">
        <f t="shared" si="0"/>
        <v>-4.3E-3</v>
      </c>
      <c r="F22" s="61">
        <f t="shared" si="1"/>
        <v>-13.63998868</v>
      </c>
      <c r="G22" s="60" t="s">
        <v>127</v>
      </c>
    </row>
    <row r="23" spans="1:7">
      <c r="A23" s="60">
        <v>22</v>
      </c>
      <c r="B23" s="60" t="s">
        <v>61</v>
      </c>
      <c r="C23" s="61"/>
      <c r="D23" s="60"/>
      <c r="E23" s="60">
        <f t="shared" si="0"/>
        <v>-4.3E-3</v>
      </c>
      <c r="F23" s="61">
        <f t="shared" si="1"/>
        <v>-13.63998868</v>
      </c>
      <c r="G23" s="60" t="s">
        <v>128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81"/>
  <sheetViews>
    <sheetView workbookViewId="0">
      <selection activeCell="I12" sqref="I12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/>
      <c r="D2" s="60"/>
      <c r="E2" s="60">
        <f t="shared" ref="E2:E23" si="0">((20-D2)*-0.000175+C2)-0.0008</f>
        <v>-4.3E-3</v>
      </c>
      <c r="F2" s="61">
        <f t="shared" ref="F2:F23" si="1">E2*10.9276-13.593</f>
        <v>-13.63998868</v>
      </c>
      <c r="G2" s="60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/>
      <c r="D3" s="60"/>
      <c r="E3" s="60">
        <f t="shared" si="0"/>
        <v>-4.3E-3</v>
      </c>
      <c r="F3" s="61">
        <f t="shared" si="1"/>
        <v>-13.63998868</v>
      </c>
      <c r="G3" s="60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/>
      <c r="D4" s="60"/>
      <c r="E4" s="60">
        <f t="shared" si="0"/>
        <v>-4.3E-3</v>
      </c>
      <c r="F4" s="61">
        <f t="shared" si="1"/>
        <v>-13.63998868</v>
      </c>
      <c r="G4" s="60" t="s">
        <v>131</v>
      </c>
      <c r="I4" t="s">
        <v>156</v>
      </c>
    </row>
    <row r="5" spans="1:13">
      <c r="A5" s="60">
        <v>4</v>
      </c>
      <c r="B5" s="60" t="s">
        <v>61</v>
      </c>
      <c r="C5" s="61"/>
      <c r="D5" s="60"/>
      <c r="E5" s="60">
        <f t="shared" si="0"/>
        <v>-4.3E-3</v>
      </c>
      <c r="F5" s="61">
        <f t="shared" si="1"/>
        <v>-13.63998868</v>
      </c>
      <c r="G5" s="60" t="s">
        <v>132</v>
      </c>
      <c r="I5" t="s">
        <v>157</v>
      </c>
    </row>
    <row r="6" spans="1:13">
      <c r="A6" s="60">
        <v>5</v>
      </c>
      <c r="B6" s="60" t="s">
        <v>61</v>
      </c>
      <c r="C6" s="61"/>
      <c r="D6" s="60"/>
      <c r="E6" s="60">
        <f t="shared" si="0"/>
        <v>-4.3E-3</v>
      </c>
      <c r="F6" s="61">
        <f t="shared" si="1"/>
        <v>-13.63998868</v>
      </c>
      <c r="G6" s="60" t="s">
        <v>133</v>
      </c>
    </row>
    <row r="7" spans="1:13">
      <c r="A7" s="60">
        <v>6</v>
      </c>
      <c r="B7" s="60" t="s">
        <v>61</v>
      </c>
      <c r="C7" s="61"/>
      <c r="D7" s="60"/>
      <c r="E7" s="60">
        <f t="shared" si="0"/>
        <v>-4.3E-3</v>
      </c>
      <c r="F7" s="61">
        <f t="shared" si="1"/>
        <v>-13.63998868</v>
      </c>
      <c r="G7" s="60" t="s">
        <v>134</v>
      </c>
    </row>
    <row r="8" spans="1:13">
      <c r="A8" s="62">
        <v>7</v>
      </c>
      <c r="B8" s="62" t="s">
        <v>61</v>
      </c>
      <c r="C8" s="63"/>
      <c r="D8" s="62"/>
      <c r="E8" s="62">
        <f t="shared" si="0"/>
        <v>-4.3E-3</v>
      </c>
      <c r="F8" s="63">
        <f t="shared" si="1"/>
        <v>-13.63998868</v>
      </c>
      <c r="G8" s="62" t="s">
        <v>135</v>
      </c>
    </row>
    <row r="9" spans="1:13">
      <c r="A9" s="62">
        <v>8</v>
      </c>
      <c r="B9" s="62" t="s">
        <v>61</v>
      </c>
      <c r="C9" s="63"/>
      <c r="D9" s="62"/>
      <c r="E9" s="62">
        <f t="shared" si="0"/>
        <v>-4.3E-3</v>
      </c>
      <c r="F9" s="63">
        <f t="shared" si="1"/>
        <v>-13.63998868</v>
      </c>
      <c r="G9" s="62" t="s">
        <v>136</v>
      </c>
    </row>
    <row r="10" spans="1:13">
      <c r="A10" s="62">
        <v>9</v>
      </c>
      <c r="B10" s="62" t="s">
        <v>61</v>
      </c>
      <c r="C10" s="63"/>
      <c r="D10" s="62"/>
      <c r="E10" s="62">
        <f t="shared" si="0"/>
        <v>-4.3E-3</v>
      </c>
      <c r="F10" s="63">
        <f t="shared" si="1"/>
        <v>-13.63998868</v>
      </c>
      <c r="G10" s="62" t="s">
        <v>137</v>
      </c>
    </row>
    <row r="11" spans="1:13">
      <c r="A11" s="62">
        <v>10</v>
      </c>
      <c r="B11" s="62" t="s">
        <v>61</v>
      </c>
      <c r="C11" s="63"/>
      <c r="D11" s="62"/>
      <c r="E11" s="62">
        <f t="shared" si="0"/>
        <v>-4.3E-3</v>
      </c>
      <c r="F11" s="63">
        <f t="shared" si="1"/>
        <v>-13.63998868</v>
      </c>
      <c r="G11" s="62" t="s">
        <v>158</v>
      </c>
    </row>
    <row r="12" spans="1:13">
      <c r="A12" s="62">
        <v>11</v>
      </c>
      <c r="B12" s="62" t="s">
        <v>61</v>
      </c>
      <c r="C12" s="63"/>
      <c r="D12" s="62"/>
      <c r="E12" s="62">
        <f t="shared" si="0"/>
        <v>-4.3E-3</v>
      </c>
      <c r="F12" s="63">
        <f t="shared" si="1"/>
        <v>-13.63998868</v>
      </c>
      <c r="G12" s="62" t="s">
        <v>159</v>
      </c>
    </row>
    <row r="13" spans="1:13">
      <c r="A13" s="62">
        <v>12</v>
      </c>
      <c r="B13" s="62" t="s">
        <v>61</v>
      </c>
      <c r="C13" s="63"/>
      <c r="D13" s="62"/>
      <c r="E13" s="62">
        <f t="shared" si="0"/>
        <v>-4.3E-3</v>
      </c>
      <c r="F13" s="63">
        <f t="shared" si="1"/>
        <v>-13.63998868</v>
      </c>
      <c r="G13" s="62" t="s">
        <v>160</v>
      </c>
    </row>
    <row r="14" spans="1:13">
      <c r="A14" s="62">
        <v>13</v>
      </c>
      <c r="B14" s="62" t="s">
        <v>61</v>
      </c>
      <c r="C14" s="63"/>
      <c r="D14" s="62"/>
      <c r="E14" s="62">
        <f t="shared" si="0"/>
        <v>-4.3E-3</v>
      </c>
      <c r="F14" s="63">
        <f t="shared" si="1"/>
        <v>-13.63998868</v>
      </c>
      <c r="G14" s="62" t="s">
        <v>161</v>
      </c>
    </row>
    <row r="15" spans="1:13">
      <c r="A15" s="62">
        <v>14</v>
      </c>
      <c r="B15" s="62" t="s">
        <v>61</v>
      </c>
      <c r="C15" s="63"/>
      <c r="D15" s="62"/>
      <c r="E15" s="62">
        <f t="shared" si="0"/>
        <v>-4.3E-3</v>
      </c>
      <c r="F15" s="63">
        <f t="shared" si="1"/>
        <v>-13.63998868</v>
      </c>
      <c r="G15" s="62" t="s">
        <v>162</v>
      </c>
    </row>
    <row r="16" spans="1:13">
      <c r="A16" s="60">
        <v>15</v>
      </c>
      <c r="B16" s="60" t="s">
        <v>61</v>
      </c>
      <c r="C16" s="61"/>
      <c r="D16" s="60"/>
      <c r="E16" s="60">
        <f t="shared" si="0"/>
        <v>-4.3E-3</v>
      </c>
      <c r="F16" s="61">
        <f t="shared" si="1"/>
        <v>-13.63998868</v>
      </c>
      <c r="G16" s="60" t="s">
        <v>170</v>
      </c>
    </row>
    <row r="17" spans="1:7">
      <c r="A17" s="60">
        <v>16</v>
      </c>
      <c r="B17" s="60" t="s">
        <v>61</v>
      </c>
      <c r="C17" s="61"/>
      <c r="D17" s="60"/>
      <c r="E17" s="60">
        <f t="shared" si="0"/>
        <v>-4.3E-3</v>
      </c>
      <c r="F17" s="61">
        <f t="shared" si="1"/>
        <v>-13.63998868</v>
      </c>
      <c r="G17" s="60" t="s">
        <v>171</v>
      </c>
    </row>
    <row r="18" spans="1:7">
      <c r="A18" s="60">
        <v>17</v>
      </c>
      <c r="B18" s="60" t="s">
        <v>61</v>
      </c>
      <c r="C18" s="61"/>
      <c r="D18" s="60"/>
      <c r="E18" s="60">
        <f t="shared" si="0"/>
        <v>-4.3E-3</v>
      </c>
      <c r="F18" s="61">
        <f t="shared" si="1"/>
        <v>-13.63998868</v>
      </c>
      <c r="G18" s="60" t="s">
        <v>172</v>
      </c>
    </row>
    <row r="19" spans="1:7">
      <c r="A19" s="60">
        <v>18</v>
      </c>
      <c r="B19" s="60" t="s">
        <v>61</v>
      </c>
      <c r="C19" s="61"/>
      <c r="D19" s="60"/>
      <c r="E19" s="60">
        <f t="shared" si="0"/>
        <v>-4.3E-3</v>
      </c>
      <c r="F19" s="61">
        <f t="shared" si="1"/>
        <v>-13.63998868</v>
      </c>
      <c r="G19" s="60" t="s">
        <v>173</v>
      </c>
    </row>
    <row r="20" spans="1:7">
      <c r="A20" s="60">
        <v>19</v>
      </c>
      <c r="B20" s="60" t="s">
        <v>61</v>
      </c>
      <c r="C20" s="61"/>
      <c r="D20" s="60"/>
      <c r="E20" s="60">
        <f t="shared" si="0"/>
        <v>-4.3E-3</v>
      </c>
      <c r="F20" s="61">
        <f t="shared" si="1"/>
        <v>-13.63998868</v>
      </c>
      <c r="G20" s="60" t="s">
        <v>174</v>
      </c>
    </row>
    <row r="21" spans="1:7">
      <c r="A21" s="60">
        <v>20</v>
      </c>
      <c r="B21" s="60" t="s">
        <v>61</v>
      </c>
      <c r="C21" s="61"/>
      <c r="D21" s="60"/>
      <c r="E21" s="60">
        <f t="shared" si="0"/>
        <v>-4.3E-3</v>
      </c>
      <c r="F21" s="61">
        <f t="shared" si="1"/>
        <v>-13.63998868</v>
      </c>
      <c r="G21" s="60" t="s">
        <v>175</v>
      </c>
    </row>
    <row r="22" spans="1:7">
      <c r="A22" s="60">
        <v>21</v>
      </c>
      <c r="B22" s="60" t="s">
        <v>61</v>
      </c>
      <c r="C22" s="61"/>
      <c r="D22" s="60"/>
      <c r="E22" s="60">
        <f t="shared" si="0"/>
        <v>-4.3E-3</v>
      </c>
      <c r="F22" s="61">
        <f t="shared" si="1"/>
        <v>-13.63998868</v>
      </c>
      <c r="G22" s="60" t="s">
        <v>176</v>
      </c>
    </row>
    <row r="23" spans="1:7">
      <c r="A23" s="60">
        <v>22</v>
      </c>
      <c r="B23" s="60" t="s">
        <v>61</v>
      </c>
      <c r="C23" s="61"/>
      <c r="D23" s="60"/>
      <c r="E23" s="60">
        <f t="shared" si="0"/>
        <v>-4.3E-3</v>
      </c>
      <c r="F23" s="61">
        <f t="shared" si="1"/>
        <v>-13.63998868</v>
      </c>
      <c r="G23" s="60" t="s">
        <v>177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5">
        <v>25</v>
      </c>
      <c r="B26" s="45" t="s">
        <v>61</v>
      </c>
      <c r="C26" s="46"/>
      <c r="D26" s="45"/>
      <c r="E26" s="45">
        <f t="shared" si="2"/>
        <v>-4.3E-3</v>
      </c>
      <c r="F26" s="46">
        <f t="shared" si="3"/>
        <v>-13.63998868</v>
      </c>
      <c r="G26" s="45" t="s">
        <v>87</v>
      </c>
    </row>
    <row r="27" spans="1:7">
      <c r="A27" s="45">
        <v>26</v>
      </c>
      <c r="B27" s="45" t="s">
        <v>61</v>
      </c>
      <c r="C27" s="46"/>
      <c r="D27" s="45"/>
      <c r="E27" s="45">
        <f t="shared" si="2"/>
        <v>-4.3E-3</v>
      </c>
      <c r="F27" s="46">
        <f t="shared" si="3"/>
        <v>-13.63998868</v>
      </c>
      <c r="G27" s="45" t="s">
        <v>88</v>
      </c>
    </row>
    <row r="28" spans="1:7">
      <c r="A28" s="45">
        <v>27</v>
      </c>
      <c r="B28" s="45" t="s">
        <v>61</v>
      </c>
      <c r="C28" s="46"/>
      <c r="D28" s="45"/>
      <c r="E28" s="45">
        <f t="shared" si="2"/>
        <v>-4.3E-3</v>
      </c>
      <c r="F28" s="46">
        <f t="shared" si="3"/>
        <v>-13.63998868</v>
      </c>
      <c r="G28" s="45" t="s">
        <v>89</v>
      </c>
    </row>
    <row r="29" spans="1:7">
      <c r="A29" s="45">
        <v>28</v>
      </c>
      <c r="B29" s="45" t="s">
        <v>61</v>
      </c>
      <c r="C29" s="46"/>
      <c r="D29" s="45"/>
      <c r="E29" s="45">
        <f t="shared" si="2"/>
        <v>-4.3E-3</v>
      </c>
      <c r="F29" s="46">
        <f t="shared" si="3"/>
        <v>-13.63998868</v>
      </c>
      <c r="G29" s="45" t="s">
        <v>90</v>
      </c>
    </row>
    <row r="30" spans="1:7">
      <c r="A30" s="45">
        <v>29</v>
      </c>
      <c r="B30" s="45" t="s">
        <v>61</v>
      </c>
      <c r="C30" s="46"/>
      <c r="D30" s="45"/>
      <c r="E30" s="45">
        <f t="shared" si="2"/>
        <v>-4.3E-3</v>
      </c>
      <c r="F30" s="46">
        <f t="shared" si="3"/>
        <v>-13.63998868</v>
      </c>
      <c r="G30" s="45" t="s">
        <v>91</v>
      </c>
    </row>
    <row r="31" spans="1:7">
      <c r="A31" s="45">
        <v>30</v>
      </c>
      <c r="B31" s="45" t="s">
        <v>61</v>
      </c>
      <c r="C31" s="46"/>
      <c r="D31" s="45"/>
      <c r="E31" s="45">
        <f t="shared" si="2"/>
        <v>-4.3E-3</v>
      </c>
      <c r="F31" s="46">
        <f t="shared" si="3"/>
        <v>-13.63998868</v>
      </c>
      <c r="G31" s="45" t="s">
        <v>92</v>
      </c>
    </row>
    <row r="32" spans="1:7">
      <c r="A32" s="45">
        <v>31</v>
      </c>
      <c r="B32" s="45" t="s">
        <v>61</v>
      </c>
      <c r="C32" s="46"/>
      <c r="D32" s="45"/>
      <c r="E32" s="45">
        <f t="shared" si="2"/>
        <v>-4.3E-3</v>
      </c>
      <c r="F32" s="46">
        <f t="shared" si="3"/>
        <v>-13.63998868</v>
      </c>
      <c r="G32" s="45" t="s">
        <v>93</v>
      </c>
    </row>
    <row r="33" spans="1:7">
      <c r="A33" s="45">
        <v>32</v>
      </c>
      <c r="B33" s="45" t="s">
        <v>61</v>
      </c>
      <c r="C33" s="46"/>
      <c r="D33" s="45"/>
      <c r="E33" s="45">
        <f t="shared" si="2"/>
        <v>-4.3E-3</v>
      </c>
      <c r="F33" s="46">
        <f t="shared" si="3"/>
        <v>-13.63998868</v>
      </c>
      <c r="G33" s="45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5">
        <v>41</v>
      </c>
      <c r="B42" s="45" t="s">
        <v>61</v>
      </c>
      <c r="C42" s="46"/>
      <c r="D42" s="45"/>
      <c r="E42" s="45">
        <f t="shared" si="2"/>
        <v>-4.3E-3</v>
      </c>
      <c r="F42" s="46">
        <f t="shared" si="3"/>
        <v>-13.63998868</v>
      </c>
      <c r="G42" s="45" t="s">
        <v>103</v>
      </c>
    </row>
    <row r="43" spans="1:7">
      <c r="A43" s="45">
        <v>42</v>
      </c>
      <c r="B43" s="45" t="s">
        <v>61</v>
      </c>
      <c r="C43" s="46"/>
      <c r="D43" s="45"/>
      <c r="E43" s="45">
        <f t="shared" si="2"/>
        <v>-4.3E-3</v>
      </c>
      <c r="F43" s="46">
        <f t="shared" si="3"/>
        <v>-13.63998868</v>
      </c>
      <c r="G43" s="45" t="s">
        <v>104</v>
      </c>
    </row>
    <row r="44" spans="1:7">
      <c r="A44" s="45">
        <v>43</v>
      </c>
      <c r="B44" s="45" t="s">
        <v>61</v>
      </c>
      <c r="C44" s="46"/>
      <c r="D44" s="45"/>
      <c r="E44" s="45">
        <f t="shared" si="2"/>
        <v>-4.3E-3</v>
      </c>
      <c r="F44" s="46">
        <f t="shared" si="3"/>
        <v>-13.63998868</v>
      </c>
      <c r="G44" s="45" t="s">
        <v>105</v>
      </c>
    </row>
    <row r="45" spans="1:7">
      <c r="A45" s="45">
        <v>44</v>
      </c>
      <c r="B45" s="45" t="s">
        <v>61</v>
      </c>
      <c r="C45" s="46"/>
      <c r="D45" s="45"/>
      <c r="E45" s="45">
        <f t="shared" si="2"/>
        <v>-4.3E-3</v>
      </c>
      <c r="F45" s="46">
        <f t="shared" si="3"/>
        <v>-13.63998868</v>
      </c>
      <c r="G45" s="45" t="s">
        <v>106</v>
      </c>
    </row>
    <row r="46" spans="1:7">
      <c r="A46" s="45">
        <v>45</v>
      </c>
      <c r="B46" s="45" t="s">
        <v>61</v>
      </c>
      <c r="C46" s="46"/>
      <c r="D46" s="45"/>
      <c r="E46" s="45">
        <f t="shared" si="2"/>
        <v>-4.3E-3</v>
      </c>
      <c r="F46" s="46">
        <f t="shared" si="3"/>
        <v>-13.63998868</v>
      </c>
      <c r="G46" s="45" t="s">
        <v>107</v>
      </c>
    </row>
    <row r="47" spans="1:7">
      <c r="A47" s="45">
        <v>46</v>
      </c>
      <c r="B47" s="45" t="s">
        <v>61</v>
      </c>
      <c r="C47" s="46"/>
      <c r="D47" s="45"/>
      <c r="E47" s="45">
        <f t="shared" si="2"/>
        <v>-4.3E-3</v>
      </c>
      <c r="F47" s="46">
        <f t="shared" si="3"/>
        <v>-13.63998868</v>
      </c>
      <c r="G47" s="45" t="s">
        <v>108</v>
      </c>
    </row>
    <row r="48" spans="1:7">
      <c r="A48" s="45">
        <v>47</v>
      </c>
      <c r="B48" s="45" t="s">
        <v>61</v>
      </c>
      <c r="C48" s="46"/>
      <c r="D48" s="45"/>
      <c r="E48" s="45">
        <f t="shared" si="2"/>
        <v>-4.3E-3</v>
      </c>
      <c r="F48" s="46">
        <f t="shared" si="3"/>
        <v>-13.63998868</v>
      </c>
      <c r="G48" s="45" t="s">
        <v>109</v>
      </c>
    </row>
    <row r="49" spans="1:7">
      <c r="A49" s="45">
        <v>48</v>
      </c>
      <c r="B49" s="45" t="s">
        <v>61</v>
      </c>
      <c r="C49" s="46"/>
      <c r="D49" s="45"/>
      <c r="E49" s="45">
        <f t="shared" si="2"/>
        <v>-4.3E-3</v>
      </c>
      <c r="F49" s="46">
        <f t="shared" si="3"/>
        <v>-13.63998868</v>
      </c>
      <c r="G49" s="45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5">
        <v>57</v>
      </c>
      <c r="B58" s="45" t="s">
        <v>61</v>
      </c>
      <c r="C58" s="46"/>
      <c r="D58" s="45"/>
      <c r="E58" s="45">
        <f t="shared" si="2"/>
        <v>-4.3E-3</v>
      </c>
      <c r="F58" s="46">
        <f t="shared" si="3"/>
        <v>-13.63998868</v>
      </c>
      <c r="G58" s="45" t="s">
        <v>119</v>
      </c>
    </row>
    <row r="59" spans="1:7">
      <c r="A59" s="45">
        <v>58</v>
      </c>
      <c r="B59" s="45" t="s">
        <v>61</v>
      </c>
      <c r="C59" s="46"/>
      <c r="D59" s="45"/>
      <c r="E59" s="45">
        <f t="shared" si="2"/>
        <v>-4.3E-3</v>
      </c>
      <c r="F59" s="46">
        <f t="shared" si="3"/>
        <v>-13.63998868</v>
      </c>
      <c r="G59" s="45" t="s">
        <v>120</v>
      </c>
    </row>
    <row r="60" spans="1:7">
      <c r="A60" s="45">
        <v>59</v>
      </c>
      <c r="B60" s="45" t="s">
        <v>61</v>
      </c>
      <c r="C60" s="46"/>
      <c r="D60" s="45"/>
      <c r="E60" s="45">
        <f t="shared" si="2"/>
        <v>-4.3E-3</v>
      </c>
      <c r="F60" s="46">
        <f t="shared" si="3"/>
        <v>-13.63998868</v>
      </c>
      <c r="G60" s="45" t="s">
        <v>121</v>
      </c>
    </row>
    <row r="61" spans="1:7">
      <c r="A61" s="45">
        <v>60</v>
      </c>
      <c r="B61" s="45" t="s">
        <v>61</v>
      </c>
      <c r="C61" s="46"/>
      <c r="D61" s="45"/>
      <c r="E61" s="45">
        <f t="shared" si="2"/>
        <v>-4.3E-3</v>
      </c>
      <c r="F61" s="46">
        <f t="shared" si="3"/>
        <v>-13.63998868</v>
      </c>
      <c r="G61" s="45" t="s">
        <v>122</v>
      </c>
    </row>
    <row r="62" spans="1:7">
      <c r="A62" s="45">
        <v>61</v>
      </c>
      <c r="B62" s="45" t="s">
        <v>61</v>
      </c>
      <c r="C62" s="46"/>
      <c r="D62" s="45"/>
      <c r="E62" s="45">
        <f t="shared" si="2"/>
        <v>-4.3E-3</v>
      </c>
      <c r="F62" s="46">
        <f t="shared" si="3"/>
        <v>-13.63998868</v>
      </c>
      <c r="G62" s="45" t="s">
        <v>123</v>
      </c>
    </row>
    <row r="63" spans="1:7">
      <c r="A63" s="45">
        <v>62</v>
      </c>
      <c r="B63" s="45" t="s">
        <v>61</v>
      </c>
      <c r="C63" s="46"/>
      <c r="D63" s="45"/>
      <c r="E63" s="45">
        <f t="shared" si="2"/>
        <v>-4.3E-3</v>
      </c>
      <c r="F63" s="46">
        <f t="shared" si="3"/>
        <v>-13.63998868</v>
      </c>
      <c r="G63" s="45" t="s">
        <v>124</v>
      </c>
    </row>
    <row r="64" spans="1:7">
      <c r="A64" s="45">
        <v>63</v>
      </c>
      <c r="B64" s="45" t="s">
        <v>61</v>
      </c>
      <c r="C64" s="46"/>
      <c r="D64" s="45"/>
      <c r="E64" s="45">
        <f t="shared" si="2"/>
        <v>-4.3E-3</v>
      </c>
      <c r="F64" s="46">
        <f t="shared" si="3"/>
        <v>-13.63998868</v>
      </c>
      <c r="G64" s="45" t="s">
        <v>125</v>
      </c>
    </row>
    <row r="65" spans="1:7">
      <c r="A65" s="45">
        <v>64</v>
      </c>
      <c r="B65" s="45" t="s">
        <v>61</v>
      </c>
      <c r="C65" s="46"/>
      <c r="D65" s="45"/>
      <c r="E65" s="45">
        <f t="shared" si="2"/>
        <v>-4.3E-3</v>
      </c>
      <c r="F65" s="46">
        <f t="shared" si="3"/>
        <v>-13.63998868</v>
      </c>
      <c r="G65" s="45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5">
        <v>72</v>
      </c>
      <c r="B73" s="45" t="s">
        <v>61</v>
      </c>
      <c r="C73" s="46"/>
      <c r="D73" s="45"/>
      <c r="E73" s="45">
        <f t="shared" si="4"/>
        <v>-4.3E-3</v>
      </c>
      <c r="F73" s="46">
        <f t="shared" si="5"/>
        <v>-13.63998868</v>
      </c>
      <c r="G73" s="45" t="s">
        <v>134</v>
      </c>
    </row>
    <row r="74" spans="1:7">
      <c r="A74" s="45">
        <v>73</v>
      </c>
      <c r="B74" s="45" t="s">
        <v>61</v>
      </c>
      <c r="C74" s="46"/>
      <c r="D74" s="45"/>
      <c r="E74" s="45">
        <f t="shared" si="4"/>
        <v>-4.3E-3</v>
      </c>
      <c r="F74" s="46">
        <f t="shared" si="5"/>
        <v>-13.63998868</v>
      </c>
      <c r="G74" s="45" t="s">
        <v>135</v>
      </c>
    </row>
    <row r="75" spans="1:7">
      <c r="A75" s="45">
        <v>74</v>
      </c>
      <c r="B75" s="45" t="s">
        <v>61</v>
      </c>
      <c r="C75" s="46"/>
      <c r="D75" s="45"/>
      <c r="E75" s="45">
        <f t="shared" si="4"/>
        <v>-4.3E-3</v>
      </c>
      <c r="F75" s="46">
        <f t="shared" si="5"/>
        <v>-13.63998868</v>
      </c>
      <c r="G75" s="45" t="s">
        <v>136</v>
      </c>
    </row>
    <row r="76" spans="1:7">
      <c r="A76" s="45">
        <v>75</v>
      </c>
      <c r="B76" s="45" t="s">
        <v>61</v>
      </c>
      <c r="C76" s="46"/>
      <c r="D76" s="45"/>
      <c r="E76" s="45">
        <f t="shared" si="4"/>
        <v>-4.3E-3</v>
      </c>
      <c r="F76" s="46">
        <f t="shared" si="5"/>
        <v>-13.63998868</v>
      </c>
      <c r="G76" s="45" t="s">
        <v>137</v>
      </c>
    </row>
    <row r="77" spans="1:7">
      <c r="A77" s="45">
        <v>76</v>
      </c>
      <c r="B77" s="45" t="s">
        <v>61</v>
      </c>
      <c r="C77" s="46"/>
      <c r="D77" s="45"/>
      <c r="E77" s="45">
        <f t="shared" si="4"/>
        <v>-4.3E-3</v>
      </c>
      <c r="F77" s="46">
        <f t="shared" si="5"/>
        <v>-13.63998868</v>
      </c>
      <c r="G77" s="45" t="s">
        <v>158</v>
      </c>
    </row>
    <row r="78" spans="1:7">
      <c r="A78" s="45">
        <v>77</v>
      </c>
      <c r="B78" s="45" t="s">
        <v>61</v>
      </c>
      <c r="C78" s="46"/>
      <c r="D78" s="45"/>
      <c r="E78" s="45">
        <f t="shared" si="4"/>
        <v>-4.3E-3</v>
      </c>
      <c r="F78" s="46">
        <f t="shared" si="5"/>
        <v>-13.63998868</v>
      </c>
      <c r="G78" s="45" t="s">
        <v>159</v>
      </c>
    </row>
    <row r="79" spans="1:7">
      <c r="A79" s="45">
        <v>78</v>
      </c>
      <c r="B79" s="45" t="s">
        <v>61</v>
      </c>
      <c r="C79" s="46"/>
      <c r="D79" s="45"/>
      <c r="E79" s="45">
        <f t="shared" si="4"/>
        <v>-4.3E-3</v>
      </c>
      <c r="F79" s="46">
        <f t="shared" si="5"/>
        <v>-13.63998868</v>
      </c>
      <c r="G79" s="45" t="s">
        <v>160</v>
      </c>
    </row>
    <row r="80" spans="1:7">
      <c r="A80" s="45">
        <v>79</v>
      </c>
      <c r="B80" s="45" t="s">
        <v>61</v>
      </c>
      <c r="C80" s="46"/>
      <c r="D80" s="45"/>
      <c r="E80" s="45">
        <f t="shared" si="4"/>
        <v>-4.3E-3</v>
      </c>
      <c r="F80" s="46">
        <f t="shared" si="5"/>
        <v>-13.63998868</v>
      </c>
      <c r="G80" s="45" t="s">
        <v>161</v>
      </c>
    </row>
    <row r="81" spans="1:7">
      <c r="A81" s="45">
        <v>80</v>
      </c>
      <c r="B81" s="45" t="s">
        <v>61</v>
      </c>
      <c r="C81" s="46"/>
      <c r="D81" s="45"/>
      <c r="E81" s="45">
        <f t="shared" si="4"/>
        <v>-4.3E-3</v>
      </c>
      <c r="F81" s="46">
        <f t="shared" si="5"/>
        <v>-13.63998868</v>
      </c>
      <c r="G81" s="45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E3B1-5772-4D1F-AF5A-033072A123CA}">
  <dimension ref="A1:M29"/>
  <sheetViews>
    <sheetView topLeftCell="B1" zoomScaleNormal="100" workbookViewId="0">
      <selection activeCell="V14" sqref="V14"/>
    </sheetView>
  </sheetViews>
  <sheetFormatPr defaultColWidth="10.87890625" defaultRowHeight="12.7"/>
  <cols>
    <col min="1" max="1" width="9.52734375" style="58" bestFit="1" customWidth="1"/>
    <col min="2" max="2" width="11.41015625" style="58" bestFit="1" customWidth="1"/>
    <col min="3" max="3" width="11.703125" style="58" bestFit="1" customWidth="1"/>
    <col min="4" max="7" width="10.87890625" style="58"/>
    <col min="8" max="8" width="10.87890625" style="58" customWidth="1"/>
    <col min="9" max="9" width="10.87890625" style="58"/>
    <col min="10" max="11" width="11" style="58" customWidth="1"/>
    <col min="12" max="16384" width="10.87890625" style="58"/>
  </cols>
  <sheetData>
    <row r="1" spans="1:13" ht="13" thickBot="1"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</row>
    <row r="2" spans="1:13" ht="13" thickTop="1">
      <c r="A2" s="64" t="s">
        <v>178</v>
      </c>
      <c r="B2" s="95">
        <f>'Tube Loading'!F37</f>
        <v>1454</v>
      </c>
      <c r="C2" s="96"/>
      <c r="D2" s="97"/>
      <c r="E2" s="95">
        <f>'Tube Loading'!F38</f>
        <v>1469</v>
      </c>
      <c r="F2" s="96"/>
      <c r="G2" s="97"/>
      <c r="H2" s="95">
        <f>'Tube Loading'!F39</f>
        <v>0</v>
      </c>
      <c r="I2" s="96"/>
      <c r="J2" s="97"/>
      <c r="K2" s="95">
        <f>'Tube Loading'!F40</f>
        <v>0</v>
      </c>
      <c r="L2" s="96"/>
      <c r="M2" s="97"/>
    </row>
    <row r="3" spans="1:13">
      <c r="A3" s="64" t="s">
        <v>179</v>
      </c>
      <c r="B3" s="98" t="s">
        <v>193</v>
      </c>
      <c r="C3" s="99"/>
      <c r="D3" s="100"/>
      <c r="E3" s="98" t="s">
        <v>194</v>
      </c>
      <c r="F3" s="99"/>
      <c r="G3" s="100"/>
      <c r="H3" s="98" t="s">
        <v>195</v>
      </c>
      <c r="I3" s="99"/>
      <c r="J3" s="100"/>
      <c r="K3" s="98" t="s">
        <v>8</v>
      </c>
      <c r="L3" s="99"/>
      <c r="M3" s="100"/>
    </row>
    <row r="4" spans="1:13">
      <c r="A4" s="64" t="s">
        <v>168</v>
      </c>
      <c r="B4" s="78" t="s">
        <v>180</v>
      </c>
      <c r="C4" s="79" t="s">
        <v>181</v>
      </c>
      <c r="D4" s="80" t="s">
        <v>169</v>
      </c>
      <c r="E4" s="78" t="s">
        <v>180</v>
      </c>
      <c r="F4" s="79" t="s">
        <v>181</v>
      </c>
      <c r="G4" s="80" t="s">
        <v>169</v>
      </c>
      <c r="H4" s="78" t="s">
        <v>180</v>
      </c>
      <c r="I4" s="79" t="s">
        <v>181</v>
      </c>
      <c r="J4" s="80" t="s">
        <v>169</v>
      </c>
      <c r="K4" s="78" t="s">
        <v>180</v>
      </c>
      <c r="L4" s="79" t="s">
        <v>181</v>
      </c>
      <c r="M4" s="80" t="s">
        <v>169</v>
      </c>
    </row>
    <row r="5" spans="1:13">
      <c r="A5" s="58">
        <v>1</v>
      </c>
      <c r="B5" s="68" t="str">
        <f>'Tube I'!G2</f>
        <v>A1</v>
      </c>
      <c r="C5" s="69">
        <f>'Tube I'!F2</f>
        <v>1.7031812900000016</v>
      </c>
      <c r="D5" s="70">
        <v>3.0638726191165099E-2</v>
      </c>
      <c r="E5" s="68" t="str">
        <f>'Tube J'!G2</f>
        <v>G3</v>
      </c>
      <c r="F5" s="69">
        <f>'Tube J'!F2</f>
        <v>1.7024709960000024</v>
      </c>
      <c r="G5" s="70">
        <v>-3.3059099849863682E-3</v>
      </c>
      <c r="H5" s="68" t="str">
        <f>'Tube K'!G2</f>
        <v>D6</v>
      </c>
      <c r="I5" s="69">
        <f>'Tube K'!F2</f>
        <v>-13.63998868</v>
      </c>
      <c r="J5" s="70"/>
      <c r="K5" s="68" t="str">
        <f>'Tube L'!G2</f>
        <v>C9</v>
      </c>
      <c r="L5" s="69">
        <f>'Tube L'!F2</f>
        <v>-13.63998868</v>
      </c>
      <c r="M5" s="70"/>
    </row>
    <row r="6" spans="1:13">
      <c r="A6" s="58">
        <v>2</v>
      </c>
      <c r="B6" s="71" t="str">
        <f>'Tube I'!G3</f>
        <v>B1</v>
      </c>
      <c r="C6" s="72">
        <f>'Tube I'!F3</f>
        <v>1.7676541300000022</v>
      </c>
      <c r="D6" s="73">
        <v>4.991602166654039E-2</v>
      </c>
      <c r="E6" s="71" t="str">
        <f>'Tube J'!G3</f>
        <v>H3</v>
      </c>
      <c r="F6" s="69">
        <f>'Tube J'!F3</f>
        <v>1.7680365960000017</v>
      </c>
      <c r="G6" s="73">
        <v>-4.2326176684165549E-3</v>
      </c>
      <c r="H6" s="71" t="str">
        <f>'Tube K'!G3</f>
        <v>C6</v>
      </c>
      <c r="I6" s="72">
        <f>'Tube K'!F3</f>
        <v>-13.63998868</v>
      </c>
      <c r="J6" s="73"/>
      <c r="K6" s="71" t="str">
        <f>'Tube L'!G3</f>
        <v>D9</v>
      </c>
      <c r="L6" s="72">
        <f>'Tube L'!F3</f>
        <v>-13.63998868</v>
      </c>
      <c r="M6" s="73"/>
    </row>
    <row r="7" spans="1:13">
      <c r="A7" s="58">
        <v>3</v>
      </c>
      <c r="B7" s="71" t="str">
        <f>'Tube I'!G4</f>
        <v>C1</v>
      </c>
      <c r="C7" s="72">
        <f>'Tube I'!F4</f>
        <v>1.762190330000001</v>
      </c>
      <c r="D7" s="73">
        <v>1.7295430091523938E-2</v>
      </c>
      <c r="E7" s="71" t="str">
        <f>'Tube J'!G4</f>
        <v>H4</v>
      </c>
      <c r="F7" s="69">
        <f>'Tube J'!F4</f>
        <v>1.7625727960000006</v>
      </c>
      <c r="G7" s="73">
        <v>-5.587680700336232E-3</v>
      </c>
      <c r="H7" s="71" t="str">
        <f>'Tube K'!G4</f>
        <v>B6</v>
      </c>
      <c r="I7" s="72">
        <f>'Tube K'!F4</f>
        <v>-13.63998868</v>
      </c>
      <c r="J7" s="73"/>
      <c r="K7" s="71" t="str">
        <f>'Tube L'!G4</f>
        <v>E9</v>
      </c>
      <c r="L7" s="72">
        <f>'Tube L'!F4</f>
        <v>-13.63998868</v>
      </c>
      <c r="M7" s="73"/>
    </row>
    <row r="8" spans="1:13">
      <c r="A8" s="58">
        <v>4</v>
      </c>
      <c r="B8" s="71" t="str">
        <f>'Tube I'!G5</f>
        <v>D1</v>
      </c>
      <c r="C8" s="72">
        <f>'Tube I'!F5</f>
        <v>1.7556337700000011</v>
      </c>
      <c r="D8" s="73">
        <v>1.2174888501875517E-2</v>
      </c>
      <c r="E8" s="71" t="str">
        <f>'Tube J'!G5</f>
        <v>G4</v>
      </c>
      <c r="F8" s="69">
        <f>'Tube J'!F5</f>
        <v>1.7560162360000007</v>
      </c>
      <c r="G8" s="73">
        <v>-1.6628584043697658E-2</v>
      </c>
      <c r="H8" s="71" t="str">
        <f>'Tube K'!G5</f>
        <v>A6</v>
      </c>
      <c r="I8" s="72">
        <f>'Tube K'!F5</f>
        <v>-13.63998868</v>
      </c>
      <c r="J8" s="73"/>
      <c r="K8" s="71" t="str">
        <f>'Tube L'!G5</f>
        <v>F9</v>
      </c>
      <c r="L8" s="72">
        <f>'Tube L'!F5</f>
        <v>-13.63998868</v>
      </c>
      <c r="M8" s="73"/>
    </row>
    <row r="9" spans="1:13">
      <c r="A9" s="58">
        <v>5</v>
      </c>
      <c r="B9" s="71" t="str">
        <f>'Tube I'!G6</f>
        <v>E1</v>
      </c>
      <c r="C9" s="72">
        <f>'Tube I'!F6</f>
        <v>1.7490772100000029</v>
      </c>
      <c r="D9" s="73">
        <v>1.7139137608311841E-2</v>
      </c>
      <c r="E9" s="71" t="str">
        <f>'Tube J'!G6</f>
        <v>F4</v>
      </c>
      <c r="F9" s="69">
        <f>'Tube J'!F6</f>
        <v>1.7494596760000025</v>
      </c>
      <c r="G9" s="73">
        <v>0.10105949809818937</v>
      </c>
      <c r="H9" s="71" t="str">
        <f>'Tube K'!G6</f>
        <v>A7</v>
      </c>
      <c r="I9" s="72">
        <f>'Tube K'!F6</f>
        <v>-13.63998868</v>
      </c>
      <c r="J9" s="73"/>
      <c r="K9" s="71" t="str">
        <f>'Tube L'!G6</f>
        <v>G9</v>
      </c>
      <c r="L9" s="72">
        <f>'Tube L'!F6</f>
        <v>-13.63998868</v>
      </c>
      <c r="M9" s="73"/>
    </row>
    <row r="10" spans="1:13">
      <c r="A10" s="58">
        <v>6</v>
      </c>
      <c r="B10" s="71" t="str">
        <f>'Tube I'!G7</f>
        <v>F1</v>
      </c>
      <c r="C10" s="72">
        <f>'Tube I'!F7</f>
        <v>1.7425206500000012</v>
      </c>
      <c r="D10" s="73">
        <v>1.2072853162397326</v>
      </c>
      <c r="E10" s="71" t="str">
        <f>'Tube J'!G7</f>
        <v>E4</v>
      </c>
      <c r="F10" s="69">
        <f>'Tube J'!F7</f>
        <v>1.7429031160000008</v>
      </c>
      <c r="G10" s="73">
        <v>0.3705066669646786</v>
      </c>
      <c r="H10" s="71" t="str">
        <f>'Tube K'!G7</f>
        <v>B7</v>
      </c>
      <c r="I10" s="72">
        <f>'Tube K'!F7</f>
        <v>-13.63998868</v>
      </c>
      <c r="J10" s="73"/>
      <c r="K10" s="71" t="str">
        <f>'Tube L'!G7</f>
        <v>H9</v>
      </c>
      <c r="L10" s="72">
        <f>'Tube L'!F7</f>
        <v>-13.63998868</v>
      </c>
      <c r="M10" s="73"/>
    </row>
    <row r="11" spans="1:13">
      <c r="A11" s="58">
        <v>7</v>
      </c>
      <c r="B11" s="101" t="str">
        <f>'Tube I'!G8</f>
        <v>G1</v>
      </c>
      <c r="C11" s="102">
        <f>'Tube I'!F8</f>
        <v>1.7359640900000013</v>
      </c>
      <c r="D11" s="103">
        <v>2.7173778273730442</v>
      </c>
      <c r="E11" s="71" t="str">
        <f>'Tube J'!G8</f>
        <v>D4</v>
      </c>
      <c r="F11" s="69">
        <f>'Tube J'!F8</f>
        <v>1.7363465560000009</v>
      </c>
      <c r="G11" s="73">
        <v>0.77910944096039059</v>
      </c>
      <c r="H11" s="71" t="str">
        <f>'Tube K'!G8</f>
        <v>C7</v>
      </c>
      <c r="I11" s="72">
        <f>'Tube K'!F8</f>
        <v>-13.63998868</v>
      </c>
      <c r="J11" s="73"/>
      <c r="K11" s="71" t="str">
        <f>'Tube L'!G8</f>
        <v>H10</v>
      </c>
      <c r="L11" s="72">
        <f>'Tube L'!F8</f>
        <v>-13.63998868</v>
      </c>
      <c r="M11" s="74"/>
    </row>
    <row r="12" spans="1:13">
      <c r="A12" s="58">
        <v>8</v>
      </c>
      <c r="B12" s="71" t="str">
        <f>'Tube I'!G9</f>
        <v>H1</v>
      </c>
      <c r="C12" s="72">
        <f>'Tube I'!F9</f>
        <v>1.7305002900000019</v>
      </c>
      <c r="D12" s="73">
        <v>3.9252857972637938</v>
      </c>
      <c r="E12" s="71" t="str">
        <f>'Tube J'!G9</f>
        <v>C4</v>
      </c>
      <c r="F12" s="69">
        <f>'Tube J'!F9</f>
        <v>1.7308827560000015</v>
      </c>
      <c r="G12" s="73">
        <v>2.2353595488776281</v>
      </c>
      <c r="H12" s="71" t="str">
        <f>'Tube K'!G9</f>
        <v>D7</v>
      </c>
      <c r="I12" s="72">
        <f>'Tube K'!F9</f>
        <v>-13.63998868</v>
      </c>
      <c r="J12" s="73"/>
      <c r="K12" s="71" t="str">
        <f>'Tube L'!G9</f>
        <v>G10</v>
      </c>
      <c r="L12" s="72">
        <f>'Tube L'!F9</f>
        <v>-13.63998868</v>
      </c>
      <c r="M12" s="74"/>
    </row>
    <row r="13" spans="1:13">
      <c r="A13" s="58">
        <v>9</v>
      </c>
      <c r="B13" s="71" t="str">
        <f>'Tube I'!G10</f>
        <v>H2</v>
      </c>
      <c r="C13" s="72">
        <f>'Tube I'!F10</f>
        <v>1.7250364900000026</v>
      </c>
      <c r="D13" s="73">
        <v>7.8811974146085264</v>
      </c>
      <c r="E13" s="71" t="str">
        <f>'Tube J'!G10</f>
        <v>B4</v>
      </c>
      <c r="F13" s="69">
        <f>'Tube J'!F10</f>
        <v>1.7243261960000034</v>
      </c>
      <c r="G13" s="73">
        <v>7.253843311074113</v>
      </c>
      <c r="H13" s="71" t="str">
        <f>'Tube K'!G10</f>
        <v>E7</v>
      </c>
      <c r="I13" s="72">
        <f>'Tube K'!F10</f>
        <v>-13.63998868</v>
      </c>
      <c r="J13" s="73"/>
      <c r="K13" s="71" t="str">
        <f>'Tube L'!G10</f>
        <v>F10</v>
      </c>
      <c r="L13" s="72">
        <f>'Tube L'!F10</f>
        <v>-13.63998868</v>
      </c>
      <c r="M13" s="74"/>
    </row>
    <row r="14" spans="1:13">
      <c r="A14" s="58">
        <v>10</v>
      </c>
      <c r="B14" s="101" t="str">
        <f>'Tube I'!G11</f>
        <v>G2</v>
      </c>
      <c r="C14" s="102">
        <f>'Tube I'!F11</f>
        <v>1.7184799300000009</v>
      </c>
      <c r="D14" s="103">
        <v>8.8030325626338506</v>
      </c>
      <c r="E14" s="71" t="str">
        <f>'Tube J'!G11</f>
        <v>A4</v>
      </c>
      <c r="F14" s="69">
        <f>'Tube J'!F11</f>
        <v>1.7188623960000005</v>
      </c>
      <c r="G14" s="73">
        <v>10.274040336575727</v>
      </c>
      <c r="H14" s="71" t="str">
        <f>'Tube K'!G11</f>
        <v>F7</v>
      </c>
      <c r="I14" s="72">
        <f>'Tube K'!F11</f>
        <v>-13.63998868</v>
      </c>
      <c r="J14" s="73"/>
      <c r="K14" s="71" t="str">
        <f>'Tube L'!G11</f>
        <v>E10</v>
      </c>
      <c r="L14" s="72">
        <f>'Tube L'!F11</f>
        <v>-13.63998868</v>
      </c>
      <c r="M14" s="73"/>
    </row>
    <row r="15" spans="1:13">
      <c r="A15" s="58">
        <v>11</v>
      </c>
      <c r="B15" s="71" t="str">
        <f>'Tube I'!G12</f>
        <v>F2</v>
      </c>
      <c r="C15" s="72">
        <f>'Tube I'!F12</f>
        <v>1.7130161300000015</v>
      </c>
      <c r="D15" s="73">
        <v>5.8545983813505833</v>
      </c>
      <c r="E15" s="71" t="str">
        <f>'Tube J'!G12</f>
        <v>A5</v>
      </c>
      <c r="F15" s="69">
        <f>'Tube J'!F12</f>
        <v>1.7123058360000023</v>
      </c>
      <c r="G15" s="73">
        <v>7.531650946019127</v>
      </c>
      <c r="H15" s="71" t="str">
        <f>'Tube K'!G12</f>
        <v>G7</v>
      </c>
      <c r="I15" s="72">
        <f>'Tube K'!F12</f>
        <v>-13.63998868</v>
      </c>
      <c r="J15" s="73"/>
      <c r="K15" s="71" t="str">
        <f>'Tube L'!G12</f>
        <v>D10</v>
      </c>
      <c r="L15" s="72">
        <f>'Tube L'!F12</f>
        <v>-13.63998868</v>
      </c>
      <c r="M15" s="75"/>
    </row>
    <row r="16" spans="1:13">
      <c r="A16" s="58">
        <v>12</v>
      </c>
      <c r="B16" s="101" t="str">
        <f>'Tube I'!G13</f>
        <v>E2</v>
      </c>
      <c r="C16" s="102">
        <f>'Tube I'!F13</f>
        <v>1.7064595700000016</v>
      </c>
      <c r="D16" s="103">
        <v>3.7836760720548379</v>
      </c>
      <c r="E16" s="71" t="str">
        <f>'Tube J'!G13</f>
        <v>B5</v>
      </c>
      <c r="F16" s="69">
        <f>'Tube J'!F13</f>
        <v>1.7068420360000012</v>
      </c>
      <c r="G16" s="73">
        <v>4.8121457945888046</v>
      </c>
      <c r="H16" s="71" t="str">
        <f>'Tube K'!G13</f>
        <v>H7</v>
      </c>
      <c r="I16" s="72">
        <f>'Tube K'!F13</f>
        <v>-13.63998868</v>
      </c>
      <c r="J16" s="73"/>
      <c r="K16" s="71" t="str">
        <f>'Tube L'!G13</f>
        <v>C10</v>
      </c>
      <c r="L16" s="72">
        <f>'Tube L'!F13</f>
        <v>-13.63998868</v>
      </c>
      <c r="M16" s="75"/>
    </row>
    <row r="17" spans="1:13">
      <c r="A17" s="58">
        <v>13</v>
      </c>
      <c r="B17" s="71" t="str">
        <f>'Tube I'!G14</f>
        <v>D2</v>
      </c>
      <c r="C17" s="72">
        <f>'Tube I'!F14</f>
        <v>1.7009957700000005</v>
      </c>
      <c r="D17" s="73">
        <v>1.1063151421894843</v>
      </c>
      <c r="E17" s="71" t="str">
        <f>'Tube J'!G14</f>
        <v>C5</v>
      </c>
      <c r="F17" s="69">
        <f>'Tube J'!F14</f>
        <v>1.7015694690000007</v>
      </c>
      <c r="G17" s="73">
        <v>1.5787694214818373</v>
      </c>
      <c r="H17" s="71" t="str">
        <f>'Tube K'!G14</f>
        <v>H8</v>
      </c>
      <c r="I17" s="72">
        <f>'Tube K'!F14</f>
        <v>-13.63998868</v>
      </c>
      <c r="J17" s="73"/>
      <c r="K17" s="71" t="str">
        <f>'Tube L'!G14</f>
        <v>B10</v>
      </c>
      <c r="L17" s="72">
        <f>'Tube L'!F14</f>
        <v>-13.63998868</v>
      </c>
      <c r="M17" s="75"/>
    </row>
    <row r="18" spans="1:13">
      <c r="A18" s="58">
        <v>14</v>
      </c>
      <c r="B18" s="71" t="str">
        <f>'Tube I'!G15</f>
        <v>C2</v>
      </c>
      <c r="C18" s="72">
        <f>'Tube I'!F15</f>
        <v>1.6946304430000012</v>
      </c>
      <c r="D18" s="73">
        <v>0.54108544181554574</v>
      </c>
      <c r="E18" s="71" t="str">
        <f>'Tube J'!G15</f>
        <v>D5</v>
      </c>
      <c r="F18" s="69">
        <f>'Tube J'!F15</f>
        <v>1.6961056690000014</v>
      </c>
      <c r="G18" s="73">
        <v>0.58025555929783046</v>
      </c>
      <c r="H18" s="71" t="str">
        <f>'Tube K'!G15</f>
        <v>G8</v>
      </c>
      <c r="I18" s="72">
        <f>'Tube K'!F15</f>
        <v>-13.63998868</v>
      </c>
      <c r="J18" s="73"/>
      <c r="K18" s="71" t="str">
        <f>'Tube L'!G15</f>
        <v>A10</v>
      </c>
      <c r="L18" s="72">
        <f>'Tube L'!F15</f>
        <v>-13.63998868</v>
      </c>
      <c r="M18" s="73"/>
    </row>
    <row r="19" spans="1:13">
      <c r="A19" s="58">
        <v>15</v>
      </c>
      <c r="B19" s="71" t="str">
        <f>'Tube I'!G16</f>
        <v>B2</v>
      </c>
      <c r="C19" s="72">
        <f>'Tube I'!F16</f>
        <v>1.6891666430000019</v>
      </c>
      <c r="D19" s="73">
        <v>0.36896720819296275</v>
      </c>
      <c r="E19" s="71" t="str">
        <f>'Tube J'!G16</f>
        <v>E5</v>
      </c>
      <c r="F19" s="69">
        <f>'Tube J'!F16</f>
        <v>1.6895491090000014</v>
      </c>
      <c r="G19" s="73">
        <v>0.29660628430541619</v>
      </c>
      <c r="H19" s="71" t="str">
        <f>'Tube K'!G16</f>
        <v>F8</v>
      </c>
      <c r="I19" s="72">
        <f>'Tube K'!F16</f>
        <v>-13.63998868</v>
      </c>
      <c r="J19" s="73"/>
      <c r="K19" s="71" t="str">
        <f>'Tube L'!G16</f>
        <v>A11</v>
      </c>
      <c r="L19" s="72">
        <f>'Tube L'!F16</f>
        <v>-13.63998868</v>
      </c>
      <c r="M19" s="73"/>
    </row>
    <row r="20" spans="1:13">
      <c r="A20" s="58">
        <v>16</v>
      </c>
      <c r="B20" s="71" t="str">
        <f>'Tube I'!G17</f>
        <v>A2</v>
      </c>
      <c r="C20" s="72">
        <f>'Tube I'!F17</f>
        <v>1.6826100830000019</v>
      </c>
      <c r="D20" s="73">
        <v>0.15891702454462567</v>
      </c>
      <c r="E20" s="71" t="str">
        <f>'Tube J'!G17</f>
        <v>F5</v>
      </c>
      <c r="F20" s="69">
        <f>'Tube J'!F17</f>
        <v>1.6840853090000021</v>
      </c>
      <c r="G20" s="73">
        <v>0.16316138281301762</v>
      </c>
      <c r="H20" s="71" t="str">
        <f>'Tube K'!G17</f>
        <v>E8</v>
      </c>
      <c r="I20" s="72">
        <f>'Tube K'!F17</f>
        <v>-13.63998868</v>
      </c>
      <c r="J20" s="73"/>
      <c r="K20" s="71" t="str">
        <f>'Tube L'!G17</f>
        <v>B11</v>
      </c>
      <c r="L20" s="72">
        <f>'Tube L'!F17</f>
        <v>-13.63998868</v>
      </c>
      <c r="M20" s="73"/>
    </row>
    <row r="21" spans="1:13">
      <c r="A21" s="58">
        <v>17</v>
      </c>
      <c r="B21" s="71" t="str">
        <f>'Tube I'!G18</f>
        <v>A3</v>
      </c>
      <c r="C21" s="72">
        <f>'Tube I'!F18</f>
        <v>1.6771462830000008</v>
      </c>
      <c r="D21" s="73">
        <v>7.2987819654972849E-2</v>
      </c>
      <c r="E21" s="71" t="str">
        <f>'Tube J'!G18</f>
        <v>G5</v>
      </c>
      <c r="F21" s="69">
        <f>'Tube J'!F18</f>
        <v>1.6775287490000004</v>
      </c>
      <c r="G21" s="73">
        <v>9.1546021857669843E-2</v>
      </c>
      <c r="H21" s="71" t="str">
        <f>'Tube K'!G18</f>
        <v>D8</v>
      </c>
      <c r="I21" s="72">
        <f>'Tube K'!F18</f>
        <v>-13.63998868</v>
      </c>
      <c r="J21" s="73"/>
      <c r="K21" s="71" t="str">
        <f>'Tube L'!G18</f>
        <v>C11</v>
      </c>
      <c r="L21" s="72">
        <f>'Tube L'!F18</f>
        <v>-13.63998868</v>
      </c>
      <c r="M21" s="73"/>
    </row>
    <row r="22" spans="1:13">
      <c r="A22" s="58">
        <v>18</v>
      </c>
      <c r="B22" s="71" t="str">
        <f>'Tube I'!G19</f>
        <v>B3</v>
      </c>
      <c r="C22" s="72">
        <f>'Tube I'!F19</f>
        <v>1.6694969630000021</v>
      </c>
      <c r="D22" s="73">
        <v>6.5119570867859425E-2</v>
      </c>
      <c r="E22" s="71" t="str">
        <f>'Tube J'!G19</f>
        <v>H5</v>
      </c>
      <c r="F22" s="69">
        <f>'Tube J'!F19</f>
        <v>1.6698794290000016</v>
      </c>
      <c r="G22" s="73">
        <v>7.9177263720196178E-2</v>
      </c>
      <c r="H22" s="71" t="str">
        <f>'Tube K'!G19</f>
        <v>C8</v>
      </c>
      <c r="I22" s="72">
        <f>'Tube K'!F19</f>
        <v>-13.63998868</v>
      </c>
      <c r="J22" s="73"/>
      <c r="K22" s="71" t="str">
        <f>'Tube L'!G19</f>
        <v>D11</v>
      </c>
      <c r="L22" s="72">
        <f>'Tube L'!F19</f>
        <v>-13.63998868</v>
      </c>
      <c r="M22" s="73"/>
    </row>
    <row r="23" spans="1:13">
      <c r="A23" s="58">
        <v>19</v>
      </c>
      <c r="B23" s="71" t="str">
        <f>'Tube I'!G20</f>
        <v>C3</v>
      </c>
      <c r="C23" s="72">
        <f>'Tube I'!F20</f>
        <v>1.6476417630000011</v>
      </c>
      <c r="D23" s="73">
        <v>8.6478042616460485E-2</v>
      </c>
      <c r="E23" s="71" t="str">
        <f>'Tube J'!G20</f>
        <v>H6</v>
      </c>
      <c r="F23" s="69">
        <f>'Tube J'!F20</f>
        <v>1.6447459490000025</v>
      </c>
      <c r="G23" s="73">
        <v>0.14114301618506389</v>
      </c>
      <c r="H23" s="71" t="str">
        <f>'Tube K'!G20</f>
        <v>B8</v>
      </c>
      <c r="I23" s="72">
        <f>'Tube K'!F20</f>
        <v>-13.63998868</v>
      </c>
      <c r="J23" s="73"/>
      <c r="K23" s="71" t="str">
        <f>'Tube L'!G20</f>
        <v>E11</v>
      </c>
      <c r="L23" s="72">
        <f>'Tube L'!F20</f>
        <v>-13.63998868</v>
      </c>
      <c r="M23" s="73"/>
    </row>
    <row r="24" spans="1:13">
      <c r="A24" s="58">
        <v>20</v>
      </c>
      <c r="B24" s="71" t="str">
        <f>'Tube I'!G21</f>
        <v>D3</v>
      </c>
      <c r="C24" s="72">
        <f>'Tube I'!F21</f>
        <v>1.5634992430000008</v>
      </c>
      <c r="D24" s="73">
        <v>6.5524490379192127E-2</v>
      </c>
      <c r="E24" s="71" t="str">
        <f>'Tube J'!G21</f>
        <v>G6</v>
      </c>
      <c r="F24" s="69">
        <f>'Tube J'!F21</f>
        <v>1.555139629000001</v>
      </c>
      <c r="G24" s="73">
        <v>0.12154774185790913</v>
      </c>
      <c r="H24" s="71" t="str">
        <f>'Tube K'!G21</f>
        <v>A8</v>
      </c>
      <c r="I24" s="72">
        <f>'Tube K'!F21</f>
        <v>-13.63998868</v>
      </c>
      <c r="J24" s="73"/>
      <c r="K24" s="71" t="str">
        <f>'Tube L'!G21</f>
        <v>F11</v>
      </c>
      <c r="L24" s="72">
        <f>'Tube L'!F21</f>
        <v>-13.63998868</v>
      </c>
      <c r="M24" s="73"/>
    </row>
    <row r="25" spans="1:13">
      <c r="A25" s="58">
        <v>21</v>
      </c>
      <c r="B25" s="104" t="str">
        <f>'Tube I'!G22</f>
        <v>E3</v>
      </c>
      <c r="C25" s="105">
        <f>'Tube I'!F22</f>
        <v>1.382101083000002</v>
      </c>
      <c r="D25" s="106">
        <v>5.0761947508031917E-2</v>
      </c>
      <c r="E25" s="68" t="str">
        <f>'Tube J'!G22</f>
        <v>F6</v>
      </c>
      <c r="F25" s="69">
        <f>'Tube J'!F22</f>
        <v>1.3748342290000028</v>
      </c>
      <c r="G25" s="70">
        <v>6.8165058891525729E-2</v>
      </c>
      <c r="H25" s="68" t="str">
        <f>'Tube K'!G22</f>
        <v>A9</v>
      </c>
      <c r="I25" s="69">
        <f>'Tube K'!F22</f>
        <v>-13.63998868</v>
      </c>
      <c r="J25" s="70"/>
      <c r="K25" s="68" t="str">
        <f>'Tube L'!G22</f>
        <v>G11</v>
      </c>
      <c r="L25" s="69">
        <f>'Tube L'!F22</f>
        <v>-13.63998868</v>
      </c>
      <c r="M25" s="70"/>
    </row>
    <row r="26" spans="1:13" ht="13" thickBot="1">
      <c r="A26" s="58">
        <v>22</v>
      </c>
      <c r="B26" s="68" t="str">
        <f>'Tube I'!G23</f>
        <v>F3</v>
      </c>
      <c r="C26" s="69">
        <f>'Tube I'!F23</f>
        <v>1.1646418430000018</v>
      </c>
      <c r="D26" s="81">
        <v>2.8717598204228173E-2</v>
      </c>
      <c r="E26" s="82" t="str">
        <f>'Tube J'!G23</f>
        <v>E6</v>
      </c>
      <c r="F26" s="69">
        <f>'Tube J'!F23</f>
        <v>1.1650243090000014</v>
      </c>
      <c r="G26" s="70">
        <v>2.8222377088385375E-2</v>
      </c>
      <c r="H26" s="82" t="str">
        <f>'Tube K'!G23</f>
        <v>B9</v>
      </c>
      <c r="I26" s="83">
        <f>'Tube K'!F23</f>
        <v>-13.63998868</v>
      </c>
      <c r="J26" s="70"/>
      <c r="K26" s="68" t="str">
        <f>'Tube L'!G23</f>
        <v>H11</v>
      </c>
      <c r="L26" s="83">
        <f>'Tube L'!F23</f>
        <v>-13.63998868</v>
      </c>
      <c r="M26" s="70"/>
    </row>
    <row r="27" spans="1:13">
      <c r="B27" s="84"/>
      <c r="C27" s="85" t="s">
        <v>182</v>
      </c>
      <c r="D27" s="77">
        <f>SUM(D6:D26)*40/'Tube Loading'!J37*100</f>
        <v>49.08513751382133</v>
      </c>
      <c r="E27" s="72"/>
      <c r="F27" s="85" t="s">
        <v>182</v>
      </c>
      <c r="G27" s="86">
        <f>SUM(G6:G26)*40/'Tube Loading'!J38*100</f>
        <v>48.639814384326741</v>
      </c>
      <c r="H27" s="72"/>
      <c r="I27" s="76" t="s">
        <v>182</v>
      </c>
      <c r="J27" s="86" t="e">
        <f>SUM(J6:J26)*40/'Tube Loading'!J39*100</f>
        <v>#DIV/0!</v>
      </c>
      <c r="K27" s="87"/>
      <c r="L27" s="76" t="s">
        <v>182</v>
      </c>
      <c r="M27" s="86" t="e">
        <f>SUM(M6:M26)*40/'Tube Loading'!J40*100</f>
        <v>#DIV/0!</v>
      </c>
    </row>
    <row r="28" spans="1:13"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</row>
    <row r="29" spans="1:13"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</row>
  </sheetData>
  <mergeCells count="8">
    <mergeCell ref="B2:D2"/>
    <mergeCell ref="E2:G2"/>
    <mergeCell ref="H2:J2"/>
    <mergeCell ref="K2:M2"/>
    <mergeCell ref="B3:D3"/>
    <mergeCell ref="E3:G3"/>
    <mergeCell ref="H3:J3"/>
    <mergeCell ref="K3:M3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7"/>
  <sheetViews>
    <sheetView topLeftCell="A43" workbookViewId="0">
      <selection activeCell="H17" sqref="H17"/>
    </sheetView>
  </sheetViews>
  <sheetFormatPr defaultColWidth="8.87890625" defaultRowHeight="12.7"/>
  <cols>
    <col min="1" max="1" width="17.87890625" customWidth="1"/>
    <col min="2" max="2" width="8.87890625" customWidth="1"/>
    <col min="3" max="3" width="87.1171875" customWidth="1"/>
  </cols>
  <sheetData>
    <row r="1" spans="1:6">
      <c r="A1" s="1" t="s">
        <v>41</v>
      </c>
    </row>
    <row r="2" spans="1:6" ht="50.7">
      <c r="E2" s="2" t="s">
        <v>32</v>
      </c>
      <c r="F2" s="2" t="s">
        <v>9</v>
      </c>
    </row>
    <row r="3" spans="1:6" ht="16">
      <c r="A3" s="3" t="s">
        <v>10</v>
      </c>
      <c r="B3">
        <v>8.7899999999999991</v>
      </c>
      <c r="C3" s="4" t="s">
        <v>25</v>
      </c>
      <c r="E3" s="5">
        <v>1.2</v>
      </c>
      <c r="F3" s="6">
        <v>2040000000</v>
      </c>
    </row>
    <row r="4" spans="1:6" ht="16">
      <c r="A4" s="3" t="s">
        <v>11</v>
      </c>
      <c r="B4">
        <v>7.47</v>
      </c>
      <c r="C4" s="4" t="s">
        <v>26</v>
      </c>
      <c r="E4" s="5">
        <v>1.3</v>
      </c>
      <c r="F4" s="6">
        <v>1550000000</v>
      </c>
    </row>
    <row r="5" spans="1:6" ht="15.35">
      <c r="A5" s="3" t="s">
        <v>22</v>
      </c>
      <c r="B5" s="7">
        <f>F8</f>
        <v>1140000000</v>
      </c>
      <c r="C5" s="4" t="s">
        <v>27</v>
      </c>
      <c r="E5" s="5">
        <v>1.4</v>
      </c>
      <c r="F5" s="6">
        <v>1330000000</v>
      </c>
    </row>
    <row r="6" spans="1:6" ht="15.35">
      <c r="A6" s="3" t="s">
        <v>23</v>
      </c>
      <c r="B6">
        <v>44000</v>
      </c>
      <c r="C6" s="4" t="s">
        <v>28</v>
      </c>
      <c r="E6" s="5">
        <v>1.5</v>
      </c>
      <c r="F6" s="6">
        <v>1220000000</v>
      </c>
    </row>
    <row r="7" spans="1:6" ht="15.35">
      <c r="A7" s="3" t="s">
        <v>24</v>
      </c>
      <c r="B7">
        <f>36000*(PI())/30</f>
        <v>3769.9111843077521</v>
      </c>
      <c r="C7" s="4" t="s">
        <v>29</v>
      </c>
      <c r="E7" s="5">
        <v>1.6</v>
      </c>
      <c r="F7" s="6">
        <v>1170000000</v>
      </c>
    </row>
    <row r="8" spans="1:6" ht="15.35">
      <c r="A8" s="3" t="s">
        <v>8</v>
      </c>
      <c r="B8">
        <v>25</v>
      </c>
      <c r="C8" s="4" t="s">
        <v>7</v>
      </c>
      <c r="E8" s="5">
        <v>1.7</v>
      </c>
      <c r="F8" s="6">
        <v>1140000000</v>
      </c>
    </row>
    <row r="9" spans="1:6" ht="15.35">
      <c r="A9" s="3" t="s">
        <v>5</v>
      </c>
      <c r="B9">
        <f>649*B8</f>
        <v>16225</v>
      </c>
      <c r="C9" s="4" t="s">
        <v>6</v>
      </c>
      <c r="E9" s="5">
        <v>1.8</v>
      </c>
      <c r="F9" s="6">
        <v>1120000000</v>
      </c>
    </row>
    <row r="10" spans="1:6" ht="16">
      <c r="A10" s="3" t="s">
        <v>12</v>
      </c>
      <c r="B10">
        <f>2.8+(0.00834*(B9)^0.479)</f>
        <v>3.6666515629149536</v>
      </c>
      <c r="C10" s="4" t="s">
        <v>30</v>
      </c>
      <c r="E10" s="8">
        <v>1.9</v>
      </c>
      <c r="F10" s="9">
        <v>1120000000</v>
      </c>
    </row>
    <row r="11" spans="1:6" ht="15.35">
      <c r="A11" s="3" t="s">
        <v>37</v>
      </c>
      <c r="B11" s="10">
        <v>11</v>
      </c>
      <c r="C11" s="4" t="s">
        <v>31</v>
      </c>
    </row>
    <row r="12" spans="1:6" ht="16">
      <c r="A12" s="3" t="s">
        <v>13</v>
      </c>
      <c r="B12">
        <v>1.7</v>
      </c>
      <c r="C12" s="4" t="s">
        <v>36</v>
      </c>
    </row>
    <row r="13" spans="1:6" ht="16">
      <c r="A13" s="3" t="s">
        <v>14</v>
      </c>
      <c r="B13">
        <v>1.65</v>
      </c>
      <c r="C13" s="4" t="s">
        <v>34</v>
      </c>
    </row>
    <row r="14" spans="1:6" ht="16">
      <c r="A14" s="3" t="s">
        <v>15</v>
      </c>
      <c r="B14">
        <v>7.5</v>
      </c>
      <c r="C14" s="4" t="s">
        <v>21</v>
      </c>
    </row>
    <row r="15" spans="1:6" ht="16">
      <c r="A15" s="3" t="s">
        <v>16</v>
      </c>
      <c r="B15">
        <f>(1/3*(B4^2+B3*B4+B3^2))^(1/2)</f>
        <v>8.1389249904394614</v>
      </c>
      <c r="C15" s="4" t="s">
        <v>35</v>
      </c>
    </row>
    <row r="16" spans="1:6" ht="16">
      <c r="A16" s="3" t="s">
        <v>17</v>
      </c>
      <c r="B16">
        <v>5.0999999999999996</v>
      </c>
      <c r="C16" s="4" t="s">
        <v>4</v>
      </c>
    </row>
    <row r="17" spans="1:4" ht="15.35">
      <c r="A17" s="3"/>
      <c r="C17" s="4"/>
    </row>
    <row r="18" spans="1:4" ht="15.35">
      <c r="C18" s="11" t="s">
        <v>38</v>
      </c>
      <c r="D18" s="12">
        <f>B11*(B3-B4)^2</f>
        <v>19.166399999999982</v>
      </c>
    </row>
    <row r="19" spans="1:4" ht="15.35">
      <c r="C19" s="11" t="s">
        <v>2</v>
      </c>
      <c r="D19" s="12">
        <f>B11*((B3-B4)/3)^2</f>
        <v>2.1295999999999977</v>
      </c>
    </row>
    <row r="20" spans="1:4" ht="15.35">
      <c r="C20" s="11" t="s">
        <v>3</v>
      </c>
      <c r="D20" s="14">
        <f>(113000000000000*B5*(B13-1))/(B6^4*B14^2*B10)</f>
        <v>108.31629022640612</v>
      </c>
    </row>
    <row r="22" spans="1:4" ht="15.35">
      <c r="C22" s="11"/>
      <c r="D22" s="12"/>
    </row>
    <row r="23" spans="1:4" ht="15.35">
      <c r="C23" s="11"/>
      <c r="D23" s="12"/>
    </row>
    <row r="27" spans="1:4">
      <c r="A27" s="1"/>
    </row>
    <row r="28" spans="1:4" ht="15.35">
      <c r="C28" s="4"/>
    </row>
    <row r="29" spans="1:4" ht="15.35">
      <c r="A29" s="3"/>
      <c r="C29" s="4"/>
    </row>
    <row r="30" spans="1:4" ht="15.35">
      <c r="A30" s="3"/>
      <c r="C30" s="4"/>
    </row>
    <row r="31" spans="1:4" ht="15.35">
      <c r="A31" s="3"/>
      <c r="B31" s="7"/>
      <c r="C31" s="4"/>
    </row>
    <row r="32" spans="1:4" ht="15.35">
      <c r="A32" s="3"/>
      <c r="C32" s="4"/>
    </row>
    <row r="33" spans="1:12" ht="15.35">
      <c r="A33" s="3"/>
      <c r="C33" s="4"/>
    </row>
    <row r="34" spans="1:12" ht="15.35">
      <c r="A34" s="3"/>
      <c r="C34" s="4"/>
    </row>
    <row r="35" spans="1:12" ht="15.35">
      <c r="A35" s="3"/>
      <c r="C35" s="4"/>
    </row>
    <row r="36" spans="1:12" ht="15.35">
      <c r="A36" s="3"/>
      <c r="C36" s="4"/>
    </row>
    <row r="37" spans="1:12" ht="15.35">
      <c r="A37" s="3"/>
      <c r="B37" s="10"/>
      <c r="C37" s="4"/>
    </row>
    <row r="38" spans="1:12" ht="15.35">
      <c r="A38" s="3"/>
      <c r="C38" s="4"/>
    </row>
    <row r="39" spans="1:12" ht="15.35">
      <c r="A39" s="3"/>
      <c r="C39" s="4"/>
    </row>
    <row r="40" spans="1:12" s="18" customFormat="1" ht="15.35">
      <c r="A40" s="17"/>
      <c r="C40" s="19"/>
    </row>
    <row r="41" spans="1:12" ht="15.35">
      <c r="A41" s="3"/>
      <c r="C41" s="4"/>
    </row>
    <row r="42" spans="1:12" ht="15.35">
      <c r="A42" s="3"/>
      <c r="C42" s="4"/>
    </row>
    <row r="43" spans="1:12" ht="15.35">
      <c r="A43" s="3"/>
      <c r="C43" s="4"/>
    </row>
    <row r="44" spans="1:12" ht="15.35">
      <c r="A44" s="3"/>
      <c r="C44" s="4"/>
    </row>
    <row r="45" spans="1:12" ht="15.35">
      <c r="A45" s="3"/>
      <c r="C45" s="4"/>
    </row>
    <row r="46" spans="1:12" ht="15.35">
      <c r="A46" s="3"/>
      <c r="C46" s="11"/>
    </row>
    <row r="47" spans="1:12" ht="15.35">
      <c r="C47" s="11"/>
      <c r="K47" s="20"/>
      <c r="L47" s="20"/>
    </row>
    <row r="48" spans="1:12" ht="15.35">
      <c r="C48" s="11"/>
    </row>
    <row r="49" spans="3:12" s="20" customFormat="1" ht="15.35">
      <c r="C49" s="21"/>
      <c r="K49"/>
      <c r="L49"/>
    </row>
    <row r="50" spans="3:12" ht="15.35">
      <c r="C50" s="11"/>
    </row>
    <row r="51" spans="3:12">
      <c r="D51" s="13"/>
    </row>
    <row r="52" spans="3:12" ht="15.35">
      <c r="C52" s="11"/>
      <c r="D52" s="14"/>
    </row>
    <row r="53" spans="3:12" ht="15.35">
      <c r="C53" s="11"/>
      <c r="D53" s="14"/>
    </row>
    <row r="54" spans="3:12" ht="15.35">
      <c r="C54" s="11"/>
      <c r="D54" s="14"/>
    </row>
    <row r="55" spans="3:12" ht="15.35">
      <c r="C55" s="11"/>
    </row>
    <row r="56" spans="3:12">
      <c r="D56" s="12"/>
    </row>
    <row r="57" spans="3:12">
      <c r="D57" s="12"/>
    </row>
  </sheetData>
  <phoneticPr fontId="9" type="noConversion"/>
  <pageMargins left="0.75" right="0.75" top="1" bottom="1" header="0.5" footer="0.5"/>
  <pageSetup scale="57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2"/>
  <sheetViews>
    <sheetView topLeftCell="A28" zoomScaleNormal="100" workbookViewId="0">
      <selection activeCell="D56" sqref="D56"/>
    </sheetView>
  </sheetViews>
  <sheetFormatPr defaultColWidth="11.41015625" defaultRowHeight="12.7"/>
  <cols>
    <col min="1" max="1" width="11.41015625" customWidth="1"/>
    <col min="2" max="2" width="16" customWidth="1"/>
    <col min="3" max="12" width="11.41015625" customWidth="1"/>
    <col min="13" max="13" width="12.29296875" bestFit="1" customWidth="1"/>
  </cols>
  <sheetData>
    <row r="1" spans="1:10">
      <c r="A1" s="3" t="s">
        <v>54</v>
      </c>
      <c r="B1" s="24"/>
      <c r="C1" s="24"/>
      <c r="D1" s="24"/>
      <c r="E1" s="24"/>
      <c r="J1" s="3"/>
    </row>
    <row r="2" spans="1:10">
      <c r="A2" t="s">
        <v>51</v>
      </c>
      <c r="B2" s="24"/>
      <c r="C2" s="29"/>
      <c r="D2" s="25"/>
      <c r="E2" s="27"/>
    </row>
    <row r="3" spans="1:10">
      <c r="A3" t="s">
        <v>48</v>
      </c>
      <c r="B3" s="24"/>
      <c r="C3" s="29"/>
      <c r="D3" s="25"/>
      <c r="E3" s="27"/>
    </row>
    <row r="4" spans="1:10">
      <c r="A4" t="s">
        <v>49</v>
      </c>
      <c r="B4" s="24"/>
      <c r="C4" s="29"/>
      <c r="D4" s="25"/>
      <c r="E4" s="27"/>
    </row>
    <row r="5" spans="1:10">
      <c r="A5" t="s">
        <v>50</v>
      </c>
      <c r="B5" s="24"/>
      <c r="C5" s="29"/>
      <c r="D5" s="25"/>
      <c r="E5" s="27"/>
    </row>
    <row r="6" spans="1:10">
      <c r="A6" t="s">
        <v>52</v>
      </c>
      <c r="B6" s="24"/>
      <c r="C6" s="29"/>
      <c r="D6" s="25"/>
      <c r="E6" s="27"/>
    </row>
    <row r="7" spans="1:10">
      <c r="A7" t="s">
        <v>53</v>
      </c>
      <c r="B7" s="24"/>
      <c r="C7" s="29"/>
      <c r="D7" s="25"/>
      <c r="E7" s="27"/>
    </row>
    <row r="10" spans="1:10">
      <c r="A10" t="s">
        <v>44</v>
      </c>
    </row>
    <row r="12" spans="1:10">
      <c r="A12" s="3" t="s">
        <v>18</v>
      </c>
      <c r="B12" s="3" t="s">
        <v>19</v>
      </c>
      <c r="C12" s="3" t="s">
        <v>20</v>
      </c>
      <c r="D12" s="3"/>
      <c r="E12" s="3" t="s">
        <v>1</v>
      </c>
    </row>
    <row r="13" spans="1:10">
      <c r="A13" s="31">
        <v>4</v>
      </c>
      <c r="B13" s="31">
        <f t="shared" ref="B13:B26" si="0">($E$45-1.73)*A13*1.52</f>
        <v>0.95346321663999833</v>
      </c>
      <c r="C13" s="31">
        <f t="shared" ref="C13:C26" si="1">B13+A13</f>
        <v>4.9534632166399986</v>
      </c>
    </row>
    <row r="14" spans="1:10">
      <c r="A14" s="31">
        <v>4.05</v>
      </c>
      <c r="B14" s="31">
        <f t="shared" si="0"/>
        <v>0.96538150684799817</v>
      </c>
      <c r="C14" s="31">
        <f t="shared" si="1"/>
        <v>5.0153815068479979</v>
      </c>
    </row>
    <row r="15" spans="1:10">
      <c r="A15" s="31">
        <v>4.0999999999999996</v>
      </c>
      <c r="B15" s="31">
        <f t="shared" si="0"/>
        <v>0.97729979705599823</v>
      </c>
      <c r="C15" s="31">
        <f t="shared" si="1"/>
        <v>5.0772997970559981</v>
      </c>
    </row>
    <row r="16" spans="1:10">
      <c r="A16" s="31">
        <v>4.1500000000000004</v>
      </c>
      <c r="B16" s="31">
        <f t="shared" si="0"/>
        <v>0.98921808726399829</v>
      </c>
      <c r="C16" s="15">
        <f t="shared" si="1"/>
        <v>5.1392180872639983</v>
      </c>
    </row>
    <row r="17" spans="1:11">
      <c r="A17" s="31">
        <v>4.2</v>
      </c>
      <c r="B17" s="31">
        <f t="shared" si="0"/>
        <v>1.0011363774719984</v>
      </c>
      <c r="C17" s="31">
        <f t="shared" si="1"/>
        <v>5.2011363774719985</v>
      </c>
    </row>
    <row r="18" spans="1:11">
      <c r="A18" s="31">
        <v>4.25</v>
      </c>
      <c r="B18" s="31">
        <f t="shared" si="0"/>
        <v>1.0130546676799983</v>
      </c>
      <c r="C18" s="31">
        <f t="shared" si="1"/>
        <v>5.2630546676799987</v>
      </c>
    </row>
    <row r="19" spans="1:11">
      <c r="A19" s="31">
        <v>4.3</v>
      </c>
      <c r="B19" s="31">
        <f t="shared" si="0"/>
        <v>1.024972957887998</v>
      </c>
      <c r="C19" s="31">
        <f t="shared" si="1"/>
        <v>5.3249729578879981</v>
      </c>
      <c r="E19" s="42" t="s">
        <v>45</v>
      </c>
      <c r="F19" s="42" t="s">
        <v>47</v>
      </c>
      <c r="G19" s="42" t="s">
        <v>46</v>
      </c>
      <c r="H19" s="54" t="s">
        <v>167</v>
      </c>
    </row>
    <row r="20" spans="1:11">
      <c r="A20" s="31">
        <v>4.3499999999999996</v>
      </c>
      <c r="B20" s="31">
        <f t="shared" si="0"/>
        <v>1.0368912480959982</v>
      </c>
      <c r="C20" s="31">
        <f t="shared" si="1"/>
        <v>5.3868912480959974</v>
      </c>
      <c r="E20">
        <f t="shared" ref="E20:E26" si="2">A20</f>
        <v>4.3499999999999996</v>
      </c>
      <c r="F20" s="38">
        <v>0.15</v>
      </c>
      <c r="G20" s="28">
        <f t="shared" ref="G20:G26" si="3">B20-F20</f>
        <v>0.88689124809599817</v>
      </c>
      <c r="H20">
        <v>5.0000000000000001E-3</v>
      </c>
    </row>
    <row r="21" spans="1:11">
      <c r="A21" s="31">
        <v>4.4000000000000004</v>
      </c>
      <c r="B21" s="31">
        <f t="shared" si="0"/>
        <v>1.0488095383039981</v>
      </c>
      <c r="C21" s="31">
        <f t="shared" si="1"/>
        <v>5.4488095383039985</v>
      </c>
      <c r="E21">
        <f t="shared" si="2"/>
        <v>4.4000000000000004</v>
      </c>
      <c r="F21">
        <f t="shared" ref="F21:F26" si="4">$F$20</f>
        <v>0.15</v>
      </c>
      <c r="G21" s="28">
        <f t="shared" si="3"/>
        <v>0.89880953830399812</v>
      </c>
      <c r="H21">
        <v>5.0000000000000001E-3</v>
      </c>
      <c r="I21" s="16"/>
      <c r="J21" s="16"/>
      <c r="K21" s="16"/>
    </row>
    <row r="22" spans="1:11">
      <c r="A22" s="31">
        <v>4.45</v>
      </c>
      <c r="B22" s="31">
        <f t="shared" si="0"/>
        <v>1.0607278285119983</v>
      </c>
      <c r="C22" s="31">
        <f t="shared" si="1"/>
        <v>5.5107278285119987</v>
      </c>
      <c r="E22">
        <f t="shared" si="2"/>
        <v>4.45</v>
      </c>
      <c r="F22">
        <f t="shared" si="4"/>
        <v>0.15</v>
      </c>
      <c r="G22" s="28">
        <f t="shared" si="3"/>
        <v>0.91072782851199829</v>
      </c>
      <c r="H22">
        <v>5.0000000000000001E-3</v>
      </c>
      <c r="I22" s="16"/>
      <c r="J22" s="16"/>
    </row>
    <row r="23" spans="1:11">
      <c r="A23" s="56">
        <v>4.5</v>
      </c>
      <c r="B23" s="55">
        <f t="shared" si="0"/>
        <v>1.072646118719998</v>
      </c>
      <c r="C23" s="56">
        <f t="shared" si="1"/>
        <v>5.572646118719998</v>
      </c>
      <c r="D23" s="56"/>
      <c r="E23" s="56">
        <f t="shared" si="2"/>
        <v>4.5</v>
      </c>
      <c r="F23" s="56">
        <f t="shared" si="4"/>
        <v>0.15</v>
      </c>
      <c r="G23" s="57">
        <f t="shared" si="3"/>
        <v>0.92264611871999802</v>
      </c>
      <c r="H23" s="56">
        <v>5.0000000000000001E-3</v>
      </c>
      <c r="I23" s="16"/>
      <c r="J23" s="16"/>
    </row>
    <row r="24" spans="1:11">
      <c r="A24" s="30">
        <v>4.55</v>
      </c>
      <c r="B24" s="30">
        <f t="shared" si="0"/>
        <v>1.084564408927998</v>
      </c>
      <c r="C24" s="30">
        <f t="shared" si="1"/>
        <v>5.6345644089279983</v>
      </c>
      <c r="D24" s="30"/>
      <c r="E24" s="30">
        <f>A24</f>
        <v>4.55</v>
      </c>
      <c r="F24" s="30">
        <f t="shared" si="4"/>
        <v>0.15</v>
      </c>
      <c r="G24" s="53">
        <f>B24-F24</f>
        <v>0.93456440892799797</v>
      </c>
      <c r="H24">
        <v>5.0000000000000001E-3</v>
      </c>
      <c r="I24" s="16"/>
      <c r="J24" s="16"/>
    </row>
    <row r="25" spans="1:11">
      <c r="A25">
        <v>4.57</v>
      </c>
      <c r="B25" s="31">
        <f t="shared" si="0"/>
        <v>1.089331725011198</v>
      </c>
      <c r="C25">
        <f t="shared" si="1"/>
        <v>5.6593317250111985</v>
      </c>
      <c r="E25">
        <f t="shared" si="2"/>
        <v>4.57</v>
      </c>
      <c r="F25">
        <f t="shared" si="4"/>
        <v>0.15</v>
      </c>
      <c r="G25" s="28">
        <f t="shared" si="3"/>
        <v>0.93933172501119799</v>
      </c>
      <c r="H25">
        <v>5.0000000000000001E-3</v>
      </c>
      <c r="I25" s="16"/>
      <c r="J25" s="16"/>
      <c r="K25" s="15"/>
    </row>
    <row r="26" spans="1:11">
      <c r="A26" s="30">
        <v>4.5999999999999996</v>
      </c>
      <c r="B26" s="31">
        <f t="shared" si="0"/>
        <v>1.0964826991359979</v>
      </c>
      <c r="C26" s="30">
        <f t="shared" si="1"/>
        <v>5.6964826991359976</v>
      </c>
      <c r="E26">
        <f t="shared" si="2"/>
        <v>4.5999999999999996</v>
      </c>
      <c r="F26">
        <f t="shared" si="4"/>
        <v>0.15</v>
      </c>
      <c r="G26" s="28">
        <f t="shared" si="3"/>
        <v>0.94648269913599792</v>
      </c>
      <c r="H26">
        <v>5.0000000000000001E-3</v>
      </c>
      <c r="I26" s="16"/>
      <c r="J26" s="16"/>
      <c r="K26" s="16"/>
    </row>
    <row r="27" spans="1:11">
      <c r="A27" s="30"/>
      <c r="B27" s="16"/>
      <c r="C27" s="30"/>
    </row>
    <row r="28" spans="1:11" ht="38">
      <c r="A28" s="40" t="s">
        <v>43</v>
      </c>
      <c r="B28" s="41" t="s">
        <v>39</v>
      </c>
      <c r="C28" s="41" t="s">
        <v>40</v>
      </c>
      <c r="D28" s="41" t="s">
        <v>42</v>
      </c>
      <c r="E28" s="41" t="s">
        <v>0</v>
      </c>
      <c r="F28" s="41" t="s">
        <v>153</v>
      </c>
      <c r="G28" s="67" t="s">
        <v>146</v>
      </c>
      <c r="H28" s="67" t="s">
        <v>147</v>
      </c>
      <c r="I28" s="67" t="s">
        <v>148</v>
      </c>
      <c r="J28" s="40" t="s">
        <v>189</v>
      </c>
    </row>
    <row r="29" spans="1:11" ht="13.7">
      <c r="A29" t="s">
        <v>138</v>
      </c>
      <c r="B29" s="59"/>
      <c r="C29" s="59"/>
      <c r="D29" s="44">
        <f t="shared" ref="D29:D40" si="5">(20-C29)*-0.000175+B29</f>
        <v>-3.5000000000000001E-3</v>
      </c>
      <c r="E29" s="44">
        <f t="shared" ref="E29:E40" si="6">D29*10.9276-13.593</f>
        <v>-13.631246600000001</v>
      </c>
      <c r="F29" s="88"/>
      <c r="H29" s="52" t="e">
        <f>4000/G29</f>
        <v>#DIV/0!</v>
      </c>
      <c r="I29" s="52" t="e">
        <f>150-H29</f>
        <v>#DIV/0!</v>
      </c>
      <c r="J29" t="e">
        <f t="shared" ref="J29:J35" si="7">G29*H29</f>
        <v>#DIV/0!</v>
      </c>
    </row>
    <row r="30" spans="1:11" ht="13.7">
      <c r="A30" t="s">
        <v>139</v>
      </c>
      <c r="B30" s="59"/>
      <c r="C30" s="59"/>
      <c r="D30" s="44">
        <f t="shared" si="5"/>
        <v>-3.5000000000000001E-3</v>
      </c>
      <c r="E30" s="44">
        <f t="shared" si="6"/>
        <v>-13.631246600000001</v>
      </c>
      <c r="F30" s="94"/>
      <c r="H30" s="52" t="e">
        <f>4000/G30</f>
        <v>#DIV/0!</v>
      </c>
      <c r="I30" s="52" t="e">
        <f>150-H30</f>
        <v>#DIV/0!</v>
      </c>
      <c r="J30" t="e">
        <f t="shared" si="7"/>
        <v>#DIV/0!</v>
      </c>
    </row>
    <row r="31" spans="1:11" ht="13.7">
      <c r="A31" t="s">
        <v>140</v>
      </c>
      <c r="B31" s="59"/>
      <c r="C31" s="59"/>
      <c r="D31" s="44">
        <f t="shared" si="5"/>
        <v>-3.5000000000000001E-3</v>
      </c>
      <c r="E31" s="44">
        <f t="shared" si="6"/>
        <v>-13.631246600000001</v>
      </c>
      <c r="F31" s="88"/>
      <c r="H31" s="52" t="e">
        <f t="shared" ref="H31:H36" si="8">4000/G31</f>
        <v>#DIV/0!</v>
      </c>
      <c r="I31" s="52" t="e">
        <f t="shared" ref="I31:I36" si="9">150-H31</f>
        <v>#DIV/0!</v>
      </c>
      <c r="J31" t="e">
        <f t="shared" ref="J31:J36" si="10">G31*H31</f>
        <v>#DIV/0!</v>
      </c>
    </row>
    <row r="32" spans="1:11" ht="13.7">
      <c r="A32" t="s">
        <v>141</v>
      </c>
      <c r="B32" s="59"/>
      <c r="C32" s="59"/>
      <c r="D32" s="44">
        <f t="shared" si="5"/>
        <v>-3.5000000000000001E-3</v>
      </c>
      <c r="E32" s="44">
        <f t="shared" si="6"/>
        <v>-13.631246600000001</v>
      </c>
      <c r="F32" s="93"/>
      <c r="H32" s="52" t="e">
        <f t="shared" si="8"/>
        <v>#DIV/0!</v>
      </c>
      <c r="I32" s="52" t="e">
        <f t="shared" si="9"/>
        <v>#DIV/0!</v>
      </c>
      <c r="J32" t="e">
        <f t="shared" si="10"/>
        <v>#DIV/0!</v>
      </c>
    </row>
    <row r="33" spans="1:10" ht="13.7">
      <c r="A33" t="s">
        <v>142</v>
      </c>
      <c r="B33" s="59"/>
      <c r="C33" s="59"/>
      <c r="D33" s="44">
        <f t="shared" si="5"/>
        <v>-3.5000000000000001E-3</v>
      </c>
      <c r="E33" s="44">
        <f t="shared" si="6"/>
        <v>-13.631246600000001</v>
      </c>
      <c r="F33" s="93"/>
      <c r="H33" s="52" t="e">
        <f t="shared" si="8"/>
        <v>#DIV/0!</v>
      </c>
      <c r="I33" s="52" t="e">
        <f t="shared" si="9"/>
        <v>#DIV/0!</v>
      </c>
      <c r="J33" t="e">
        <f t="shared" si="10"/>
        <v>#DIV/0!</v>
      </c>
    </row>
    <row r="34" spans="1:10">
      <c r="A34" t="s">
        <v>143</v>
      </c>
      <c r="B34" s="59"/>
      <c r="C34" s="59"/>
      <c r="D34" s="44">
        <f t="shared" si="5"/>
        <v>-3.5000000000000001E-3</v>
      </c>
      <c r="E34" s="44">
        <f t="shared" si="6"/>
        <v>-13.631246600000001</v>
      </c>
      <c r="F34" s="90"/>
      <c r="H34" s="52" t="e">
        <f t="shared" si="8"/>
        <v>#DIV/0!</v>
      </c>
      <c r="I34" s="52" t="e">
        <f t="shared" si="9"/>
        <v>#DIV/0!</v>
      </c>
      <c r="J34" t="e">
        <f t="shared" si="10"/>
        <v>#DIV/0!</v>
      </c>
    </row>
    <row r="35" spans="1:10" ht="13.7">
      <c r="A35" t="s">
        <v>144</v>
      </c>
      <c r="B35" s="59"/>
      <c r="C35" s="59"/>
      <c r="D35" s="44">
        <f t="shared" si="5"/>
        <v>-3.5000000000000001E-3</v>
      </c>
      <c r="E35" s="44">
        <f t="shared" si="6"/>
        <v>-13.631246600000001</v>
      </c>
      <c r="F35" s="88"/>
      <c r="H35" s="52" t="e">
        <f t="shared" si="8"/>
        <v>#DIV/0!</v>
      </c>
      <c r="I35" s="52" t="e">
        <f t="shared" si="9"/>
        <v>#DIV/0!</v>
      </c>
      <c r="J35" t="e">
        <f t="shared" si="10"/>
        <v>#DIV/0!</v>
      </c>
    </row>
    <row r="36" spans="1:10" ht="13.7">
      <c r="A36" t="s">
        <v>145</v>
      </c>
      <c r="B36" s="59"/>
      <c r="C36" s="59"/>
      <c r="D36" s="44">
        <f t="shared" si="5"/>
        <v>-3.5000000000000001E-3</v>
      </c>
      <c r="E36" s="44">
        <f t="shared" si="6"/>
        <v>-13.631246600000001</v>
      </c>
      <c r="F36" s="93"/>
      <c r="H36" s="52" t="e">
        <f t="shared" si="8"/>
        <v>#DIV/0!</v>
      </c>
      <c r="I36" s="52" t="e">
        <f t="shared" si="9"/>
        <v>#DIV/0!</v>
      </c>
      <c r="J36" t="e">
        <f t="shared" si="10"/>
        <v>#DIV/0!</v>
      </c>
    </row>
    <row r="37" spans="1:10" ht="13.7">
      <c r="A37" t="s">
        <v>149</v>
      </c>
      <c r="B37" s="44">
        <v>1.4016999999999999</v>
      </c>
      <c r="C37" s="43">
        <v>20.9</v>
      </c>
      <c r="D37" s="44">
        <f t="shared" si="5"/>
        <v>1.4018575</v>
      </c>
      <c r="E37" s="44">
        <f t="shared" si="6"/>
        <v>1.7259380169999989</v>
      </c>
      <c r="F37" s="88">
        <v>1454</v>
      </c>
      <c r="G37">
        <v>122.8</v>
      </c>
      <c r="H37" s="52">
        <f>3000/G37</f>
        <v>24.4299674267101</v>
      </c>
      <c r="I37" s="52">
        <f t="shared" ref="I32:I42" si="11">150-H37</f>
        <v>125.57003257328989</v>
      </c>
      <c r="J37">
        <f>G37*H37</f>
        <v>3000</v>
      </c>
    </row>
    <row r="38" spans="1:10" ht="13.7">
      <c r="A38" t="s">
        <v>150</v>
      </c>
      <c r="B38" s="44">
        <v>1.4018999999999999</v>
      </c>
      <c r="C38" s="43">
        <v>20.9</v>
      </c>
      <c r="D38" s="44">
        <f t="shared" si="5"/>
        <v>1.4020575</v>
      </c>
      <c r="E38" s="44">
        <f t="shared" si="6"/>
        <v>1.7281235370000001</v>
      </c>
      <c r="F38" s="88">
        <v>1469</v>
      </c>
      <c r="G38">
        <v>71.2</v>
      </c>
      <c r="H38" s="52">
        <f>3000/G38</f>
        <v>42.134831460674157</v>
      </c>
      <c r="I38" s="52">
        <f t="shared" si="11"/>
        <v>107.86516853932585</v>
      </c>
      <c r="J38">
        <f t="shared" ref="J36:J44" si="12">G38*H38</f>
        <v>3000</v>
      </c>
    </row>
    <row r="39" spans="1:10" ht="14.35">
      <c r="A39" t="s">
        <v>151</v>
      </c>
      <c r="B39" s="44"/>
      <c r="C39" s="43"/>
      <c r="D39" s="44">
        <f t="shared" si="5"/>
        <v>-3.5000000000000001E-3</v>
      </c>
      <c r="E39" s="44">
        <f t="shared" si="6"/>
        <v>-13.631246600000001</v>
      </c>
      <c r="F39" s="89"/>
      <c r="G39" s="92"/>
      <c r="H39" s="52" t="e">
        <f>1000/G39</f>
        <v>#DIV/0!</v>
      </c>
      <c r="I39" s="52" t="e">
        <f t="shared" si="11"/>
        <v>#DIV/0!</v>
      </c>
      <c r="J39" t="e">
        <f t="shared" si="12"/>
        <v>#DIV/0!</v>
      </c>
    </row>
    <row r="40" spans="1:10" ht="13.7">
      <c r="A40" t="s">
        <v>152</v>
      </c>
      <c r="B40" s="44"/>
      <c r="C40" s="43"/>
      <c r="D40" s="44">
        <f t="shared" si="5"/>
        <v>-3.5000000000000001E-3</v>
      </c>
      <c r="E40" s="44">
        <f t="shared" si="6"/>
        <v>-13.631246600000001</v>
      </c>
      <c r="F40" s="91"/>
      <c r="H40" s="52" t="e">
        <f>4000/G40</f>
        <v>#DIV/0!</v>
      </c>
      <c r="I40" s="52" t="e">
        <f t="shared" si="11"/>
        <v>#DIV/0!</v>
      </c>
      <c r="J40" t="e">
        <f t="shared" si="12"/>
        <v>#DIV/0!</v>
      </c>
    </row>
    <row r="41" spans="1:10" ht="13.7">
      <c r="A41" t="s">
        <v>163</v>
      </c>
      <c r="B41" s="44"/>
      <c r="C41" s="43"/>
      <c r="D41" s="44">
        <f>(20-C41)*-0.000175+B41</f>
        <v>-3.5000000000000001E-3</v>
      </c>
      <c r="E41" s="44">
        <f>D41*10.9276-13.593</f>
        <v>-13.631246600000001</v>
      </c>
      <c r="F41" s="91"/>
      <c r="H41" s="52" t="e">
        <f>4000/G41</f>
        <v>#DIV/0!</v>
      </c>
      <c r="I41" s="52" t="e">
        <f t="shared" si="11"/>
        <v>#DIV/0!</v>
      </c>
      <c r="J41" t="e">
        <f t="shared" si="12"/>
        <v>#DIV/0!</v>
      </c>
    </row>
    <row r="42" spans="1:10" ht="13.7">
      <c r="A42" t="s">
        <v>164</v>
      </c>
      <c r="B42" s="44"/>
      <c r="C42" s="43"/>
      <c r="D42" s="44">
        <f>(20-C42)*-0.000175+B42</f>
        <v>-3.5000000000000001E-3</v>
      </c>
      <c r="E42" s="44">
        <f>D42*10.9276-13.593</f>
        <v>-13.631246600000001</v>
      </c>
      <c r="F42" s="91"/>
      <c r="H42" s="52" t="e">
        <f>4000/G42</f>
        <v>#DIV/0!</v>
      </c>
      <c r="I42" s="52" t="e">
        <f t="shared" si="11"/>
        <v>#DIV/0!</v>
      </c>
      <c r="J42" t="e">
        <f t="shared" si="12"/>
        <v>#DIV/0!</v>
      </c>
    </row>
    <row r="43" spans="1:10" ht="13.7">
      <c r="A43" t="s">
        <v>165</v>
      </c>
      <c r="B43" s="44"/>
      <c r="C43" s="43"/>
      <c r="D43" s="44">
        <f>(20-C43)*-0.000175+B43</f>
        <v>-3.5000000000000001E-3</v>
      </c>
      <c r="E43" s="44">
        <f>D43*10.9276-13.593</f>
        <v>-13.631246600000001</v>
      </c>
      <c r="F43" s="91"/>
      <c r="H43" s="52" t="e">
        <f>1000/G43</f>
        <v>#DIV/0!</v>
      </c>
      <c r="I43" s="52" t="e">
        <f>150-H43</f>
        <v>#DIV/0!</v>
      </c>
      <c r="J43" t="e">
        <f t="shared" si="12"/>
        <v>#DIV/0!</v>
      </c>
    </row>
    <row r="44" spans="1:10" ht="13.7">
      <c r="A44" t="s">
        <v>166</v>
      </c>
      <c r="B44" s="44"/>
      <c r="C44" s="43"/>
      <c r="D44" s="44">
        <f>(20-C44)*-0.000175+B44</f>
        <v>-3.5000000000000001E-3</v>
      </c>
      <c r="E44" s="44">
        <f>D44*10.9276-13.593</f>
        <v>-13.631246600000001</v>
      </c>
      <c r="F44" s="91"/>
      <c r="H44" s="52" t="e">
        <f>1000/G44</f>
        <v>#DIV/0!</v>
      </c>
      <c r="I44" s="52" t="e">
        <f>150-H44</f>
        <v>#DIV/0!</v>
      </c>
      <c r="J44" t="e">
        <f t="shared" si="12"/>
        <v>#DIV/0!</v>
      </c>
    </row>
    <row r="45" spans="1:10" ht="13.7">
      <c r="A45" s="47" t="s">
        <v>33</v>
      </c>
      <c r="B45" s="48">
        <v>1.4162999999999999</v>
      </c>
      <c r="C45" s="49">
        <v>21.6</v>
      </c>
      <c r="D45" s="50">
        <f>(20-C45)*-0.000175+B45</f>
        <v>1.41658</v>
      </c>
      <c r="E45" s="51">
        <f>D45*10.9276-13.593</f>
        <v>1.8868196079999997</v>
      </c>
      <c r="F45" s="91"/>
      <c r="H45" s="52"/>
      <c r="I45" s="52"/>
    </row>
    <row r="46" spans="1:10">
      <c r="B46" s="26"/>
      <c r="C46" s="23"/>
      <c r="F46" s="3"/>
    </row>
    <row r="47" spans="1:10">
      <c r="D47" s="22"/>
      <c r="E47" s="28"/>
    </row>
    <row r="48" spans="1:10">
      <c r="E48" s="28"/>
      <c r="F48" s="20"/>
    </row>
    <row r="49" spans="1:6">
      <c r="E49" s="28"/>
    </row>
    <row r="50" spans="1:6">
      <c r="A50" s="16"/>
      <c r="B50" s="16"/>
      <c r="C50" s="15"/>
    </row>
    <row r="52" spans="1:6">
      <c r="F52" s="22"/>
    </row>
  </sheetData>
  <sortState xmlns:xlrd2="http://schemas.microsoft.com/office/spreadsheetml/2017/richdata2" ref="F31:F40">
    <sortCondition ref="F31"/>
  </sortState>
  <phoneticPr fontId="12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A3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1.4003000000000001</v>
      </c>
      <c r="D2" s="60">
        <v>19.7</v>
      </c>
      <c r="E2" s="60">
        <f t="shared" ref="E2:E23" si="0">((20-D2)*-0.000175+C2)-0.0008</f>
        <v>1.3994475000000002</v>
      </c>
      <c r="F2" s="61">
        <f t="shared" ref="F2:F23" si="1">E2*10.9276-13.593</f>
        <v>1.6996025010000011</v>
      </c>
      <c r="G2" s="60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1.4072</v>
      </c>
      <c r="D3" s="60">
        <v>19.7</v>
      </c>
      <c r="E3" s="60">
        <f t="shared" si="0"/>
        <v>1.4063475000000001</v>
      </c>
      <c r="F3" s="61">
        <f t="shared" si="1"/>
        <v>1.7750029410000003</v>
      </c>
      <c r="G3" s="60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1.4066000000000001</v>
      </c>
      <c r="D4" s="60">
        <v>19.7</v>
      </c>
      <c r="E4" s="60">
        <f t="shared" si="0"/>
        <v>1.4057475000000001</v>
      </c>
      <c r="F4" s="61">
        <f t="shared" si="1"/>
        <v>1.7684463810000022</v>
      </c>
      <c r="G4" s="60" t="s">
        <v>65</v>
      </c>
      <c r="I4" t="s">
        <v>156</v>
      </c>
    </row>
    <row r="5" spans="1:13">
      <c r="A5" s="60">
        <v>4</v>
      </c>
      <c r="B5" s="60" t="s">
        <v>61</v>
      </c>
      <c r="C5" s="61">
        <v>1.4059999999999999</v>
      </c>
      <c r="D5" s="60">
        <v>19.8</v>
      </c>
      <c r="E5" s="60">
        <f t="shared" si="0"/>
        <v>1.405165</v>
      </c>
      <c r="F5" s="61">
        <f t="shared" si="1"/>
        <v>1.7620810539999994</v>
      </c>
      <c r="G5" s="60" t="s">
        <v>66</v>
      </c>
      <c r="I5" t="s">
        <v>157</v>
      </c>
    </row>
    <row r="6" spans="1:13">
      <c r="A6" s="60">
        <v>5</v>
      </c>
      <c r="B6" s="60" t="s">
        <v>61</v>
      </c>
      <c r="C6" s="61">
        <v>1.4054</v>
      </c>
      <c r="D6" s="60">
        <v>19.8</v>
      </c>
      <c r="E6" s="60">
        <f t="shared" si="0"/>
        <v>1.4045650000000001</v>
      </c>
      <c r="F6" s="61">
        <f t="shared" si="1"/>
        <v>1.7555244940000012</v>
      </c>
      <c r="G6" s="60" t="s">
        <v>67</v>
      </c>
    </row>
    <row r="7" spans="1:13">
      <c r="A7" s="60">
        <v>6</v>
      </c>
      <c r="B7" s="60" t="s">
        <v>61</v>
      </c>
      <c r="C7" s="61">
        <v>1.4048</v>
      </c>
      <c r="D7" s="60">
        <v>19.8</v>
      </c>
      <c r="E7" s="60">
        <f t="shared" si="0"/>
        <v>1.4039650000000001</v>
      </c>
      <c r="F7" s="61">
        <f t="shared" si="1"/>
        <v>1.7489679340000013</v>
      </c>
      <c r="G7" s="60" t="s">
        <v>68</v>
      </c>
    </row>
    <row r="8" spans="1:13">
      <c r="A8" s="60">
        <v>7</v>
      </c>
      <c r="B8" s="60" t="s">
        <v>61</v>
      </c>
      <c r="C8" s="61">
        <v>1.4043000000000001</v>
      </c>
      <c r="D8" s="60">
        <v>19.8</v>
      </c>
      <c r="E8" s="60">
        <f t="shared" si="0"/>
        <v>1.4034650000000002</v>
      </c>
      <c r="F8" s="61">
        <f t="shared" si="1"/>
        <v>1.7435041340000019</v>
      </c>
      <c r="G8" s="60" t="s">
        <v>69</v>
      </c>
    </row>
    <row r="9" spans="1:13">
      <c r="A9" s="60">
        <v>8</v>
      </c>
      <c r="B9" s="60" t="s">
        <v>61</v>
      </c>
      <c r="C9" s="61">
        <v>1.4036999999999999</v>
      </c>
      <c r="D9" s="60">
        <v>19.8</v>
      </c>
      <c r="E9" s="60">
        <f t="shared" si="0"/>
        <v>1.402865</v>
      </c>
      <c r="F9" s="61">
        <f t="shared" si="1"/>
        <v>1.7369475740000002</v>
      </c>
      <c r="G9" s="60" t="s">
        <v>70</v>
      </c>
    </row>
    <row r="10" spans="1:13">
      <c r="A10" s="45">
        <v>9</v>
      </c>
      <c r="B10" s="45" t="s">
        <v>61</v>
      </c>
      <c r="C10" s="46">
        <v>1.4032</v>
      </c>
      <c r="D10" s="45">
        <v>19.899999999999999</v>
      </c>
      <c r="E10" s="45">
        <f t="shared" si="0"/>
        <v>1.4023825000000001</v>
      </c>
      <c r="F10" s="46">
        <f t="shared" si="1"/>
        <v>1.7316750070000015</v>
      </c>
      <c r="G10" s="45" t="s">
        <v>71</v>
      </c>
    </row>
    <row r="11" spans="1:13">
      <c r="A11" s="45">
        <v>10</v>
      </c>
      <c r="B11" s="45" t="s">
        <v>61</v>
      </c>
      <c r="C11" s="46">
        <v>1.4026000000000001</v>
      </c>
      <c r="D11" s="45">
        <v>19.899999999999999</v>
      </c>
      <c r="E11" s="45">
        <f t="shared" si="0"/>
        <v>1.4017825000000002</v>
      </c>
      <c r="F11" s="46">
        <f t="shared" si="1"/>
        <v>1.7251184470000016</v>
      </c>
      <c r="G11" s="45" t="s">
        <v>72</v>
      </c>
    </row>
    <row r="12" spans="1:13">
      <c r="A12" s="45">
        <v>11</v>
      </c>
      <c r="B12" s="45" t="s">
        <v>61</v>
      </c>
      <c r="C12" s="46">
        <v>1.4020999999999999</v>
      </c>
      <c r="D12" s="45">
        <v>19.899999999999999</v>
      </c>
      <c r="E12" s="45">
        <f t="shared" si="0"/>
        <v>1.4012825</v>
      </c>
      <c r="F12" s="46">
        <f t="shared" si="1"/>
        <v>1.7196546470000005</v>
      </c>
      <c r="G12" s="45" t="s">
        <v>73</v>
      </c>
    </row>
    <row r="13" spans="1:13">
      <c r="A13" s="45">
        <v>12</v>
      </c>
      <c r="B13" s="45" t="s">
        <v>61</v>
      </c>
      <c r="C13" s="46">
        <v>1.4016</v>
      </c>
      <c r="D13" s="45">
        <v>19.899999999999999</v>
      </c>
      <c r="E13" s="45">
        <f t="shared" si="0"/>
        <v>1.4007825</v>
      </c>
      <c r="F13" s="46">
        <f t="shared" si="1"/>
        <v>1.7141908470000011</v>
      </c>
      <c r="G13" s="45" t="s">
        <v>74</v>
      </c>
    </row>
    <row r="14" spans="1:13">
      <c r="A14" s="45">
        <v>13</v>
      </c>
      <c r="B14" s="45" t="s">
        <v>61</v>
      </c>
      <c r="C14" s="46">
        <v>1.401</v>
      </c>
      <c r="D14" s="45">
        <v>19.899999999999999</v>
      </c>
      <c r="E14" s="45">
        <f t="shared" si="0"/>
        <v>1.4001825000000001</v>
      </c>
      <c r="F14" s="46">
        <f t="shared" si="1"/>
        <v>1.7076342870000012</v>
      </c>
      <c r="G14" s="45" t="s">
        <v>75</v>
      </c>
    </row>
    <row r="15" spans="1:13">
      <c r="A15" s="45">
        <v>14</v>
      </c>
      <c r="B15" s="45" t="s">
        <v>61</v>
      </c>
      <c r="C15" s="46">
        <v>1.4005000000000001</v>
      </c>
      <c r="D15" s="45">
        <v>20</v>
      </c>
      <c r="E15" s="45">
        <f t="shared" si="0"/>
        <v>1.3997000000000002</v>
      </c>
      <c r="F15" s="46">
        <f t="shared" si="1"/>
        <v>1.7023617200000025</v>
      </c>
      <c r="G15" s="45" t="s">
        <v>76</v>
      </c>
    </row>
    <row r="16" spans="1:13">
      <c r="A16" s="45">
        <v>15</v>
      </c>
      <c r="B16" s="45" t="s">
        <v>61</v>
      </c>
      <c r="C16" s="46">
        <v>1.3998999999999999</v>
      </c>
      <c r="D16" s="45">
        <v>20</v>
      </c>
      <c r="E16" s="45">
        <f t="shared" si="0"/>
        <v>1.3991</v>
      </c>
      <c r="F16" s="46">
        <f t="shared" si="1"/>
        <v>1.6958051600000008</v>
      </c>
      <c r="G16" s="45" t="s">
        <v>77</v>
      </c>
    </row>
    <row r="17" spans="1:7">
      <c r="A17" s="45">
        <v>16</v>
      </c>
      <c r="B17" s="45" t="s">
        <v>61</v>
      </c>
      <c r="C17" s="46">
        <v>1.3994</v>
      </c>
      <c r="D17" s="45">
        <v>20</v>
      </c>
      <c r="E17" s="45">
        <f t="shared" si="0"/>
        <v>1.3986000000000001</v>
      </c>
      <c r="F17" s="46">
        <f t="shared" si="1"/>
        <v>1.6903413600000015</v>
      </c>
      <c r="G17" s="45" t="s">
        <v>78</v>
      </c>
    </row>
    <row r="18" spans="1:7">
      <c r="A18" s="60">
        <v>17</v>
      </c>
      <c r="B18" s="60" t="s">
        <v>61</v>
      </c>
      <c r="C18" s="61">
        <v>1.3989</v>
      </c>
      <c r="D18" s="60">
        <v>20.100000000000001</v>
      </c>
      <c r="E18" s="60">
        <f t="shared" si="0"/>
        <v>1.3981175000000001</v>
      </c>
      <c r="F18" s="61">
        <f t="shared" si="1"/>
        <v>1.685068793000001</v>
      </c>
      <c r="G18" s="60" t="s">
        <v>79</v>
      </c>
    </row>
    <row r="19" spans="1:7">
      <c r="A19" s="60">
        <v>18</v>
      </c>
      <c r="B19" s="60" t="s">
        <v>61</v>
      </c>
      <c r="C19" s="61">
        <v>1.3983000000000001</v>
      </c>
      <c r="D19" s="60">
        <v>20.100000000000001</v>
      </c>
      <c r="E19" s="60">
        <f t="shared" si="0"/>
        <v>1.3975175000000002</v>
      </c>
      <c r="F19" s="61">
        <f t="shared" si="1"/>
        <v>1.6785122330000029</v>
      </c>
      <c r="G19" s="60" t="s">
        <v>80</v>
      </c>
    </row>
    <row r="20" spans="1:7">
      <c r="A20" s="60">
        <v>19</v>
      </c>
      <c r="B20" s="60" t="s">
        <v>61</v>
      </c>
      <c r="C20" s="61">
        <v>1.3969</v>
      </c>
      <c r="D20" s="60">
        <v>20.2</v>
      </c>
      <c r="E20" s="60">
        <f t="shared" si="0"/>
        <v>1.3961350000000001</v>
      </c>
      <c r="F20" s="61">
        <f t="shared" si="1"/>
        <v>1.6634048260000007</v>
      </c>
      <c r="G20" s="60" t="s">
        <v>81</v>
      </c>
    </row>
    <row r="21" spans="1:7">
      <c r="A21" s="60">
        <v>20</v>
      </c>
      <c r="B21" s="60" t="s">
        <v>61</v>
      </c>
      <c r="C21" s="61">
        <v>1.3917999999999999</v>
      </c>
      <c r="D21" s="60">
        <v>20.2</v>
      </c>
      <c r="E21" s="60">
        <f t="shared" si="0"/>
        <v>1.391035</v>
      </c>
      <c r="F21" s="61">
        <f t="shared" si="1"/>
        <v>1.6076740659999995</v>
      </c>
      <c r="G21" s="60" t="s">
        <v>82</v>
      </c>
    </row>
    <row r="22" spans="1:7">
      <c r="A22" s="60">
        <v>21</v>
      </c>
      <c r="B22" s="60" t="s">
        <v>61</v>
      </c>
      <c r="C22" s="61">
        <v>1.3787</v>
      </c>
      <c r="D22" s="60">
        <v>20.2</v>
      </c>
      <c r="E22" s="60">
        <f t="shared" si="0"/>
        <v>1.3779350000000001</v>
      </c>
      <c r="F22" s="61">
        <f t="shared" si="1"/>
        <v>1.4645225060000016</v>
      </c>
      <c r="G22" s="60" t="s">
        <v>83</v>
      </c>
    </row>
    <row r="23" spans="1:7">
      <c r="A23" s="60">
        <v>22</v>
      </c>
      <c r="B23" s="60" t="s">
        <v>61</v>
      </c>
      <c r="C23" s="61">
        <v>1.3608</v>
      </c>
      <c r="D23" s="60">
        <v>20.2</v>
      </c>
      <c r="E23" s="60">
        <f t="shared" si="0"/>
        <v>1.3600350000000001</v>
      </c>
      <c r="F23" s="61">
        <f t="shared" si="1"/>
        <v>1.2689184660000006</v>
      </c>
      <c r="G23" s="60" t="s">
        <v>84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"/>
  <sheetViews>
    <sheetView topLeftCell="A3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1.4000999999999999</v>
      </c>
      <c r="D2" s="60">
        <v>20.3</v>
      </c>
      <c r="E2" s="60">
        <f t="shared" ref="E2:E23" si="0">((20-D2)*-0.000175+C2)-0.0008</f>
        <v>1.3993525</v>
      </c>
      <c r="F2" s="61">
        <f t="shared" ref="F2:F23" si="1">E2*10.9276-13.593</f>
        <v>1.6985643790000005</v>
      </c>
      <c r="G2" s="60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1.4066000000000001</v>
      </c>
      <c r="D3" s="60">
        <v>20.3</v>
      </c>
      <c r="E3" s="60">
        <f t="shared" si="0"/>
        <v>1.4058525000000002</v>
      </c>
      <c r="F3" s="61">
        <f t="shared" si="1"/>
        <v>1.7695937790000027</v>
      </c>
      <c r="G3" s="60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2">
        <v>3</v>
      </c>
      <c r="B4" s="62" t="s">
        <v>61</v>
      </c>
      <c r="C4" s="63">
        <v>1.4059999999999999</v>
      </c>
      <c r="D4" s="62">
        <v>20.3</v>
      </c>
      <c r="E4" s="62">
        <f t="shared" si="0"/>
        <v>1.4052525</v>
      </c>
      <c r="F4" s="63">
        <f t="shared" si="1"/>
        <v>1.763037219000001</v>
      </c>
      <c r="G4" s="62" t="s">
        <v>87</v>
      </c>
      <c r="I4" t="s">
        <v>156</v>
      </c>
    </row>
    <row r="5" spans="1:13">
      <c r="A5" s="62">
        <v>4</v>
      </c>
      <c r="B5" s="62" t="s">
        <v>61</v>
      </c>
      <c r="C5" s="63">
        <v>1.4055</v>
      </c>
      <c r="D5" s="62">
        <v>20.3</v>
      </c>
      <c r="E5" s="62">
        <f t="shared" si="0"/>
        <v>1.4047525000000001</v>
      </c>
      <c r="F5" s="63">
        <f t="shared" si="1"/>
        <v>1.7575734190000016</v>
      </c>
      <c r="G5" s="62" t="s">
        <v>88</v>
      </c>
      <c r="I5" t="s">
        <v>157</v>
      </c>
    </row>
    <row r="6" spans="1:13">
      <c r="A6" s="62">
        <v>5</v>
      </c>
      <c r="B6" s="62" t="s">
        <v>61</v>
      </c>
      <c r="C6" s="63">
        <v>1.4049</v>
      </c>
      <c r="D6" s="62">
        <v>20.399999999999999</v>
      </c>
      <c r="E6" s="62">
        <f t="shared" si="0"/>
        <v>1.4041700000000001</v>
      </c>
      <c r="F6" s="63">
        <f t="shared" si="1"/>
        <v>1.7512080920000024</v>
      </c>
      <c r="G6" s="62" t="s">
        <v>89</v>
      </c>
    </row>
    <row r="7" spans="1:13">
      <c r="A7" s="62">
        <v>6</v>
      </c>
      <c r="B7" s="62" t="s">
        <v>61</v>
      </c>
      <c r="C7" s="63">
        <v>1.4043000000000001</v>
      </c>
      <c r="D7" s="62">
        <v>20.399999999999999</v>
      </c>
      <c r="E7" s="62">
        <f t="shared" si="0"/>
        <v>1.4035700000000002</v>
      </c>
      <c r="F7" s="63">
        <f t="shared" si="1"/>
        <v>1.7446515320000024</v>
      </c>
      <c r="G7" s="62" t="s">
        <v>90</v>
      </c>
    </row>
    <row r="8" spans="1:13">
      <c r="A8" s="62">
        <v>7</v>
      </c>
      <c r="B8" s="62" t="s">
        <v>61</v>
      </c>
      <c r="C8" s="63">
        <v>1.4036999999999999</v>
      </c>
      <c r="D8" s="62">
        <v>20.399999999999999</v>
      </c>
      <c r="E8" s="62">
        <f t="shared" si="0"/>
        <v>1.4029700000000001</v>
      </c>
      <c r="F8" s="63">
        <f t="shared" si="1"/>
        <v>1.7380949720000007</v>
      </c>
      <c r="G8" s="62" t="s">
        <v>91</v>
      </c>
    </row>
    <row r="9" spans="1:13">
      <c r="A9" s="62">
        <v>8</v>
      </c>
      <c r="B9" s="62" t="s">
        <v>61</v>
      </c>
      <c r="C9" s="63">
        <v>1.4032</v>
      </c>
      <c r="D9" s="62">
        <v>20.399999999999999</v>
      </c>
      <c r="E9" s="62">
        <f t="shared" si="0"/>
        <v>1.4024700000000001</v>
      </c>
      <c r="F9" s="63">
        <f t="shared" si="1"/>
        <v>1.7326311720000014</v>
      </c>
      <c r="G9" s="62" t="s">
        <v>92</v>
      </c>
    </row>
    <row r="10" spans="1:13">
      <c r="A10" s="62">
        <v>9</v>
      </c>
      <c r="B10" s="62" t="s">
        <v>61</v>
      </c>
      <c r="C10" s="63">
        <v>1.4026000000000001</v>
      </c>
      <c r="D10" s="62">
        <v>20.399999999999999</v>
      </c>
      <c r="E10" s="62">
        <f t="shared" si="0"/>
        <v>1.4018700000000002</v>
      </c>
      <c r="F10" s="63">
        <f t="shared" si="1"/>
        <v>1.7260746120000015</v>
      </c>
      <c r="G10" s="62" t="s">
        <v>93</v>
      </c>
    </row>
    <row r="11" spans="1:13">
      <c r="A11" s="62">
        <v>10</v>
      </c>
      <c r="B11" s="62" t="s">
        <v>61</v>
      </c>
      <c r="C11" s="63">
        <v>1.4020999999999999</v>
      </c>
      <c r="D11" s="62">
        <v>20.399999999999999</v>
      </c>
      <c r="E11" s="62">
        <f t="shared" si="0"/>
        <v>1.40137</v>
      </c>
      <c r="F11" s="63">
        <f t="shared" si="1"/>
        <v>1.7206108120000003</v>
      </c>
      <c r="G11" s="62" t="s">
        <v>94</v>
      </c>
    </row>
    <row r="12" spans="1:13">
      <c r="A12" s="60">
        <v>11</v>
      </c>
      <c r="B12" s="60" t="s">
        <v>61</v>
      </c>
      <c r="C12" s="61">
        <v>1.4016</v>
      </c>
      <c r="D12" s="60">
        <v>20.5</v>
      </c>
      <c r="E12" s="60">
        <f t="shared" si="0"/>
        <v>1.4008875000000001</v>
      </c>
      <c r="F12" s="61">
        <f t="shared" si="1"/>
        <v>1.7153382449999999</v>
      </c>
      <c r="G12" s="60" t="s">
        <v>95</v>
      </c>
    </row>
    <row r="13" spans="1:13">
      <c r="A13" s="60">
        <v>12</v>
      </c>
      <c r="B13" s="60" t="s">
        <v>61</v>
      </c>
      <c r="C13" s="61">
        <v>1.401</v>
      </c>
      <c r="D13" s="60">
        <v>20.5</v>
      </c>
      <c r="E13" s="60">
        <f t="shared" si="0"/>
        <v>1.4002875000000001</v>
      </c>
      <c r="F13" s="61">
        <f t="shared" si="1"/>
        <v>1.7087816850000017</v>
      </c>
      <c r="G13" s="60" t="s">
        <v>96</v>
      </c>
    </row>
    <row r="14" spans="1:13">
      <c r="A14" s="60">
        <v>13</v>
      </c>
      <c r="B14" s="60" t="s">
        <v>61</v>
      </c>
      <c r="C14" s="61">
        <v>1.4005000000000001</v>
      </c>
      <c r="D14" s="60">
        <v>20.5</v>
      </c>
      <c r="E14" s="60">
        <f t="shared" si="0"/>
        <v>1.3997875000000002</v>
      </c>
      <c r="F14" s="61">
        <f t="shared" si="1"/>
        <v>1.7033178850000024</v>
      </c>
      <c r="G14" s="60" t="s">
        <v>97</v>
      </c>
    </row>
    <row r="15" spans="1:13">
      <c r="A15" s="60">
        <v>14</v>
      </c>
      <c r="B15" s="60" t="s">
        <v>61</v>
      </c>
      <c r="C15" s="61">
        <v>1.4</v>
      </c>
      <c r="D15" s="60">
        <v>20.5</v>
      </c>
      <c r="E15" s="60">
        <f t="shared" si="0"/>
        <v>1.3992875</v>
      </c>
      <c r="F15" s="61">
        <f t="shared" si="1"/>
        <v>1.6978540849999995</v>
      </c>
      <c r="G15" s="60" t="s">
        <v>98</v>
      </c>
    </row>
    <row r="16" spans="1:13">
      <c r="A16" s="60">
        <v>15</v>
      </c>
      <c r="B16" s="60" t="s">
        <v>61</v>
      </c>
      <c r="C16" s="61">
        <v>1.3994</v>
      </c>
      <c r="D16" s="60">
        <v>20.5</v>
      </c>
      <c r="E16" s="60">
        <f t="shared" si="0"/>
        <v>1.3986875000000001</v>
      </c>
      <c r="F16" s="61">
        <f t="shared" si="1"/>
        <v>1.6912975250000013</v>
      </c>
      <c r="G16" s="60" t="s">
        <v>99</v>
      </c>
    </row>
    <row r="17" spans="1:7">
      <c r="A17" s="60">
        <v>16</v>
      </c>
      <c r="B17" s="60" t="s">
        <v>61</v>
      </c>
      <c r="C17" s="61">
        <v>1.399</v>
      </c>
      <c r="D17" s="60">
        <v>20.6</v>
      </c>
      <c r="E17" s="60">
        <f t="shared" si="0"/>
        <v>1.3983050000000001</v>
      </c>
      <c r="F17" s="61">
        <f t="shared" si="1"/>
        <v>1.6871177180000014</v>
      </c>
      <c r="G17" s="60" t="s">
        <v>100</v>
      </c>
    </row>
    <row r="18" spans="1:7">
      <c r="A18" s="60">
        <v>17</v>
      </c>
      <c r="B18" s="60" t="s">
        <v>61</v>
      </c>
      <c r="C18" s="61">
        <v>1.3983000000000001</v>
      </c>
      <c r="D18" s="60">
        <v>20.6</v>
      </c>
      <c r="E18" s="60">
        <f t="shared" si="0"/>
        <v>1.3976050000000002</v>
      </c>
      <c r="F18" s="61">
        <f t="shared" si="1"/>
        <v>1.6794683980000027</v>
      </c>
      <c r="G18" s="60" t="s">
        <v>101</v>
      </c>
    </row>
    <row r="19" spans="1:7">
      <c r="A19" s="60">
        <v>18</v>
      </c>
      <c r="B19" s="60" t="s">
        <v>61</v>
      </c>
      <c r="C19" s="61">
        <v>1.3978999999999999</v>
      </c>
      <c r="D19" s="60">
        <v>20.6</v>
      </c>
      <c r="E19" s="60">
        <f t="shared" si="0"/>
        <v>1.397205</v>
      </c>
      <c r="F19" s="61">
        <f t="shared" si="1"/>
        <v>1.6750973580000004</v>
      </c>
      <c r="G19" s="60" t="s">
        <v>102</v>
      </c>
    </row>
    <row r="20" spans="1:7">
      <c r="A20" s="62">
        <v>19</v>
      </c>
      <c r="B20" s="62" t="s">
        <v>61</v>
      </c>
      <c r="C20" s="63">
        <v>1.3956</v>
      </c>
      <c r="D20" s="62">
        <v>20.6</v>
      </c>
      <c r="E20" s="62">
        <f t="shared" si="0"/>
        <v>1.3949050000000001</v>
      </c>
      <c r="F20" s="63">
        <f t="shared" si="1"/>
        <v>1.6499638780000012</v>
      </c>
      <c r="G20" s="62" t="s">
        <v>103</v>
      </c>
    </row>
    <row r="21" spans="1:7">
      <c r="A21" s="62">
        <v>20</v>
      </c>
      <c r="B21" s="62" t="s">
        <v>61</v>
      </c>
      <c r="C21" s="63">
        <v>1.3878999999999999</v>
      </c>
      <c r="D21" s="62">
        <v>20.6</v>
      </c>
      <c r="E21" s="62">
        <f t="shared" si="0"/>
        <v>1.387205</v>
      </c>
      <c r="F21" s="63">
        <f t="shared" si="1"/>
        <v>1.5658213580000009</v>
      </c>
      <c r="G21" s="62" t="s">
        <v>104</v>
      </c>
    </row>
    <row r="22" spans="1:7">
      <c r="A22" s="62">
        <v>21</v>
      </c>
      <c r="B22" s="62" t="s">
        <v>61</v>
      </c>
      <c r="C22" s="63">
        <v>1.3722000000000001</v>
      </c>
      <c r="D22" s="62">
        <v>20.6</v>
      </c>
      <c r="E22" s="62">
        <f t="shared" si="0"/>
        <v>1.3715050000000002</v>
      </c>
      <c r="F22" s="63">
        <f t="shared" si="1"/>
        <v>1.394258038000002</v>
      </c>
      <c r="G22" s="62" t="s">
        <v>105</v>
      </c>
    </row>
    <row r="23" spans="1:7">
      <c r="A23" s="62">
        <v>22</v>
      </c>
      <c r="B23" s="62" t="s">
        <v>61</v>
      </c>
      <c r="C23" s="63">
        <v>1.3557999999999999</v>
      </c>
      <c r="D23" s="62">
        <v>20.7</v>
      </c>
      <c r="E23" s="62">
        <f t="shared" si="0"/>
        <v>1.3551225</v>
      </c>
      <c r="F23" s="63">
        <f t="shared" si="1"/>
        <v>1.2152366309999998</v>
      </c>
      <c r="G23" s="62" t="s">
        <v>106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A3" workbookViewId="0">
      <selection activeCell="D24" sqref="D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2">
        <v>1</v>
      </c>
      <c r="B2" s="62" t="s">
        <v>61</v>
      </c>
      <c r="C2" s="63">
        <v>1.4012</v>
      </c>
      <c r="D2" s="62">
        <v>20.7</v>
      </c>
      <c r="E2" s="62">
        <f t="shared" ref="E2:E23" si="0">((20-D2)*-0.000175+C2)-0.0008</f>
        <v>1.4005225000000001</v>
      </c>
      <c r="F2" s="63">
        <f t="shared" ref="F2:F23" si="1">E2*10.9276-13.593</f>
        <v>1.7113496710000007</v>
      </c>
      <c r="G2" s="62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2">
        <v>2</v>
      </c>
      <c r="B3" s="62" t="s">
        <v>61</v>
      </c>
      <c r="C3" s="63">
        <v>1.4064000000000001</v>
      </c>
      <c r="D3" s="62">
        <v>20.7</v>
      </c>
      <c r="E3" s="62">
        <f t="shared" si="0"/>
        <v>1.4057225000000002</v>
      </c>
      <c r="F3" s="63">
        <f t="shared" si="1"/>
        <v>1.7681731910000025</v>
      </c>
      <c r="G3" s="62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2">
        <v>3</v>
      </c>
      <c r="B4" s="62" t="s">
        <v>61</v>
      </c>
      <c r="C4" s="63">
        <v>1.4058999999999999</v>
      </c>
      <c r="D4" s="62">
        <v>20.8</v>
      </c>
      <c r="E4" s="62">
        <f t="shared" si="0"/>
        <v>1.40524</v>
      </c>
      <c r="F4" s="63">
        <f t="shared" si="1"/>
        <v>1.7629006240000002</v>
      </c>
      <c r="G4" s="62" t="s">
        <v>109</v>
      </c>
      <c r="I4" t="s">
        <v>156</v>
      </c>
    </row>
    <row r="5" spans="1:13">
      <c r="A5" s="62">
        <v>4</v>
      </c>
      <c r="B5" s="62" t="s">
        <v>61</v>
      </c>
      <c r="C5" s="63">
        <v>1.4053</v>
      </c>
      <c r="D5" s="62">
        <v>20.8</v>
      </c>
      <c r="E5" s="62">
        <f t="shared" si="0"/>
        <v>1.4046400000000001</v>
      </c>
      <c r="F5" s="63">
        <f t="shared" si="1"/>
        <v>1.7563440640000021</v>
      </c>
      <c r="G5" s="62" t="s">
        <v>110</v>
      </c>
      <c r="I5" t="s">
        <v>157</v>
      </c>
    </row>
    <row r="6" spans="1:13">
      <c r="A6" s="60">
        <v>5</v>
      </c>
      <c r="B6" s="60" t="s">
        <v>61</v>
      </c>
      <c r="C6" s="61">
        <v>1.4048</v>
      </c>
      <c r="D6" s="60">
        <v>20.8</v>
      </c>
      <c r="E6" s="60">
        <f t="shared" si="0"/>
        <v>1.4041400000000002</v>
      </c>
      <c r="F6" s="61">
        <f t="shared" si="1"/>
        <v>1.750880264000001</v>
      </c>
      <c r="G6" s="60" t="s">
        <v>111</v>
      </c>
    </row>
    <row r="7" spans="1:13">
      <c r="A7" s="60">
        <v>6</v>
      </c>
      <c r="B7" s="60" t="s">
        <v>61</v>
      </c>
      <c r="C7" s="61">
        <v>1.4041999999999999</v>
      </c>
      <c r="D7" s="60">
        <v>20.8</v>
      </c>
      <c r="E7" s="60">
        <f t="shared" si="0"/>
        <v>1.40354</v>
      </c>
      <c r="F7" s="61">
        <f t="shared" si="1"/>
        <v>1.7443237039999993</v>
      </c>
      <c r="G7" s="60" t="s">
        <v>112</v>
      </c>
    </row>
    <row r="8" spans="1:13">
      <c r="A8" s="60">
        <v>7</v>
      </c>
      <c r="B8" s="60" t="s">
        <v>61</v>
      </c>
      <c r="C8" s="61">
        <v>1.4036</v>
      </c>
      <c r="D8" s="60">
        <v>20.9</v>
      </c>
      <c r="E8" s="60">
        <f t="shared" si="0"/>
        <v>1.4029575000000001</v>
      </c>
      <c r="F8" s="61">
        <f t="shared" si="1"/>
        <v>1.737958377</v>
      </c>
      <c r="G8" s="60" t="s">
        <v>113</v>
      </c>
    </row>
    <row r="9" spans="1:13">
      <c r="A9" s="60">
        <v>8</v>
      </c>
      <c r="B9" s="60" t="s">
        <v>61</v>
      </c>
      <c r="C9" s="61">
        <v>1.4031</v>
      </c>
      <c r="D9" s="60">
        <v>20.9</v>
      </c>
      <c r="E9" s="60">
        <f t="shared" si="0"/>
        <v>1.4024575000000001</v>
      </c>
      <c r="F9" s="61">
        <f t="shared" si="1"/>
        <v>1.7324945770000006</v>
      </c>
      <c r="G9" s="60" t="s">
        <v>114</v>
      </c>
    </row>
    <row r="10" spans="1:13">
      <c r="A10" s="60">
        <v>9</v>
      </c>
      <c r="B10" s="60" t="s">
        <v>61</v>
      </c>
      <c r="C10" s="61">
        <v>1.4025000000000001</v>
      </c>
      <c r="D10" s="60">
        <v>20.9</v>
      </c>
      <c r="E10" s="60">
        <f t="shared" si="0"/>
        <v>1.4018575000000002</v>
      </c>
      <c r="F10" s="61">
        <f t="shared" si="1"/>
        <v>1.7259380170000025</v>
      </c>
      <c r="G10" s="60" t="s">
        <v>115</v>
      </c>
    </row>
    <row r="11" spans="1:13">
      <c r="A11" s="60">
        <v>10</v>
      </c>
      <c r="B11" s="60" t="s">
        <v>61</v>
      </c>
      <c r="C11" s="61">
        <v>1.4019999999999999</v>
      </c>
      <c r="D11" s="60">
        <v>20.9</v>
      </c>
      <c r="E11" s="60">
        <f t="shared" si="0"/>
        <v>1.4013575</v>
      </c>
      <c r="F11" s="61">
        <f t="shared" si="1"/>
        <v>1.7204742169999996</v>
      </c>
      <c r="G11" s="60" t="s">
        <v>116</v>
      </c>
    </row>
    <row r="12" spans="1:13">
      <c r="A12" s="60">
        <v>11</v>
      </c>
      <c r="B12" s="60" t="s">
        <v>61</v>
      </c>
      <c r="C12" s="61">
        <v>1.4014</v>
      </c>
      <c r="D12" s="60">
        <v>20.9</v>
      </c>
      <c r="E12" s="60">
        <f t="shared" si="0"/>
        <v>1.4007575000000001</v>
      </c>
      <c r="F12" s="61">
        <f t="shared" si="1"/>
        <v>1.7139176570000014</v>
      </c>
      <c r="G12" s="60" t="s">
        <v>117</v>
      </c>
    </row>
    <row r="13" spans="1:13">
      <c r="A13" s="60">
        <v>12</v>
      </c>
      <c r="B13" s="60" t="s">
        <v>61</v>
      </c>
      <c r="C13" s="61">
        <v>1.4009</v>
      </c>
      <c r="D13" s="60">
        <v>20.9</v>
      </c>
      <c r="E13" s="60">
        <f t="shared" si="0"/>
        <v>1.4002575000000002</v>
      </c>
      <c r="F13" s="61">
        <f t="shared" si="1"/>
        <v>1.7084538570000021</v>
      </c>
      <c r="G13" s="60" t="s">
        <v>118</v>
      </c>
    </row>
    <row r="14" spans="1:13">
      <c r="A14" s="62">
        <v>13</v>
      </c>
      <c r="B14" s="62" t="s">
        <v>61</v>
      </c>
      <c r="C14" s="63">
        <v>1.4004000000000001</v>
      </c>
      <c r="D14" s="62">
        <v>21</v>
      </c>
      <c r="E14" s="62">
        <f t="shared" si="0"/>
        <v>1.3997750000000002</v>
      </c>
      <c r="F14" s="63">
        <f t="shared" si="1"/>
        <v>1.7031812900000016</v>
      </c>
      <c r="G14" s="62" t="s">
        <v>119</v>
      </c>
    </row>
    <row r="15" spans="1:13">
      <c r="A15" s="62">
        <v>14</v>
      </c>
      <c r="B15" s="62" t="s">
        <v>61</v>
      </c>
      <c r="C15" s="63">
        <v>1.3997999999999999</v>
      </c>
      <c r="D15" s="62">
        <v>21</v>
      </c>
      <c r="E15" s="62">
        <f t="shared" si="0"/>
        <v>1.3991750000000001</v>
      </c>
      <c r="F15" s="63">
        <f t="shared" si="1"/>
        <v>1.6966247299999999</v>
      </c>
      <c r="G15" s="62" t="s">
        <v>120</v>
      </c>
    </row>
    <row r="16" spans="1:13">
      <c r="A16" s="62">
        <v>15</v>
      </c>
      <c r="B16" s="62" t="s">
        <v>61</v>
      </c>
      <c r="C16" s="63">
        <v>1.3993</v>
      </c>
      <c r="D16" s="62">
        <v>21</v>
      </c>
      <c r="E16" s="62">
        <f t="shared" si="0"/>
        <v>1.3986750000000001</v>
      </c>
      <c r="F16" s="63">
        <f t="shared" si="1"/>
        <v>1.6911609300000006</v>
      </c>
      <c r="G16" s="62" t="s">
        <v>121</v>
      </c>
    </row>
    <row r="17" spans="1:7">
      <c r="A17" s="62">
        <v>16</v>
      </c>
      <c r="B17" s="62" t="s">
        <v>61</v>
      </c>
      <c r="C17" s="63">
        <v>1.3988</v>
      </c>
      <c r="D17" s="62">
        <v>21</v>
      </c>
      <c r="E17" s="62">
        <f t="shared" si="0"/>
        <v>1.3981750000000002</v>
      </c>
      <c r="F17" s="63">
        <f t="shared" si="1"/>
        <v>1.6856971300000012</v>
      </c>
      <c r="G17" s="62" t="s">
        <v>122</v>
      </c>
    </row>
    <row r="18" spans="1:7">
      <c r="A18" s="62">
        <v>17</v>
      </c>
      <c r="B18" s="62" t="s">
        <v>61</v>
      </c>
      <c r="C18" s="63">
        <v>1.3982000000000001</v>
      </c>
      <c r="D18" s="62">
        <v>21</v>
      </c>
      <c r="E18" s="62">
        <f t="shared" si="0"/>
        <v>1.3975750000000002</v>
      </c>
      <c r="F18" s="63">
        <f t="shared" si="1"/>
        <v>1.6791405700000031</v>
      </c>
      <c r="G18" s="62" t="s">
        <v>123</v>
      </c>
    </row>
    <row r="19" spans="1:7">
      <c r="A19" s="62">
        <v>18</v>
      </c>
      <c r="B19" s="62" t="s">
        <v>61</v>
      </c>
      <c r="C19" s="63">
        <v>1.3974</v>
      </c>
      <c r="D19" s="62">
        <v>21</v>
      </c>
      <c r="E19" s="62">
        <f t="shared" si="0"/>
        <v>1.3967750000000001</v>
      </c>
      <c r="F19" s="63">
        <f t="shared" si="1"/>
        <v>1.670398490000002</v>
      </c>
      <c r="G19" s="62" t="s">
        <v>124</v>
      </c>
    </row>
    <row r="20" spans="1:7">
      <c r="A20" s="62">
        <v>19</v>
      </c>
      <c r="B20" s="62" t="s">
        <v>61</v>
      </c>
      <c r="C20" s="63">
        <v>1.3946000000000001</v>
      </c>
      <c r="D20" s="62">
        <v>21</v>
      </c>
      <c r="E20" s="62">
        <f t="shared" si="0"/>
        <v>1.3939750000000002</v>
      </c>
      <c r="F20" s="63">
        <f t="shared" si="1"/>
        <v>1.6398012100000017</v>
      </c>
      <c r="G20" s="62" t="s">
        <v>125</v>
      </c>
    </row>
    <row r="21" spans="1:7">
      <c r="A21" s="62">
        <v>20</v>
      </c>
      <c r="B21" s="62" t="s">
        <v>61</v>
      </c>
      <c r="C21" s="63">
        <v>1.3865000000000001</v>
      </c>
      <c r="D21" s="62">
        <v>21.1</v>
      </c>
      <c r="E21" s="62">
        <f t="shared" si="0"/>
        <v>1.3858925000000002</v>
      </c>
      <c r="F21" s="63">
        <f t="shared" si="1"/>
        <v>1.5514788830000015</v>
      </c>
      <c r="G21" s="62" t="s">
        <v>126</v>
      </c>
    </row>
    <row r="22" spans="1:7">
      <c r="A22" s="60">
        <v>21</v>
      </c>
      <c r="B22" s="60" t="s">
        <v>61</v>
      </c>
      <c r="C22" s="61">
        <v>1.3714999999999999</v>
      </c>
      <c r="D22" s="60">
        <v>21.1</v>
      </c>
      <c r="E22" s="60">
        <f t="shared" si="0"/>
        <v>1.3708925000000001</v>
      </c>
      <c r="F22" s="61">
        <f t="shared" si="1"/>
        <v>1.3875648830000014</v>
      </c>
      <c r="G22" s="60" t="s">
        <v>127</v>
      </c>
    </row>
    <row r="23" spans="1:7">
      <c r="A23" s="60">
        <v>22</v>
      </c>
      <c r="B23" s="60" t="s">
        <v>61</v>
      </c>
      <c r="C23" s="61">
        <v>1.3574999999999999</v>
      </c>
      <c r="D23" s="60">
        <v>21.1</v>
      </c>
      <c r="E23" s="60">
        <f t="shared" si="0"/>
        <v>1.3568925000000001</v>
      </c>
      <c r="F23" s="61">
        <f t="shared" si="1"/>
        <v>1.2345784829999999</v>
      </c>
      <c r="G23" s="60" t="s">
        <v>128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topLeftCell="A3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1.3993</v>
      </c>
      <c r="D2" s="60">
        <v>21.1</v>
      </c>
      <c r="E2" s="60">
        <f t="shared" ref="E2:E23" si="0">((20-D2)*-0.000175+C2)-0.0008</f>
        <v>1.3986925000000001</v>
      </c>
      <c r="F2" s="61">
        <f t="shared" ref="F2:F23" si="1">E2*10.9276-13.593</f>
        <v>1.6913521630000012</v>
      </c>
      <c r="G2" s="60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1.4060999999999999</v>
      </c>
      <c r="D3" s="60">
        <v>21.1</v>
      </c>
      <c r="E3" s="60">
        <f t="shared" si="0"/>
        <v>1.4054925</v>
      </c>
      <c r="F3" s="61">
        <f t="shared" si="1"/>
        <v>1.7656598429999999</v>
      </c>
      <c r="G3" s="60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1.4056999999999999</v>
      </c>
      <c r="D4" s="60">
        <v>21.1</v>
      </c>
      <c r="E4" s="60">
        <f t="shared" si="0"/>
        <v>1.4050925000000001</v>
      </c>
      <c r="F4" s="61">
        <f t="shared" si="1"/>
        <v>1.7612888030000011</v>
      </c>
      <c r="G4" s="60" t="s">
        <v>131</v>
      </c>
      <c r="I4" t="s">
        <v>156</v>
      </c>
    </row>
    <row r="5" spans="1:13">
      <c r="A5" s="60">
        <v>4</v>
      </c>
      <c r="B5" s="60" t="s">
        <v>61</v>
      </c>
      <c r="C5" s="61">
        <v>1.4051</v>
      </c>
      <c r="D5" s="60">
        <v>21.1</v>
      </c>
      <c r="E5" s="60">
        <f t="shared" si="0"/>
        <v>1.4044925000000001</v>
      </c>
      <c r="F5" s="61">
        <f t="shared" si="1"/>
        <v>1.7547322430000012</v>
      </c>
      <c r="G5" s="60" t="s">
        <v>132</v>
      </c>
      <c r="I5" t="s">
        <v>157</v>
      </c>
    </row>
    <row r="6" spans="1:13">
      <c r="A6" s="60">
        <v>5</v>
      </c>
      <c r="B6" s="60" t="s">
        <v>61</v>
      </c>
      <c r="C6" s="61">
        <v>1.4046000000000001</v>
      </c>
      <c r="D6" s="60">
        <v>21.2</v>
      </c>
      <c r="E6" s="60">
        <f t="shared" si="0"/>
        <v>1.4040100000000002</v>
      </c>
      <c r="F6" s="61">
        <f t="shared" si="1"/>
        <v>1.7494596760000025</v>
      </c>
      <c r="G6" s="60" t="s">
        <v>133</v>
      </c>
    </row>
    <row r="7" spans="1:13">
      <c r="A7" s="60">
        <v>6</v>
      </c>
      <c r="B7" s="60" t="s">
        <v>61</v>
      </c>
      <c r="C7" s="61">
        <v>1.4039999999999999</v>
      </c>
      <c r="D7" s="60">
        <v>21.2</v>
      </c>
      <c r="E7" s="60">
        <f t="shared" si="0"/>
        <v>1.40341</v>
      </c>
      <c r="F7" s="61">
        <f t="shared" si="1"/>
        <v>1.7429031160000008</v>
      </c>
      <c r="G7" s="60" t="s">
        <v>134</v>
      </c>
    </row>
    <row r="8" spans="1:13">
      <c r="A8" s="62">
        <v>7</v>
      </c>
      <c r="B8" s="62" t="s">
        <v>61</v>
      </c>
      <c r="C8" s="63">
        <v>1.4035</v>
      </c>
      <c r="D8" s="62">
        <v>21.2</v>
      </c>
      <c r="E8" s="62">
        <f t="shared" si="0"/>
        <v>1.4029100000000001</v>
      </c>
      <c r="F8" s="63">
        <f t="shared" si="1"/>
        <v>1.7374393160000015</v>
      </c>
      <c r="G8" s="62" t="s">
        <v>135</v>
      </c>
    </row>
    <row r="9" spans="1:13">
      <c r="A9" s="62">
        <v>8</v>
      </c>
      <c r="B9" s="62" t="s">
        <v>61</v>
      </c>
      <c r="C9" s="63">
        <v>1.4029</v>
      </c>
      <c r="D9" s="62">
        <v>21.2</v>
      </c>
      <c r="E9" s="62">
        <f t="shared" si="0"/>
        <v>1.4023100000000002</v>
      </c>
      <c r="F9" s="63">
        <f t="shared" si="1"/>
        <v>1.7308827560000015</v>
      </c>
      <c r="G9" s="62" t="s">
        <v>136</v>
      </c>
    </row>
    <row r="10" spans="1:13">
      <c r="A10" s="62">
        <v>9</v>
      </c>
      <c r="B10" s="62" t="s">
        <v>61</v>
      </c>
      <c r="C10" s="63">
        <v>1.4024000000000001</v>
      </c>
      <c r="D10" s="62">
        <v>21.2</v>
      </c>
      <c r="E10" s="62">
        <f t="shared" si="0"/>
        <v>1.4018100000000002</v>
      </c>
      <c r="F10" s="63">
        <f t="shared" si="1"/>
        <v>1.7254189560000022</v>
      </c>
      <c r="G10" s="62" t="s">
        <v>137</v>
      </c>
    </row>
    <row r="11" spans="1:13">
      <c r="A11" s="62">
        <v>10</v>
      </c>
      <c r="B11" s="62" t="s">
        <v>61</v>
      </c>
      <c r="C11" s="63">
        <v>1.4017999999999999</v>
      </c>
      <c r="D11" s="62">
        <v>21.2</v>
      </c>
      <c r="E11" s="62">
        <f t="shared" si="0"/>
        <v>1.4012100000000001</v>
      </c>
      <c r="F11" s="63">
        <f t="shared" si="1"/>
        <v>1.7188623960000005</v>
      </c>
      <c r="G11" s="62" t="s">
        <v>158</v>
      </c>
    </row>
    <row r="12" spans="1:13">
      <c r="A12" s="62">
        <v>11</v>
      </c>
      <c r="B12" s="62" t="s">
        <v>61</v>
      </c>
      <c r="C12" s="63">
        <v>1.4013</v>
      </c>
      <c r="D12" s="62">
        <v>21.2</v>
      </c>
      <c r="E12" s="62">
        <f t="shared" si="0"/>
        <v>1.4007100000000001</v>
      </c>
      <c r="F12" s="63">
        <f t="shared" si="1"/>
        <v>1.7133985960000011</v>
      </c>
      <c r="G12" s="62" t="s">
        <v>159</v>
      </c>
    </row>
    <row r="13" spans="1:13">
      <c r="A13" s="62">
        <v>12</v>
      </c>
      <c r="B13" s="62" t="s">
        <v>61</v>
      </c>
      <c r="C13" s="63">
        <v>1.4007000000000001</v>
      </c>
      <c r="D13" s="62">
        <v>21.3</v>
      </c>
      <c r="E13" s="62">
        <f t="shared" si="0"/>
        <v>1.4001275000000002</v>
      </c>
      <c r="F13" s="63">
        <f t="shared" si="1"/>
        <v>1.7070332690000019</v>
      </c>
      <c r="G13" s="62" t="s">
        <v>160</v>
      </c>
    </row>
    <row r="14" spans="1:13">
      <c r="A14" s="62">
        <v>13</v>
      </c>
      <c r="B14" s="62" t="s">
        <v>61</v>
      </c>
      <c r="C14" s="63">
        <v>1.4001999999999999</v>
      </c>
      <c r="D14" s="62">
        <v>21.3</v>
      </c>
      <c r="E14" s="62">
        <f t="shared" si="0"/>
        <v>1.3996275</v>
      </c>
      <c r="F14" s="63">
        <f t="shared" si="1"/>
        <v>1.7015694690000007</v>
      </c>
      <c r="G14" s="62" t="s">
        <v>161</v>
      </c>
    </row>
    <row r="15" spans="1:13">
      <c r="A15" s="62">
        <v>14</v>
      </c>
      <c r="B15" s="62" t="s">
        <v>61</v>
      </c>
      <c r="C15" s="63">
        <v>1.3996999999999999</v>
      </c>
      <c r="D15" s="62">
        <v>21.3</v>
      </c>
      <c r="E15" s="62">
        <f t="shared" si="0"/>
        <v>1.3991275000000001</v>
      </c>
      <c r="F15" s="63">
        <f t="shared" si="1"/>
        <v>1.6961056690000014</v>
      </c>
      <c r="G15" s="62" t="s">
        <v>162</v>
      </c>
    </row>
    <row r="16" spans="1:13">
      <c r="A16" s="60">
        <v>15</v>
      </c>
      <c r="B16" s="60" t="s">
        <v>61</v>
      </c>
      <c r="C16" s="61">
        <v>1.3991</v>
      </c>
      <c r="D16" s="60">
        <v>21.3</v>
      </c>
      <c r="E16" s="60">
        <f t="shared" si="0"/>
        <v>1.3985275000000001</v>
      </c>
      <c r="F16" s="61">
        <f t="shared" si="1"/>
        <v>1.6895491090000014</v>
      </c>
      <c r="G16" s="60" t="s">
        <v>170</v>
      </c>
    </row>
    <row r="17" spans="1:7">
      <c r="A17" s="60">
        <v>16</v>
      </c>
      <c r="B17" s="60" t="s">
        <v>61</v>
      </c>
      <c r="C17" s="61">
        <v>1.3986000000000001</v>
      </c>
      <c r="D17" s="60">
        <v>21.3</v>
      </c>
      <c r="E17" s="60">
        <f t="shared" si="0"/>
        <v>1.3980275000000002</v>
      </c>
      <c r="F17" s="61">
        <f t="shared" si="1"/>
        <v>1.6840853090000021</v>
      </c>
      <c r="G17" s="60" t="s">
        <v>171</v>
      </c>
    </row>
    <row r="18" spans="1:7">
      <c r="A18" s="60">
        <v>17</v>
      </c>
      <c r="B18" s="60" t="s">
        <v>61</v>
      </c>
      <c r="C18" s="61">
        <v>1.3980999999999999</v>
      </c>
      <c r="D18" s="60">
        <v>21.3</v>
      </c>
      <c r="E18" s="60">
        <f t="shared" si="0"/>
        <v>1.3975275</v>
      </c>
      <c r="F18" s="61">
        <f t="shared" si="1"/>
        <v>1.678621509000001</v>
      </c>
      <c r="G18" s="60" t="s">
        <v>172</v>
      </c>
    </row>
    <row r="19" spans="1:7">
      <c r="A19" s="60">
        <v>18</v>
      </c>
      <c r="B19" s="60" t="s">
        <v>61</v>
      </c>
      <c r="C19" s="61">
        <v>1.3975</v>
      </c>
      <c r="D19" s="60">
        <v>21.3</v>
      </c>
      <c r="E19" s="60">
        <f t="shared" si="0"/>
        <v>1.3969275000000001</v>
      </c>
      <c r="F19" s="61">
        <f t="shared" si="1"/>
        <v>1.672064949000001</v>
      </c>
      <c r="G19" s="60" t="s">
        <v>173</v>
      </c>
    </row>
    <row r="20" spans="1:7">
      <c r="A20" s="60">
        <v>19</v>
      </c>
      <c r="B20" s="60" t="s">
        <v>61</v>
      </c>
      <c r="C20" s="61">
        <v>1.3957999999999999</v>
      </c>
      <c r="D20" s="60">
        <v>21.3</v>
      </c>
      <c r="E20" s="60">
        <f t="shared" si="0"/>
        <v>1.3952275000000001</v>
      </c>
      <c r="F20" s="61">
        <f t="shared" si="1"/>
        <v>1.653488029</v>
      </c>
      <c r="G20" s="60" t="s">
        <v>174</v>
      </c>
    </row>
    <row r="21" spans="1:7">
      <c r="A21" s="60">
        <v>20</v>
      </c>
      <c r="B21" s="60" t="s">
        <v>61</v>
      </c>
      <c r="C21" s="61">
        <v>1.3887</v>
      </c>
      <c r="D21" s="60">
        <v>21.4</v>
      </c>
      <c r="E21" s="60">
        <f t="shared" si="0"/>
        <v>1.3881450000000002</v>
      </c>
      <c r="F21" s="61">
        <f t="shared" si="1"/>
        <v>1.5760933020000021</v>
      </c>
      <c r="G21" s="60" t="s">
        <v>175</v>
      </c>
    </row>
    <row r="22" spans="1:7">
      <c r="A22" s="60">
        <v>21</v>
      </c>
      <c r="B22" s="60" t="s">
        <v>61</v>
      </c>
      <c r="C22" s="61">
        <v>1.3723000000000001</v>
      </c>
      <c r="D22" s="60">
        <v>21.4</v>
      </c>
      <c r="E22" s="60">
        <f t="shared" si="0"/>
        <v>1.3717450000000002</v>
      </c>
      <c r="F22" s="61">
        <f t="shared" si="1"/>
        <v>1.3968806620000027</v>
      </c>
      <c r="G22" s="60" t="s">
        <v>176</v>
      </c>
    </row>
    <row r="23" spans="1:7">
      <c r="A23" s="60">
        <v>22</v>
      </c>
      <c r="B23" s="60" t="s">
        <v>61</v>
      </c>
      <c r="C23" s="61">
        <v>1.3524</v>
      </c>
      <c r="D23" s="60">
        <v>21.4</v>
      </c>
      <c r="E23" s="60">
        <f t="shared" si="0"/>
        <v>1.3518450000000002</v>
      </c>
      <c r="F23" s="61">
        <f t="shared" si="1"/>
        <v>1.1794214220000026</v>
      </c>
      <c r="G23" s="60" t="s">
        <v>177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3"/>
  <sheetViews>
    <sheetView topLeftCell="A2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1.4012</v>
      </c>
      <c r="D2" s="60">
        <v>19.600000000000001</v>
      </c>
      <c r="E2" s="60">
        <f t="shared" ref="E2:E23" si="0">((20-D2)*-0.000175+C2)-0.0008</f>
        <v>1.4003300000000001</v>
      </c>
      <c r="F2" s="61">
        <f t="shared" ref="F2:F23" si="1">E2*10.9276-13.593</f>
        <v>1.7092461080000003</v>
      </c>
      <c r="G2" s="60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1.4066000000000001</v>
      </c>
      <c r="D3" s="60">
        <v>19.7</v>
      </c>
      <c r="E3" s="60">
        <f t="shared" si="0"/>
        <v>1.4057475000000001</v>
      </c>
      <c r="F3" s="61">
        <f t="shared" si="1"/>
        <v>1.7684463810000022</v>
      </c>
      <c r="G3" s="60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1.4059999999999999</v>
      </c>
      <c r="D4" s="60">
        <v>19.7</v>
      </c>
      <c r="E4" s="60">
        <f t="shared" si="0"/>
        <v>1.4051475</v>
      </c>
      <c r="F4" s="61">
        <f t="shared" si="1"/>
        <v>1.7618898210000005</v>
      </c>
      <c r="G4" s="60" t="s">
        <v>65</v>
      </c>
      <c r="I4" t="s">
        <v>156</v>
      </c>
    </row>
    <row r="5" spans="1:13">
      <c r="A5" s="60">
        <v>4</v>
      </c>
      <c r="B5" s="60" t="s">
        <v>61</v>
      </c>
      <c r="C5" s="61">
        <v>1.4054</v>
      </c>
      <c r="D5" s="60">
        <v>19.7</v>
      </c>
      <c r="E5" s="60">
        <f t="shared" si="0"/>
        <v>1.4045475000000001</v>
      </c>
      <c r="F5" s="61">
        <f t="shared" si="1"/>
        <v>1.7553332610000005</v>
      </c>
      <c r="G5" s="60" t="s">
        <v>66</v>
      </c>
      <c r="I5" t="s">
        <v>157</v>
      </c>
    </row>
    <row r="6" spans="1:13">
      <c r="A6" s="60">
        <v>5</v>
      </c>
      <c r="B6" s="60" t="s">
        <v>61</v>
      </c>
      <c r="C6" s="61">
        <v>1.4048</v>
      </c>
      <c r="D6" s="60">
        <v>19.7</v>
      </c>
      <c r="E6" s="60">
        <f t="shared" si="0"/>
        <v>1.4039475000000001</v>
      </c>
      <c r="F6" s="61">
        <f t="shared" si="1"/>
        <v>1.7487767010000006</v>
      </c>
      <c r="G6" s="60" t="s">
        <v>67</v>
      </c>
    </row>
    <row r="7" spans="1:13">
      <c r="A7" s="60">
        <v>6</v>
      </c>
      <c r="B7" s="60" t="s">
        <v>61</v>
      </c>
      <c r="C7" s="61">
        <v>1.4043000000000001</v>
      </c>
      <c r="D7" s="60">
        <v>19.7</v>
      </c>
      <c r="E7" s="60">
        <f t="shared" si="0"/>
        <v>1.4034475000000002</v>
      </c>
      <c r="F7" s="61">
        <f t="shared" si="1"/>
        <v>1.7433129010000012</v>
      </c>
      <c r="G7" s="60" t="s">
        <v>68</v>
      </c>
    </row>
    <row r="8" spans="1:13">
      <c r="A8" s="60">
        <v>7</v>
      </c>
      <c r="B8" s="60" t="s">
        <v>61</v>
      </c>
      <c r="C8" s="61">
        <v>1.4036999999999999</v>
      </c>
      <c r="D8" s="60">
        <v>19.8</v>
      </c>
      <c r="E8" s="60">
        <f t="shared" si="0"/>
        <v>1.402865</v>
      </c>
      <c r="F8" s="61">
        <f t="shared" si="1"/>
        <v>1.7369475740000002</v>
      </c>
      <c r="G8" s="60" t="s">
        <v>69</v>
      </c>
    </row>
    <row r="9" spans="1:13">
      <c r="A9" s="60">
        <v>8</v>
      </c>
      <c r="B9" s="60" t="s">
        <v>61</v>
      </c>
      <c r="C9" s="61">
        <v>1.4032</v>
      </c>
      <c r="D9" s="60">
        <v>19.8</v>
      </c>
      <c r="E9" s="60">
        <f t="shared" si="0"/>
        <v>1.4023650000000001</v>
      </c>
      <c r="F9" s="61">
        <f t="shared" si="1"/>
        <v>1.7314837740000009</v>
      </c>
      <c r="G9" s="60" t="s">
        <v>70</v>
      </c>
    </row>
    <row r="10" spans="1:13">
      <c r="A10" s="45">
        <v>9</v>
      </c>
      <c r="B10" s="45" t="s">
        <v>61</v>
      </c>
      <c r="C10" s="46">
        <v>1.4027000000000001</v>
      </c>
      <c r="D10" s="45">
        <v>19.8</v>
      </c>
      <c r="E10" s="45">
        <f t="shared" si="0"/>
        <v>1.4018650000000001</v>
      </c>
      <c r="F10" s="46">
        <f t="shared" si="1"/>
        <v>1.7260199740000015</v>
      </c>
      <c r="G10" s="45" t="s">
        <v>71</v>
      </c>
    </row>
    <row r="11" spans="1:13">
      <c r="A11" s="45">
        <v>10</v>
      </c>
      <c r="B11" s="45" t="s">
        <v>61</v>
      </c>
      <c r="C11" s="46">
        <v>1.4020999999999999</v>
      </c>
      <c r="D11" s="45">
        <v>19.8</v>
      </c>
      <c r="E11" s="45">
        <f t="shared" si="0"/>
        <v>1.401265</v>
      </c>
      <c r="F11" s="46">
        <f t="shared" si="1"/>
        <v>1.7194634139999998</v>
      </c>
      <c r="G11" s="45" t="s">
        <v>72</v>
      </c>
    </row>
    <row r="12" spans="1:13">
      <c r="A12" s="45">
        <v>11</v>
      </c>
      <c r="B12" s="45" t="s">
        <v>61</v>
      </c>
      <c r="C12" s="46">
        <v>1.4016</v>
      </c>
      <c r="D12" s="45">
        <v>19.8</v>
      </c>
      <c r="E12" s="45">
        <f t="shared" si="0"/>
        <v>1.400765</v>
      </c>
      <c r="F12" s="46">
        <f t="shared" si="1"/>
        <v>1.7139996140000004</v>
      </c>
      <c r="G12" s="45" t="s">
        <v>73</v>
      </c>
    </row>
    <row r="13" spans="1:13">
      <c r="A13" s="45">
        <v>12</v>
      </c>
      <c r="B13" s="45" t="s">
        <v>61</v>
      </c>
      <c r="C13" s="46">
        <v>1.4011</v>
      </c>
      <c r="D13" s="45">
        <v>19.8</v>
      </c>
      <c r="E13" s="45">
        <f t="shared" si="0"/>
        <v>1.4002650000000001</v>
      </c>
      <c r="F13" s="46">
        <f t="shared" si="1"/>
        <v>1.7085358140000011</v>
      </c>
      <c r="G13" s="45" t="s">
        <v>74</v>
      </c>
    </row>
    <row r="14" spans="1:13">
      <c r="A14" s="45">
        <v>13</v>
      </c>
      <c r="B14" s="45" t="s">
        <v>61</v>
      </c>
      <c r="C14" s="46">
        <v>1.4006000000000001</v>
      </c>
      <c r="D14" s="45">
        <v>19.899999999999999</v>
      </c>
      <c r="E14" s="45">
        <f t="shared" si="0"/>
        <v>1.3997825000000002</v>
      </c>
      <c r="F14" s="46">
        <f t="shared" si="1"/>
        <v>1.7032632470000024</v>
      </c>
      <c r="G14" s="45" t="s">
        <v>75</v>
      </c>
    </row>
    <row r="15" spans="1:13">
      <c r="A15" s="45">
        <v>14</v>
      </c>
      <c r="B15" s="45" t="s">
        <v>61</v>
      </c>
      <c r="C15" s="46">
        <v>1.4</v>
      </c>
      <c r="D15" s="45">
        <v>19.899999999999999</v>
      </c>
      <c r="E15" s="45">
        <f t="shared" si="0"/>
        <v>1.3991825</v>
      </c>
      <c r="F15" s="46">
        <f t="shared" si="1"/>
        <v>1.6967066870000007</v>
      </c>
      <c r="G15" s="45" t="s">
        <v>76</v>
      </c>
    </row>
    <row r="16" spans="1:13">
      <c r="A16" s="45">
        <v>15</v>
      </c>
      <c r="B16" s="45" t="s">
        <v>61</v>
      </c>
      <c r="C16" s="46">
        <v>1.3995</v>
      </c>
      <c r="D16" s="45">
        <v>19.899999999999999</v>
      </c>
      <c r="E16" s="45">
        <f t="shared" si="0"/>
        <v>1.3986825000000001</v>
      </c>
      <c r="F16" s="46">
        <f t="shared" si="1"/>
        <v>1.6912428870000014</v>
      </c>
      <c r="G16" s="45" t="s">
        <v>77</v>
      </c>
    </row>
    <row r="17" spans="1:7">
      <c r="A17" s="45">
        <v>16</v>
      </c>
      <c r="B17" s="45" t="s">
        <v>61</v>
      </c>
      <c r="C17" s="46">
        <v>1.399</v>
      </c>
      <c r="D17" s="45">
        <v>19.899999999999999</v>
      </c>
      <c r="E17" s="45">
        <f t="shared" si="0"/>
        <v>1.3981825000000001</v>
      </c>
      <c r="F17" s="46">
        <f t="shared" si="1"/>
        <v>1.685779087000002</v>
      </c>
      <c r="G17" s="45" t="s">
        <v>78</v>
      </c>
    </row>
    <row r="18" spans="1:7">
      <c r="A18" s="60">
        <v>17</v>
      </c>
      <c r="B18" s="60" t="s">
        <v>61</v>
      </c>
      <c r="C18" s="61">
        <v>1.3984000000000001</v>
      </c>
      <c r="D18" s="60">
        <v>19.899999999999999</v>
      </c>
      <c r="E18" s="60">
        <f t="shared" si="0"/>
        <v>1.3975825000000002</v>
      </c>
      <c r="F18" s="61">
        <f t="shared" si="1"/>
        <v>1.6792225270000021</v>
      </c>
      <c r="G18" s="60" t="s">
        <v>79</v>
      </c>
    </row>
    <row r="19" spans="1:7">
      <c r="A19" s="60">
        <v>18</v>
      </c>
      <c r="B19" s="60" t="s">
        <v>61</v>
      </c>
      <c r="C19" s="61">
        <v>1.3976</v>
      </c>
      <c r="D19" s="60">
        <v>20</v>
      </c>
      <c r="E19" s="60">
        <f t="shared" si="0"/>
        <v>1.3968</v>
      </c>
      <c r="F19" s="61">
        <f t="shared" si="1"/>
        <v>1.6706716799999999</v>
      </c>
      <c r="G19" s="60" t="s">
        <v>80</v>
      </c>
    </row>
    <row r="20" spans="1:7">
      <c r="A20" s="60">
        <v>19</v>
      </c>
      <c r="B20" s="60" t="s">
        <v>61</v>
      </c>
      <c r="C20" s="61">
        <v>1.395</v>
      </c>
      <c r="D20" s="60">
        <v>20</v>
      </c>
      <c r="E20" s="60">
        <f t="shared" si="0"/>
        <v>1.3942000000000001</v>
      </c>
      <c r="F20" s="61">
        <f t="shared" si="1"/>
        <v>1.6422599200000008</v>
      </c>
      <c r="G20" s="60" t="s">
        <v>81</v>
      </c>
    </row>
    <row r="21" spans="1:7">
      <c r="A21" s="60">
        <v>20</v>
      </c>
      <c r="B21" s="60" t="s">
        <v>61</v>
      </c>
      <c r="C21" s="61">
        <v>1.3865000000000001</v>
      </c>
      <c r="D21" s="60">
        <v>20</v>
      </c>
      <c r="E21" s="60">
        <f t="shared" si="0"/>
        <v>1.3857000000000002</v>
      </c>
      <c r="F21" s="61">
        <f t="shared" si="1"/>
        <v>1.5493753200000011</v>
      </c>
      <c r="G21" s="60" t="s">
        <v>82</v>
      </c>
    </row>
    <row r="22" spans="1:7">
      <c r="A22" s="60">
        <v>21</v>
      </c>
      <c r="B22" s="60" t="s">
        <v>61</v>
      </c>
      <c r="C22" s="61">
        <v>1.3715999999999999</v>
      </c>
      <c r="D22" s="60">
        <v>20</v>
      </c>
      <c r="E22" s="60">
        <f t="shared" si="0"/>
        <v>1.3708</v>
      </c>
      <c r="F22" s="61">
        <f t="shared" si="1"/>
        <v>1.3865540799999998</v>
      </c>
      <c r="G22" s="60" t="s">
        <v>83</v>
      </c>
    </row>
    <row r="23" spans="1:7">
      <c r="A23" s="60">
        <v>22</v>
      </c>
      <c r="B23" s="60" t="s">
        <v>61</v>
      </c>
      <c r="C23" s="61">
        <v>1.3539000000000001</v>
      </c>
      <c r="D23" s="60">
        <v>20</v>
      </c>
      <c r="E23" s="60">
        <f t="shared" si="0"/>
        <v>1.3531000000000002</v>
      </c>
      <c r="F23" s="61">
        <f t="shared" si="1"/>
        <v>1.1931355600000018</v>
      </c>
      <c r="G23" s="60" t="s">
        <v>84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3"/>
  <sheetViews>
    <sheetView topLeftCell="A2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1.4008</v>
      </c>
      <c r="D2" s="60">
        <v>20</v>
      </c>
      <c r="E2" s="60">
        <f t="shared" ref="E2:E23" si="0">((20-D2)*-0.000175+C2)-0.0008</f>
        <v>1.4000000000000001</v>
      </c>
      <c r="F2" s="61">
        <f t="shared" ref="F2:F23" si="1">E2*10.9276-13.593</f>
        <v>1.7056400000000007</v>
      </c>
      <c r="G2" s="60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1.4063000000000001</v>
      </c>
      <c r="D3" s="60">
        <v>20.100000000000001</v>
      </c>
      <c r="E3" s="60">
        <f t="shared" si="0"/>
        <v>1.4055175000000002</v>
      </c>
      <c r="F3" s="61">
        <f t="shared" si="1"/>
        <v>1.7659330330000014</v>
      </c>
      <c r="G3" s="60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2">
        <v>3</v>
      </c>
      <c r="B4" s="62" t="s">
        <v>61</v>
      </c>
      <c r="C4" s="63">
        <v>1.4057999999999999</v>
      </c>
      <c r="D4" s="62">
        <v>20.100000000000001</v>
      </c>
      <c r="E4" s="62">
        <f t="shared" si="0"/>
        <v>1.4050175</v>
      </c>
      <c r="F4" s="63">
        <f t="shared" si="1"/>
        <v>1.7604692330000002</v>
      </c>
      <c r="G4" s="62" t="s">
        <v>87</v>
      </c>
      <c r="I4" t="s">
        <v>156</v>
      </c>
    </row>
    <row r="5" spans="1:13">
      <c r="A5" s="62">
        <v>4</v>
      </c>
      <c r="B5" s="62" t="s">
        <v>61</v>
      </c>
      <c r="C5" s="63">
        <v>1.4053</v>
      </c>
      <c r="D5" s="62">
        <v>20.100000000000001</v>
      </c>
      <c r="E5" s="62">
        <f t="shared" si="0"/>
        <v>1.4045175000000001</v>
      </c>
      <c r="F5" s="63">
        <f t="shared" si="1"/>
        <v>1.7550054330000009</v>
      </c>
      <c r="G5" s="62" t="s">
        <v>88</v>
      </c>
      <c r="I5" t="s">
        <v>157</v>
      </c>
    </row>
    <row r="6" spans="1:13">
      <c r="A6" s="62">
        <v>5</v>
      </c>
      <c r="B6" s="62" t="s">
        <v>61</v>
      </c>
      <c r="C6" s="63">
        <v>1.4047000000000001</v>
      </c>
      <c r="D6" s="62">
        <v>20.100000000000001</v>
      </c>
      <c r="E6" s="62">
        <f t="shared" si="0"/>
        <v>1.4039175000000002</v>
      </c>
      <c r="F6" s="63">
        <f t="shared" si="1"/>
        <v>1.748448873000001</v>
      </c>
      <c r="G6" s="62" t="s">
        <v>89</v>
      </c>
    </row>
    <row r="7" spans="1:13">
      <c r="A7" s="62">
        <v>6</v>
      </c>
      <c r="B7" s="62" t="s">
        <v>61</v>
      </c>
      <c r="C7" s="63">
        <v>1.4040999999999999</v>
      </c>
      <c r="D7" s="62">
        <v>20.2</v>
      </c>
      <c r="E7" s="62">
        <f t="shared" si="0"/>
        <v>1.403335</v>
      </c>
      <c r="F7" s="63">
        <f t="shared" si="1"/>
        <v>1.7420835459999999</v>
      </c>
      <c r="G7" s="62" t="s">
        <v>90</v>
      </c>
    </row>
    <row r="8" spans="1:13">
      <c r="A8" s="62">
        <v>7</v>
      </c>
      <c r="B8" s="62" t="s">
        <v>61</v>
      </c>
      <c r="C8" s="63">
        <v>1.4035</v>
      </c>
      <c r="D8" s="62">
        <v>20.2</v>
      </c>
      <c r="E8" s="62">
        <f t="shared" si="0"/>
        <v>1.4027350000000001</v>
      </c>
      <c r="F8" s="63">
        <f t="shared" si="1"/>
        <v>1.735526986</v>
      </c>
      <c r="G8" s="62" t="s">
        <v>91</v>
      </c>
    </row>
    <row r="9" spans="1:13">
      <c r="A9" s="62">
        <v>8</v>
      </c>
      <c r="B9" s="62" t="s">
        <v>61</v>
      </c>
      <c r="C9" s="63">
        <v>1.403</v>
      </c>
      <c r="D9" s="62">
        <v>20.2</v>
      </c>
      <c r="E9" s="62">
        <f t="shared" si="0"/>
        <v>1.4022350000000001</v>
      </c>
      <c r="F9" s="63">
        <f t="shared" si="1"/>
        <v>1.7300631860000006</v>
      </c>
      <c r="G9" s="62" t="s">
        <v>92</v>
      </c>
    </row>
    <row r="10" spans="1:13">
      <c r="A10" s="62">
        <v>9</v>
      </c>
      <c r="B10" s="62" t="s">
        <v>61</v>
      </c>
      <c r="C10" s="63">
        <v>1.4025000000000001</v>
      </c>
      <c r="D10" s="62">
        <v>20.2</v>
      </c>
      <c r="E10" s="62">
        <f t="shared" si="0"/>
        <v>1.4017350000000002</v>
      </c>
      <c r="F10" s="63">
        <f t="shared" si="1"/>
        <v>1.7245993860000013</v>
      </c>
      <c r="G10" s="62" t="s">
        <v>93</v>
      </c>
    </row>
    <row r="11" spans="1:13">
      <c r="A11" s="62">
        <v>10</v>
      </c>
      <c r="B11" s="62" t="s">
        <v>61</v>
      </c>
      <c r="C11" s="63">
        <v>1.4018999999999999</v>
      </c>
      <c r="D11" s="62">
        <v>20.2</v>
      </c>
      <c r="E11" s="62">
        <f t="shared" si="0"/>
        <v>1.401135</v>
      </c>
      <c r="F11" s="63">
        <f t="shared" si="1"/>
        <v>1.7180428259999996</v>
      </c>
      <c r="G11" s="62" t="s">
        <v>94</v>
      </c>
    </row>
    <row r="12" spans="1:13">
      <c r="A12" s="60">
        <v>11</v>
      </c>
      <c r="B12" s="60" t="s">
        <v>61</v>
      </c>
      <c r="C12" s="61">
        <v>1.4014</v>
      </c>
      <c r="D12" s="60">
        <v>20.2</v>
      </c>
      <c r="E12" s="60">
        <f t="shared" si="0"/>
        <v>1.4006350000000001</v>
      </c>
      <c r="F12" s="61">
        <f t="shared" si="1"/>
        <v>1.7125790260000002</v>
      </c>
      <c r="G12" s="60" t="s">
        <v>95</v>
      </c>
    </row>
    <row r="13" spans="1:13">
      <c r="A13" s="60">
        <v>12</v>
      </c>
      <c r="B13" s="60" t="s">
        <v>61</v>
      </c>
      <c r="C13" s="61">
        <v>1.4009</v>
      </c>
      <c r="D13" s="60">
        <v>20.3</v>
      </c>
      <c r="E13" s="60">
        <f t="shared" si="0"/>
        <v>1.4001525000000001</v>
      </c>
      <c r="F13" s="61">
        <f t="shared" si="1"/>
        <v>1.7073064590000016</v>
      </c>
      <c r="G13" s="60" t="s">
        <v>96</v>
      </c>
    </row>
    <row r="14" spans="1:13">
      <c r="A14" s="60">
        <v>13</v>
      </c>
      <c r="B14" s="60" t="s">
        <v>61</v>
      </c>
      <c r="C14" s="61">
        <v>1.4004000000000001</v>
      </c>
      <c r="D14" s="60">
        <v>20.3</v>
      </c>
      <c r="E14" s="60">
        <f t="shared" si="0"/>
        <v>1.3996525000000002</v>
      </c>
      <c r="F14" s="61">
        <f t="shared" si="1"/>
        <v>1.7018426590000022</v>
      </c>
      <c r="G14" s="60" t="s">
        <v>97</v>
      </c>
    </row>
    <row r="15" spans="1:13">
      <c r="A15" s="60">
        <v>14</v>
      </c>
      <c r="B15" s="60" t="s">
        <v>61</v>
      </c>
      <c r="C15" s="61">
        <v>1.3997999999999999</v>
      </c>
      <c r="D15" s="60">
        <v>20.3</v>
      </c>
      <c r="E15" s="60">
        <f t="shared" si="0"/>
        <v>1.3990525</v>
      </c>
      <c r="F15" s="61">
        <f t="shared" si="1"/>
        <v>1.6952860990000005</v>
      </c>
      <c r="G15" s="60" t="s">
        <v>98</v>
      </c>
    </row>
    <row r="16" spans="1:13">
      <c r="A16" s="60">
        <v>15</v>
      </c>
      <c r="B16" s="60" t="s">
        <v>61</v>
      </c>
      <c r="C16" s="61">
        <v>1.3993</v>
      </c>
      <c r="D16" s="60">
        <v>20.3</v>
      </c>
      <c r="E16" s="60">
        <f t="shared" si="0"/>
        <v>1.3985525000000001</v>
      </c>
      <c r="F16" s="61">
        <f t="shared" si="1"/>
        <v>1.6898222990000011</v>
      </c>
      <c r="G16" s="60" t="s">
        <v>99</v>
      </c>
    </row>
    <row r="17" spans="1:7">
      <c r="A17" s="60">
        <v>16</v>
      </c>
      <c r="B17" s="60" t="s">
        <v>61</v>
      </c>
      <c r="C17" s="61">
        <v>1.3988</v>
      </c>
      <c r="D17" s="60">
        <v>20.3</v>
      </c>
      <c r="E17" s="60">
        <f t="shared" si="0"/>
        <v>1.3980525000000001</v>
      </c>
      <c r="F17" s="61">
        <f t="shared" si="1"/>
        <v>1.6843584990000018</v>
      </c>
      <c r="G17" s="60" t="s">
        <v>100</v>
      </c>
    </row>
    <row r="18" spans="1:7">
      <c r="A18" s="60">
        <v>17</v>
      </c>
      <c r="B18" s="60" t="s">
        <v>61</v>
      </c>
      <c r="C18" s="61">
        <v>1.3983000000000001</v>
      </c>
      <c r="D18" s="60">
        <v>20.3</v>
      </c>
      <c r="E18" s="60">
        <f t="shared" si="0"/>
        <v>1.3975525000000002</v>
      </c>
      <c r="F18" s="61">
        <f t="shared" si="1"/>
        <v>1.6788946990000024</v>
      </c>
      <c r="G18" s="60" t="s">
        <v>101</v>
      </c>
    </row>
    <row r="19" spans="1:7">
      <c r="A19" s="60">
        <v>18</v>
      </c>
      <c r="B19" s="60" t="s">
        <v>61</v>
      </c>
      <c r="C19" s="61">
        <v>1.3976</v>
      </c>
      <c r="D19" s="60">
        <v>20.3</v>
      </c>
      <c r="E19" s="60">
        <f t="shared" si="0"/>
        <v>1.3968525000000001</v>
      </c>
      <c r="F19" s="61">
        <f t="shared" si="1"/>
        <v>1.6712453790000001</v>
      </c>
      <c r="G19" s="60" t="s">
        <v>102</v>
      </c>
    </row>
    <row r="20" spans="1:7">
      <c r="A20" s="62">
        <v>19</v>
      </c>
      <c r="B20" s="62" t="s">
        <v>61</v>
      </c>
      <c r="C20" s="63">
        <v>1.3956</v>
      </c>
      <c r="D20" s="62">
        <v>20.3</v>
      </c>
      <c r="E20" s="62">
        <f t="shared" si="0"/>
        <v>1.3948525000000001</v>
      </c>
      <c r="F20" s="63">
        <f t="shared" si="1"/>
        <v>1.649390179000001</v>
      </c>
      <c r="G20" s="62" t="s">
        <v>103</v>
      </c>
    </row>
    <row r="21" spans="1:7">
      <c r="A21" s="62">
        <v>20</v>
      </c>
      <c r="B21" s="62" t="s">
        <v>61</v>
      </c>
      <c r="C21" s="63">
        <v>1.3886000000000001</v>
      </c>
      <c r="D21" s="62">
        <v>20.399999999999999</v>
      </c>
      <c r="E21" s="62">
        <f t="shared" si="0"/>
        <v>1.3878700000000002</v>
      </c>
      <c r="F21" s="63">
        <f t="shared" si="1"/>
        <v>1.5730882120000018</v>
      </c>
      <c r="G21" s="62" t="s">
        <v>104</v>
      </c>
    </row>
    <row r="22" spans="1:7">
      <c r="A22" s="62">
        <v>21</v>
      </c>
      <c r="B22" s="62" t="s">
        <v>61</v>
      </c>
      <c r="C22" s="63">
        <v>1.3724000000000001</v>
      </c>
      <c r="D22" s="62">
        <v>20.399999999999999</v>
      </c>
      <c r="E22" s="62">
        <f t="shared" si="0"/>
        <v>1.3716700000000002</v>
      </c>
      <c r="F22" s="63">
        <f t="shared" si="1"/>
        <v>1.3960610920000018</v>
      </c>
      <c r="G22" s="62" t="s">
        <v>105</v>
      </c>
    </row>
    <row r="23" spans="1:7">
      <c r="A23" s="62">
        <v>22</v>
      </c>
      <c r="B23" s="62" t="s">
        <v>61</v>
      </c>
      <c r="C23" s="63">
        <v>1.3528</v>
      </c>
      <c r="D23" s="62">
        <v>20.399999999999999</v>
      </c>
      <c r="E23" s="62">
        <f t="shared" si="0"/>
        <v>1.3520700000000001</v>
      </c>
      <c r="F23" s="63">
        <f t="shared" si="1"/>
        <v>1.1818801320000016</v>
      </c>
      <c r="G23" s="62" t="s">
        <v>106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Table of Contents</vt:lpstr>
      <vt:lpstr>Summary</vt:lpstr>
      <vt:lpstr>Tube Loading</vt:lpstr>
      <vt:lpstr>Tube A</vt:lpstr>
      <vt:lpstr>Tube B</vt:lpstr>
      <vt:lpstr>Tube C</vt:lpstr>
      <vt:lpstr>Tube D</vt:lpstr>
      <vt:lpstr>Tube E</vt:lpstr>
      <vt:lpstr>Tube F</vt:lpstr>
      <vt:lpstr>Tube G</vt:lpstr>
      <vt:lpstr>Tube H</vt:lpstr>
      <vt:lpstr>Tube I</vt:lpstr>
      <vt:lpstr>Tube J</vt:lpstr>
      <vt:lpstr>Tube K</vt:lpstr>
      <vt:lpstr>Tube L</vt:lpstr>
      <vt:lpstr>Tube M</vt:lpstr>
      <vt:lpstr>Tube N</vt:lpstr>
      <vt:lpstr>Tube O</vt:lpstr>
      <vt:lpstr>Tube P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Lafler, Marissa Renee</dc:creator>
  <cp:lastModifiedBy>Allen, George Michael</cp:lastModifiedBy>
  <cp:lastPrinted>2021-07-08T20:26:59Z</cp:lastPrinted>
  <dcterms:created xsi:type="dcterms:W3CDTF">2008-04-25T16:16:04Z</dcterms:created>
  <dcterms:modified xsi:type="dcterms:W3CDTF">2022-10-20T21:42:31Z</dcterms:modified>
</cp:coreProperties>
</file>