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1DC484EF-0D79-4C3F-B997-EAB8F9D63F7A}" xr6:coauthVersionLast="47" xr6:coauthVersionMax="47" xr10:uidLastSave="{00000000-0000-0000-0000-000000000000}"/>
  <bookViews>
    <workbookView xWindow="0" yWindow="0" windowWidth="16600" windowHeight="138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ime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3" l="1"/>
  <c r="H31" i="3"/>
  <c r="H30" i="3"/>
  <c r="H29" i="3"/>
  <c r="L30" i="3" l="1"/>
  <c r="L31" i="3"/>
  <c r="L32" i="3"/>
  <c r="L29" i="3"/>
  <c r="J31" i="3"/>
  <c r="J32" i="3"/>
  <c r="C1" i="21"/>
  <c r="M1" i="21"/>
  <c r="L1" i="21"/>
  <c r="K1" i="21"/>
  <c r="J1" i="21"/>
  <c r="I1" i="21"/>
  <c r="H1" i="21"/>
  <c r="E1" i="21"/>
  <c r="G1" i="21"/>
  <c r="F1" i="21"/>
  <c r="D1" i="21"/>
  <c r="I30" i="3"/>
  <c r="I31" i="3"/>
  <c r="B1" i="21"/>
  <c r="J30" i="3" l="1"/>
  <c r="B6" i="22"/>
  <c r="B7" i="22"/>
  <c r="B8" i="22"/>
  <c r="B5" i="22"/>
  <c r="A6" i="22"/>
  <c r="A7" i="22"/>
  <c r="A8" i="22"/>
  <c r="A5" i="22"/>
  <c r="K5" i="21" l="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I29" i="3" l="1"/>
  <c r="J29" i="3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32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7" i="22" l="1"/>
  <c r="J26" i="21"/>
  <c r="H7" i="22" s="1"/>
  <c r="G8" i="22"/>
  <c r="M26" i="21"/>
  <c r="H8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2" i="3" l="1"/>
  <c r="K29" i="3"/>
  <c r="K30" i="3"/>
  <c r="K31" i="3"/>
</calcChain>
</file>

<file path=xl/sharedStrings.xml><?xml version="1.0" encoding="utf-8"?>
<sst xmlns="http://schemas.openxmlformats.org/spreadsheetml/2006/main" count="333" uniqueCount="195">
  <si>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</si>
  <si>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</si>
  <si>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</si>
  <si>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</si>
  <si>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</si>
  <si>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</si>
  <si>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</si>
  <si>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</si>
  <si>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</si>
  <si>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</si>
  <si>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</si>
  <si>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</si>
  <si>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</si>
  <si>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</si>
  <si>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</si>
  <si>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</si>
  <si>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</si>
  <si>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</si>
  <si>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</si>
  <si>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</si>
  <si>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</si>
  <si>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</si>
  <si>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</si>
  <si>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</si>
  <si>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</si>
  <si>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</si>
  <si>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</si>
  <si>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</si>
  <si>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</si>
  <si>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</si>
  <si>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</si>
  <si>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</si>
  <si>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</si>
  <si>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</si>
  <si>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</si>
  <si>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</si>
  <si>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</si>
  <si>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</si>
  <si>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</si>
  <si>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</si>
  <si>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</si>
  <si>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</si>
  <si>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</si>
  <si>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</si>
  <si>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</si>
  <si>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</si>
  <si>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</si>
  <si>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</si>
  <si>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</si>
  <si>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</si>
  <si>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</si>
  <si>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</si>
  <si>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</si>
  <si>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</si>
  <si>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</si>
  <si>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</si>
  <si>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</si>
  <si>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</si>
  <si>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</si>
  <si>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</si>
  <si>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</si>
  <si>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</si>
  <si>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</si>
  <si>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</si>
  <si>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</si>
  <si>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</si>
  <si>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</si>
  <si>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</si>
  <si>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</si>
  <si>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</si>
  <si>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</si>
  <si>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</si>
  <si>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</si>
  <si>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</si>
  <si>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</si>
  <si>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</si>
  <si>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</si>
  <si>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</si>
  <si>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</si>
  <si>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</si>
  <si>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</si>
  <si>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</si>
  <si>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</si>
  <si>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</si>
  <si>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</si>
  <si>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</si>
  <si>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</si>
  <si>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</si>
  <si>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</si>
  <si>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</si>
  <si>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</si>
  <si>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</si>
  <si>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</si>
  <si>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</si>
  <si>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</si>
  <si>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</si>
  <si>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</si>
  <si>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</si>
  <si>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</si>
  <si>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</si>
  <si>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</si>
  <si>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</si>
  <si>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</si>
  <si>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</si>
  <si>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</si>
  <si>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</si>
  <si>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</si>
  <si>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</si>
  <si>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</si>
  <si>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</si>
  <si>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</si>
  <si>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</si>
  <si>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</si>
  <si>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</si>
  <si>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</si>
  <si>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</si>
  <si>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</si>
  <si>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</si>
  <si>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</si>
  <si>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</si>
  <si>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</si>
  <si>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</si>
  <si>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</si>
  <si>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</si>
  <si>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</si>
  <si>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</si>
  <si>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</si>
  <si>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</si>
  <si>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</si>
  <si>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</si>
  <si>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</si>
  <si>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</si>
  <si>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</si>
  <si>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</si>
  <si>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</si>
  <si>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</si>
  <si>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</si>
  <si>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</si>
  <si>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DNA conc ng/ul</t>
  </si>
  <si>
    <t xml:space="preserve">DNA </t>
  </si>
  <si>
    <t>TE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</si>
  <si>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</si>
  <si>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</si>
  <si>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</si>
  <si>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</si>
  <si>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</si>
  <si>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</si>
  <si>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</si>
  <si>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</si>
  <si>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</si>
  <si>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</si>
  <si>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</si>
  <si>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</si>
  <si>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</si>
  <si>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</si>
  <si>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</si>
  <si>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</si>
  <si>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DNA (ng/ul)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</si>
  <si>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</si>
  <si>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</si>
  <si>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</si>
  <si>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</si>
  <si>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</si>
  <si>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</si>
  <si>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</si>
  <si>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</si>
  <si>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</si>
  <si>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</si>
  <si>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</si>
  <si>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</si>
  <si>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</si>
  <si>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</si>
  <si>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</si>
  <si>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</si>
  <si>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</si>
  <si>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</si>
  <si>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Notes</t>
  </si>
  <si>
    <t>Total DNA</t>
  </si>
  <si>
    <t>Total Hours Centrifuged</t>
  </si>
  <si>
    <t>Percent DNA Recovered</t>
  </si>
  <si>
    <t>MNOP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</si>
  <si>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</si>
  <si>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</si>
  <si>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</si>
  <si>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</si>
  <si>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</si>
  <si>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</si>
  <si>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</si>
  <si>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</si>
  <si>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</si>
  <si>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WY - 2383</t>
  </si>
  <si>
    <t>WY - 3193</t>
  </si>
  <si>
    <t>WY - 1447</t>
  </si>
  <si>
    <t>WY - 4009</t>
  </si>
  <si>
    <t>Repeated location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</si>
</sst>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6" fillId="0" borderId="0"/>
  </cellStyleXfs>
  <cellXfs count="108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164" fontId="0" fillId="0" borderId="0" xfId="0" applyNumberFormat="1" applyFill="1"/>
    <xf numFmtId="167" fontId="0" fillId="0" borderId="0" xfId="0" applyNumberFormat="1" applyFill="1"/>
    <xf numFmtId="1" fontId="0" fillId="0" borderId="0" xfId="0" applyNumberFormat="1" applyAlignment="1">
      <alignment horizontal="right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1.7770791849999998</c:v>
                </c:pt>
                <c:pt idx="1">
                  <c:v>1.7727081450000011</c:v>
                </c:pt>
                <c:pt idx="2">
                  <c:v>1.7672443450000017</c:v>
                </c:pt>
                <c:pt idx="3">
                  <c:v>1.7617805449999988</c:v>
                </c:pt>
                <c:pt idx="4">
                  <c:v>1.7541312250000001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1.7357455379999998</c:v>
                </c:pt>
                <c:pt idx="8">
                  <c:v>1.7302817380000004</c:v>
                </c:pt>
                <c:pt idx="9">
                  <c:v>1.7237251780000005</c:v>
                </c:pt>
                <c:pt idx="10">
                  <c:v>1.7193541380000017</c:v>
                </c:pt>
                <c:pt idx="11">
                  <c:v>1.7129888110000007</c:v>
                </c:pt>
                <c:pt idx="12">
                  <c:v>1.7064322510000007</c:v>
                </c:pt>
                <c:pt idx="13">
                  <c:v>1.7009684510000014</c:v>
                </c:pt>
                <c:pt idx="14">
                  <c:v>1.6955046509999985</c:v>
                </c:pt>
                <c:pt idx="15">
                  <c:v>1.6900408509999991</c:v>
                </c:pt>
                <c:pt idx="16">
                  <c:v>1.683484291000001</c:v>
                </c:pt>
                <c:pt idx="17">
                  <c:v>1.673840684</c:v>
                </c:pt>
                <c:pt idx="18">
                  <c:v>1.6334085640000016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-3.338453141988644E-2</c:v>
                </c:pt>
                <c:pt idx="1">
                  <c:v>-1.516293744585597E-2</c:v>
                </c:pt>
                <c:pt idx="2">
                  <c:v>1.6835609460099928E-2</c:v>
                </c:pt>
                <c:pt idx="3">
                  <c:v>9.1025954696198771E-2</c:v>
                </c:pt>
                <c:pt idx="4">
                  <c:v>0.49583378263996547</c:v>
                </c:pt>
                <c:pt idx="5">
                  <c:v>1.3088033863948598</c:v>
                </c:pt>
                <c:pt idx="6">
                  <c:v>2.8707127164625668</c:v>
                </c:pt>
                <c:pt idx="7">
                  <c:v>5.0055836197725236</c:v>
                </c:pt>
                <c:pt idx="8">
                  <c:v>10.996901017553384</c:v>
                </c:pt>
                <c:pt idx="9">
                  <c:v>14.365140862883997</c:v>
                </c:pt>
                <c:pt idx="10">
                  <c:v>10.737550214620116</c:v>
                </c:pt>
                <c:pt idx="11">
                  <c:v>6.2232781552409966</c:v>
                </c:pt>
                <c:pt idx="12">
                  <c:v>2.5061738343234148</c:v>
                </c:pt>
                <c:pt idx="13">
                  <c:v>1.2038013977758932</c:v>
                </c:pt>
                <c:pt idx="14">
                  <c:v>0.67038972118199425</c:v>
                </c:pt>
                <c:pt idx="15">
                  <c:v>0.33391285683921285</c:v>
                </c:pt>
                <c:pt idx="16">
                  <c:v>0.13930455012992471</c:v>
                </c:pt>
                <c:pt idx="17">
                  <c:v>0.12063715531174364</c:v>
                </c:pt>
                <c:pt idx="18">
                  <c:v>0.1233353412911668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1.7743746040000001</c:v>
                </c:pt>
                <c:pt idx="1">
                  <c:v>1.7712875570000008</c:v>
                </c:pt>
                <c:pt idx="2">
                  <c:v>1.7647309970000009</c:v>
                </c:pt>
                <c:pt idx="3">
                  <c:v>1.7592671969999998</c:v>
                </c:pt>
                <c:pt idx="4">
                  <c:v>1.7527106369999998</c:v>
                </c:pt>
                <c:pt idx="5">
                  <c:v>1.7463453100000006</c:v>
                </c:pt>
                <c:pt idx="6">
                  <c:v>1.7386959900000001</c:v>
                </c:pt>
                <c:pt idx="7">
                  <c:v>1.7365104700000007</c:v>
                </c:pt>
                <c:pt idx="8">
                  <c:v>1.7288611500000002</c:v>
                </c:pt>
                <c:pt idx="9">
                  <c:v>1.7233973500000008</c:v>
                </c:pt>
                <c:pt idx="10">
                  <c:v>1.7168407899999991</c:v>
                </c:pt>
                <c:pt idx="11">
                  <c:v>1.7115682230000004</c:v>
                </c:pt>
                <c:pt idx="12">
                  <c:v>1.7061044230000011</c:v>
                </c:pt>
                <c:pt idx="13">
                  <c:v>1.7006406230000017</c:v>
                </c:pt>
                <c:pt idx="14">
                  <c:v>1.6951768229999988</c:v>
                </c:pt>
                <c:pt idx="15">
                  <c:v>1.6886202630000007</c:v>
                </c:pt>
                <c:pt idx="16">
                  <c:v>1.6820637030000007</c:v>
                </c:pt>
                <c:pt idx="17">
                  <c:v>1.6724200959999997</c:v>
                </c:pt>
                <c:pt idx="18">
                  <c:v>1.6267154090000009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-3.1333889581369768E-2</c:v>
                </c:pt>
                <c:pt idx="1">
                  <c:v>-2.2933132648371438E-2</c:v>
                </c:pt>
                <c:pt idx="2">
                  <c:v>-3.7837322303107337E-3</c:v>
                </c:pt>
                <c:pt idx="3">
                  <c:v>4.7106911334070183E-2</c:v>
                </c:pt>
                <c:pt idx="4">
                  <c:v>0.21526328678702666</c:v>
                </c:pt>
                <c:pt idx="5">
                  <c:v>0.4837517610602397</c:v>
                </c:pt>
                <c:pt idx="6">
                  <c:v>0.93985605474521794</c:v>
                </c:pt>
                <c:pt idx="7">
                  <c:v>2.632257388656396</c:v>
                </c:pt>
                <c:pt idx="8">
                  <c:v>6.8495691284872038</c:v>
                </c:pt>
                <c:pt idx="9">
                  <c:v>9.5007146874613397</c:v>
                </c:pt>
                <c:pt idx="10">
                  <c:v>6.0714372149189471</c:v>
                </c:pt>
                <c:pt idx="11">
                  <c:v>3.53</c:v>
                </c:pt>
                <c:pt idx="12">
                  <c:v>1.6751995041909551</c:v>
                </c:pt>
                <c:pt idx="13">
                  <c:v>0.74670807133117523</c:v>
                </c:pt>
                <c:pt idx="14">
                  <c:v>-2.2573149786657785E-3</c:v>
                </c:pt>
                <c:pt idx="15">
                  <c:v>0.21942521823668271</c:v>
                </c:pt>
                <c:pt idx="16">
                  <c:v>0.10731700652794844</c:v>
                </c:pt>
                <c:pt idx="17">
                  <c:v>6.6496923020033585E-2</c:v>
                </c:pt>
                <c:pt idx="18">
                  <c:v>6.3069214529654319E-2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1.7742380090000012</c:v>
                </c:pt>
                <c:pt idx="1">
                  <c:v>1.7709597290000012</c:v>
                </c:pt>
                <c:pt idx="2">
                  <c:v>1.7654959290000019</c:v>
                </c:pt>
                <c:pt idx="3">
                  <c:v>1.7589393690000001</c:v>
                </c:pt>
                <c:pt idx="4">
                  <c:v>1.7523828090000002</c:v>
                </c:pt>
                <c:pt idx="5">
                  <c:v>1.7458262490000021</c:v>
                </c:pt>
                <c:pt idx="6">
                  <c:v>1.7403624489999991</c:v>
                </c:pt>
                <c:pt idx="7">
                  <c:v>1.7339971219999999</c:v>
                </c:pt>
                <c:pt idx="8">
                  <c:v>1.7285333220000005</c:v>
                </c:pt>
                <c:pt idx="9">
                  <c:v>1.7230695220000012</c:v>
                </c:pt>
                <c:pt idx="10">
                  <c:v>1.7165129619999995</c:v>
                </c:pt>
                <c:pt idx="11">
                  <c:v>1.7112403950000008</c:v>
                </c:pt>
                <c:pt idx="12">
                  <c:v>1.7057765950000014</c:v>
                </c:pt>
                <c:pt idx="13">
                  <c:v>1.7003127950000021</c:v>
                </c:pt>
                <c:pt idx="14">
                  <c:v>1.6937562350000004</c:v>
                </c:pt>
                <c:pt idx="15">
                  <c:v>1.688292435000001</c:v>
                </c:pt>
                <c:pt idx="16">
                  <c:v>1.6828286350000017</c:v>
                </c:pt>
                <c:pt idx="17">
                  <c:v>1.6719010349999994</c:v>
                </c:pt>
                <c:pt idx="18">
                  <c:v>1.6249123550000011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-4.234412707804238E-2</c:v>
                </c:pt>
                <c:pt idx="1">
                  <c:v>-3.9949344810379768E-2</c:v>
                </c:pt>
                <c:pt idx="2">
                  <c:v>-3.6987395134102562E-2</c:v>
                </c:pt>
                <c:pt idx="3">
                  <c:v>-4.6410821630798543E-2</c:v>
                </c:pt>
                <c:pt idx="4">
                  <c:v>-3.9687244569196117E-2</c:v>
                </c:pt>
                <c:pt idx="5">
                  <c:v>-2.0687629436558542E-2</c:v>
                </c:pt>
                <c:pt idx="6">
                  <c:v>8.7785345508926468E-3</c:v>
                </c:pt>
                <c:pt idx="7">
                  <c:v>8.2700367432807967E-2</c:v>
                </c:pt>
                <c:pt idx="8">
                  <c:v>0.2386337946533601</c:v>
                </c:pt>
                <c:pt idx="9">
                  <c:v>0.28122881337803829</c:v>
                </c:pt>
                <c:pt idx="10">
                  <c:v>0.1913029759482251</c:v>
                </c:pt>
                <c:pt idx="11">
                  <c:v>9.1266661612538505E-2</c:v>
                </c:pt>
                <c:pt idx="12">
                  <c:v>1.7568554530833936E-2</c:v>
                </c:pt>
                <c:pt idx="13">
                  <c:v>-4.3182977195335964E-3</c:v>
                </c:pt>
                <c:pt idx="14">
                  <c:v>-1.7463423347042619E-2</c:v>
                </c:pt>
                <c:pt idx="15">
                  <c:v>-2.7265868931062049E-2</c:v>
                </c:pt>
                <c:pt idx="16">
                  <c:v>-3.6136265643295216E-2</c:v>
                </c:pt>
                <c:pt idx="17">
                  <c:v>-3.2514154184974615E-2</c:v>
                </c:pt>
                <c:pt idx="18">
                  <c:v>-3.6222077154259132E-2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1.7715334280000015</c:v>
                </c:pt>
                <c:pt idx="1">
                  <c:v>1.7693479080000021</c:v>
                </c:pt>
                <c:pt idx="2">
                  <c:v>1.7638841079999992</c:v>
                </c:pt>
                <c:pt idx="3">
                  <c:v>1.7584203079999998</c:v>
                </c:pt>
                <c:pt idx="4">
                  <c:v>1.751672515000001</c:v>
                </c:pt>
                <c:pt idx="5">
                  <c:v>1.7451159550000011</c:v>
                </c:pt>
                <c:pt idx="6">
                  <c:v>1.7396521549999999</c:v>
                </c:pt>
                <c:pt idx="7">
                  <c:v>1.733095595</c:v>
                </c:pt>
                <c:pt idx="8">
                  <c:v>1.7276317950000006</c:v>
                </c:pt>
                <c:pt idx="9">
                  <c:v>1.7221679950000013</c:v>
                </c:pt>
                <c:pt idx="10">
                  <c:v>1.7156114349999996</c:v>
                </c:pt>
                <c:pt idx="11">
                  <c:v>1.7101476350000002</c:v>
                </c:pt>
                <c:pt idx="12">
                  <c:v>1.7035910750000021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1.6871996750000005</c:v>
                </c:pt>
                <c:pt idx="16">
                  <c:v>1.6817358750000011</c:v>
                </c:pt>
                <c:pt idx="17">
                  <c:v>1.672993795</c:v>
                </c:pt>
                <c:pt idx="18">
                  <c:v>1.6270978750000005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-2.8113528037872999E-2</c:v>
                </c:pt>
                <c:pt idx="1">
                  <c:v>-1.9934279395623058E-2</c:v>
                </c:pt>
                <c:pt idx="2">
                  <c:v>2.6648251949100921E-2</c:v>
                </c:pt>
                <c:pt idx="3">
                  <c:v>9.6394894994433752E-2</c:v>
                </c:pt>
                <c:pt idx="4">
                  <c:v>0.31265132283753017</c:v>
                </c:pt>
                <c:pt idx="5">
                  <c:v>0.74143554796614686</c:v>
                </c:pt>
                <c:pt idx="6">
                  <c:v>1.920658696514465</c:v>
                </c:pt>
                <c:pt idx="7">
                  <c:v>3.6741220714815328</c:v>
                </c:pt>
                <c:pt idx="8">
                  <c:v>7.2502819072515692</c:v>
                </c:pt>
                <c:pt idx="9">
                  <c:v>7.4653674738363671</c:v>
                </c:pt>
                <c:pt idx="10">
                  <c:v>5.1991965722202549</c:v>
                </c:pt>
                <c:pt idx="11">
                  <c:v>2.4803708203601791</c:v>
                </c:pt>
                <c:pt idx="12">
                  <c:v>1.0211120574289527</c:v>
                </c:pt>
                <c:pt idx="13">
                  <c:v>0.53190142188469947</c:v>
                </c:pt>
                <c:pt idx="14">
                  <c:v>0.32158718790843838</c:v>
                </c:pt>
                <c:pt idx="15">
                  <c:v>0.13165613077871502</c:v>
                </c:pt>
                <c:pt idx="16">
                  <c:v>8.5921488320664888E-2</c:v>
                </c:pt>
                <c:pt idx="17">
                  <c:v>8.447051757312829E-2</c:v>
                </c:pt>
                <c:pt idx="18">
                  <c:v>9.823763583227596E-2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1.656684352000001</c:v>
                </c:pt>
                <c:pt idx="1">
                  <c:v>1.7770791849999998</c:v>
                </c:pt>
                <c:pt idx="2">
                  <c:v>1.7727081450000011</c:v>
                </c:pt>
                <c:pt idx="3">
                  <c:v>1.7672443450000017</c:v>
                </c:pt>
                <c:pt idx="4">
                  <c:v>1.7617805449999988</c:v>
                </c:pt>
                <c:pt idx="5">
                  <c:v>1.7541312250000001</c:v>
                </c:pt>
                <c:pt idx="6">
                  <c:v>1.7475746650000001</c:v>
                </c:pt>
                <c:pt idx="7">
                  <c:v>1.7421108650000008</c:v>
                </c:pt>
                <c:pt idx="8">
                  <c:v>1.7357455379999998</c:v>
                </c:pt>
                <c:pt idx="9">
                  <c:v>1.7302817380000004</c:v>
                </c:pt>
                <c:pt idx="10">
                  <c:v>1.7237251780000005</c:v>
                </c:pt>
                <c:pt idx="11">
                  <c:v>1.7193541380000017</c:v>
                </c:pt>
                <c:pt idx="12">
                  <c:v>1.7129888110000007</c:v>
                </c:pt>
                <c:pt idx="13">
                  <c:v>1.7064322510000007</c:v>
                </c:pt>
                <c:pt idx="14">
                  <c:v>1.7009684510000014</c:v>
                </c:pt>
                <c:pt idx="15">
                  <c:v>1.6955046509999985</c:v>
                </c:pt>
                <c:pt idx="16">
                  <c:v>1.6900408509999991</c:v>
                </c:pt>
                <c:pt idx="17">
                  <c:v>1.683484291000001</c:v>
                </c:pt>
                <c:pt idx="18">
                  <c:v>1.673840684</c:v>
                </c:pt>
                <c:pt idx="19">
                  <c:v>1.6334085640000016</c:v>
                </c:pt>
                <c:pt idx="20">
                  <c:v>1.4858859640000013</c:v>
                </c:pt>
                <c:pt idx="21">
                  <c:v>1.2531280840000001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1.5328746439999996</c:v>
                </c:pt>
                <c:pt idx="1">
                  <c:v>1.7743746040000001</c:v>
                </c:pt>
                <c:pt idx="2">
                  <c:v>1.7712875570000008</c:v>
                </c:pt>
                <c:pt idx="3">
                  <c:v>1.7647309970000009</c:v>
                </c:pt>
                <c:pt idx="4">
                  <c:v>1.7592671969999998</c:v>
                </c:pt>
                <c:pt idx="5">
                  <c:v>1.7527106369999998</c:v>
                </c:pt>
                <c:pt idx="6">
                  <c:v>1.7463453100000006</c:v>
                </c:pt>
                <c:pt idx="7">
                  <c:v>1.7386959900000001</c:v>
                </c:pt>
                <c:pt idx="8">
                  <c:v>1.7365104700000007</c:v>
                </c:pt>
                <c:pt idx="9">
                  <c:v>1.7288611500000002</c:v>
                </c:pt>
                <c:pt idx="10">
                  <c:v>1.7233973500000008</c:v>
                </c:pt>
                <c:pt idx="11">
                  <c:v>1.7168407899999991</c:v>
                </c:pt>
                <c:pt idx="12">
                  <c:v>1.7115682230000004</c:v>
                </c:pt>
                <c:pt idx="13">
                  <c:v>1.7061044230000011</c:v>
                </c:pt>
                <c:pt idx="14">
                  <c:v>1.7006406230000017</c:v>
                </c:pt>
                <c:pt idx="15">
                  <c:v>1.6951768229999988</c:v>
                </c:pt>
                <c:pt idx="16">
                  <c:v>1.6886202630000007</c:v>
                </c:pt>
                <c:pt idx="17">
                  <c:v>1.6820637030000007</c:v>
                </c:pt>
                <c:pt idx="18">
                  <c:v>1.6724200959999997</c:v>
                </c:pt>
                <c:pt idx="19">
                  <c:v>1.6267154090000009</c:v>
                </c:pt>
                <c:pt idx="20">
                  <c:v>1.4746305359999994</c:v>
                </c:pt>
                <c:pt idx="21">
                  <c:v>1.2637278560000009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1.4890276490000005</c:v>
                </c:pt>
                <c:pt idx="1">
                  <c:v>1.7742380090000012</c:v>
                </c:pt>
                <c:pt idx="2">
                  <c:v>1.7709597290000012</c:v>
                </c:pt>
                <c:pt idx="3">
                  <c:v>1.7654959290000019</c:v>
                </c:pt>
                <c:pt idx="4">
                  <c:v>1.7589393690000001</c:v>
                </c:pt>
                <c:pt idx="5">
                  <c:v>1.7523828090000002</c:v>
                </c:pt>
                <c:pt idx="6">
                  <c:v>1.7458262490000021</c:v>
                </c:pt>
                <c:pt idx="7">
                  <c:v>1.7403624489999991</c:v>
                </c:pt>
                <c:pt idx="8">
                  <c:v>1.7339971219999999</c:v>
                </c:pt>
                <c:pt idx="9">
                  <c:v>1.7285333220000005</c:v>
                </c:pt>
                <c:pt idx="10">
                  <c:v>1.7230695220000012</c:v>
                </c:pt>
                <c:pt idx="11">
                  <c:v>1.7165129619999995</c:v>
                </c:pt>
                <c:pt idx="12">
                  <c:v>1.7112403950000008</c:v>
                </c:pt>
                <c:pt idx="13">
                  <c:v>1.7057765950000014</c:v>
                </c:pt>
                <c:pt idx="14">
                  <c:v>1.7003127950000021</c:v>
                </c:pt>
                <c:pt idx="15">
                  <c:v>1.6937562350000004</c:v>
                </c:pt>
                <c:pt idx="16">
                  <c:v>1.688292435000001</c:v>
                </c:pt>
                <c:pt idx="17">
                  <c:v>1.6828286350000017</c:v>
                </c:pt>
                <c:pt idx="18">
                  <c:v>1.6719010349999994</c:v>
                </c:pt>
                <c:pt idx="19">
                  <c:v>1.6249123550000011</c:v>
                </c:pt>
                <c:pt idx="20">
                  <c:v>1.4730187150000003</c:v>
                </c:pt>
                <c:pt idx="21">
                  <c:v>1.2317099880000004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1.5540741880000013</c:v>
                </c:pt>
                <c:pt idx="1">
                  <c:v>1.7715334280000015</c:v>
                </c:pt>
                <c:pt idx="2">
                  <c:v>1.7693479080000021</c:v>
                </c:pt>
                <c:pt idx="3">
                  <c:v>1.7638841079999992</c:v>
                </c:pt>
                <c:pt idx="4">
                  <c:v>1.7584203079999998</c:v>
                </c:pt>
                <c:pt idx="5">
                  <c:v>1.751672515000001</c:v>
                </c:pt>
                <c:pt idx="6">
                  <c:v>1.7451159550000011</c:v>
                </c:pt>
                <c:pt idx="7">
                  <c:v>1.7396521549999999</c:v>
                </c:pt>
                <c:pt idx="8">
                  <c:v>1.733095595</c:v>
                </c:pt>
                <c:pt idx="9">
                  <c:v>1.7276317950000006</c:v>
                </c:pt>
                <c:pt idx="10">
                  <c:v>1.7221679950000013</c:v>
                </c:pt>
                <c:pt idx="11">
                  <c:v>1.7156114349999996</c:v>
                </c:pt>
                <c:pt idx="12">
                  <c:v>1.7101476350000002</c:v>
                </c:pt>
                <c:pt idx="13">
                  <c:v>1.7035910750000021</c:v>
                </c:pt>
                <c:pt idx="14">
                  <c:v>1.6981272749999992</c:v>
                </c:pt>
                <c:pt idx="15">
                  <c:v>1.6926634749999998</c:v>
                </c:pt>
                <c:pt idx="16">
                  <c:v>1.6871996750000005</c:v>
                </c:pt>
                <c:pt idx="17">
                  <c:v>1.6817358750000011</c:v>
                </c:pt>
                <c:pt idx="18">
                  <c:v>1.672993795</c:v>
                </c:pt>
                <c:pt idx="19">
                  <c:v>1.6270978750000005</c:v>
                </c:pt>
                <c:pt idx="20">
                  <c:v>1.4708331950000009</c:v>
                </c:pt>
                <c:pt idx="21">
                  <c:v>1.2227766750000004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551390</xdr:colOff>
      <xdr:row>28</xdr:row>
      <xdr:rowOff>61079</xdr:rowOff>
    </xdr:from>
    <xdr:to>
      <xdr:col>16</xdr:col>
      <xdr:colOff>254000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2"/>
  <sheetViews>
    <sheetView workbookViewId="0">
      <selection activeCell="I12" sqref="I12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9375" bestFit="1" customWidth="1"/>
  </cols>
  <sheetData>
    <row r="1" spans="1:10">
      <c r="A1" t="s">
        <v>171</v>
      </c>
    </row>
    <row r="2" spans="1:10">
      <c r="A2" t="s">
        <v>172</v>
      </c>
    </row>
    <row r="4" spans="1:10">
      <c r="A4" s="27" t="s">
        <v>166</v>
      </c>
      <c r="B4" s="27" t="s">
        <v>173</v>
      </c>
      <c r="C4" s="27" t="s">
        <v>175</v>
      </c>
      <c r="D4" s="27" t="s">
        <v>174</v>
      </c>
      <c r="E4" s="27" t="s">
        <v>178</v>
      </c>
      <c r="F4" s="27" t="s">
        <v>183</v>
      </c>
      <c r="G4" s="27" t="s">
        <v>184</v>
      </c>
      <c r="H4" s="27" t="s">
        <v>179</v>
      </c>
      <c r="I4" s="27" t="s">
        <v>189</v>
      </c>
      <c r="J4" s="27" t="s">
        <v>176</v>
      </c>
    </row>
    <row r="5" spans="1:10">
      <c r="A5" s="66" t="str">
        <f>TubeLoading!F29</f>
        <v>WY - 2383</v>
      </c>
      <c r="B5" s="66" t="str">
        <f>TubeLoading!A29</f>
        <v>Tube M</v>
      </c>
      <c r="C5" s="66" t="s">
        <v>180</v>
      </c>
      <c r="D5" s="67"/>
      <c r="E5" s="66">
        <v>143</v>
      </c>
      <c r="G5" s="66">
        <f>TubeLoading!J29</f>
        <v>4000</v>
      </c>
      <c r="H5" s="68">
        <f>Summary!D26</f>
        <v>57.28096337301789</v>
      </c>
      <c r="I5" s="107">
        <v>34</v>
      </c>
    </row>
    <row r="6" spans="1:10">
      <c r="A6" s="66" t="str">
        <f>TubeLoading!F30</f>
        <v>WY - 3193</v>
      </c>
      <c r="B6" s="66" t="str">
        <f>TubeLoading!A30</f>
        <v>Tube N</v>
      </c>
      <c r="C6" s="66" t="s">
        <v>180</v>
      </c>
      <c r="D6" s="67"/>
      <c r="E6">
        <v>143</v>
      </c>
      <c r="G6" s="66">
        <f>TubeLoading!J30</f>
        <v>4000</v>
      </c>
      <c r="H6" s="50">
        <f>Summary!G26</f>
        <v>33.125785023217901</v>
      </c>
      <c r="I6" s="107">
        <v>34</v>
      </c>
      <c r="J6" t="s">
        <v>194</v>
      </c>
    </row>
    <row r="7" spans="1:10">
      <c r="A7" s="66" t="str">
        <f>TubeLoading!F31</f>
        <v>WY - 1447</v>
      </c>
      <c r="B7" s="66" t="str">
        <f>TubeLoading!A31</f>
        <v>Tube O</v>
      </c>
      <c r="C7" s="66" t="s">
        <v>180</v>
      </c>
      <c r="D7" s="67"/>
      <c r="E7" s="66">
        <v>143</v>
      </c>
      <c r="G7" s="66">
        <f>TubeLoading!J31</f>
        <v>4000</v>
      </c>
      <c r="H7" s="50">
        <f>Summary!J26</f>
        <v>0.46101088370021392</v>
      </c>
      <c r="I7" s="107">
        <v>34</v>
      </c>
    </row>
    <row r="8" spans="1:10">
      <c r="A8" s="66" t="str">
        <f>TubeLoading!F32</f>
        <v>WY - 4009</v>
      </c>
      <c r="B8" s="66" t="str">
        <f>TubeLoading!A32</f>
        <v>Tube P</v>
      </c>
      <c r="C8" s="66" t="s">
        <v>180</v>
      </c>
      <c r="D8" s="67"/>
      <c r="E8">
        <v>143</v>
      </c>
      <c r="G8" s="66">
        <f>TubeLoading!J32</f>
        <v>3999.9999999999995</v>
      </c>
      <c r="H8" s="50">
        <f>Summary!M26</f>
        <v>31.490024709494808</v>
      </c>
      <c r="I8" s="107">
        <v>34</v>
      </c>
    </row>
    <row r="12" spans="1:10">
      <c r="A12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M86"/>
  <sheetViews>
    <sheetView tabSelected="1" topLeftCell="A12" zoomScaleNormal="100" workbookViewId="0">
      <selection activeCell="G17" sqref="G17"/>
    </sheetView>
  </sheetViews>
  <sheetFormatPr defaultColWidth="10.87890625" defaultRowHeight="12.7"/>
  <cols>
    <col min="1" max="1" width="9.52734375" style="56" bestFit="1" customWidth="1"/>
    <col min="2" max="2" width="11.41015625" style="56" bestFit="1" customWidth="1"/>
    <col min="3" max="3" width="11.703125" style="56" bestFit="1" customWidth="1"/>
    <col min="4" max="7" width="10.87890625" style="56"/>
    <col min="8" max="8" width="10.87890625" style="56" customWidth="1"/>
    <col min="9" max="9" width="10.87890625" style="56"/>
    <col min="10" max="11" width="11" style="56" customWidth="1"/>
    <col min="12" max="16384" width="10.87890625" style="56"/>
  </cols>
  <sheetData>
    <row r="1" spans="1:13" ht="13" thickTop="1">
      <c r="A1" s="62" t="s">
        <v>166</v>
      </c>
      <c r="B1" s="90" t="str">
        <f>TubeLoading!F29</f>
        <v>WY - 2383</v>
      </c>
      <c r="C1" s="91" t="str">
        <f>_xlfn.TEXTJOIN("-",TRUE,TubeLoading!$F$29,"density")</f>
        <v>WY - 2383-density</v>
      </c>
      <c r="D1" s="91" t="str">
        <f>_xlfn.TEXTJOIN("-",TRUE,TubeLoading!$F$29,"conc")</f>
        <v>WY - 2383-conc</v>
      </c>
      <c r="E1" s="90" t="str">
        <f>TubeLoading!F30</f>
        <v>WY - 3193</v>
      </c>
      <c r="F1" s="91" t="str">
        <f>_xlfn.TEXTJOIN("-",TRUE,TubeLoading!$F$30,"density")</f>
        <v>WY - 3193-density</v>
      </c>
      <c r="G1" s="91" t="str">
        <f>_xlfn.TEXTJOIN("-",TRUE,TubeLoading!$F$30,"conc")</f>
        <v>WY - 3193-conc</v>
      </c>
      <c r="H1" s="90" t="str">
        <f>TubeLoading!F31</f>
        <v>WY - 1447</v>
      </c>
      <c r="I1" s="91" t="str">
        <f>_xlfn.TEXTJOIN("-",TRUE,TubeLoading!$F$31,"density")</f>
        <v>WY - 1447-density</v>
      </c>
      <c r="J1" s="91" t="str">
        <f>_xlfn.TEXTJOIN("-",TRUE,TubeLoading!$F$31,"conc")</f>
        <v>WY - 1447-conc</v>
      </c>
      <c r="K1" s="90" t="str">
        <f>TubeLoading!F32</f>
        <v>WY - 4009</v>
      </c>
      <c r="L1" s="91" t="str">
        <f>_xlfn.TEXTJOIN("-",TRUE,TubeLoading!$F$32,"density")</f>
        <v>WY - 4009-density</v>
      </c>
      <c r="M1" s="91" t="str">
        <f>_xlfn.TEXTJOIN("-",TRUE,TubeLoading!$F$32,"conc")</f>
        <v>WY - 4009-conc</v>
      </c>
    </row>
    <row r="2" spans="1:13">
      <c r="A2" s="62" t="s">
        <v>167</v>
      </c>
      <c r="B2" s="101" t="s">
        <v>5</v>
      </c>
      <c r="C2" s="102"/>
      <c r="D2" s="103"/>
      <c r="E2" s="101" t="s">
        <v>23</v>
      </c>
      <c r="F2" s="102"/>
      <c r="G2" s="103"/>
      <c r="H2" s="101" t="s">
        <v>181</v>
      </c>
      <c r="I2" s="102"/>
      <c r="J2" s="103"/>
      <c r="K2" s="101" t="s">
        <v>182</v>
      </c>
      <c r="L2" s="102"/>
      <c r="M2" s="103"/>
    </row>
    <row r="3" spans="1:13">
      <c r="A3" s="62" t="s">
        <v>156</v>
      </c>
      <c r="B3" s="63" t="s">
        <v>168</v>
      </c>
      <c r="C3" s="64" t="s">
        <v>169</v>
      </c>
      <c r="D3" s="65" t="s">
        <v>157</v>
      </c>
      <c r="E3" s="63" t="s">
        <v>168</v>
      </c>
      <c r="F3" s="64" t="s">
        <v>169</v>
      </c>
      <c r="G3" s="65" t="s">
        <v>157</v>
      </c>
      <c r="H3" s="63" t="s">
        <v>168</v>
      </c>
      <c r="I3" s="64" t="s">
        <v>169</v>
      </c>
      <c r="J3" s="65" t="s">
        <v>157</v>
      </c>
      <c r="K3" s="63" t="s">
        <v>168</v>
      </c>
      <c r="L3" s="64" t="s">
        <v>169</v>
      </c>
      <c r="M3" s="65" t="s">
        <v>157</v>
      </c>
    </row>
    <row r="4" spans="1:13">
      <c r="A4" s="56">
        <v>1</v>
      </c>
      <c r="B4" s="69" t="str">
        <f>'Tube A'!G2</f>
        <v>A1</v>
      </c>
      <c r="C4" s="70">
        <f>'Tube A'!F2</f>
        <v>1.656684352000001</v>
      </c>
      <c r="D4" s="71">
        <v>-3.6429568868091788E-2</v>
      </c>
      <c r="E4" s="69" t="str">
        <f>'Tube B'!G2</f>
        <v>G3</v>
      </c>
      <c r="F4" s="70">
        <f>'Tube B'!F2</f>
        <v>1.5328746439999996</v>
      </c>
      <c r="G4" s="71">
        <v>-1.4457603927502441E-2</v>
      </c>
      <c r="H4" s="69" t="str">
        <f>'Tube C'!G2</f>
        <v>D6</v>
      </c>
      <c r="I4" s="70">
        <f>'Tube C'!F2</f>
        <v>1.4890276490000005</v>
      </c>
      <c r="J4" s="71">
        <v>-1.3388544877779641E-2</v>
      </c>
      <c r="K4" s="69" t="str">
        <f>'Tube D'!G2</f>
        <v>C9</v>
      </c>
      <c r="L4" s="70">
        <f>'Tube D'!F2</f>
        <v>1.5540741880000013</v>
      </c>
      <c r="M4" s="71">
        <v>-3.3967703904596816E-2</v>
      </c>
    </row>
    <row r="5" spans="1:13">
      <c r="A5" s="56">
        <v>2</v>
      </c>
      <c r="B5" s="72" t="str">
        <f>'Tube A'!G3</f>
        <v>B1</v>
      </c>
      <c r="C5" s="73">
        <f>'Tube A'!F3</f>
        <v>1.7770791849999998</v>
      </c>
      <c r="D5" s="74">
        <v>-3.338453141988644E-2</v>
      </c>
      <c r="E5" s="72" t="str">
        <f>'Tube B'!G3</f>
        <v>H3</v>
      </c>
      <c r="F5" s="73">
        <f>'Tube B'!F3</f>
        <v>1.7743746040000001</v>
      </c>
      <c r="G5" s="74">
        <v>-3.1333889581369768E-2</v>
      </c>
      <c r="H5" s="72" t="str">
        <f>'Tube C'!G3</f>
        <v>C6</v>
      </c>
      <c r="I5" s="73">
        <f>'Tube C'!F3</f>
        <v>1.7742380090000012</v>
      </c>
      <c r="J5" s="74">
        <v>-4.234412707804238E-2</v>
      </c>
      <c r="K5" s="72" t="str">
        <f>'Tube D'!G3</f>
        <v>D9</v>
      </c>
      <c r="L5" s="73">
        <f>'Tube D'!F3</f>
        <v>1.7715334280000015</v>
      </c>
      <c r="M5" s="74">
        <v>-2.8113528037872999E-2</v>
      </c>
    </row>
    <row r="6" spans="1:13">
      <c r="A6" s="56">
        <v>3</v>
      </c>
      <c r="B6" s="72" t="str">
        <f>'Tube A'!G4</f>
        <v>C1</v>
      </c>
      <c r="C6" s="73">
        <f>'Tube A'!F4</f>
        <v>1.7727081450000011</v>
      </c>
      <c r="D6" s="74">
        <v>-1.516293744585597E-2</v>
      </c>
      <c r="E6" s="72" t="str">
        <f>'Tube B'!G4</f>
        <v>H4</v>
      </c>
      <c r="F6" s="73">
        <f>'Tube B'!F4</f>
        <v>1.7712875570000008</v>
      </c>
      <c r="G6" s="74">
        <v>-2.2933132648371438E-2</v>
      </c>
      <c r="H6" s="72" t="str">
        <f>'Tube C'!G4</f>
        <v>B6</v>
      </c>
      <c r="I6" s="73">
        <f>'Tube C'!F4</f>
        <v>1.7709597290000012</v>
      </c>
      <c r="J6" s="74">
        <v>-3.9949344810379768E-2</v>
      </c>
      <c r="K6" s="72" t="str">
        <f>'Tube D'!G4</f>
        <v>E9</v>
      </c>
      <c r="L6" s="73">
        <f>'Tube D'!F4</f>
        <v>1.7693479080000021</v>
      </c>
      <c r="M6" s="74">
        <v>-1.9934279395623058E-2</v>
      </c>
    </row>
    <row r="7" spans="1:13">
      <c r="A7" s="56">
        <v>4</v>
      </c>
      <c r="B7" s="72" t="str">
        <f>'Tube A'!G5</f>
        <v>D1</v>
      </c>
      <c r="C7" s="73">
        <f>'Tube A'!F5</f>
        <v>1.7672443450000017</v>
      </c>
      <c r="D7" s="74">
        <v>1.6835609460099928E-2</v>
      </c>
      <c r="E7" s="72" t="str">
        <f>'Tube B'!G5</f>
        <v>G4</v>
      </c>
      <c r="F7" s="73">
        <f>'Tube B'!F5</f>
        <v>1.7647309970000009</v>
      </c>
      <c r="G7" s="74">
        <v>-3.7837322303107337E-3</v>
      </c>
      <c r="H7" s="72" t="str">
        <f>'Tube C'!G5</f>
        <v>A6</v>
      </c>
      <c r="I7" s="73">
        <f>'Tube C'!F5</f>
        <v>1.7654959290000019</v>
      </c>
      <c r="J7" s="74">
        <v>-3.6987395134102562E-2</v>
      </c>
      <c r="K7" s="72" t="str">
        <f>'Tube D'!G5</f>
        <v>F9</v>
      </c>
      <c r="L7" s="73">
        <f>'Tube D'!F5</f>
        <v>1.7638841079999992</v>
      </c>
      <c r="M7" s="74">
        <v>2.6648251949100921E-2</v>
      </c>
    </row>
    <row r="8" spans="1:13">
      <c r="A8" s="56">
        <v>5</v>
      </c>
      <c r="B8" s="72" t="str">
        <f>'Tube A'!G6</f>
        <v>E1</v>
      </c>
      <c r="C8" s="73">
        <f>'Tube A'!F6</f>
        <v>1.7617805449999988</v>
      </c>
      <c r="D8" s="74">
        <v>9.1025954696198771E-2</v>
      </c>
      <c r="E8" s="72" t="str">
        <f>'Tube B'!G6</f>
        <v>F4</v>
      </c>
      <c r="F8" s="73">
        <f>'Tube B'!F6</f>
        <v>1.7592671969999998</v>
      </c>
      <c r="G8" s="74">
        <v>4.7106911334070183E-2</v>
      </c>
      <c r="H8" s="72" t="str">
        <f>'Tube C'!G6</f>
        <v>A7</v>
      </c>
      <c r="I8" s="73">
        <f>'Tube C'!F6</f>
        <v>1.7589393690000001</v>
      </c>
      <c r="J8" s="74">
        <v>-4.6410821630798543E-2</v>
      </c>
      <c r="K8" s="72" t="str">
        <f>'Tube D'!G6</f>
        <v>G9</v>
      </c>
      <c r="L8" s="73">
        <f>'Tube D'!F6</f>
        <v>1.7584203079999998</v>
      </c>
      <c r="M8" s="74">
        <v>9.6394894994433752E-2</v>
      </c>
    </row>
    <row r="9" spans="1:13">
      <c r="A9" s="56">
        <v>6</v>
      </c>
      <c r="B9" s="72" t="str">
        <f>'Tube A'!G7</f>
        <v>F1</v>
      </c>
      <c r="C9" s="73">
        <f>'Tube A'!F7</f>
        <v>1.7541312250000001</v>
      </c>
      <c r="D9" s="74">
        <v>0.49583378263996547</v>
      </c>
      <c r="E9" s="72" t="str">
        <f>'Tube B'!G7</f>
        <v>E4</v>
      </c>
      <c r="F9" s="73">
        <f>'Tube B'!F7</f>
        <v>1.7527106369999998</v>
      </c>
      <c r="G9" s="74">
        <v>0.21526328678702666</v>
      </c>
      <c r="H9" s="72" t="str">
        <f>'Tube C'!G7</f>
        <v>B7</v>
      </c>
      <c r="I9" s="73">
        <f>'Tube C'!F7</f>
        <v>1.7523828090000002</v>
      </c>
      <c r="J9" s="74">
        <v>-3.9687244569196117E-2</v>
      </c>
      <c r="K9" s="72" t="str">
        <f>'Tube D'!G7</f>
        <v>H9</v>
      </c>
      <c r="L9" s="73">
        <f>'Tube D'!F7</f>
        <v>1.751672515000001</v>
      </c>
      <c r="M9" s="74">
        <v>0.31265132283753017</v>
      </c>
    </row>
    <row r="10" spans="1:13">
      <c r="A10" s="56">
        <v>7</v>
      </c>
      <c r="B10" s="72" t="str">
        <f>'Tube A'!G8</f>
        <v>G1</v>
      </c>
      <c r="C10" s="73">
        <f>'Tube A'!F8</f>
        <v>1.7475746650000001</v>
      </c>
      <c r="D10" s="74">
        <v>1.3088033863948598</v>
      </c>
      <c r="E10" s="72" t="str">
        <f>'Tube B'!G8</f>
        <v>D4</v>
      </c>
      <c r="F10" s="73">
        <f>'Tube B'!F8</f>
        <v>1.7463453100000006</v>
      </c>
      <c r="G10" s="74">
        <v>0.4837517610602397</v>
      </c>
      <c r="H10" s="72" t="str">
        <f>'Tube C'!G8</f>
        <v>C7</v>
      </c>
      <c r="I10" s="73">
        <f>'Tube C'!F8</f>
        <v>1.7458262490000021</v>
      </c>
      <c r="J10" s="74">
        <v>-2.0687629436558542E-2</v>
      </c>
      <c r="K10" s="72" t="str">
        <f>'Tube D'!G8</f>
        <v>H10</v>
      </c>
      <c r="L10" s="73">
        <f>'Tube D'!F8</f>
        <v>1.7451159550000011</v>
      </c>
      <c r="M10" s="75">
        <v>0.74143554796614686</v>
      </c>
    </row>
    <row r="11" spans="1:13">
      <c r="A11" s="56">
        <v>8</v>
      </c>
      <c r="B11" s="72" t="str">
        <f>'Tube A'!G9</f>
        <v>H1</v>
      </c>
      <c r="C11" s="73">
        <f>'Tube A'!F9</f>
        <v>1.7421108650000008</v>
      </c>
      <c r="D11" s="74">
        <v>2.8707127164625668</v>
      </c>
      <c r="E11" s="72" t="str">
        <f>'Tube B'!G9</f>
        <v>C4</v>
      </c>
      <c r="F11" s="73">
        <f>'Tube B'!F9</f>
        <v>1.7386959900000001</v>
      </c>
      <c r="G11" s="74">
        <v>0.93985605474521794</v>
      </c>
      <c r="H11" s="72" t="str">
        <f>'Tube C'!G9</f>
        <v>D7</v>
      </c>
      <c r="I11" s="73">
        <f>'Tube C'!F9</f>
        <v>1.7403624489999991</v>
      </c>
      <c r="J11" s="74">
        <v>8.7785345508926468E-3</v>
      </c>
      <c r="K11" s="72" t="str">
        <f>'Tube D'!G9</f>
        <v>G10</v>
      </c>
      <c r="L11" s="73">
        <f>'Tube D'!F9</f>
        <v>1.7396521549999999</v>
      </c>
      <c r="M11" s="75">
        <v>1.920658696514465</v>
      </c>
    </row>
    <row r="12" spans="1:13">
      <c r="A12" s="56">
        <v>9</v>
      </c>
      <c r="B12" s="72" t="str">
        <f>'Tube A'!G10</f>
        <v>H2</v>
      </c>
      <c r="C12" s="73">
        <f>'Tube A'!F10</f>
        <v>1.7357455379999998</v>
      </c>
      <c r="D12" s="74">
        <v>5.0055836197725236</v>
      </c>
      <c r="E12" s="72" t="str">
        <f>'Tube B'!G10</f>
        <v>B4</v>
      </c>
      <c r="F12" s="73">
        <f>'Tube B'!F10</f>
        <v>1.7365104700000007</v>
      </c>
      <c r="G12" s="74">
        <v>2.632257388656396</v>
      </c>
      <c r="H12" s="72" t="str">
        <f>'Tube C'!G10</f>
        <v>E7</v>
      </c>
      <c r="I12" s="73">
        <f>'Tube C'!F10</f>
        <v>1.7339971219999999</v>
      </c>
      <c r="J12" s="74">
        <v>8.2700367432807967E-2</v>
      </c>
      <c r="K12" s="72" t="str">
        <f>'Tube D'!G10</f>
        <v>F10</v>
      </c>
      <c r="L12" s="73">
        <f>'Tube D'!F10</f>
        <v>1.733095595</v>
      </c>
      <c r="M12" s="75">
        <v>3.6741220714815328</v>
      </c>
    </row>
    <row r="13" spans="1:13">
      <c r="A13" s="56">
        <v>10</v>
      </c>
      <c r="B13" s="72" t="str">
        <f>'Tube A'!G11</f>
        <v>G2</v>
      </c>
      <c r="C13" s="73">
        <f>'Tube A'!F11</f>
        <v>1.7302817380000004</v>
      </c>
      <c r="D13" s="74">
        <v>10.996901017553384</v>
      </c>
      <c r="E13" s="72" t="str">
        <f>'Tube B'!G11</f>
        <v>A4</v>
      </c>
      <c r="F13" s="73">
        <f>'Tube B'!F11</f>
        <v>1.7288611500000002</v>
      </c>
      <c r="G13" s="74">
        <v>6.8495691284872038</v>
      </c>
      <c r="H13" s="72" t="str">
        <f>'Tube C'!G11</f>
        <v>F7</v>
      </c>
      <c r="I13" s="73">
        <f>'Tube C'!F11</f>
        <v>1.7285333220000005</v>
      </c>
      <c r="J13" s="74">
        <v>0.2386337946533601</v>
      </c>
      <c r="K13" s="72" t="str">
        <f>'Tube D'!G11</f>
        <v>E10</v>
      </c>
      <c r="L13" s="73">
        <f>'Tube D'!F11</f>
        <v>1.7276317950000006</v>
      </c>
      <c r="M13" s="74">
        <v>7.2502819072515692</v>
      </c>
    </row>
    <row r="14" spans="1:13">
      <c r="A14" s="56">
        <v>11</v>
      </c>
      <c r="B14" s="72" t="str">
        <f>'Tube A'!G12</f>
        <v>F2</v>
      </c>
      <c r="C14" s="73">
        <f>'Tube A'!F12</f>
        <v>1.7237251780000005</v>
      </c>
      <c r="D14" s="74">
        <v>14.365140862883997</v>
      </c>
      <c r="E14" s="72" t="str">
        <f>'Tube B'!G12</f>
        <v>A5</v>
      </c>
      <c r="F14" s="73">
        <f>'Tube B'!F12</f>
        <v>1.7233973500000008</v>
      </c>
      <c r="G14" s="74">
        <v>9.5007146874613397</v>
      </c>
      <c r="H14" s="72" t="str">
        <f>'Tube C'!G12</f>
        <v>G7</v>
      </c>
      <c r="I14" s="73">
        <f>'Tube C'!F12</f>
        <v>1.7230695220000012</v>
      </c>
      <c r="J14" s="76">
        <v>0.28122881337803829</v>
      </c>
      <c r="K14" s="72" t="str">
        <f>'Tube D'!G12</f>
        <v>D10</v>
      </c>
      <c r="L14" s="77">
        <f>'Tube D'!F12</f>
        <v>1.7221679950000013</v>
      </c>
      <c r="M14" s="76">
        <v>7.4653674738363671</v>
      </c>
    </row>
    <row r="15" spans="1:13">
      <c r="A15" s="56">
        <v>12</v>
      </c>
      <c r="B15" s="72" t="str">
        <f>'Tube A'!G13</f>
        <v>E2</v>
      </c>
      <c r="C15" s="73">
        <f>'Tube A'!F13</f>
        <v>1.7193541380000017</v>
      </c>
      <c r="D15" s="74">
        <v>10.737550214620116</v>
      </c>
      <c r="E15" s="72" t="str">
        <f>'Tube B'!G13</f>
        <v>B5</v>
      </c>
      <c r="F15" s="73">
        <f>'Tube B'!F13</f>
        <v>1.7168407899999991</v>
      </c>
      <c r="G15" s="74">
        <v>6.0714372149189471</v>
      </c>
      <c r="H15" s="72" t="str">
        <f>'Tube C'!G13</f>
        <v>H7</v>
      </c>
      <c r="I15" s="73">
        <f>'Tube C'!F13</f>
        <v>1.7165129619999995</v>
      </c>
      <c r="J15" s="76">
        <v>0.1913029759482251</v>
      </c>
      <c r="K15" s="72" t="str">
        <f>'Tube D'!G13</f>
        <v>C10</v>
      </c>
      <c r="L15" s="77">
        <f>'Tube D'!F13</f>
        <v>1.7156114349999996</v>
      </c>
      <c r="M15" s="76">
        <v>5.1991965722202549</v>
      </c>
    </row>
    <row r="16" spans="1:13">
      <c r="A16" s="56">
        <v>13</v>
      </c>
      <c r="B16" s="72" t="str">
        <f>'Tube A'!G14</f>
        <v>D2</v>
      </c>
      <c r="C16" s="73">
        <f>'Tube A'!F14</f>
        <v>1.7129888110000007</v>
      </c>
      <c r="D16" s="74">
        <v>6.2232781552409966</v>
      </c>
      <c r="E16" s="72" t="str">
        <f>'Tube B'!G14</f>
        <v>C5</v>
      </c>
      <c r="F16" s="73">
        <f>'Tube B'!F14</f>
        <v>1.7115682230000004</v>
      </c>
      <c r="G16" s="74">
        <v>3.53</v>
      </c>
      <c r="H16" s="72" t="str">
        <f>'Tube C'!G14</f>
        <v>H8</v>
      </c>
      <c r="I16" s="73">
        <f>'Tube C'!F14</f>
        <v>1.7112403950000008</v>
      </c>
      <c r="J16" s="76">
        <v>9.1266661612538505E-2</v>
      </c>
      <c r="K16" s="72" t="str">
        <f>'Tube D'!G14</f>
        <v>B10</v>
      </c>
      <c r="L16" s="77">
        <f>'Tube D'!F14</f>
        <v>1.7101476350000002</v>
      </c>
      <c r="M16" s="76">
        <v>2.4803708203601791</v>
      </c>
    </row>
    <row r="17" spans="1:13">
      <c r="A17" s="56">
        <v>14</v>
      </c>
      <c r="B17" s="72" t="str">
        <f>'Tube A'!G15</f>
        <v>C2</v>
      </c>
      <c r="C17" s="73">
        <f>'Tube A'!F15</f>
        <v>1.7064322510000007</v>
      </c>
      <c r="D17" s="74">
        <v>2.5061738343234148</v>
      </c>
      <c r="E17" s="72" t="str">
        <f>'Tube B'!G15</f>
        <v>D5</v>
      </c>
      <c r="F17" s="73">
        <f>'Tube B'!F15</f>
        <v>1.7061044230000011</v>
      </c>
      <c r="G17" s="74">
        <v>1.6751995041909551</v>
      </c>
      <c r="H17" s="72" t="str">
        <f>'Tube C'!G15</f>
        <v>G8</v>
      </c>
      <c r="I17" s="73">
        <f>'Tube C'!F15</f>
        <v>1.7057765950000014</v>
      </c>
      <c r="J17" s="74">
        <v>1.7568554530833936E-2</v>
      </c>
      <c r="K17" s="72" t="str">
        <f>'Tube D'!G15</f>
        <v>A10</v>
      </c>
      <c r="L17" s="73">
        <f>'Tube D'!F15</f>
        <v>1.7035910750000021</v>
      </c>
      <c r="M17" s="74">
        <v>1.0211120574289527</v>
      </c>
    </row>
    <row r="18" spans="1:13">
      <c r="A18" s="56">
        <v>15</v>
      </c>
      <c r="B18" s="72" t="str">
        <f>'Tube A'!G16</f>
        <v>B2</v>
      </c>
      <c r="C18" s="73">
        <f>'Tube A'!F16</f>
        <v>1.7009684510000014</v>
      </c>
      <c r="D18" s="74">
        <v>1.2038013977758932</v>
      </c>
      <c r="E18" s="72" t="str">
        <f>'Tube B'!G16</f>
        <v>E5</v>
      </c>
      <c r="F18" s="73">
        <f>'Tube B'!F16</f>
        <v>1.7006406230000017</v>
      </c>
      <c r="G18" s="74">
        <v>0.74670807133117523</v>
      </c>
      <c r="H18" s="72" t="str">
        <f>'Tube C'!G16</f>
        <v>F8</v>
      </c>
      <c r="I18" s="73">
        <f>'Tube C'!F16</f>
        <v>1.7003127950000021</v>
      </c>
      <c r="J18" s="74">
        <v>-4.3182977195335964E-3</v>
      </c>
      <c r="K18" s="72" t="str">
        <f>'Tube D'!G16</f>
        <v>A11</v>
      </c>
      <c r="L18" s="73">
        <f>'Tube D'!F16</f>
        <v>1.6981272749999992</v>
      </c>
      <c r="M18" s="74">
        <v>0.53190142188469947</v>
      </c>
    </row>
    <row r="19" spans="1:13">
      <c r="A19" s="56">
        <v>16</v>
      </c>
      <c r="B19" s="72" t="str">
        <f>'Tube A'!G17</f>
        <v>A2</v>
      </c>
      <c r="C19" s="73">
        <f>'Tube A'!F17</f>
        <v>1.6955046509999985</v>
      </c>
      <c r="D19" s="74">
        <v>0.67038972118199425</v>
      </c>
      <c r="E19" s="72" t="str">
        <f>'Tube B'!G17</f>
        <v>F5</v>
      </c>
      <c r="F19" s="73">
        <f>'Tube B'!F17</f>
        <v>1.6951768229999988</v>
      </c>
      <c r="G19" s="74">
        <v>-2.2573149786657785E-3</v>
      </c>
      <c r="H19" s="72" t="str">
        <f>'Tube C'!G17</f>
        <v>E8</v>
      </c>
      <c r="I19" s="73">
        <f>'Tube C'!F17</f>
        <v>1.6937562350000004</v>
      </c>
      <c r="J19" s="74">
        <v>-1.7463423347042619E-2</v>
      </c>
      <c r="K19" s="72" t="str">
        <f>'Tube D'!G17</f>
        <v>B11</v>
      </c>
      <c r="L19" s="73">
        <f>'Tube D'!F17</f>
        <v>1.6926634749999998</v>
      </c>
      <c r="M19" s="74">
        <v>0.32158718790843838</v>
      </c>
    </row>
    <row r="20" spans="1:13">
      <c r="A20" s="56">
        <v>17</v>
      </c>
      <c r="B20" s="72" t="str">
        <f>'Tube A'!G18</f>
        <v>A3</v>
      </c>
      <c r="C20" s="73">
        <f>'Tube A'!F18</f>
        <v>1.6900408509999991</v>
      </c>
      <c r="D20" s="74">
        <v>0.33391285683921285</v>
      </c>
      <c r="E20" s="72" t="str">
        <f>'Tube B'!G18</f>
        <v>G5</v>
      </c>
      <c r="F20" s="73">
        <f>'Tube B'!F18</f>
        <v>1.6886202630000007</v>
      </c>
      <c r="G20" s="74">
        <v>0.21942521823668271</v>
      </c>
      <c r="H20" s="72" t="str">
        <f>'Tube C'!G18</f>
        <v>D8</v>
      </c>
      <c r="I20" s="73">
        <f>'Tube C'!F18</f>
        <v>1.688292435000001</v>
      </c>
      <c r="J20" s="74">
        <v>-2.7265868931062049E-2</v>
      </c>
      <c r="K20" s="72" t="str">
        <f>'Tube D'!G18</f>
        <v>C11</v>
      </c>
      <c r="L20" s="73">
        <f>'Tube D'!F18</f>
        <v>1.6871996750000005</v>
      </c>
      <c r="M20" s="74">
        <v>0.13165613077871502</v>
      </c>
    </row>
    <row r="21" spans="1:13">
      <c r="A21" s="56">
        <v>18</v>
      </c>
      <c r="B21" s="72" t="str">
        <f>'Tube A'!G19</f>
        <v>B3</v>
      </c>
      <c r="C21" s="73">
        <f>'Tube A'!F19</f>
        <v>1.683484291000001</v>
      </c>
      <c r="D21" s="74">
        <v>0.13930455012992471</v>
      </c>
      <c r="E21" s="72" t="str">
        <f>'Tube B'!G19</f>
        <v>H5</v>
      </c>
      <c r="F21" s="73">
        <f>'Tube B'!F19</f>
        <v>1.6820637030000007</v>
      </c>
      <c r="G21" s="74">
        <v>0.10731700652794844</v>
      </c>
      <c r="H21" s="72" t="str">
        <f>'Tube C'!G19</f>
        <v>C8</v>
      </c>
      <c r="I21" s="73">
        <f>'Tube C'!F19</f>
        <v>1.6828286350000017</v>
      </c>
      <c r="J21" s="74">
        <v>-3.6136265643295216E-2</v>
      </c>
      <c r="K21" s="72" t="str">
        <f>'Tube D'!G19</f>
        <v>D11</v>
      </c>
      <c r="L21" s="73">
        <f>'Tube D'!F19</f>
        <v>1.6817358750000011</v>
      </c>
      <c r="M21" s="74">
        <v>8.5921488320664888E-2</v>
      </c>
    </row>
    <row r="22" spans="1:13">
      <c r="A22" s="56">
        <v>19</v>
      </c>
      <c r="B22" s="72" t="str">
        <f>'Tube A'!G20</f>
        <v>C3</v>
      </c>
      <c r="C22" s="73">
        <f>'Tube A'!F20</f>
        <v>1.673840684</v>
      </c>
      <c r="D22" s="74">
        <v>0.12063715531174364</v>
      </c>
      <c r="E22" s="72" t="str">
        <f>'Tube B'!G20</f>
        <v>H6</v>
      </c>
      <c r="F22" s="73">
        <f>'Tube B'!F20</f>
        <v>1.6724200959999997</v>
      </c>
      <c r="G22" s="74">
        <v>6.6496923020033585E-2</v>
      </c>
      <c r="H22" s="72" t="str">
        <f>'Tube C'!G20</f>
        <v>B8</v>
      </c>
      <c r="I22" s="73">
        <f>'Tube C'!F20</f>
        <v>1.6719010349999994</v>
      </c>
      <c r="J22" s="74">
        <v>-3.2514154184974615E-2</v>
      </c>
      <c r="K22" s="72" t="str">
        <f>'Tube D'!G20</f>
        <v>E11</v>
      </c>
      <c r="L22" s="73">
        <f>'Tube D'!F20</f>
        <v>1.672993795</v>
      </c>
      <c r="M22" s="74">
        <v>8.447051757312829E-2</v>
      </c>
    </row>
    <row r="23" spans="1:13">
      <c r="A23" s="56">
        <v>20</v>
      </c>
      <c r="B23" s="72" t="str">
        <f>'Tube A'!G21</f>
        <v>D3</v>
      </c>
      <c r="C23" s="73">
        <f>'Tube A'!F21</f>
        <v>1.6334085640000016</v>
      </c>
      <c r="D23" s="74">
        <v>0.1233353412911668</v>
      </c>
      <c r="E23" s="72" t="str">
        <f>'Tube B'!G21</f>
        <v>G6</v>
      </c>
      <c r="F23" s="73">
        <f>'Tube B'!F21</f>
        <v>1.6267154090000009</v>
      </c>
      <c r="G23" s="74">
        <v>6.3069214529654319E-2</v>
      </c>
      <c r="H23" s="72" t="str">
        <f>'Tube C'!G21</f>
        <v>A8</v>
      </c>
      <c r="I23" s="73">
        <f>'Tube C'!F21</f>
        <v>1.6249123550000011</v>
      </c>
      <c r="J23" s="74">
        <v>-3.6222077154259132E-2</v>
      </c>
      <c r="K23" s="72" t="str">
        <f>'Tube D'!G21</f>
        <v>F11</v>
      </c>
      <c r="L23" s="73">
        <f>'Tube D'!F21</f>
        <v>1.6270978750000005</v>
      </c>
      <c r="M23" s="74">
        <v>9.823763583227596E-2</v>
      </c>
    </row>
    <row r="24" spans="1:13">
      <c r="A24" s="56">
        <v>21</v>
      </c>
      <c r="B24" s="69" t="str">
        <f>'Tube A'!G22</f>
        <v>E3</v>
      </c>
      <c r="C24" s="70">
        <f>'Tube A'!F22</f>
        <v>1.4858859640000013</v>
      </c>
      <c r="D24" s="71">
        <v>7.8275950174840625E-2</v>
      </c>
      <c r="E24" s="69" t="str">
        <f>'Tube B'!G22</f>
        <v>F6</v>
      </c>
      <c r="F24" s="70">
        <f>'Tube B'!F22</f>
        <v>1.4746305359999994</v>
      </c>
      <c r="G24" s="71">
        <v>2.7738473249510148E-2</v>
      </c>
      <c r="H24" s="69" t="str">
        <f>'Tube C'!G22</f>
        <v>A9</v>
      </c>
      <c r="I24" s="70">
        <f>'Tube C'!F22</f>
        <v>1.4730187150000003</v>
      </c>
      <c r="J24" s="71">
        <v>-3.0145681476645318E-2</v>
      </c>
      <c r="K24" s="69" t="str">
        <f>'Tube D'!G22</f>
        <v>G11</v>
      </c>
      <c r="L24" s="70">
        <f>'Tube D'!F22</f>
        <v>1.4708331950000009</v>
      </c>
      <c r="M24" s="71">
        <v>6.3722278986859573E-2</v>
      </c>
    </row>
    <row r="25" spans="1:13" ht="13" thickBot="1">
      <c r="A25" s="56">
        <v>22</v>
      </c>
      <c r="B25" s="78" t="str">
        <f>'Tube A'!G23</f>
        <v>F3</v>
      </c>
      <c r="C25" s="79">
        <f>'Tube A'!F23</f>
        <v>1.2531280840000001</v>
      </c>
      <c r="D25" s="80">
        <v>4.2014715130744062E-2</v>
      </c>
      <c r="E25" s="78" t="str">
        <f>'Tube B'!G23</f>
        <v>E6</v>
      </c>
      <c r="F25" s="79">
        <f>'Tube B'!F23</f>
        <v>1.2637278560000009</v>
      </c>
      <c r="G25" s="80">
        <v>1.018224812020741E-2</v>
      </c>
      <c r="H25" s="78" t="str">
        <f>'Tube C'!G23</f>
        <v>B9</v>
      </c>
      <c r="I25" s="79">
        <f>'Tube C'!F23</f>
        <v>1.2317099880000004</v>
      </c>
      <c r="J25" s="80">
        <v>-4.0336487290592013E-2</v>
      </c>
      <c r="K25" s="78" t="str">
        <f>'Tube D'!G23</f>
        <v>H11</v>
      </c>
      <c r="L25" s="79">
        <f>'Tube D'!F23</f>
        <v>1.2227766750000004</v>
      </c>
      <c r="M25" s="80">
        <v>3.2336238802988367E-2</v>
      </c>
    </row>
    <row r="26" spans="1:13" ht="13" thickTop="1">
      <c r="B26" s="73"/>
      <c r="C26" s="81" t="s">
        <v>170</v>
      </c>
      <c r="D26" s="82">
        <f>SUM(D5:D25)*40/TubeLoading!J29*100</f>
        <v>57.28096337301789</v>
      </c>
      <c r="E26" s="73"/>
      <c r="F26" s="81" t="s">
        <v>170</v>
      </c>
      <c r="G26" s="82">
        <f>SUM(G5:G25)*40/TubeLoading!J30*100</f>
        <v>33.125785023217901</v>
      </c>
      <c r="H26" s="73"/>
      <c r="I26" s="81" t="s">
        <v>170</v>
      </c>
      <c r="J26" s="82">
        <f>SUM(J5:J25)*40/TubeLoading!J31*100</f>
        <v>0.46101088370021392</v>
      </c>
      <c r="K26" s="83"/>
      <c r="L26" s="81" t="s">
        <v>170</v>
      </c>
      <c r="M26" s="82">
        <f>SUM(M5:M25)*40/TubeLoading!J32*100</f>
        <v>31.490024709494808</v>
      </c>
    </row>
    <row r="27" spans="1:13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13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13">
      <c r="A29" s="62"/>
    </row>
    <row r="30" spans="1:13">
      <c r="A30" s="62"/>
    </row>
    <row r="31" spans="1:13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4"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B15" zoomScaleNormal="100" workbookViewId="0">
      <selection activeCell="H33" sqref="H33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0.96425968544000273</v>
      </c>
      <c r="C13" s="31">
        <f t="shared" ref="C13:C26" si="1">B13+A13</f>
        <v>4.9642596854400027</v>
      </c>
    </row>
    <row r="14" spans="1:10">
      <c r="A14" s="31">
        <v>4.05</v>
      </c>
      <c r="B14" s="31">
        <f t="shared" si="0"/>
        <v>0.9763129315080028</v>
      </c>
      <c r="C14" s="31">
        <f t="shared" si="1"/>
        <v>5.0263129315080022</v>
      </c>
    </row>
    <row r="15" spans="1:10">
      <c r="A15" s="31">
        <v>4.0999999999999996</v>
      </c>
      <c r="B15" s="31">
        <f t="shared" si="0"/>
        <v>0.98836617757600265</v>
      </c>
      <c r="C15" s="31">
        <f t="shared" si="1"/>
        <v>5.0883661775760025</v>
      </c>
    </row>
    <row r="16" spans="1:10">
      <c r="A16" s="31">
        <v>4.1500000000000004</v>
      </c>
      <c r="B16" s="31">
        <f t="shared" si="0"/>
        <v>1.0004194236440029</v>
      </c>
      <c r="C16" s="15">
        <f t="shared" si="1"/>
        <v>5.1504194236440028</v>
      </c>
    </row>
    <row r="17" spans="1:12">
      <c r="A17" s="31">
        <v>4.2</v>
      </c>
      <c r="B17" s="31">
        <f t="shared" si="0"/>
        <v>1.0124726697120028</v>
      </c>
      <c r="C17" s="31">
        <f t="shared" si="1"/>
        <v>5.2124726697120032</v>
      </c>
    </row>
    <row r="18" spans="1:12">
      <c r="A18" s="31">
        <v>4.25</v>
      </c>
      <c r="B18" s="31">
        <f t="shared" si="0"/>
        <v>1.0245259157800028</v>
      </c>
      <c r="C18" s="31">
        <f t="shared" si="1"/>
        <v>5.2745259157800026</v>
      </c>
    </row>
    <row r="19" spans="1:12">
      <c r="A19" s="31">
        <v>4.3</v>
      </c>
      <c r="B19" s="31">
        <f t="shared" si="0"/>
        <v>1.0365791618480029</v>
      </c>
      <c r="C19" s="31">
        <f t="shared" si="1"/>
        <v>5.336579161848003</v>
      </c>
      <c r="E19" s="40" t="s">
        <v>45</v>
      </c>
      <c r="F19" s="40" t="s">
        <v>47</v>
      </c>
      <c r="G19" s="40" t="s">
        <v>46</v>
      </c>
      <c r="H19" s="52" t="s">
        <v>155</v>
      </c>
    </row>
    <row r="20" spans="1:12">
      <c r="A20" s="31">
        <v>4.3499999999999996</v>
      </c>
      <c r="B20" s="31">
        <f t="shared" si="0"/>
        <v>1.0486324079160028</v>
      </c>
      <c r="C20" s="31">
        <f t="shared" si="1"/>
        <v>5.3986324079160024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0.89863240791600274</v>
      </c>
      <c r="H20">
        <v>5.0000000000000001E-3</v>
      </c>
    </row>
    <row r="21" spans="1:12">
      <c r="A21" s="31">
        <v>4.4000000000000004</v>
      </c>
      <c r="B21" s="31">
        <f t="shared" si="0"/>
        <v>1.0606856539840031</v>
      </c>
      <c r="C21" s="31">
        <f t="shared" si="1"/>
        <v>5.4606856539840036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0.91068565398400303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1.0727389000520029</v>
      </c>
      <c r="C22" s="31">
        <f t="shared" si="1"/>
        <v>5.5227389000520031</v>
      </c>
      <c r="E22">
        <f t="shared" si="2"/>
        <v>4.45</v>
      </c>
      <c r="F22">
        <f t="shared" si="4"/>
        <v>0.15</v>
      </c>
      <c r="G22" s="28">
        <f t="shared" si="3"/>
        <v>0.92273890005200288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1.084792146120003</v>
      </c>
      <c r="C23" s="54">
        <f t="shared" si="1"/>
        <v>5.5847921461200034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0.93479214612000294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1.096845392188003</v>
      </c>
      <c r="C24" s="30">
        <f t="shared" si="1"/>
        <v>5.6468453921880029</v>
      </c>
      <c r="D24" s="30"/>
      <c r="E24" s="30">
        <f>A24</f>
        <v>4.55</v>
      </c>
      <c r="F24" s="30">
        <f t="shared" si="4"/>
        <v>0.15</v>
      </c>
      <c r="G24" s="51">
        <f>B24-F24</f>
        <v>0.94684539218800301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1.1016666906152031</v>
      </c>
      <c r="C25">
        <f t="shared" si="1"/>
        <v>5.6716666906152033</v>
      </c>
      <c r="E25">
        <f t="shared" si="2"/>
        <v>4.57</v>
      </c>
      <c r="F25">
        <f t="shared" si="4"/>
        <v>0.15</v>
      </c>
      <c r="G25" s="28">
        <f t="shared" si="3"/>
        <v>0.95166669061520304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1.1088986382560031</v>
      </c>
      <c r="C26" s="30">
        <f t="shared" si="1"/>
        <v>5.7088986382560023</v>
      </c>
      <c r="E26">
        <f t="shared" si="2"/>
        <v>4.5999999999999996</v>
      </c>
      <c r="F26">
        <f t="shared" si="4"/>
        <v>0.15</v>
      </c>
      <c r="G26" s="28">
        <f t="shared" si="3"/>
        <v>0.95889863825600308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">
      <c r="A28" s="98" t="s">
        <v>43</v>
      </c>
      <c r="B28" s="99" t="s">
        <v>39</v>
      </c>
      <c r="C28" s="99" t="s">
        <v>40</v>
      </c>
      <c r="D28" s="99" t="s">
        <v>42</v>
      </c>
      <c r="E28" s="99" t="s">
        <v>0</v>
      </c>
      <c r="F28" s="99" t="s">
        <v>141</v>
      </c>
      <c r="G28" s="100" t="s">
        <v>138</v>
      </c>
      <c r="H28" s="100" t="s">
        <v>139</v>
      </c>
      <c r="I28" s="100" t="s">
        <v>140</v>
      </c>
      <c r="J28" s="98" t="s">
        <v>177</v>
      </c>
      <c r="K28" s="99" t="s">
        <v>187</v>
      </c>
      <c r="L28" s="99" t="s">
        <v>186</v>
      </c>
    </row>
    <row r="29" spans="1:12" ht="13.7">
      <c r="A29" s="38" t="s">
        <v>151</v>
      </c>
      <c r="B29" s="85">
        <v>1.4018999999999999</v>
      </c>
      <c r="C29" s="85">
        <v>20.7</v>
      </c>
      <c r="D29" s="86">
        <f t="shared" ref="D29:D40" si="5">(20-C29)*-0.000175+B29</f>
        <v>1.4020224999999999</v>
      </c>
      <c r="E29" s="86">
        <f t="shared" ref="E29:E40" si="6">D29*10.9276-13.593</f>
        <v>1.7277410709999987</v>
      </c>
      <c r="F29" s="96" t="s">
        <v>190</v>
      </c>
      <c r="G29" s="38">
        <v>126</v>
      </c>
      <c r="H29" s="87">
        <f>4000/G29</f>
        <v>31.746031746031747</v>
      </c>
      <c r="I29" s="87">
        <f>150-H29</f>
        <v>118.25396825396825</v>
      </c>
      <c r="J29" s="38">
        <f>G29*H29</f>
        <v>4000</v>
      </c>
      <c r="K29" s="88">
        <f>G$23+0.025</f>
        <v>0.95979214612000296</v>
      </c>
      <c r="L29" s="38">
        <f>H$23</f>
        <v>5.0000000000000001E-3</v>
      </c>
    </row>
    <row r="30" spans="1:12" ht="13.7">
      <c r="A30" t="s">
        <v>152</v>
      </c>
      <c r="B30" s="57">
        <v>1.4017999999999999</v>
      </c>
      <c r="C30" s="57">
        <v>20.7</v>
      </c>
      <c r="D30" s="42">
        <f t="shared" si="5"/>
        <v>1.4019225</v>
      </c>
      <c r="E30" s="42">
        <f t="shared" si="6"/>
        <v>1.7266483109999999</v>
      </c>
      <c r="F30" s="104" t="s">
        <v>191</v>
      </c>
      <c r="G30">
        <v>113.432</v>
      </c>
      <c r="H30" s="105">
        <f>4000/G30</f>
        <v>35.263417730446434</v>
      </c>
      <c r="I30" s="50">
        <f>150-H30</f>
        <v>114.73658226955357</v>
      </c>
      <c r="J30">
        <f>G30*H30</f>
        <v>4000</v>
      </c>
      <c r="K30" s="106">
        <f t="shared" ref="K30:K44" si="7">G$23+0.025</f>
        <v>0.95979214612000296</v>
      </c>
      <c r="L30">
        <f t="shared" ref="L30:L44" si="8">H$23</f>
        <v>5.0000000000000001E-3</v>
      </c>
    </row>
    <row r="31" spans="1:12" ht="13.7">
      <c r="A31" s="38" t="s">
        <v>153</v>
      </c>
      <c r="B31" s="85">
        <v>1.4019999999999999</v>
      </c>
      <c r="C31" s="85">
        <v>20.7</v>
      </c>
      <c r="D31" s="86">
        <f t="shared" si="5"/>
        <v>1.4021224999999999</v>
      </c>
      <c r="E31" s="86">
        <f t="shared" si="6"/>
        <v>1.7288338309999993</v>
      </c>
      <c r="F31" s="96" t="s">
        <v>192</v>
      </c>
      <c r="G31" s="38">
        <v>144</v>
      </c>
      <c r="H31" s="87">
        <f>4000/G31</f>
        <v>27.777777777777779</v>
      </c>
      <c r="I31" s="87">
        <f t="shared" ref="I31" si="9">150-H31</f>
        <v>122.22222222222223</v>
      </c>
      <c r="J31" s="38">
        <f t="shared" ref="J31" si="10">G31*H31</f>
        <v>4000</v>
      </c>
      <c r="K31" s="88">
        <f t="shared" si="7"/>
        <v>0.95979214612000296</v>
      </c>
      <c r="L31" s="38">
        <f t="shared" si="8"/>
        <v>5.0000000000000001E-3</v>
      </c>
    </row>
    <row r="32" spans="1:12" ht="13.7">
      <c r="A32" t="s">
        <v>154</v>
      </c>
      <c r="B32" s="57">
        <v>1.4019999999999999</v>
      </c>
      <c r="C32" s="57">
        <v>20.7</v>
      </c>
      <c r="D32" s="42">
        <f t="shared" si="5"/>
        <v>1.4021224999999999</v>
      </c>
      <c r="E32" s="42">
        <f t="shared" si="6"/>
        <v>1.7288338309999993</v>
      </c>
      <c r="F32" s="104" t="s">
        <v>193</v>
      </c>
      <c r="G32">
        <v>233</v>
      </c>
      <c r="H32" s="105">
        <f>4000/G32</f>
        <v>17.167381974248926</v>
      </c>
      <c r="I32" s="50">
        <f t="shared" ref="I32:I42" si="11">150-H32</f>
        <v>132.83261802575106</v>
      </c>
      <c r="J32">
        <f>G32*H32</f>
        <v>3999.9999999999995</v>
      </c>
      <c r="K32" s="106">
        <f t="shared" si="7"/>
        <v>0.95979214612000296</v>
      </c>
      <c r="L32">
        <f t="shared" si="8"/>
        <v>5.0000000000000001E-3</v>
      </c>
    </row>
    <row r="33" spans="1:12" ht="13.7">
      <c r="A33" s="38"/>
      <c r="B33" s="85"/>
      <c r="C33" s="85"/>
      <c r="D33" s="86"/>
      <c r="E33" s="86"/>
      <c r="F33" s="92"/>
      <c r="G33" s="38"/>
      <c r="H33" s="87"/>
      <c r="I33" s="87"/>
      <c r="J33" s="38"/>
      <c r="K33" s="88"/>
      <c r="L33" s="38"/>
    </row>
    <row r="34" spans="1:12">
      <c r="B34" s="57"/>
      <c r="C34" s="57"/>
      <c r="D34" s="42"/>
      <c r="E34" s="42"/>
      <c r="F34" s="94"/>
      <c r="H34" s="105"/>
      <c r="I34" s="50"/>
      <c r="K34" s="106"/>
    </row>
    <row r="35" spans="1:12" ht="13.7">
      <c r="A35" s="38"/>
      <c r="B35" s="85"/>
      <c r="C35" s="85"/>
      <c r="D35" s="86"/>
      <c r="E35" s="86"/>
      <c r="F35" s="92"/>
      <c r="G35" s="38"/>
      <c r="H35" s="87"/>
      <c r="I35" s="87"/>
      <c r="J35" s="38"/>
      <c r="K35" s="88"/>
      <c r="L35" s="38"/>
    </row>
    <row r="36" spans="1:12" ht="13.7">
      <c r="B36" s="57"/>
      <c r="C36" s="57"/>
      <c r="D36" s="42"/>
      <c r="E36" s="42"/>
      <c r="F36" s="93"/>
      <c r="H36" s="105"/>
      <c r="I36" s="50"/>
      <c r="K36" s="106"/>
    </row>
    <row r="37" spans="1:12" ht="13.7">
      <c r="A37" s="38"/>
      <c r="B37" s="86"/>
      <c r="C37" s="89"/>
      <c r="D37" s="86"/>
      <c r="E37" s="86"/>
      <c r="F37" s="92"/>
      <c r="G37" s="38"/>
      <c r="H37" s="87"/>
      <c r="I37" s="87"/>
      <c r="J37" s="38"/>
      <c r="K37" s="88"/>
      <c r="L37" s="38"/>
    </row>
    <row r="38" spans="1:12" ht="13.7">
      <c r="B38" s="42"/>
      <c r="C38" s="41"/>
      <c r="D38" s="42"/>
      <c r="E38" s="42"/>
      <c r="F38" s="93"/>
      <c r="H38" s="105"/>
      <c r="I38" s="50"/>
      <c r="K38" s="106"/>
    </row>
    <row r="39" spans="1:12" ht="14.35">
      <c r="A39" s="38"/>
      <c r="B39" s="86"/>
      <c r="C39" s="89"/>
      <c r="D39" s="86"/>
      <c r="E39" s="86"/>
      <c r="F39" s="92"/>
      <c r="G39" s="97"/>
      <c r="H39" s="87"/>
      <c r="I39" s="87"/>
      <c r="J39" s="38"/>
      <c r="K39" s="88"/>
      <c r="L39" s="38"/>
    </row>
    <row r="40" spans="1:12" ht="13.7">
      <c r="B40" s="42"/>
      <c r="C40" s="41"/>
      <c r="D40" s="42"/>
      <c r="E40" s="42"/>
      <c r="F40" s="95"/>
      <c r="H40" s="105"/>
      <c r="I40" s="50"/>
      <c r="K40" s="106"/>
    </row>
    <row r="41" spans="1:12" ht="13.7">
      <c r="A41" s="38"/>
      <c r="B41" s="86"/>
      <c r="C41" s="89"/>
      <c r="D41" s="86"/>
      <c r="E41" s="86"/>
      <c r="F41" s="96"/>
      <c r="G41" s="38"/>
      <c r="H41" s="87"/>
      <c r="I41" s="87"/>
      <c r="J41" s="38"/>
      <c r="K41" s="88"/>
      <c r="L41" s="38"/>
    </row>
    <row r="42" spans="1:12" ht="13.7">
      <c r="B42" s="42"/>
      <c r="C42" s="41"/>
      <c r="D42" s="42"/>
      <c r="E42" s="42"/>
      <c r="F42" s="104"/>
      <c r="H42" s="105"/>
      <c r="I42" s="50"/>
      <c r="K42" s="106"/>
    </row>
    <row r="43" spans="1:12" ht="13.7">
      <c r="A43" s="38"/>
      <c r="B43" s="86"/>
      <c r="C43" s="89"/>
      <c r="D43" s="86"/>
      <c r="E43" s="86"/>
      <c r="F43" s="96"/>
      <c r="G43" s="38"/>
      <c r="H43" s="87"/>
      <c r="I43" s="87"/>
      <c r="J43" s="38"/>
      <c r="K43" s="88"/>
      <c r="L43" s="38"/>
    </row>
    <row r="44" spans="1:12" ht="13.7">
      <c r="B44" s="42"/>
      <c r="C44" s="41"/>
      <c r="D44" s="42"/>
      <c r="E44" s="42"/>
      <c r="F44" s="104"/>
      <c r="H44" s="105"/>
      <c r="I44" s="50"/>
      <c r="K44" s="106"/>
    </row>
    <row r="45" spans="1:12" ht="13.7">
      <c r="A45" s="45" t="s">
        <v>33</v>
      </c>
      <c r="B45" s="46">
        <v>1.4169</v>
      </c>
      <c r="C45" s="47">
        <v>19.100000000000001</v>
      </c>
      <c r="D45" s="48">
        <f>(20-C45)*-0.000175+B45</f>
        <v>1.4167425</v>
      </c>
      <c r="E45" s="49">
        <f>D45*10.9276-13.593</f>
        <v>1.8885953430000004</v>
      </c>
      <c r="F45" s="84"/>
      <c r="H45" s="50"/>
      <c r="I45" s="50"/>
    </row>
    <row r="46" spans="1:12">
      <c r="B46" s="26"/>
      <c r="C46" s="23"/>
      <c r="F46" t="s">
        <v>188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39">
        <v>1.3966000000000001</v>
      </c>
      <c r="D2" s="38">
        <v>18.399999999999999</v>
      </c>
      <c r="E2" s="58">
        <f t="shared" ref="E2:E23" si="0">((20-D2)*-0.000175+C2)-0.0008</f>
        <v>1.3955200000000001</v>
      </c>
      <c r="F2" s="59">
        <f t="shared" ref="F2:F23" si="1">E2*10.9276-13.593</f>
        <v>1.656684352000001</v>
      </c>
      <c r="G2" s="58" t="s">
        <v>63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39">
        <v>1.4076</v>
      </c>
      <c r="D3" s="38">
        <v>18.5</v>
      </c>
      <c r="E3" s="58">
        <f t="shared" si="0"/>
        <v>1.4065375</v>
      </c>
      <c r="F3" s="59">
        <f t="shared" si="1"/>
        <v>1.7770791849999998</v>
      </c>
      <c r="G3" s="58" t="s">
        <v>64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39">
        <v>1.4072</v>
      </c>
      <c r="D4" s="38">
        <v>18.5</v>
      </c>
      <c r="E4" s="58">
        <f t="shared" si="0"/>
        <v>1.4061375</v>
      </c>
      <c r="F4" s="59">
        <f t="shared" si="1"/>
        <v>1.7727081450000011</v>
      </c>
      <c r="G4" s="58" t="s">
        <v>65</v>
      </c>
      <c r="I4" t="s">
        <v>144</v>
      </c>
    </row>
    <row r="5" spans="1:13">
      <c r="A5" s="58">
        <v>4</v>
      </c>
      <c r="B5" s="58" t="s">
        <v>61</v>
      </c>
      <c r="C5" s="39">
        <v>1.4067000000000001</v>
      </c>
      <c r="D5" s="38">
        <v>18.5</v>
      </c>
      <c r="E5" s="58">
        <f t="shared" si="0"/>
        <v>1.4056375000000001</v>
      </c>
      <c r="F5" s="59">
        <f t="shared" si="1"/>
        <v>1.7672443450000017</v>
      </c>
      <c r="G5" s="58" t="s">
        <v>66</v>
      </c>
      <c r="I5" t="s">
        <v>145</v>
      </c>
    </row>
    <row r="6" spans="1:13">
      <c r="A6" s="58">
        <v>5</v>
      </c>
      <c r="B6" s="58" t="s">
        <v>61</v>
      </c>
      <c r="C6" s="39">
        <v>1.4061999999999999</v>
      </c>
      <c r="D6" s="38">
        <v>18.5</v>
      </c>
      <c r="E6" s="58">
        <f t="shared" si="0"/>
        <v>1.4051374999999999</v>
      </c>
      <c r="F6" s="59">
        <f t="shared" si="1"/>
        <v>1.7617805449999988</v>
      </c>
      <c r="G6" s="58" t="s">
        <v>67</v>
      </c>
    </row>
    <row r="7" spans="1:13">
      <c r="A7" s="58">
        <v>6</v>
      </c>
      <c r="B7" s="58" t="s">
        <v>61</v>
      </c>
      <c r="C7" s="39">
        <v>1.4055</v>
      </c>
      <c r="D7" s="38">
        <v>18.5</v>
      </c>
      <c r="E7" s="58">
        <f t="shared" si="0"/>
        <v>1.4044375</v>
      </c>
      <c r="F7" s="59">
        <f t="shared" si="1"/>
        <v>1.7541312250000001</v>
      </c>
      <c r="G7" s="58" t="s">
        <v>68</v>
      </c>
    </row>
    <row r="8" spans="1:13">
      <c r="A8" s="58">
        <v>7</v>
      </c>
      <c r="B8" s="58" t="s">
        <v>61</v>
      </c>
      <c r="C8" s="39">
        <v>1.4049</v>
      </c>
      <c r="D8" s="38">
        <v>18.5</v>
      </c>
      <c r="E8" s="58">
        <f t="shared" si="0"/>
        <v>1.4038375000000001</v>
      </c>
      <c r="F8" s="59">
        <f t="shared" si="1"/>
        <v>1.7475746650000001</v>
      </c>
      <c r="G8" s="58" t="s">
        <v>69</v>
      </c>
    </row>
    <row r="9" spans="1:13">
      <c r="A9" s="58">
        <v>8</v>
      </c>
      <c r="B9" s="58" t="s">
        <v>61</v>
      </c>
      <c r="C9" s="39">
        <v>1.4044000000000001</v>
      </c>
      <c r="D9" s="38">
        <v>18.5</v>
      </c>
      <c r="E9" s="58">
        <f t="shared" si="0"/>
        <v>1.4033375000000001</v>
      </c>
      <c r="F9" s="59">
        <f t="shared" si="1"/>
        <v>1.7421108650000008</v>
      </c>
      <c r="G9" s="58" t="s">
        <v>70</v>
      </c>
    </row>
    <row r="10" spans="1:13">
      <c r="A10" s="43">
        <v>9</v>
      </c>
      <c r="B10" s="43" t="s">
        <v>61</v>
      </c>
      <c r="C10" s="44">
        <v>1.4037999999999999</v>
      </c>
      <c r="D10" s="43">
        <v>18.600000000000001</v>
      </c>
      <c r="E10" s="43">
        <f t="shared" si="0"/>
        <v>1.402755</v>
      </c>
      <c r="F10" s="44">
        <f t="shared" si="1"/>
        <v>1.7357455379999998</v>
      </c>
      <c r="G10" s="43" t="s">
        <v>71</v>
      </c>
    </row>
    <row r="11" spans="1:13">
      <c r="A11" s="43">
        <v>10</v>
      </c>
      <c r="B11" s="43" t="s">
        <v>61</v>
      </c>
      <c r="C11" s="44">
        <v>1.4033</v>
      </c>
      <c r="D11" s="43">
        <v>18.600000000000001</v>
      </c>
      <c r="E11" s="43">
        <f t="shared" si="0"/>
        <v>1.402255</v>
      </c>
      <c r="F11" s="44">
        <f t="shared" si="1"/>
        <v>1.7302817380000004</v>
      </c>
      <c r="G11" s="43" t="s">
        <v>72</v>
      </c>
    </row>
    <row r="12" spans="1:13">
      <c r="A12" s="43">
        <v>11</v>
      </c>
      <c r="B12" s="43" t="s">
        <v>61</v>
      </c>
      <c r="C12" s="44">
        <v>1.4027000000000001</v>
      </c>
      <c r="D12" s="43">
        <v>18.600000000000001</v>
      </c>
      <c r="E12" s="43">
        <f t="shared" si="0"/>
        <v>1.4016550000000001</v>
      </c>
      <c r="F12" s="44">
        <f t="shared" si="1"/>
        <v>1.7237251780000005</v>
      </c>
      <c r="G12" s="43" t="s">
        <v>73</v>
      </c>
    </row>
    <row r="13" spans="1:13">
      <c r="A13" s="43">
        <v>12</v>
      </c>
      <c r="B13" s="43" t="s">
        <v>61</v>
      </c>
      <c r="C13" s="44">
        <v>1.4023000000000001</v>
      </c>
      <c r="D13" s="43">
        <v>18.600000000000001</v>
      </c>
      <c r="E13" s="43">
        <f t="shared" si="0"/>
        <v>1.4012550000000001</v>
      </c>
      <c r="F13" s="44">
        <f t="shared" si="1"/>
        <v>1.7193541380000017</v>
      </c>
      <c r="G13" s="43" t="s">
        <v>74</v>
      </c>
    </row>
    <row r="14" spans="1:13">
      <c r="A14" s="43">
        <v>13</v>
      </c>
      <c r="B14" s="43" t="s">
        <v>61</v>
      </c>
      <c r="C14" s="44">
        <v>1.4016999999999999</v>
      </c>
      <c r="D14" s="43">
        <v>18.7</v>
      </c>
      <c r="E14" s="43">
        <f t="shared" si="0"/>
        <v>1.4006725</v>
      </c>
      <c r="F14" s="44">
        <f t="shared" si="1"/>
        <v>1.7129888110000007</v>
      </c>
      <c r="G14" s="43" t="s">
        <v>75</v>
      </c>
    </row>
    <row r="15" spans="1:13">
      <c r="A15" s="43">
        <v>14</v>
      </c>
      <c r="B15" s="43" t="s">
        <v>61</v>
      </c>
      <c r="C15" s="44">
        <v>1.4011</v>
      </c>
      <c r="D15" s="43">
        <v>18.7</v>
      </c>
      <c r="E15" s="43">
        <f t="shared" si="0"/>
        <v>1.4000725000000001</v>
      </c>
      <c r="F15" s="44">
        <f t="shared" si="1"/>
        <v>1.7064322510000007</v>
      </c>
      <c r="G15" s="43" t="s">
        <v>76</v>
      </c>
    </row>
    <row r="16" spans="1:13">
      <c r="A16" s="43">
        <v>15</v>
      </c>
      <c r="B16" s="43" t="s">
        <v>61</v>
      </c>
      <c r="C16" s="44">
        <v>1.4006000000000001</v>
      </c>
      <c r="D16" s="43">
        <v>18.7</v>
      </c>
      <c r="E16" s="43">
        <f t="shared" si="0"/>
        <v>1.3995725000000001</v>
      </c>
      <c r="F16" s="44">
        <f t="shared" si="1"/>
        <v>1.7009684510000014</v>
      </c>
      <c r="G16" s="43" t="s">
        <v>77</v>
      </c>
    </row>
    <row r="17" spans="1:7">
      <c r="A17" s="43">
        <v>16</v>
      </c>
      <c r="B17" s="43" t="s">
        <v>61</v>
      </c>
      <c r="C17" s="44">
        <v>1.4000999999999999</v>
      </c>
      <c r="D17" s="43">
        <v>18.7</v>
      </c>
      <c r="E17" s="43">
        <f t="shared" si="0"/>
        <v>1.3990724999999999</v>
      </c>
      <c r="F17" s="44">
        <f t="shared" si="1"/>
        <v>1.6955046509999985</v>
      </c>
      <c r="G17" s="43" t="s">
        <v>78</v>
      </c>
    </row>
    <row r="18" spans="1:7">
      <c r="A18" s="58">
        <v>17</v>
      </c>
      <c r="B18" s="58" t="s">
        <v>61</v>
      </c>
      <c r="C18" s="39">
        <v>1.3996</v>
      </c>
      <c r="D18" s="38">
        <v>18.7</v>
      </c>
      <c r="E18" s="58">
        <f t="shared" si="0"/>
        <v>1.3985725</v>
      </c>
      <c r="F18" s="59">
        <f t="shared" si="1"/>
        <v>1.6900408509999991</v>
      </c>
      <c r="G18" s="58" t="s">
        <v>79</v>
      </c>
    </row>
    <row r="19" spans="1:7">
      <c r="A19" s="58">
        <v>18</v>
      </c>
      <c r="B19" s="58" t="s">
        <v>61</v>
      </c>
      <c r="C19" s="39">
        <v>1.399</v>
      </c>
      <c r="D19" s="38">
        <v>18.7</v>
      </c>
      <c r="E19" s="58">
        <f t="shared" si="0"/>
        <v>1.3979725000000001</v>
      </c>
      <c r="F19" s="59">
        <f t="shared" si="1"/>
        <v>1.683484291000001</v>
      </c>
      <c r="G19" s="58" t="s">
        <v>80</v>
      </c>
    </row>
    <row r="20" spans="1:7">
      <c r="A20" s="58">
        <v>19</v>
      </c>
      <c r="B20" s="58" t="s">
        <v>61</v>
      </c>
      <c r="C20" s="39">
        <v>1.3980999999999999</v>
      </c>
      <c r="D20" s="38">
        <v>18.8</v>
      </c>
      <c r="E20" s="58">
        <f t="shared" si="0"/>
        <v>1.3970899999999999</v>
      </c>
      <c r="F20" s="59">
        <f t="shared" si="1"/>
        <v>1.673840684</v>
      </c>
      <c r="G20" s="58" t="s">
        <v>81</v>
      </c>
    </row>
    <row r="21" spans="1:7">
      <c r="A21" s="58">
        <v>20</v>
      </c>
      <c r="B21" s="58" t="s">
        <v>61</v>
      </c>
      <c r="C21" s="39">
        <v>1.3944000000000001</v>
      </c>
      <c r="D21" s="38">
        <v>18.8</v>
      </c>
      <c r="E21" s="58">
        <f t="shared" si="0"/>
        <v>1.3933900000000001</v>
      </c>
      <c r="F21" s="59">
        <f t="shared" si="1"/>
        <v>1.6334085640000016</v>
      </c>
      <c r="G21" s="58" t="s">
        <v>82</v>
      </c>
    </row>
    <row r="22" spans="1:7">
      <c r="A22" s="58">
        <v>21</v>
      </c>
      <c r="B22" s="58" t="s">
        <v>61</v>
      </c>
      <c r="C22" s="39">
        <v>1.3809</v>
      </c>
      <c r="D22" s="38">
        <v>18.8</v>
      </c>
      <c r="E22" s="58">
        <f t="shared" si="0"/>
        <v>1.3798900000000001</v>
      </c>
      <c r="F22" s="59">
        <f t="shared" si="1"/>
        <v>1.4858859640000013</v>
      </c>
      <c r="G22" s="58" t="s">
        <v>83</v>
      </c>
    </row>
    <row r="23" spans="1:7">
      <c r="A23" s="58">
        <v>22</v>
      </c>
      <c r="B23" s="58" t="s">
        <v>61</v>
      </c>
      <c r="C23" s="39">
        <v>1.3595999999999999</v>
      </c>
      <c r="D23" s="38">
        <v>18.8</v>
      </c>
      <c r="E23" s="58">
        <f t="shared" si="0"/>
        <v>1.35859</v>
      </c>
      <c r="F23" s="59">
        <f t="shared" si="1"/>
        <v>1.2531280840000001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1.3852</v>
      </c>
      <c r="D2" s="58">
        <v>18.8</v>
      </c>
      <c r="E2" s="58">
        <f t="shared" ref="E2:E23" si="0">((20-D2)*-0.000175+C2)-0.0008</f>
        <v>1.38419</v>
      </c>
      <c r="F2" s="59">
        <f t="shared" ref="F2:F23" si="1">E2*10.9276-13.593</f>
        <v>1.5328746439999996</v>
      </c>
      <c r="G2" s="58" t="s">
        <v>85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1.4073</v>
      </c>
      <c r="D3" s="58">
        <v>18.8</v>
      </c>
      <c r="E3" s="58">
        <f t="shared" si="0"/>
        <v>1.40629</v>
      </c>
      <c r="F3" s="59">
        <f t="shared" si="1"/>
        <v>1.7743746040000001</v>
      </c>
      <c r="G3" s="58" t="s">
        <v>86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1.407</v>
      </c>
      <c r="D4" s="60">
        <v>18.899999999999999</v>
      </c>
      <c r="E4" s="60">
        <f t="shared" si="0"/>
        <v>1.4060075000000001</v>
      </c>
      <c r="F4" s="61">
        <f t="shared" si="1"/>
        <v>1.7712875570000008</v>
      </c>
      <c r="G4" s="60" t="s">
        <v>87</v>
      </c>
      <c r="I4" t="s">
        <v>144</v>
      </c>
    </row>
    <row r="5" spans="1:13">
      <c r="A5" s="60">
        <v>4</v>
      </c>
      <c r="B5" s="60" t="s">
        <v>61</v>
      </c>
      <c r="C5" s="61">
        <v>1.4064000000000001</v>
      </c>
      <c r="D5" s="60">
        <v>18.899999999999999</v>
      </c>
      <c r="E5" s="60">
        <f t="shared" si="0"/>
        <v>1.4054075000000001</v>
      </c>
      <c r="F5" s="61">
        <f t="shared" si="1"/>
        <v>1.7647309970000009</v>
      </c>
      <c r="G5" s="60" t="s">
        <v>88</v>
      </c>
      <c r="I5" t="s">
        <v>145</v>
      </c>
    </row>
    <row r="6" spans="1:13">
      <c r="A6" s="60">
        <v>5</v>
      </c>
      <c r="B6" s="60" t="s">
        <v>61</v>
      </c>
      <c r="C6" s="61">
        <v>1.4058999999999999</v>
      </c>
      <c r="D6" s="60">
        <v>18.899999999999999</v>
      </c>
      <c r="E6" s="60">
        <f t="shared" si="0"/>
        <v>1.4049075</v>
      </c>
      <c r="F6" s="61">
        <f t="shared" si="1"/>
        <v>1.7592671969999998</v>
      </c>
      <c r="G6" s="60" t="s">
        <v>89</v>
      </c>
    </row>
    <row r="7" spans="1:13">
      <c r="A7" s="60">
        <v>6</v>
      </c>
      <c r="B7" s="60" t="s">
        <v>61</v>
      </c>
      <c r="C7" s="61">
        <v>1.4053</v>
      </c>
      <c r="D7" s="60">
        <v>18.899999999999999</v>
      </c>
      <c r="E7" s="60">
        <f t="shared" si="0"/>
        <v>1.4043075</v>
      </c>
      <c r="F7" s="61">
        <f t="shared" si="1"/>
        <v>1.7527106369999998</v>
      </c>
      <c r="G7" s="60" t="s">
        <v>90</v>
      </c>
    </row>
    <row r="8" spans="1:13">
      <c r="A8" s="60">
        <v>7</v>
      </c>
      <c r="B8" s="60" t="s">
        <v>61</v>
      </c>
      <c r="C8" s="61">
        <v>1.4047000000000001</v>
      </c>
      <c r="D8" s="60">
        <v>19</v>
      </c>
      <c r="E8" s="60">
        <f t="shared" si="0"/>
        <v>1.4037250000000001</v>
      </c>
      <c r="F8" s="61">
        <f t="shared" si="1"/>
        <v>1.7463453100000006</v>
      </c>
      <c r="G8" s="60" t="s">
        <v>91</v>
      </c>
    </row>
    <row r="9" spans="1:13">
      <c r="A9" s="60">
        <v>8</v>
      </c>
      <c r="B9" s="60" t="s">
        <v>61</v>
      </c>
      <c r="C9" s="61">
        <v>1.4039999999999999</v>
      </c>
      <c r="D9" s="60">
        <v>19</v>
      </c>
      <c r="E9" s="60">
        <f t="shared" si="0"/>
        <v>1.403025</v>
      </c>
      <c r="F9" s="61">
        <f t="shared" si="1"/>
        <v>1.7386959900000001</v>
      </c>
      <c r="G9" s="60" t="s">
        <v>92</v>
      </c>
    </row>
    <row r="10" spans="1:13">
      <c r="A10" s="60">
        <v>9</v>
      </c>
      <c r="B10" s="60" t="s">
        <v>61</v>
      </c>
      <c r="C10" s="61">
        <v>1.4037999999999999</v>
      </c>
      <c r="D10" s="60">
        <v>19</v>
      </c>
      <c r="E10" s="60">
        <f t="shared" si="0"/>
        <v>1.402825</v>
      </c>
      <c r="F10" s="61">
        <f t="shared" si="1"/>
        <v>1.7365104700000007</v>
      </c>
      <c r="G10" s="60" t="s">
        <v>93</v>
      </c>
    </row>
    <row r="11" spans="1:13">
      <c r="A11" s="60">
        <v>10</v>
      </c>
      <c r="B11" s="60" t="s">
        <v>61</v>
      </c>
      <c r="C11" s="61">
        <v>1.4031</v>
      </c>
      <c r="D11" s="60">
        <v>19</v>
      </c>
      <c r="E11" s="60">
        <f t="shared" si="0"/>
        <v>1.4021250000000001</v>
      </c>
      <c r="F11" s="61">
        <f t="shared" si="1"/>
        <v>1.7288611500000002</v>
      </c>
      <c r="G11" s="60" t="s">
        <v>94</v>
      </c>
    </row>
    <row r="12" spans="1:13">
      <c r="A12" s="58">
        <v>11</v>
      </c>
      <c r="B12" s="58" t="s">
        <v>61</v>
      </c>
      <c r="C12" s="59">
        <v>1.4026000000000001</v>
      </c>
      <c r="D12" s="58">
        <v>19</v>
      </c>
      <c r="E12" s="58">
        <f t="shared" si="0"/>
        <v>1.4016250000000001</v>
      </c>
      <c r="F12" s="59">
        <f t="shared" si="1"/>
        <v>1.7233973500000008</v>
      </c>
      <c r="G12" s="58" t="s">
        <v>95</v>
      </c>
    </row>
    <row r="13" spans="1:13">
      <c r="A13" s="58">
        <v>12</v>
      </c>
      <c r="B13" s="58" t="s">
        <v>61</v>
      </c>
      <c r="C13" s="59">
        <v>1.4019999999999999</v>
      </c>
      <c r="D13" s="58">
        <v>19</v>
      </c>
      <c r="E13" s="58">
        <f t="shared" si="0"/>
        <v>1.401025</v>
      </c>
      <c r="F13" s="59">
        <f t="shared" si="1"/>
        <v>1.7168407899999991</v>
      </c>
      <c r="G13" s="58" t="s">
        <v>96</v>
      </c>
    </row>
    <row r="14" spans="1:13">
      <c r="A14" s="58">
        <v>13</v>
      </c>
      <c r="B14" s="58" t="s">
        <v>61</v>
      </c>
      <c r="C14" s="59">
        <v>1.4015</v>
      </c>
      <c r="D14" s="58">
        <v>19.100000000000001</v>
      </c>
      <c r="E14" s="58">
        <f t="shared" si="0"/>
        <v>1.4005425</v>
      </c>
      <c r="F14" s="59">
        <f t="shared" si="1"/>
        <v>1.7115682230000004</v>
      </c>
      <c r="G14" s="58" t="s">
        <v>97</v>
      </c>
    </row>
    <row r="15" spans="1:13">
      <c r="A15" s="58">
        <v>14</v>
      </c>
      <c r="B15" s="58" t="s">
        <v>61</v>
      </c>
      <c r="C15" s="59">
        <v>1.401</v>
      </c>
      <c r="D15" s="58">
        <v>19.100000000000001</v>
      </c>
      <c r="E15" s="58">
        <f t="shared" si="0"/>
        <v>1.4000425000000001</v>
      </c>
      <c r="F15" s="59">
        <f t="shared" si="1"/>
        <v>1.7061044230000011</v>
      </c>
      <c r="G15" s="58" t="s">
        <v>98</v>
      </c>
    </row>
    <row r="16" spans="1:13">
      <c r="A16" s="58">
        <v>15</v>
      </c>
      <c r="B16" s="58" t="s">
        <v>61</v>
      </c>
      <c r="C16" s="59">
        <v>1.4005000000000001</v>
      </c>
      <c r="D16" s="58">
        <v>19.100000000000001</v>
      </c>
      <c r="E16" s="58">
        <f t="shared" si="0"/>
        <v>1.3995425000000001</v>
      </c>
      <c r="F16" s="59">
        <f t="shared" si="1"/>
        <v>1.7006406230000017</v>
      </c>
      <c r="G16" s="58" t="s">
        <v>99</v>
      </c>
    </row>
    <row r="17" spans="1:7">
      <c r="A17" s="58">
        <v>16</v>
      </c>
      <c r="B17" s="58" t="s">
        <v>61</v>
      </c>
      <c r="C17" s="59">
        <v>1.4</v>
      </c>
      <c r="D17" s="58">
        <v>19.100000000000001</v>
      </c>
      <c r="E17" s="58">
        <f t="shared" si="0"/>
        <v>1.3990425</v>
      </c>
      <c r="F17" s="59">
        <f t="shared" si="1"/>
        <v>1.6951768229999988</v>
      </c>
      <c r="G17" s="58" t="s">
        <v>100</v>
      </c>
    </row>
    <row r="18" spans="1:7">
      <c r="A18" s="58">
        <v>17</v>
      </c>
      <c r="B18" s="58" t="s">
        <v>61</v>
      </c>
      <c r="C18" s="59">
        <v>1.3994</v>
      </c>
      <c r="D18" s="58">
        <v>19.100000000000001</v>
      </c>
      <c r="E18" s="58">
        <f t="shared" si="0"/>
        <v>1.3984425</v>
      </c>
      <c r="F18" s="59">
        <f t="shared" si="1"/>
        <v>1.6886202630000007</v>
      </c>
      <c r="G18" s="58" t="s">
        <v>101</v>
      </c>
    </row>
    <row r="19" spans="1:7">
      <c r="A19" s="58">
        <v>18</v>
      </c>
      <c r="B19" s="58" t="s">
        <v>61</v>
      </c>
      <c r="C19" s="59">
        <v>1.3988</v>
      </c>
      <c r="D19" s="58">
        <v>19.100000000000001</v>
      </c>
      <c r="E19" s="58">
        <f t="shared" si="0"/>
        <v>1.3978425000000001</v>
      </c>
      <c r="F19" s="59">
        <f t="shared" si="1"/>
        <v>1.6820637030000007</v>
      </c>
      <c r="G19" s="58" t="s">
        <v>102</v>
      </c>
    </row>
    <row r="20" spans="1:7">
      <c r="A20" s="60">
        <v>19</v>
      </c>
      <c r="B20" s="60" t="s">
        <v>61</v>
      </c>
      <c r="C20" s="61">
        <v>1.3978999999999999</v>
      </c>
      <c r="D20" s="60">
        <v>19.2</v>
      </c>
      <c r="E20" s="60">
        <f t="shared" si="0"/>
        <v>1.39696</v>
      </c>
      <c r="F20" s="61">
        <f t="shared" si="1"/>
        <v>1.6724200959999997</v>
      </c>
      <c r="G20" s="60" t="s">
        <v>103</v>
      </c>
    </row>
    <row r="21" spans="1:7">
      <c r="A21" s="60">
        <v>20</v>
      </c>
      <c r="B21" s="60" t="s">
        <v>61</v>
      </c>
      <c r="C21" s="61">
        <v>1.3936999999999999</v>
      </c>
      <c r="D21" s="60">
        <v>19.3</v>
      </c>
      <c r="E21" s="60">
        <f t="shared" si="0"/>
        <v>1.3927775</v>
      </c>
      <c r="F21" s="61">
        <f t="shared" si="1"/>
        <v>1.6267154090000009</v>
      </c>
      <c r="G21" s="60" t="s">
        <v>104</v>
      </c>
    </row>
    <row r="22" spans="1:7">
      <c r="A22" s="60">
        <v>21</v>
      </c>
      <c r="B22" s="60" t="s">
        <v>61</v>
      </c>
      <c r="C22" s="61">
        <v>1.3797999999999999</v>
      </c>
      <c r="D22" s="60">
        <v>19.2</v>
      </c>
      <c r="E22" s="60">
        <f t="shared" si="0"/>
        <v>1.37886</v>
      </c>
      <c r="F22" s="61">
        <f t="shared" si="1"/>
        <v>1.4746305359999994</v>
      </c>
      <c r="G22" s="60" t="s">
        <v>105</v>
      </c>
    </row>
    <row r="23" spans="1:7">
      <c r="A23" s="60">
        <v>22</v>
      </c>
      <c r="B23" s="60" t="s">
        <v>61</v>
      </c>
      <c r="C23" s="61">
        <v>1.3605</v>
      </c>
      <c r="D23" s="60">
        <v>19.2</v>
      </c>
      <c r="E23" s="60">
        <f t="shared" si="0"/>
        <v>1.3595600000000001</v>
      </c>
      <c r="F23" s="61">
        <f t="shared" si="1"/>
        <v>1.2637278560000009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1.3811</v>
      </c>
      <c r="D2" s="60">
        <v>19.3</v>
      </c>
      <c r="E2" s="60">
        <f t="shared" ref="E2:E23" si="0">((20-D2)*-0.000175+C2)-0.0008</f>
        <v>1.3801775000000001</v>
      </c>
      <c r="F2" s="61">
        <f t="shared" ref="F2:F23" si="1">E2*10.9276-13.593</f>
        <v>1.4890276490000005</v>
      </c>
      <c r="G2" s="60" t="s">
        <v>107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1.4072</v>
      </c>
      <c r="D3" s="60">
        <v>19.3</v>
      </c>
      <c r="E3" s="60">
        <f t="shared" si="0"/>
        <v>1.4062775000000001</v>
      </c>
      <c r="F3" s="61">
        <f t="shared" si="1"/>
        <v>1.7742380090000012</v>
      </c>
      <c r="G3" s="60" t="s">
        <v>108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1.4069</v>
      </c>
      <c r="D4" s="60">
        <v>19.3</v>
      </c>
      <c r="E4" s="60">
        <f t="shared" si="0"/>
        <v>1.4059775000000001</v>
      </c>
      <c r="F4" s="61">
        <f t="shared" si="1"/>
        <v>1.7709597290000012</v>
      </c>
      <c r="G4" s="60" t="s">
        <v>109</v>
      </c>
      <c r="I4" t="s">
        <v>144</v>
      </c>
    </row>
    <row r="5" spans="1:13">
      <c r="A5" s="60">
        <v>4</v>
      </c>
      <c r="B5" s="60" t="s">
        <v>61</v>
      </c>
      <c r="C5" s="61">
        <v>1.4064000000000001</v>
      </c>
      <c r="D5" s="60">
        <v>19.3</v>
      </c>
      <c r="E5" s="60">
        <f t="shared" si="0"/>
        <v>1.4054775000000002</v>
      </c>
      <c r="F5" s="61">
        <f t="shared" si="1"/>
        <v>1.7654959290000019</v>
      </c>
      <c r="G5" s="60" t="s">
        <v>110</v>
      </c>
      <c r="I5" t="s">
        <v>145</v>
      </c>
    </row>
    <row r="6" spans="1:13">
      <c r="A6" s="58">
        <v>5</v>
      </c>
      <c r="B6" s="58" t="s">
        <v>61</v>
      </c>
      <c r="C6" s="59">
        <v>1.4057999999999999</v>
      </c>
      <c r="D6" s="58">
        <v>19.3</v>
      </c>
      <c r="E6" s="58">
        <f t="shared" si="0"/>
        <v>1.4048775</v>
      </c>
      <c r="F6" s="59">
        <f t="shared" si="1"/>
        <v>1.7589393690000001</v>
      </c>
      <c r="G6" s="58" t="s">
        <v>111</v>
      </c>
    </row>
    <row r="7" spans="1:13">
      <c r="A7" s="58">
        <v>6</v>
      </c>
      <c r="B7" s="58" t="s">
        <v>61</v>
      </c>
      <c r="C7" s="59">
        <v>1.4052</v>
      </c>
      <c r="D7" s="58">
        <v>19.3</v>
      </c>
      <c r="E7" s="58">
        <f t="shared" si="0"/>
        <v>1.4042775000000001</v>
      </c>
      <c r="F7" s="59">
        <f t="shared" si="1"/>
        <v>1.7523828090000002</v>
      </c>
      <c r="G7" s="58" t="s">
        <v>112</v>
      </c>
    </row>
    <row r="8" spans="1:13">
      <c r="A8" s="58">
        <v>7</v>
      </c>
      <c r="B8" s="58" t="s">
        <v>61</v>
      </c>
      <c r="C8" s="59">
        <v>1.4046000000000001</v>
      </c>
      <c r="D8" s="58">
        <v>19.3</v>
      </c>
      <c r="E8" s="58">
        <f t="shared" si="0"/>
        <v>1.4036775000000001</v>
      </c>
      <c r="F8" s="59">
        <f t="shared" si="1"/>
        <v>1.7458262490000021</v>
      </c>
      <c r="G8" s="58" t="s">
        <v>113</v>
      </c>
    </row>
    <row r="9" spans="1:13">
      <c r="A9" s="58">
        <v>8</v>
      </c>
      <c r="B9" s="58" t="s">
        <v>61</v>
      </c>
      <c r="C9" s="59">
        <v>1.4040999999999999</v>
      </c>
      <c r="D9" s="58">
        <v>19.3</v>
      </c>
      <c r="E9" s="58">
        <f t="shared" si="0"/>
        <v>1.4031775</v>
      </c>
      <c r="F9" s="59">
        <f t="shared" si="1"/>
        <v>1.7403624489999991</v>
      </c>
      <c r="G9" s="58" t="s">
        <v>114</v>
      </c>
    </row>
    <row r="10" spans="1:13">
      <c r="A10" s="58">
        <v>9</v>
      </c>
      <c r="B10" s="58" t="s">
        <v>61</v>
      </c>
      <c r="C10" s="59">
        <v>1.4035</v>
      </c>
      <c r="D10" s="58">
        <v>19.399999999999999</v>
      </c>
      <c r="E10" s="58">
        <f t="shared" si="0"/>
        <v>1.402595</v>
      </c>
      <c r="F10" s="59">
        <f t="shared" si="1"/>
        <v>1.7339971219999999</v>
      </c>
      <c r="G10" s="58" t="s">
        <v>115</v>
      </c>
    </row>
    <row r="11" spans="1:13">
      <c r="A11" s="58">
        <v>10</v>
      </c>
      <c r="B11" s="58" t="s">
        <v>61</v>
      </c>
      <c r="C11" s="59">
        <v>1.403</v>
      </c>
      <c r="D11" s="58">
        <v>19.399999999999999</v>
      </c>
      <c r="E11" s="58">
        <f t="shared" si="0"/>
        <v>1.4020950000000001</v>
      </c>
      <c r="F11" s="59">
        <f t="shared" si="1"/>
        <v>1.7285333220000005</v>
      </c>
      <c r="G11" s="58" t="s">
        <v>116</v>
      </c>
    </row>
    <row r="12" spans="1:13">
      <c r="A12" s="58">
        <v>11</v>
      </c>
      <c r="B12" s="58" t="s">
        <v>61</v>
      </c>
      <c r="C12" s="59">
        <v>1.4025000000000001</v>
      </c>
      <c r="D12" s="58">
        <v>19.399999999999999</v>
      </c>
      <c r="E12" s="58">
        <f t="shared" si="0"/>
        <v>1.4015950000000001</v>
      </c>
      <c r="F12" s="59">
        <f t="shared" si="1"/>
        <v>1.7230695220000012</v>
      </c>
      <c r="G12" s="58" t="s">
        <v>117</v>
      </c>
    </row>
    <row r="13" spans="1:13">
      <c r="A13" s="58">
        <v>12</v>
      </c>
      <c r="B13" s="58" t="s">
        <v>61</v>
      </c>
      <c r="C13" s="59">
        <v>1.4018999999999999</v>
      </c>
      <c r="D13" s="58">
        <v>19.399999999999999</v>
      </c>
      <c r="E13" s="58">
        <f t="shared" si="0"/>
        <v>1.400995</v>
      </c>
      <c r="F13" s="59">
        <f t="shared" si="1"/>
        <v>1.7165129619999995</v>
      </c>
      <c r="G13" s="58" t="s">
        <v>118</v>
      </c>
    </row>
    <row r="14" spans="1:13">
      <c r="A14" s="60">
        <v>13</v>
      </c>
      <c r="B14" s="60" t="s">
        <v>61</v>
      </c>
      <c r="C14" s="61">
        <v>1.4014</v>
      </c>
      <c r="D14" s="60">
        <v>19.5</v>
      </c>
      <c r="E14" s="60">
        <f t="shared" si="0"/>
        <v>1.4005125</v>
      </c>
      <c r="F14" s="61">
        <f t="shared" si="1"/>
        <v>1.7112403950000008</v>
      </c>
      <c r="G14" s="60" t="s">
        <v>119</v>
      </c>
    </row>
    <row r="15" spans="1:13">
      <c r="A15" s="60">
        <v>14</v>
      </c>
      <c r="B15" s="60" t="s">
        <v>61</v>
      </c>
      <c r="C15" s="61">
        <v>1.4009</v>
      </c>
      <c r="D15" s="60">
        <v>19.5</v>
      </c>
      <c r="E15" s="60">
        <f t="shared" si="0"/>
        <v>1.4000125000000001</v>
      </c>
      <c r="F15" s="61">
        <f t="shared" si="1"/>
        <v>1.7057765950000014</v>
      </c>
      <c r="G15" s="60" t="s">
        <v>120</v>
      </c>
    </row>
    <row r="16" spans="1:13">
      <c r="A16" s="60">
        <v>15</v>
      </c>
      <c r="B16" s="60" t="s">
        <v>61</v>
      </c>
      <c r="C16" s="61">
        <v>1.4004000000000001</v>
      </c>
      <c r="D16" s="60">
        <v>19.5</v>
      </c>
      <c r="E16" s="60">
        <f t="shared" si="0"/>
        <v>1.3995125000000002</v>
      </c>
      <c r="F16" s="61">
        <f t="shared" si="1"/>
        <v>1.7003127950000021</v>
      </c>
      <c r="G16" s="60" t="s">
        <v>121</v>
      </c>
    </row>
    <row r="17" spans="1:7">
      <c r="A17" s="60">
        <v>16</v>
      </c>
      <c r="B17" s="60" t="s">
        <v>61</v>
      </c>
      <c r="C17" s="61">
        <v>1.3997999999999999</v>
      </c>
      <c r="D17" s="60">
        <v>19.5</v>
      </c>
      <c r="E17" s="60">
        <f t="shared" si="0"/>
        <v>1.3989125</v>
      </c>
      <c r="F17" s="61">
        <f t="shared" si="1"/>
        <v>1.6937562350000004</v>
      </c>
      <c r="G17" s="60" t="s">
        <v>122</v>
      </c>
    </row>
    <row r="18" spans="1:7">
      <c r="A18" s="60">
        <v>17</v>
      </c>
      <c r="B18" s="60" t="s">
        <v>61</v>
      </c>
      <c r="C18" s="61">
        <v>1.3993</v>
      </c>
      <c r="D18" s="60">
        <v>19.5</v>
      </c>
      <c r="E18" s="60">
        <f t="shared" si="0"/>
        <v>1.3984125000000001</v>
      </c>
      <c r="F18" s="61">
        <f t="shared" si="1"/>
        <v>1.688292435000001</v>
      </c>
      <c r="G18" s="60" t="s">
        <v>123</v>
      </c>
    </row>
    <row r="19" spans="1:7">
      <c r="A19" s="60">
        <v>18</v>
      </c>
      <c r="B19" s="60" t="s">
        <v>61</v>
      </c>
      <c r="C19" s="61">
        <v>1.3988</v>
      </c>
      <c r="D19" s="60">
        <v>19.5</v>
      </c>
      <c r="E19" s="60">
        <f t="shared" si="0"/>
        <v>1.3979125000000001</v>
      </c>
      <c r="F19" s="61">
        <f t="shared" si="1"/>
        <v>1.6828286350000017</v>
      </c>
      <c r="G19" s="60" t="s">
        <v>124</v>
      </c>
    </row>
    <row r="20" spans="1:7">
      <c r="A20" s="60">
        <v>19</v>
      </c>
      <c r="B20" s="60" t="s">
        <v>61</v>
      </c>
      <c r="C20" s="61">
        <v>1.3977999999999999</v>
      </c>
      <c r="D20" s="60">
        <v>19.5</v>
      </c>
      <c r="E20" s="60">
        <f t="shared" si="0"/>
        <v>1.3969125</v>
      </c>
      <c r="F20" s="61">
        <f t="shared" si="1"/>
        <v>1.6719010349999994</v>
      </c>
      <c r="G20" s="60" t="s">
        <v>125</v>
      </c>
    </row>
    <row r="21" spans="1:7">
      <c r="A21" s="60">
        <v>20</v>
      </c>
      <c r="B21" s="60" t="s">
        <v>61</v>
      </c>
      <c r="C21" s="61">
        <v>1.3935</v>
      </c>
      <c r="D21" s="60">
        <v>19.5</v>
      </c>
      <c r="E21" s="60">
        <f t="shared" si="0"/>
        <v>1.3926125</v>
      </c>
      <c r="F21" s="61">
        <f t="shared" si="1"/>
        <v>1.6249123550000011</v>
      </c>
      <c r="G21" s="60" t="s">
        <v>126</v>
      </c>
    </row>
    <row r="22" spans="1:7">
      <c r="A22" s="58">
        <v>21</v>
      </c>
      <c r="B22" s="58" t="s">
        <v>61</v>
      </c>
      <c r="C22" s="59">
        <v>1.3795999999999999</v>
      </c>
      <c r="D22" s="58">
        <v>19.5</v>
      </c>
      <c r="E22" s="58">
        <f t="shared" si="0"/>
        <v>1.3787125</v>
      </c>
      <c r="F22" s="59">
        <f t="shared" si="1"/>
        <v>1.4730187150000003</v>
      </c>
      <c r="G22" s="58" t="s">
        <v>127</v>
      </c>
    </row>
    <row r="23" spans="1:7">
      <c r="A23" s="58">
        <v>22</v>
      </c>
      <c r="B23" s="58" t="s">
        <v>61</v>
      </c>
      <c r="C23" s="59">
        <v>1.3574999999999999</v>
      </c>
      <c r="D23" s="58">
        <v>19.600000000000001</v>
      </c>
      <c r="E23" s="58">
        <f t="shared" si="0"/>
        <v>1.35663</v>
      </c>
      <c r="F23" s="59">
        <f t="shared" si="1"/>
        <v>1.2317099880000004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1.387</v>
      </c>
      <c r="D2" s="58">
        <v>19.600000000000001</v>
      </c>
      <c r="E2" s="58">
        <f t="shared" ref="E2:E23" si="0">((20-D2)*-0.000175+C2)-0.0008</f>
        <v>1.3861300000000001</v>
      </c>
      <c r="F2" s="59">
        <f t="shared" ref="F2:F23" si="1">E2*10.9276-13.593</f>
        <v>1.5540741880000013</v>
      </c>
      <c r="G2" s="58" t="s">
        <v>129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1.4069</v>
      </c>
      <c r="D3" s="58">
        <v>19.600000000000001</v>
      </c>
      <c r="E3" s="58">
        <f t="shared" si="0"/>
        <v>1.4060300000000001</v>
      </c>
      <c r="F3" s="59">
        <f t="shared" si="1"/>
        <v>1.7715334280000015</v>
      </c>
      <c r="G3" s="58" t="s">
        <v>130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1.4067000000000001</v>
      </c>
      <c r="D4" s="58">
        <v>19.600000000000001</v>
      </c>
      <c r="E4" s="58">
        <f t="shared" si="0"/>
        <v>1.4058300000000001</v>
      </c>
      <c r="F4" s="59">
        <f t="shared" si="1"/>
        <v>1.7693479080000021</v>
      </c>
      <c r="G4" s="58" t="s">
        <v>131</v>
      </c>
      <c r="I4" t="s">
        <v>144</v>
      </c>
    </row>
    <row r="5" spans="1:13">
      <c r="A5" s="58">
        <v>4</v>
      </c>
      <c r="B5" s="58" t="s">
        <v>61</v>
      </c>
      <c r="C5" s="59">
        <v>1.4061999999999999</v>
      </c>
      <c r="D5" s="58">
        <v>19.600000000000001</v>
      </c>
      <c r="E5" s="58">
        <f t="shared" si="0"/>
        <v>1.40533</v>
      </c>
      <c r="F5" s="59">
        <f t="shared" si="1"/>
        <v>1.7638841079999992</v>
      </c>
      <c r="G5" s="58" t="s">
        <v>132</v>
      </c>
      <c r="I5" t="s">
        <v>145</v>
      </c>
    </row>
    <row r="6" spans="1:13">
      <c r="A6" s="58">
        <v>5</v>
      </c>
      <c r="B6" s="58" t="s">
        <v>61</v>
      </c>
      <c r="C6" s="59">
        <v>1.4056999999999999</v>
      </c>
      <c r="D6" s="58">
        <v>19.600000000000001</v>
      </c>
      <c r="E6" s="58">
        <f t="shared" si="0"/>
        <v>1.40483</v>
      </c>
      <c r="F6" s="59">
        <f t="shared" si="1"/>
        <v>1.7584203079999998</v>
      </c>
      <c r="G6" s="58" t="s">
        <v>133</v>
      </c>
    </row>
    <row r="7" spans="1:13">
      <c r="A7" s="58">
        <v>6</v>
      </c>
      <c r="B7" s="58" t="s">
        <v>61</v>
      </c>
      <c r="C7" s="59">
        <v>1.4051</v>
      </c>
      <c r="D7" s="58">
        <v>19.5</v>
      </c>
      <c r="E7" s="58">
        <f t="shared" si="0"/>
        <v>1.4042125000000001</v>
      </c>
      <c r="F7" s="59">
        <f t="shared" si="1"/>
        <v>1.751672515000001</v>
      </c>
      <c r="G7" s="58" t="s">
        <v>134</v>
      </c>
    </row>
    <row r="8" spans="1:13">
      <c r="A8" s="60">
        <v>7</v>
      </c>
      <c r="B8" s="60" t="s">
        <v>61</v>
      </c>
      <c r="C8" s="61">
        <v>1.4045000000000001</v>
      </c>
      <c r="D8" s="60">
        <v>19.5</v>
      </c>
      <c r="E8" s="60">
        <f t="shared" si="0"/>
        <v>1.4036125000000002</v>
      </c>
      <c r="F8" s="61">
        <f t="shared" si="1"/>
        <v>1.7451159550000011</v>
      </c>
      <c r="G8" s="60" t="s">
        <v>135</v>
      </c>
    </row>
    <row r="9" spans="1:13">
      <c r="A9" s="60">
        <v>8</v>
      </c>
      <c r="B9" s="60" t="s">
        <v>61</v>
      </c>
      <c r="C9" s="61">
        <v>1.4039999999999999</v>
      </c>
      <c r="D9" s="60">
        <v>19.5</v>
      </c>
      <c r="E9" s="60">
        <f t="shared" si="0"/>
        <v>1.4031125</v>
      </c>
      <c r="F9" s="61">
        <f t="shared" si="1"/>
        <v>1.7396521549999999</v>
      </c>
      <c r="G9" s="60" t="s">
        <v>136</v>
      </c>
    </row>
    <row r="10" spans="1:13">
      <c r="A10" s="60">
        <v>9</v>
      </c>
      <c r="B10" s="60" t="s">
        <v>61</v>
      </c>
      <c r="C10" s="61">
        <v>1.4034</v>
      </c>
      <c r="D10" s="60">
        <v>19.5</v>
      </c>
      <c r="E10" s="60">
        <f t="shared" si="0"/>
        <v>1.4025125000000001</v>
      </c>
      <c r="F10" s="61">
        <f t="shared" si="1"/>
        <v>1.733095595</v>
      </c>
      <c r="G10" s="60" t="s">
        <v>137</v>
      </c>
    </row>
    <row r="11" spans="1:13">
      <c r="A11" s="60">
        <v>10</v>
      </c>
      <c r="B11" s="60" t="s">
        <v>61</v>
      </c>
      <c r="C11" s="61">
        <v>1.4029</v>
      </c>
      <c r="D11" s="60">
        <v>19.5</v>
      </c>
      <c r="E11" s="60">
        <f t="shared" si="0"/>
        <v>1.4020125000000001</v>
      </c>
      <c r="F11" s="61">
        <f t="shared" si="1"/>
        <v>1.7276317950000006</v>
      </c>
      <c r="G11" s="60" t="s">
        <v>146</v>
      </c>
    </row>
    <row r="12" spans="1:13">
      <c r="A12" s="60">
        <v>11</v>
      </c>
      <c r="B12" s="60" t="s">
        <v>61</v>
      </c>
      <c r="C12" s="61">
        <v>1.4024000000000001</v>
      </c>
      <c r="D12" s="60">
        <v>19.5</v>
      </c>
      <c r="E12" s="60">
        <f t="shared" si="0"/>
        <v>1.4015125000000002</v>
      </c>
      <c r="F12" s="61">
        <f t="shared" si="1"/>
        <v>1.7221679950000013</v>
      </c>
      <c r="G12" s="60" t="s">
        <v>147</v>
      </c>
    </row>
    <row r="13" spans="1:13">
      <c r="A13" s="60">
        <v>12</v>
      </c>
      <c r="B13" s="60" t="s">
        <v>61</v>
      </c>
      <c r="C13" s="61">
        <v>1.4017999999999999</v>
      </c>
      <c r="D13" s="60">
        <v>19.5</v>
      </c>
      <c r="E13" s="60">
        <f t="shared" si="0"/>
        <v>1.4009125</v>
      </c>
      <c r="F13" s="61">
        <f t="shared" si="1"/>
        <v>1.7156114349999996</v>
      </c>
      <c r="G13" s="60" t="s">
        <v>148</v>
      </c>
    </row>
    <row r="14" spans="1:13">
      <c r="A14" s="60">
        <v>13</v>
      </c>
      <c r="B14" s="60" t="s">
        <v>61</v>
      </c>
      <c r="C14" s="61">
        <v>1.4013</v>
      </c>
      <c r="D14" s="60">
        <v>19.5</v>
      </c>
      <c r="E14" s="60">
        <f t="shared" si="0"/>
        <v>1.4004125000000001</v>
      </c>
      <c r="F14" s="61">
        <f t="shared" si="1"/>
        <v>1.7101476350000002</v>
      </c>
      <c r="G14" s="60" t="s">
        <v>149</v>
      </c>
    </row>
    <row r="15" spans="1:13">
      <c r="A15" s="60">
        <v>14</v>
      </c>
      <c r="B15" s="60" t="s">
        <v>61</v>
      </c>
      <c r="C15" s="61">
        <v>1.4007000000000001</v>
      </c>
      <c r="D15" s="60">
        <v>19.5</v>
      </c>
      <c r="E15" s="60">
        <f t="shared" si="0"/>
        <v>1.3998125000000001</v>
      </c>
      <c r="F15" s="61">
        <f t="shared" si="1"/>
        <v>1.7035910750000021</v>
      </c>
      <c r="G15" s="60" t="s">
        <v>150</v>
      </c>
    </row>
    <row r="16" spans="1:13">
      <c r="A16" s="58">
        <v>15</v>
      </c>
      <c r="B16" s="58" t="s">
        <v>61</v>
      </c>
      <c r="C16" s="59">
        <v>1.4001999999999999</v>
      </c>
      <c r="D16" s="58">
        <v>19.5</v>
      </c>
      <c r="E16" s="58">
        <f t="shared" si="0"/>
        <v>1.3993125</v>
      </c>
      <c r="F16" s="59">
        <f t="shared" si="1"/>
        <v>1.6981272749999992</v>
      </c>
      <c r="G16" s="58" t="s">
        <v>158</v>
      </c>
    </row>
    <row r="17" spans="1:7">
      <c r="A17" s="58">
        <v>16</v>
      </c>
      <c r="B17" s="58" t="s">
        <v>61</v>
      </c>
      <c r="C17" s="59">
        <v>1.3996999999999999</v>
      </c>
      <c r="D17" s="58">
        <v>19.5</v>
      </c>
      <c r="E17" s="58">
        <f t="shared" si="0"/>
        <v>1.3988125</v>
      </c>
      <c r="F17" s="59">
        <f t="shared" si="1"/>
        <v>1.6926634749999998</v>
      </c>
      <c r="G17" s="58" t="s">
        <v>159</v>
      </c>
    </row>
    <row r="18" spans="1:7">
      <c r="A18" s="58">
        <v>17</v>
      </c>
      <c r="B18" s="58" t="s">
        <v>61</v>
      </c>
      <c r="C18" s="59">
        <v>1.3992</v>
      </c>
      <c r="D18" s="58">
        <v>19.5</v>
      </c>
      <c r="E18" s="58">
        <f t="shared" si="0"/>
        <v>1.3983125000000001</v>
      </c>
      <c r="F18" s="59">
        <f t="shared" si="1"/>
        <v>1.6871996750000005</v>
      </c>
      <c r="G18" s="58" t="s">
        <v>160</v>
      </c>
    </row>
    <row r="19" spans="1:7">
      <c r="A19" s="58">
        <v>18</v>
      </c>
      <c r="B19" s="58" t="s">
        <v>61</v>
      </c>
      <c r="C19" s="59">
        <v>1.3987000000000001</v>
      </c>
      <c r="D19" s="58">
        <v>19.5</v>
      </c>
      <c r="E19" s="58">
        <f t="shared" si="0"/>
        <v>1.3978125000000001</v>
      </c>
      <c r="F19" s="59">
        <f t="shared" si="1"/>
        <v>1.6817358750000011</v>
      </c>
      <c r="G19" s="58" t="s">
        <v>161</v>
      </c>
    </row>
    <row r="20" spans="1:7">
      <c r="A20" s="58">
        <v>19</v>
      </c>
      <c r="B20" s="58" t="s">
        <v>61</v>
      </c>
      <c r="C20" s="59">
        <v>1.3978999999999999</v>
      </c>
      <c r="D20" s="58">
        <v>19.5</v>
      </c>
      <c r="E20" s="58">
        <f t="shared" si="0"/>
        <v>1.3970125</v>
      </c>
      <c r="F20" s="59">
        <f t="shared" si="1"/>
        <v>1.672993795</v>
      </c>
      <c r="G20" s="58" t="s">
        <v>162</v>
      </c>
    </row>
    <row r="21" spans="1:7">
      <c r="A21" s="58">
        <v>20</v>
      </c>
      <c r="B21" s="58" t="s">
        <v>61</v>
      </c>
      <c r="C21" s="59">
        <v>1.3936999999999999</v>
      </c>
      <c r="D21" s="58">
        <v>19.5</v>
      </c>
      <c r="E21" s="58">
        <f t="shared" si="0"/>
        <v>1.3928125</v>
      </c>
      <c r="F21" s="59">
        <f t="shared" si="1"/>
        <v>1.6270978750000005</v>
      </c>
      <c r="G21" s="58" t="s">
        <v>163</v>
      </c>
    </row>
    <row r="22" spans="1:7">
      <c r="A22" s="58">
        <v>21</v>
      </c>
      <c r="B22" s="58" t="s">
        <v>61</v>
      </c>
      <c r="C22" s="59">
        <v>1.3794</v>
      </c>
      <c r="D22" s="58">
        <v>19.5</v>
      </c>
      <c r="E22" s="58">
        <f t="shared" si="0"/>
        <v>1.3785125</v>
      </c>
      <c r="F22" s="59">
        <f t="shared" si="1"/>
        <v>1.4708331950000009</v>
      </c>
      <c r="G22" s="58" t="s">
        <v>164</v>
      </c>
    </row>
    <row r="23" spans="1:7">
      <c r="A23" s="58">
        <v>22</v>
      </c>
      <c r="B23" s="58" t="s">
        <v>61</v>
      </c>
      <c r="C23" s="59">
        <v>1.3567</v>
      </c>
      <c r="D23" s="58">
        <v>19.5</v>
      </c>
      <c r="E23" s="58">
        <f t="shared" si="0"/>
        <v>1.3558125000000001</v>
      </c>
      <c r="F23" s="59">
        <f t="shared" si="1"/>
        <v>1.2227766750000004</v>
      </c>
      <c r="G23" s="58" t="s">
        <v>165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2023-06-06T16:06:14Z</dcterms:modified>
</cp:coreProperties>
</file>