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C66A250E-9801-47E0-AE47-354C2E58C8C3}" xr6:coauthVersionLast="47" xr6:coauthVersionMax="47" xr10:uidLastSave="{00000000-0000-0000-0000-000000000000}"/>
  <bookViews>
    <workbookView xWindow="-103" yWindow="-103" windowWidth="33120" windowHeight="180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21" l="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8" i="21"/>
  <c r="AA19" i="21"/>
  <c r="AA20" i="21"/>
  <c r="AA21" i="21"/>
  <c r="AA22" i="21"/>
  <c r="AA23" i="21"/>
  <c r="AA24" i="21"/>
  <c r="AA25" i="21"/>
  <c r="Z7" i="21"/>
  <c r="H30" i="3" l="1"/>
  <c r="I30" i="3" s="1"/>
  <c r="A12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C1" i="21"/>
  <c r="Z1" i="21"/>
  <c r="W1" i="21"/>
  <c r="T1" i="21"/>
  <c r="Q1" i="21"/>
  <c r="N1" i="21"/>
  <c r="B1" i="21"/>
  <c r="T5" i="21"/>
  <c r="W5" i="21"/>
  <c r="Z5" i="21"/>
  <c r="AC5" i="21"/>
  <c r="T6" i="21"/>
  <c r="W6" i="21"/>
  <c r="Z6" i="21"/>
  <c r="AC6" i="21"/>
  <c r="T7" i="21"/>
  <c r="W7" i="21"/>
  <c r="AC7" i="21"/>
  <c r="T8" i="21"/>
  <c r="W8" i="21"/>
  <c r="Z8" i="21"/>
  <c r="AC8" i="21"/>
  <c r="T9" i="21"/>
  <c r="W9" i="21"/>
  <c r="Z9" i="21"/>
  <c r="AC9" i="21"/>
  <c r="T10" i="21"/>
  <c r="W10" i="21"/>
  <c r="Z10" i="21"/>
  <c r="AC10" i="21"/>
  <c r="T11" i="21"/>
  <c r="W11" i="21"/>
  <c r="Z11" i="21"/>
  <c r="AC11" i="21"/>
  <c r="T12" i="21"/>
  <c r="W12" i="21"/>
  <c r="Z12" i="21"/>
  <c r="AC12" i="21"/>
  <c r="T13" i="21"/>
  <c r="W13" i="21"/>
  <c r="Z13" i="21"/>
  <c r="AC13" i="21"/>
  <c r="T14" i="21"/>
  <c r="W14" i="21"/>
  <c r="Z14" i="21"/>
  <c r="AC14" i="21"/>
  <c r="T15" i="21"/>
  <c r="W15" i="21"/>
  <c r="X15" i="21"/>
  <c r="Z15" i="21"/>
  <c r="AC15" i="21"/>
  <c r="AD15" i="21"/>
  <c r="T16" i="21"/>
  <c r="W16" i="21"/>
  <c r="Z16" i="21"/>
  <c r="AC16" i="21"/>
  <c r="T17" i="21"/>
  <c r="W17" i="21"/>
  <c r="Z17" i="21"/>
  <c r="AC17" i="21"/>
  <c r="T18" i="21"/>
  <c r="W18" i="21"/>
  <c r="Z18" i="21"/>
  <c r="AC18" i="21"/>
  <c r="T19" i="21"/>
  <c r="W19" i="21"/>
  <c r="Z19" i="21"/>
  <c r="AC19" i="21"/>
  <c r="T20" i="21"/>
  <c r="W20" i="21"/>
  <c r="Z20" i="21"/>
  <c r="AC20" i="21"/>
  <c r="T21" i="21"/>
  <c r="W21" i="21"/>
  <c r="Z21" i="21"/>
  <c r="AC21" i="21"/>
  <c r="T22" i="21"/>
  <c r="W22" i="21"/>
  <c r="Z22" i="21"/>
  <c r="AC22" i="21"/>
  <c r="T23" i="21"/>
  <c r="W23" i="21"/>
  <c r="Z23" i="21"/>
  <c r="AC23" i="21"/>
  <c r="T24" i="21"/>
  <c r="W24" i="21"/>
  <c r="Z24" i="21"/>
  <c r="AC24" i="21"/>
  <c r="T25" i="21"/>
  <c r="W25" i="21"/>
  <c r="Z25" i="21"/>
  <c r="AC25" i="21"/>
  <c r="AC4" i="21"/>
  <c r="Z4" i="21"/>
  <c r="X4" i="21"/>
  <c r="E23" i="19"/>
  <c r="F23" i="19" s="1"/>
  <c r="AD25" i="21" s="1"/>
  <c r="E22" i="19"/>
  <c r="F22" i="19" s="1"/>
  <c r="AD24" i="21" s="1"/>
  <c r="E21" i="19"/>
  <c r="F21" i="19" s="1"/>
  <c r="AD23" i="21" s="1"/>
  <c r="E20" i="19"/>
  <c r="F20" i="19" s="1"/>
  <c r="AD22" i="21" s="1"/>
  <c r="E19" i="19"/>
  <c r="F19" i="19" s="1"/>
  <c r="AD21" i="21" s="1"/>
  <c r="E18" i="19"/>
  <c r="F18" i="19" s="1"/>
  <c r="AD20" i="21" s="1"/>
  <c r="E17" i="19"/>
  <c r="F17" i="19" s="1"/>
  <c r="AD19" i="21" s="1"/>
  <c r="E16" i="19"/>
  <c r="F16" i="19" s="1"/>
  <c r="AD18" i="21" s="1"/>
  <c r="E15" i="19"/>
  <c r="F15" i="19" s="1"/>
  <c r="AD17" i="21" s="1"/>
  <c r="E14" i="19"/>
  <c r="F14" i="19" s="1"/>
  <c r="AD16" i="21" s="1"/>
  <c r="E13" i="19"/>
  <c r="F13" i="19" s="1"/>
  <c r="E12" i="19"/>
  <c r="F12" i="19" s="1"/>
  <c r="AD14" i="21" s="1"/>
  <c r="E11" i="19"/>
  <c r="F11" i="19" s="1"/>
  <c r="AD13" i="21" s="1"/>
  <c r="E10" i="19"/>
  <c r="F10" i="19" s="1"/>
  <c r="AD12" i="21" s="1"/>
  <c r="E9" i="19"/>
  <c r="F9" i="19" s="1"/>
  <c r="AD11" i="21" s="1"/>
  <c r="E8" i="19"/>
  <c r="F8" i="19" s="1"/>
  <c r="AD10" i="21" s="1"/>
  <c r="E7" i="19"/>
  <c r="F7" i="19" s="1"/>
  <c r="AD9" i="21" s="1"/>
  <c r="F6" i="19"/>
  <c r="AD8" i="21" s="1"/>
  <c r="E6" i="19"/>
  <c r="E5" i="19"/>
  <c r="F5" i="19" s="1"/>
  <c r="AD7" i="21" s="1"/>
  <c r="E4" i="19"/>
  <c r="F4" i="19" s="1"/>
  <c r="AD6" i="21" s="1"/>
  <c r="E3" i="19"/>
  <c r="F3" i="19" s="1"/>
  <c r="AD5" i="21" s="1"/>
  <c r="E2" i="19"/>
  <c r="F2" i="19" s="1"/>
  <c r="AD4" i="21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X25" i="21" s="1"/>
  <c r="E22" i="4"/>
  <c r="F22" i="4" s="1"/>
  <c r="X24" i="21" s="1"/>
  <c r="E21" i="4"/>
  <c r="F21" i="4" s="1"/>
  <c r="X23" i="21" s="1"/>
  <c r="E20" i="4"/>
  <c r="F20" i="4" s="1"/>
  <c r="X22" i="21" s="1"/>
  <c r="E19" i="4"/>
  <c r="F19" i="4" s="1"/>
  <c r="X21" i="21" s="1"/>
  <c r="E18" i="4"/>
  <c r="F18" i="4" s="1"/>
  <c r="X20" i="21" s="1"/>
  <c r="E17" i="4"/>
  <c r="F17" i="4" s="1"/>
  <c r="X19" i="21" s="1"/>
  <c r="E16" i="4"/>
  <c r="F16" i="4" s="1"/>
  <c r="X18" i="21" s="1"/>
  <c r="E15" i="4"/>
  <c r="F15" i="4" s="1"/>
  <c r="X17" i="21" s="1"/>
  <c r="E14" i="4"/>
  <c r="F14" i="4" s="1"/>
  <c r="X16" i="21" s="1"/>
  <c r="E13" i="4"/>
  <c r="F13" i="4" s="1"/>
  <c r="E12" i="4"/>
  <c r="F12" i="4" s="1"/>
  <c r="X14" i="21" s="1"/>
  <c r="E11" i="4"/>
  <c r="F11" i="4" s="1"/>
  <c r="X13" i="21" s="1"/>
  <c r="E10" i="4"/>
  <c r="F10" i="4" s="1"/>
  <c r="X12" i="21" s="1"/>
  <c r="E9" i="4"/>
  <c r="F9" i="4" s="1"/>
  <c r="X11" i="21" s="1"/>
  <c r="E8" i="4"/>
  <c r="F8" i="4" s="1"/>
  <c r="X10" i="21" s="1"/>
  <c r="E7" i="4"/>
  <c r="F7" i="4" s="1"/>
  <c r="X9" i="21" s="1"/>
  <c r="E6" i="4"/>
  <c r="F6" i="4" s="1"/>
  <c r="X8" i="21" s="1"/>
  <c r="E5" i="4"/>
  <c r="F5" i="4" s="1"/>
  <c r="X7" i="21" s="1"/>
  <c r="E4" i="4"/>
  <c r="F4" i="4" s="1"/>
  <c r="X6" i="21" s="1"/>
  <c r="E3" i="4"/>
  <c r="F3" i="4" s="1"/>
  <c r="X5" i="21" s="1"/>
  <c r="F2" i="4"/>
  <c r="E2" i="4"/>
  <c r="W4" i="21"/>
  <c r="T4" i="21"/>
  <c r="I31" i="3" l="1"/>
  <c r="J30" i="3"/>
  <c r="A10" i="22"/>
  <c r="A11" i="22"/>
  <c r="B12" i="22"/>
  <c r="B11" i="22"/>
  <c r="B6" i="22"/>
  <c r="B7" i="22"/>
  <c r="B8" i="22"/>
  <c r="B9" i="22"/>
  <c r="B10" i="22"/>
  <c r="B5" i="22"/>
  <c r="A6" i="22"/>
  <c r="A7" i="22"/>
  <c r="A8" i="22"/>
  <c r="A9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Q5" i="21" l="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U25" i="21" s="1"/>
  <c r="E22" i="18"/>
  <c r="F22" i="18" s="1"/>
  <c r="U24" i="21" s="1"/>
  <c r="E21" i="18"/>
  <c r="F21" i="18" s="1"/>
  <c r="U23" i="21" s="1"/>
  <c r="E20" i="18"/>
  <c r="F20" i="18" s="1"/>
  <c r="U22" i="21" s="1"/>
  <c r="E19" i="18"/>
  <c r="F19" i="18" s="1"/>
  <c r="U21" i="21" s="1"/>
  <c r="E18" i="18"/>
  <c r="F18" i="18" s="1"/>
  <c r="U20" i="21" s="1"/>
  <c r="E17" i="18"/>
  <c r="F17" i="18" s="1"/>
  <c r="U19" i="21" s="1"/>
  <c r="E16" i="18"/>
  <c r="F16" i="18" s="1"/>
  <c r="U18" i="21" s="1"/>
  <c r="E15" i="18"/>
  <c r="F15" i="18" s="1"/>
  <c r="U17" i="21" s="1"/>
  <c r="E14" i="18"/>
  <c r="F14" i="18" s="1"/>
  <c r="U16" i="21" s="1"/>
  <c r="E13" i="18"/>
  <c r="F13" i="18" s="1"/>
  <c r="U15" i="21" s="1"/>
  <c r="E12" i="18"/>
  <c r="F12" i="18" s="1"/>
  <c r="U14" i="21" s="1"/>
  <c r="E11" i="18"/>
  <c r="F11" i="18" s="1"/>
  <c r="U13" i="21" s="1"/>
  <c r="E10" i="18"/>
  <c r="F10" i="18" s="1"/>
  <c r="U12" i="21" s="1"/>
  <c r="E9" i="18"/>
  <c r="F9" i="18" s="1"/>
  <c r="U11" i="21" s="1"/>
  <c r="E8" i="18"/>
  <c r="F8" i="18" s="1"/>
  <c r="U10" i="21" s="1"/>
  <c r="E7" i="18"/>
  <c r="F7" i="18" s="1"/>
  <c r="U9" i="21" s="1"/>
  <c r="E6" i="18"/>
  <c r="F6" i="18" s="1"/>
  <c r="U8" i="21" s="1"/>
  <c r="E5" i="18"/>
  <c r="F5" i="18" s="1"/>
  <c r="U7" i="21" s="1"/>
  <c r="E4" i="18"/>
  <c r="F4" i="18" s="1"/>
  <c r="U6" i="21" s="1"/>
  <c r="E3" i="18"/>
  <c r="F3" i="18" s="1"/>
  <c r="U5" i="21" s="1"/>
  <c r="E2" i="18"/>
  <c r="F2" i="18" s="1"/>
  <c r="U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12" i="22" l="1"/>
  <c r="AE26" i="21"/>
  <c r="H12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1" i="22" l="1"/>
  <c r="AB26" i="21"/>
  <c r="H11" i="22" s="1"/>
  <c r="G10" i="22"/>
  <c r="Y26" i="21"/>
  <c r="H10" i="22" s="1"/>
  <c r="G9" i="22"/>
  <c r="V26" i="21"/>
  <c r="H9" i="22" s="1"/>
  <c r="P26" i="21"/>
  <c r="G7" i="22"/>
  <c r="J26" i="21"/>
  <c r="H7" i="22" s="1"/>
  <c r="G8" i="22"/>
  <c r="M26" i="21"/>
  <c r="H8" i="22" s="1"/>
  <c r="S26" i="2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<sst xmlns="http://schemas.openxmlformats.org/spreadsheetml/2006/main" count="1277" uniqueCount="214">
  <si>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</si>
  <si>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</si>
  <si>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</si>
  <si>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</si>
  <si>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</si>
  <si>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</si>
  <si>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</si>
  <si>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</si>
  <si>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</si>
  <si>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</si>
  <si>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</si>
  <si>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</si>
  <si>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</si>
  <si>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</si>
  <si>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</si>
  <si>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</si>
  <si>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</si>
  <si>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</si>
  <si>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</si>
  <si>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</si>
  <si>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</si>
  <si>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</si>
  <si>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</si>
  <si>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</si>
  <si>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</si>
  <si>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</si>
  <si>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</si>
  <si>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</si>
  <si>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</si>
  <si>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</si>
  <si>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</si>
  <si>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</si>
  <si>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</si>
  <si>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</si>
  <si>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</si>
  <si>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</si>
  <si>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</si>
  <si>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</si>
  <si>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</si>
  <si>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</si>
  <si>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</si>
  <si>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</si>
  <si>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</si>
  <si>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</si>
  <si>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</si>
  <si>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</si>
  <si>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</si>
  <si>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</si>
  <si>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</si>
  <si>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</si>
  <si>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</si>
  <si>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</si>
  <si>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</si>
  <si>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</si>
  <si>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</si>
  <si>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</si>
  <si>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</si>
  <si>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</si>
  <si>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</si>
  <si>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</si>
  <si>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</si>
  <si>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</si>
  <si>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</si>
  <si>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</si>
  <si>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</si>
  <si>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</si>
  <si>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</si>
  <si>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</si>
  <si>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</si>
  <si>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</si>
  <si>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</si>
  <si>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</si>
  <si>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</si>
  <si>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</si>
  <si>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</si>
  <si>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</si>
  <si>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</si>
  <si>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</si>
  <si>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</si>
  <si>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</si>
  <si>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</si>
  <si>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</si>
  <si>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</si>
  <si>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</si>
  <si>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</si>
  <si>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</si>
  <si>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</si>
  <si>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</si>
  <si>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</si>
  <si>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</si>
  <si>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</si>
  <si>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</si>
  <si>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</si>
  <si>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</si>
  <si>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</si>
  <si>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</si>
  <si>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</si>
  <si>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</si>
  <si>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</si>
  <si>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</si>
  <si>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</si>
  <si>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</si>
  <si>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</si>
  <si>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</si>
  <si>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</si>
  <si>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</si>
  <si>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</si>
  <si>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</si>
  <si>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</si>
  <si>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</si>
  <si>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</si>
  <si>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</si>
  <si>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</si>
  <si>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</si>
  <si>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</si>
  <si>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</si>
  <si>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</si>
  <si>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</si>
  <si>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</si>
  <si>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</si>
  <si>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</si>
  <si>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</si>
  <si>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</si>
  <si>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</si>
  <si>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</si>
  <si>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</si>
  <si>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</si>
  <si>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</si>
  <si>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</si>
  <si>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</si>
  <si>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</si>
  <si>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</si>
  <si>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</si>
  <si>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</si>
  <si>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</si>
  <si>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</si>
  <si>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</si>
  <si>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</si>
  <si>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</si>
  <si>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</si>
  <si>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</si>
  <si>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</si>
  <si>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</si>
  <si>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</si>
  <si>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</si>
  <si>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</si>
  <si>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</si>
  <si>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</si>
  <si>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</si>
  <si>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</si>
  <si>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</si>
  <si>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</si>
  <si>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</si>
  <si>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</si>
  <si>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</si>
  <si>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</si>
  <si>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</si>
  <si>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</si>
  <si>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</si>
  <si>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</si>
  <si>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</si>
  <si>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</si>
  <si>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</si>
  <si>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</si>
  <si>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</si>
  <si>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</si>
  <si>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</si>
  <si>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</si>
  <si>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</si>
  <si>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</si>
  <si>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</si>
  <si>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</si>
  <si>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</si>
  <si>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</si>
  <si>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</si>
  <si>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</si>
  <si>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</si>
  <si>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</si>
  <si>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</si>
  <si>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</si>
  <si>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</si>
  <si>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</si>
  <si>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</si>
  <si>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</si>
  <si>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</si>
  <si>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</si>
  <si>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</si>
  <si>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</si>
  <si>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</si>
  <si>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</si>
  <si>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</si>
  <si>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</si>
  <si>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</si>
  <si>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</si>
  <si>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</si>
  <si>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</si>
  <si>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</si>
  <si>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Total Hours Centrifuged</t>
  </si>
  <si>
    <t>Percent DNA Recovered</t>
  </si>
  <si>
    <t>MNOP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</si>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</sst>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1.7626274340000005</c:v>
                </c:pt>
                <c:pt idx="1">
                  <c:v>1.758256394</c:v>
                </c:pt>
                <c:pt idx="2">
                  <c:v>1.7527925940000006</c:v>
                </c:pt>
                <c:pt idx="3">
                  <c:v>1.7464272670000014</c:v>
                </c:pt>
                <c:pt idx="4">
                  <c:v>1.7398707070000015</c:v>
                </c:pt>
                <c:pt idx="5">
                  <c:v>1.7354996669999991</c:v>
                </c:pt>
                <c:pt idx="6">
                  <c:v>1.7291343399999999</c:v>
                </c:pt>
                <c:pt idx="7">
                  <c:v>1.7225777799999999</c:v>
                </c:pt>
                <c:pt idx="8">
                  <c:v>1.7171139799999988</c:v>
                </c:pt>
                <c:pt idx="9">
                  <c:v>1.7105574199999989</c:v>
                </c:pt>
                <c:pt idx="10">
                  <c:v>1.7050936199999995</c:v>
                </c:pt>
                <c:pt idx="11">
                  <c:v>1.6996298200000002</c:v>
                </c:pt>
                <c:pt idx="12">
                  <c:v>1.6932644929999991</c:v>
                </c:pt>
                <c:pt idx="13">
                  <c:v>1.6878006929999998</c:v>
                </c:pt>
                <c:pt idx="14">
                  <c:v>1.683429653000001</c:v>
                </c:pt>
                <c:pt idx="15">
                  <c:v>1.6779658530000017</c:v>
                </c:pt>
                <c:pt idx="16">
                  <c:v>1.671409293</c:v>
                </c:pt>
                <c:pt idx="17">
                  <c:v>1.6473685729999996</c:v>
                </c:pt>
                <c:pt idx="18">
                  <c:v>1.5503041660000001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-5.3538839960976458E-4</c:v>
                </c:pt>
                <c:pt idx="1">
                  <c:v>1.0608585303546176E-2</c:v>
                </c:pt>
                <c:pt idx="2">
                  <c:v>0.10043130380465427</c:v>
                </c:pt>
                <c:pt idx="3">
                  <c:v>0.175360529597648</c:v>
                </c:pt>
                <c:pt idx="4">
                  <c:v>0.51863065556540644</c:v>
                </c:pt>
                <c:pt idx="5">
                  <c:v>1.2204466196133288</c:v>
                </c:pt>
                <c:pt idx="6">
                  <c:v>2.9027148760908119</c:v>
                </c:pt>
                <c:pt idx="7">
                  <c:v>7.0237378781819473</c:v>
                </c:pt>
                <c:pt idx="8">
                  <c:v>11.613331556357783</c:v>
                </c:pt>
                <c:pt idx="9">
                  <c:v>9.4605341772915512</c:v>
                </c:pt>
                <c:pt idx="10">
                  <c:v>5.3960084085803111</c:v>
                </c:pt>
                <c:pt idx="11">
                  <c:v>2.581010398673115</c:v>
                </c:pt>
                <c:pt idx="12">
                  <c:v>1.3562277425787963</c:v>
                </c:pt>
                <c:pt idx="13">
                  <c:v>0.83852948806109751</c:v>
                </c:pt>
                <c:pt idx="14">
                  <c:v>0.52749612099034315</c:v>
                </c:pt>
                <c:pt idx="15">
                  <c:v>0.27668119896078913</c:v>
                </c:pt>
                <c:pt idx="16">
                  <c:v>0.17970421821209173</c:v>
                </c:pt>
                <c:pt idx="17">
                  <c:v>0.17085276786947276</c:v>
                </c:pt>
                <c:pt idx="18">
                  <c:v>0.11322053679330339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1.7581197989999993</c:v>
                </c:pt>
                <c:pt idx="1">
                  <c:v>1.7548415189999993</c:v>
                </c:pt>
                <c:pt idx="2">
                  <c:v>1.7493777189999999</c:v>
                </c:pt>
                <c:pt idx="3">
                  <c:v>1.7439139190000006</c:v>
                </c:pt>
                <c:pt idx="4">
                  <c:v>1.7373573589999989</c:v>
                </c:pt>
                <c:pt idx="5">
                  <c:v>1.7318935589999995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1.7146006319999998</c:v>
                </c:pt>
                <c:pt idx="9">
                  <c:v>1.7102295919999992</c:v>
                </c:pt>
                <c:pt idx="10">
                  <c:v>1.7047657919999999</c:v>
                </c:pt>
                <c:pt idx="11">
                  <c:v>1.6982092320000017</c:v>
                </c:pt>
                <c:pt idx="12">
                  <c:v>1.6918439049999989</c:v>
                </c:pt>
                <c:pt idx="13">
                  <c:v>1.6863801049999996</c:v>
                </c:pt>
                <c:pt idx="14">
                  <c:v>1.6798235450000014</c:v>
                </c:pt>
                <c:pt idx="15">
                  <c:v>1.6754525050000009</c:v>
                </c:pt>
                <c:pt idx="16">
                  <c:v>1.6678031850000004</c:v>
                </c:pt>
                <c:pt idx="17">
                  <c:v>1.6483247379999995</c:v>
                </c:pt>
                <c:pt idx="18">
                  <c:v>1.5456052980000017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2.3851345744681399E-2</c:v>
                </c:pt>
                <c:pt idx="1">
                  <c:v>9.6906363608471935E-2</c:v>
                </c:pt>
                <c:pt idx="2">
                  <c:v>0.22550491251158367</c:v>
                </c:pt>
                <c:pt idx="3">
                  <c:v>0.70629344241902603</c:v>
                </c:pt>
                <c:pt idx="4">
                  <c:v>1.6691083790296721</c:v>
                </c:pt>
                <c:pt idx="5">
                  <c:v>3.6870802157983049</c:v>
                </c:pt>
                <c:pt idx="6">
                  <c:v>7.2523410638667016</c:v>
                </c:pt>
                <c:pt idx="7">
                  <c:v>16.462006311442085</c:v>
                </c:pt>
                <c:pt idx="8">
                  <c:v>18.7283074693526</c:v>
                </c:pt>
                <c:pt idx="9">
                  <c:v>11.907065732067259</c:v>
                </c:pt>
                <c:pt idx="10">
                  <c:v>6.8807231378408487</c:v>
                </c:pt>
                <c:pt idx="11">
                  <c:v>3.1848577497107544</c:v>
                </c:pt>
                <c:pt idx="12">
                  <c:v>1.6301457107211246</c:v>
                </c:pt>
                <c:pt idx="13">
                  <c:v>0.91438975316711246</c:v>
                </c:pt>
                <c:pt idx="14">
                  <c:v>0.63684669774874458</c:v>
                </c:pt>
                <c:pt idx="15">
                  <c:v>0.38816203621431278</c:v>
                </c:pt>
                <c:pt idx="16">
                  <c:v>0.30424702451426316</c:v>
                </c:pt>
                <c:pt idx="17">
                  <c:v>0.33403759007293782</c:v>
                </c:pt>
                <c:pt idx="18">
                  <c:v>0.24513757490331053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1.7626274340000005</c:v>
                </c:pt>
                <c:pt idx="1">
                  <c:v>1.7626274340000005</c:v>
                </c:pt>
                <c:pt idx="2">
                  <c:v>1.758256394</c:v>
                </c:pt>
                <c:pt idx="3">
                  <c:v>1.7527925940000006</c:v>
                </c:pt>
                <c:pt idx="4">
                  <c:v>1.7464272670000014</c:v>
                </c:pt>
                <c:pt idx="5">
                  <c:v>1.7398707070000015</c:v>
                </c:pt>
                <c:pt idx="6">
                  <c:v>1.7354996669999991</c:v>
                </c:pt>
                <c:pt idx="7">
                  <c:v>1.7291343399999999</c:v>
                </c:pt>
                <c:pt idx="8">
                  <c:v>1.7225777799999999</c:v>
                </c:pt>
                <c:pt idx="9">
                  <c:v>1.7171139799999988</c:v>
                </c:pt>
                <c:pt idx="10">
                  <c:v>1.7105574199999989</c:v>
                </c:pt>
                <c:pt idx="11">
                  <c:v>1.7050936199999995</c:v>
                </c:pt>
                <c:pt idx="12">
                  <c:v>1.6996298200000002</c:v>
                </c:pt>
                <c:pt idx="13">
                  <c:v>1.6932644929999991</c:v>
                </c:pt>
                <c:pt idx="14">
                  <c:v>1.6878006929999998</c:v>
                </c:pt>
                <c:pt idx="15">
                  <c:v>1.683429653000001</c:v>
                </c:pt>
                <c:pt idx="16">
                  <c:v>1.6779658530000017</c:v>
                </c:pt>
                <c:pt idx="17">
                  <c:v>1.671409293</c:v>
                </c:pt>
                <c:pt idx="18">
                  <c:v>1.6473685729999996</c:v>
                </c:pt>
                <c:pt idx="19">
                  <c:v>1.5503041660000001</c:v>
                </c:pt>
                <c:pt idx="20">
                  <c:v>1.3339376860000005</c:v>
                </c:pt>
                <c:pt idx="21">
                  <c:v>1.1066436060000004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1.7557430459999992</c:v>
                </c:pt>
                <c:pt idx="1">
                  <c:v>1.7581197989999993</c:v>
                </c:pt>
                <c:pt idx="2">
                  <c:v>1.7548415189999993</c:v>
                </c:pt>
                <c:pt idx="3">
                  <c:v>1.7493777189999999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1.7318935589999995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1.7146006319999998</c:v>
                </c:pt>
                <c:pt idx="10">
                  <c:v>1.7102295919999992</c:v>
                </c:pt>
                <c:pt idx="11">
                  <c:v>1.7047657919999999</c:v>
                </c:pt>
                <c:pt idx="12">
                  <c:v>1.6982092320000017</c:v>
                </c:pt>
                <c:pt idx="13">
                  <c:v>1.6918439049999989</c:v>
                </c:pt>
                <c:pt idx="14">
                  <c:v>1.6863801049999996</c:v>
                </c:pt>
                <c:pt idx="15">
                  <c:v>1.6798235450000014</c:v>
                </c:pt>
                <c:pt idx="16">
                  <c:v>1.6754525050000009</c:v>
                </c:pt>
                <c:pt idx="17">
                  <c:v>1.6678031850000004</c:v>
                </c:pt>
                <c:pt idx="18">
                  <c:v>1.6483247379999995</c:v>
                </c:pt>
                <c:pt idx="19">
                  <c:v>1.5456052980000017</c:v>
                </c:pt>
                <c:pt idx="20">
                  <c:v>1.3270532980000009</c:v>
                </c:pt>
                <c:pt idx="21">
                  <c:v>1.1106868180000014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1.6876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20729</xdr:colOff>
      <xdr:row>28</xdr:row>
      <xdr:rowOff>24637</xdr:rowOff>
    </xdr:from>
    <xdr:to>
      <xdr:col>22</xdr:col>
      <xdr:colOff>401934</xdr:colOff>
      <xdr:row>53</xdr:row>
      <xdr:rowOff>90252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6"/>
  <sheetViews>
    <sheetView tabSelected="1" zoomScale="130" zoomScaleNormal="130" workbookViewId="0">
      <selection activeCell="H19" sqref="H19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197</v>
      </c>
      <c r="F4" s="27" t="s">
        <v>202</v>
      </c>
      <c r="G4" s="27" t="s">
        <v>203</v>
      </c>
      <c r="H4" s="27" t="s">
        <v>198</v>
      </c>
      <c r="I4" s="27" t="s">
        <v>213</v>
      </c>
      <c r="J4" s="27" t="s">
        <v>195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194</v>
      </c>
      <c r="D5" s="67">
        <v>45014</v>
      </c>
      <c r="E5" s="66">
        <v>112</v>
      </c>
      <c r="F5" t="s">
        <v>209</v>
      </c>
      <c r="G5" s="66">
        <f>TubeLoading!J29</f>
        <v>4000</v>
      </c>
      <c r="H5" s="68">
        <f>Summary!D26</f>
        <v>56.776517261908808</v>
      </c>
      <c r="I5" s="113">
        <v>37</v>
      </c>
      <c r="J5" t="s">
        <v>211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194</v>
      </c>
      <c r="D6" s="67">
        <v>45014</v>
      </c>
      <c r="E6">
        <v>112</v>
      </c>
      <c r="F6" t="s">
        <v>209</v>
      </c>
      <c r="G6" s="66">
        <f>TubeLoading!J30</f>
        <v>4000</v>
      </c>
      <c r="H6" s="50">
        <f>Summary!G26</f>
        <v>55.097552134507829</v>
      </c>
      <c r="I6" s="114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194</v>
      </c>
      <c r="D7" s="67">
        <v>45014</v>
      </c>
      <c r="E7" s="66">
        <v>112</v>
      </c>
      <c r="F7" t="s">
        <v>209</v>
      </c>
      <c r="G7" s="66">
        <f>TubeLoading!J31</f>
        <v>4000.0000000000005</v>
      </c>
      <c r="H7" s="50">
        <f>Summary!J26</f>
        <v>53.056036146585427</v>
      </c>
      <c r="I7" s="113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194</v>
      </c>
      <c r="D8" s="67">
        <v>45014</v>
      </c>
      <c r="E8">
        <v>112</v>
      </c>
      <c r="F8" t="s">
        <v>209</v>
      </c>
      <c r="G8" s="66">
        <f>TubeLoading!J32</f>
        <v>4000</v>
      </c>
      <c r="H8" s="50">
        <f>Summary!M26</f>
        <v>57.622146731846172</v>
      </c>
      <c r="I8" s="114">
        <v>37</v>
      </c>
    </row>
    <row r="9" spans="1:10">
      <c r="A9" s="66">
        <f>TubeLoading!F41</f>
        <v>4016</v>
      </c>
      <c r="B9" s="66" t="str">
        <f>TubeLoading!A41</f>
        <v>Tube M</v>
      </c>
      <c r="C9" s="66" t="s">
        <v>199</v>
      </c>
      <c r="D9" s="67">
        <v>45014</v>
      </c>
      <c r="E9">
        <v>140</v>
      </c>
      <c r="F9" t="s">
        <v>210</v>
      </c>
      <c r="G9" s="66">
        <f>TubeLoading!J41</f>
        <v>3999.9999999999995</v>
      </c>
      <c r="H9" s="50">
        <f>Summary!V26</f>
        <v>80.45097095349729</v>
      </c>
      <c r="I9" s="113">
        <v>37</v>
      </c>
    </row>
    <row r="10" spans="1:10">
      <c r="A10" s="66">
        <f>TubeLoading!F42</f>
        <v>2445</v>
      </c>
      <c r="B10" s="66" t="str">
        <f>TubeLoading!A42</f>
        <v>Tube N</v>
      </c>
      <c r="C10" s="66" t="s">
        <v>199</v>
      </c>
      <c r="D10" s="67">
        <v>45014</v>
      </c>
      <c r="E10">
        <v>140</v>
      </c>
      <c r="F10" t="s">
        <v>209</v>
      </c>
      <c r="G10" s="66">
        <f>TubeLoading!J42</f>
        <v>4000</v>
      </c>
      <c r="H10" s="50">
        <f>Summary!Y26</f>
        <v>73.835192341047971</v>
      </c>
      <c r="I10" s="114">
        <v>37</v>
      </c>
    </row>
    <row r="11" spans="1:10">
      <c r="A11" s="66">
        <f>TubeLoading!F43</f>
        <v>2021</v>
      </c>
      <c r="B11" s="66" t="str">
        <f>TubeLoading!A43</f>
        <v>Tube O</v>
      </c>
      <c r="C11" s="66" t="s">
        <v>199</v>
      </c>
      <c r="D11" s="67">
        <v>45014</v>
      </c>
      <c r="E11">
        <v>140</v>
      </c>
      <c r="F11" t="s">
        <v>209</v>
      </c>
      <c r="G11" s="66">
        <f>TubeLoading!J43</f>
        <v>3999.9999999999995</v>
      </c>
      <c r="H11" s="50">
        <f>Summary!AB26</f>
        <v>66.667936426690574</v>
      </c>
      <c r="I11" s="113">
        <v>37</v>
      </c>
      <c r="J11" t="s">
        <v>212</v>
      </c>
    </row>
    <row r="12" spans="1:10">
      <c r="A12" s="66">
        <f>TubeLoading!F44</f>
        <v>1502</v>
      </c>
      <c r="B12" s="66" t="str">
        <f>TubeLoading!A44</f>
        <v>Tube P</v>
      </c>
      <c r="C12" s="66" t="s">
        <v>199</v>
      </c>
      <c r="D12" s="67">
        <v>45014</v>
      </c>
      <c r="E12">
        <v>140</v>
      </c>
      <c r="F12" t="s">
        <v>209</v>
      </c>
      <c r="G12" s="66">
        <f>TubeLoading!J44</f>
        <v>4000</v>
      </c>
      <c r="H12" s="50">
        <f>Summary!AE26</f>
        <v>71.313343562102091</v>
      </c>
      <c r="I12" s="114">
        <v>37</v>
      </c>
    </row>
    <row r="16" spans="1:10">
      <c r="A16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179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180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181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179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180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181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182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208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176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178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179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180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181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opLeftCell="L15" zoomScale="130" zoomScaleNormal="130" workbookViewId="0">
      <selection activeCell="Y42" sqref="Y42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31" ht="12.9" thickTop="1">
      <c r="A1" s="62" t="s">
        <v>184</v>
      </c>
      <c r="B1" s="98">
        <f>TubeLoading!F29</f>
        <v>1773</v>
      </c>
      <c r="C1" s="100" t="str">
        <f>_xlfn.TEXTJOIN("-",TRUE,TubeLoading!$F$29,"density")</f>
        <v>1773-density</v>
      </c>
      <c r="D1" s="100" t="str">
        <f>_xlfn.TEXTJOIN("-",TRUE,TubeLoading!$F$29,"conc")</f>
        <v>1773-conc</v>
      </c>
      <c r="E1" s="98">
        <f>TubeLoading!F30</f>
        <v>3942</v>
      </c>
      <c r="F1" s="100" t="str">
        <f>_xlfn.TEXTJOIN("-",TRUE,TubeLoading!$F$30,"density")</f>
        <v>3942-density</v>
      </c>
      <c r="G1" s="100" t="str">
        <f>_xlfn.TEXTJOIN("-",TRUE,TubeLoading!$F$30,"conc")</f>
        <v>3942-conc</v>
      </c>
      <c r="H1" s="98">
        <f>TubeLoading!F31</f>
        <v>3944</v>
      </c>
      <c r="I1" s="100" t="str">
        <f>_xlfn.TEXTJOIN("-",TRUE,TubeLoading!$F$31,"density")</f>
        <v>3944-density</v>
      </c>
      <c r="J1" s="100" t="str">
        <f>_xlfn.TEXTJOIN("-",TRUE,TubeLoading!$F$31,"conc")</f>
        <v>3944-conc</v>
      </c>
      <c r="K1" s="98">
        <f>TubeLoading!F32</f>
        <v>1515</v>
      </c>
      <c r="L1" s="100" t="str">
        <f>_xlfn.TEXTJOIN("-",TRUE,TubeLoading!$F$32,"density")</f>
        <v>1515-density</v>
      </c>
      <c r="M1" s="100" t="str">
        <f>_xlfn.TEXTJOIN("-",TRUE,TubeLoading!$F$32,"conc")</f>
        <v>1515-conc</v>
      </c>
      <c r="N1" s="99">
        <f>TubeLoading!F33</f>
        <v>3193</v>
      </c>
      <c r="O1" s="100" t="str">
        <f>_xlfn.TEXTJOIN("-",TRUE,TubeLoading!$F$33,"density")</f>
        <v>3193-density</v>
      </c>
      <c r="P1" s="100" t="str">
        <f>_xlfn.TEXTJOIN("-",TRUE,TubeLoading!$F$33,"conc")</f>
        <v>3193-conc</v>
      </c>
      <c r="Q1" s="99">
        <f>TubeLoading!F34</f>
        <v>2383</v>
      </c>
      <c r="R1" s="100" t="str">
        <f>_xlfn.TEXTJOIN("-",TRUE,TubeLoading!$F$34,"density")</f>
        <v>2383-density</v>
      </c>
      <c r="S1" s="100" t="str">
        <f>_xlfn.TEXTJOIN("-",TRUE,TubeLoading!$F$34,"conc")</f>
        <v>2383-conc</v>
      </c>
      <c r="T1" s="99">
        <f>TubeLoading!F41</f>
        <v>4016</v>
      </c>
      <c r="U1" s="100" t="str">
        <f>_xlfn.TEXTJOIN("-",TRUE,TubeLoading!$F$41,"density")</f>
        <v>4016-density</v>
      </c>
      <c r="V1" s="100" t="str">
        <f>_xlfn.TEXTJOIN("-",TRUE,TubeLoading!$F$41,"conc")</f>
        <v>4016-conc</v>
      </c>
      <c r="W1" s="99">
        <f>TubeLoading!F42</f>
        <v>2445</v>
      </c>
      <c r="X1" s="100" t="str">
        <f>_xlfn.TEXTJOIN("-",TRUE,TubeLoading!$F$42,"density")</f>
        <v>2445-density</v>
      </c>
      <c r="Y1" s="100" t="str">
        <f>_xlfn.TEXTJOIN("-",TRUE,TubeLoading!$F$42,"conc")</f>
        <v>2445-conc</v>
      </c>
      <c r="Z1" s="99">
        <f>TubeLoading!F43</f>
        <v>2021</v>
      </c>
      <c r="AA1" s="100" t="str">
        <f>_xlfn.TEXTJOIN("-",TRUE,TubeLoading!$F$43,"density")</f>
        <v>2021-density</v>
      </c>
      <c r="AB1" s="100" t="str">
        <f>_xlfn.TEXTJOIN("-",TRUE,TubeLoading!$F$43,"conc")</f>
        <v>2021-conc</v>
      </c>
      <c r="AC1" s="99">
        <f>TubeLoading!F44</f>
        <v>1502</v>
      </c>
      <c r="AD1" s="100" t="str">
        <f>_xlfn.TEXTJOIN("-",TRUE,TubeLoading!$F$44,"density")</f>
        <v>1502-density</v>
      </c>
      <c r="AE1" s="100" t="str">
        <f>_xlfn.TEXTJOIN("-",TRUE,TubeLoading!$F$44,"conc")</f>
        <v>1502-conc</v>
      </c>
    </row>
    <row r="2" spans="1:31">
      <c r="A2" s="62" t="s">
        <v>185</v>
      </c>
      <c r="B2" s="115" t="s">
        <v>169</v>
      </c>
      <c r="C2" s="116"/>
      <c r="D2" s="117"/>
      <c r="E2" s="115" t="s">
        <v>170</v>
      </c>
      <c r="F2" s="116"/>
      <c r="G2" s="117"/>
      <c r="H2" s="115" t="s">
        <v>171</v>
      </c>
      <c r="I2" s="116"/>
      <c r="J2" s="117"/>
      <c r="K2" s="115" t="s">
        <v>172</v>
      </c>
      <c r="L2" s="116"/>
      <c r="M2" s="117"/>
      <c r="N2" s="118" t="s">
        <v>174</v>
      </c>
      <c r="O2" s="119"/>
      <c r="P2" s="120"/>
      <c r="Q2" s="118" t="s">
        <v>175</v>
      </c>
      <c r="R2" s="119"/>
      <c r="S2" s="120"/>
      <c r="T2" s="118" t="s">
        <v>5</v>
      </c>
      <c r="U2" s="119"/>
      <c r="V2" s="120"/>
      <c r="W2" s="118" t="s">
        <v>23</v>
      </c>
      <c r="X2" s="119"/>
      <c r="Y2" s="120"/>
      <c r="Z2" s="118" t="s">
        <v>200</v>
      </c>
      <c r="AA2" s="119"/>
      <c r="AB2" s="120"/>
      <c r="AC2" s="118" t="s">
        <v>201</v>
      </c>
      <c r="AD2" s="119"/>
      <c r="AE2" s="120"/>
    </row>
    <row r="3" spans="1:31">
      <c r="A3" s="62" t="s">
        <v>168</v>
      </c>
      <c r="B3" s="63" t="s">
        <v>186</v>
      </c>
      <c r="C3" s="64" t="s">
        <v>187</v>
      </c>
      <c r="D3" s="65" t="s">
        <v>173</v>
      </c>
      <c r="E3" s="63" t="s">
        <v>186</v>
      </c>
      <c r="F3" s="64" t="s">
        <v>187</v>
      </c>
      <c r="G3" s="65" t="s">
        <v>173</v>
      </c>
      <c r="H3" s="63" t="s">
        <v>186</v>
      </c>
      <c r="I3" s="64" t="s">
        <v>187</v>
      </c>
      <c r="J3" s="65" t="s">
        <v>173</v>
      </c>
      <c r="K3" s="63" t="s">
        <v>186</v>
      </c>
      <c r="L3" s="64" t="s">
        <v>187</v>
      </c>
      <c r="M3" s="65" t="s">
        <v>173</v>
      </c>
      <c r="N3" s="84" t="s">
        <v>186</v>
      </c>
      <c r="O3" s="85" t="s">
        <v>187</v>
      </c>
      <c r="P3" s="86" t="s">
        <v>173</v>
      </c>
      <c r="Q3" s="84" t="s">
        <v>186</v>
      </c>
      <c r="R3" s="85" t="s">
        <v>187</v>
      </c>
      <c r="S3" s="86" t="s">
        <v>173</v>
      </c>
      <c r="T3" s="84" t="s">
        <v>186</v>
      </c>
      <c r="U3" s="85" t="s">
        <v>187</v>
      </c>
      <c r="V3" s="86" t="s">
        <v>173</v>
      </c>
      <c r="W3" s="84" t="s">
        <v>186</v>
      </c>
      <c r="X3" s="85" t="s">
        <v>187</v>
      </c>
      <c r="Y3" s="86" t="s">
        <v>173</v>
      </c>
      <c r="Z3" s="84" t="s">
        <v>186</v>
      </c>
      <c r="AA3" s="85" t="s">
        <v>187</v>
      </c>
      <c r="AB3" s="86" t="s">
        <v>173</v>
      </c>
      <c r="AC3" s="84" t="s">
        <v>186</v>
      </c>
      <c r="AD3" s="85" t="s">
        <v>187</v>
      </c>
      <c r="AE3" s="86" t="s">
        <v>173</v>
      </c>
    </row>
    <row r="4" spans="1:31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E'!G2</f>
        <v>A1</v>
      </c>
      <c r="O4" s="70">
        <f>'Tube E'!F2</f>
        <v>1.7626274340000005</v>
      </c>
      <c r="P4" s="71">
        <v>-2.0463783997860068E-2</v>
      </c>
      <c r="Q4" s="69" t="str">
        <f>'Tube F'!G2</f>
        <v>G3</v>
      </c>
      <c r="R4" s="70">
        <f>'Tube F'!F2</f>
        <v>1.7557430459999992</v>
      </c>
      <c r="S4" s="71">
        <v>-1.2482013580888102E-2</v>
      </c>
      <c r="T4" s="69" t="str">
        <f>'Tube M'!G2</f>
        <v>A1</v>
      </c>
      <c r="U4" s="70">
        <f>'Tube M'!F2</f>
        <v>1.778417816000001</v>
      </c>
      <c r="V4" s="71">
        <v>-1.9260806273593511E-2</v>
      </c>
      <c r="W4" s="69" t="str">
        <f>'Tube N'!G2</f>
        <v>G3</v>
      </c>
      <c r="X4" s="70">
        <f>'Tube N'!F2</f>
        <v>1.7665886890000024</v>
      </c>
      <c r="Y4" s="71">
        <v>-3.631424088795001E-2</v>
      </c>
      <c r="Z4" s="69" t="str">
        <f>'Tube O'!G2</f>
        <v>D6</v>
      </c>
      <c r="AA4" s="70">
        <f>'Tube O'!F2</f>
        <v>1.7584203079999998</v>
      </c>
      <c r="AB4" s="71">
        <v>-2.2378046971212845E-2</v>
      </c>
      <c r="AC4" s="69" t="str">
        <f>'Tube P'!G2</f>
        <v>C9</v>
      </c>
      <c r="AD4" s="70">
        <f>'Tube P'!F2</f>
        <v>1.756617254</v>
      </c>
      <c r="AE4" s="71">
        <v>-2.0268071547348245E-2</v>
      </c>
    </row>
    <row r="5" spans="1:31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E'!G3</f>
        <v>B1</v>
      </c>
      <c r="O5" s="73">
        <f>'Tube E'!F3</f>
        <v>1.7626274340000005</v>
      </c>
      <c r="P5" s="74">
        <v>-5.3538839960976458E-4</v>
      </c>
      <c r="Q5" s="72" t="str">
        <f>'Tube F'!G3</f>
        <v>H3</v>
      </c>
      <c r="R5" s="73">
        <f>'Tube F'!F3</f>
        <v>1.7581197989999993</v>
      </c>
      <c r="S5" s="74">
        <v>2.3851345744681399E-2</v>
      </c>
      <c r="T5" s="72" t="str">
        <f>'Tube M'!G3</f>
        <v>B1</v>
      </c>
      <c r="U5" s="73">
        <f>'Tube M'!F3</f>
        <v>1.7696757360000017</v>
      </c>
      <c r="V5" s="74">
        <v>-9.0888505915609711E-3</v>
      </c>
      <c r="W5" s="72" t="str">
        <f>'Tube N'!G3</f>
        <v>H3</v>
      </c>
      <c r="X5" s="73">
        <f>'Tube N'!F3</f>
        <v>1.7654959290000019</v>
      </c>
      <c r="Y5" s="74">
        <v>-3.0937932732867681E-2</v>
      </c>
      <c r="Z5" s="72" t="str">
        <f>'Tube O'!G3</f>
        <v>C6</v>
      </c>
      <c r="AA5" s="73">
        <f>'Tube O'!F3</f>
        <v>1.7627913480000004</v>
      </c>
      <c r="AB5" s="74">
        <v>-2.2975089825000589E-2</v>
      </c>
      <c r="AC5" s="72" t="str">
        <f>'Tube P'!G3</f>
        <v>D9</v>
      </c>
      <c r="AD5" s="73">
        <f>'Tube P'!F3</f>
        <v>1.763173814</v>
      </c>
      <c r="AE5" s="74">
        <v>-2.26125333696168E-2</v>
      </c>
    </row>
    <row r="6" spans="1:31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E'!G4</f>
        <v>C1</v>
      </c>
      <c r="O6" s="73">
        <f>'Tube E'!F4</f>
        <v>1.758256394</v>
      </c>
      <c r="P6" s="74">
        <v>1.0608585303546176E-2</v>
      </c>
      <c r="Q6" s="72" t="str">
        <f>'Tube F'!G4</f>
        <v>H4</v>
      </c>
      <c r="R6" s="73">
        <f>'Tube F'!F4</f>
        <v>1.7548415189999993</v>
      </c>
      <c r="S6" s="74">
        <v>9.6906363608471935E-2</v>
      </c>
      <c r="T6" s="72" t="str">
        <f>'Tube M'!G4</f>
        <v>C1</v>
      </c>
      <c r="U6" s="73">
        <f>'Tube M'!F4</f>
        <v>1.7653046960000012</v>
      </c>
      <c r="V6" s="74">
        <v>-1.07127253001656E-2</v>
      </c>
      <c r="W6" s="72" t="str">
        <f>'Tube N'!G4</f>
        <v>H4</v>
      </c>
      <c r="X6" s="73">
        <f>'Tube N'!F4</f>
        <v>1.762408881999999</v>
      </c>
      <c r="Y6" s="74">
        <v>-3.9780268731960007E-2</v>
      </c>
      <c r="Z6" s="72" t="str">
        <f>'Tube O'!G4</f>
        <v>B6</v>
      </c>
      <c r="AA6" s="73">
        <f>'Tube O'!F4</f>
        <v>1.7595130680000004</v>
      </c>
      <c r="AB6" s="74">
        <v>-1.28361843136513E-2</v>
      </c>
      <c r="AC6" s="72" t="str">
        <f>'Tube P'!G4</f>
        <v>E9</v>
      </c>
      <c r="AD6" s="73">
        <f>'Tube P'!F4</f>
        <v>1.7609882940000006</v>
      </c>
      <c r="AE6" s="74">
        <v>-2.4975540027317691E-2</v>
      </c>
    </row>
    <row r="7" spans="1:31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E'!G5</f>
        <v>D1</v>
      </c>
      <c r="O7" s="73">
        <f>'Tube E'!F5</f>
        <v>1.7527925940000006</v>
      </c>
      <c r="P7" s="74">
        <v>0.10043130380465427</v>
      </c>
      <c r="Q7" s="72" t="str">
        <f>'Tube F'!G5</f>
        <v>G4</v>
      </c>
      <c r="R7" s="73">
        <f>'Tube F'!F5</f>
        <v>1.7493777189999999</v>
      </c>
      <c r="S7" s="74">
        <v>0.22550491251158367</v>
      </c>
      <c r="T7" s="72" t="str">
        <f>'Tube M'!G5</f>
        <v>D1</v>
      </c>
      <c r="U7" s="73">
        <f>'Tube M'!F5</f>
        <v>1.7609336559999988</v>
      </c>
      <c r="V7" s="74">
        <v>2.5181330286629337E-2</v>
      </c>
      <c r="W7" s="72" t="str">
        <f>'Tube N'!G5</f>
        <v>G4</v>
      </c>
      <c r="X7" s="73">
        <f>'Tube N'!F5</f>
        <v>1.7591306020000008</v>
      </c>
      <c r="Y7" s="74">
        <v>-1.3137761498474376E-2</v>
      </c>
      <c r="Z7" s="72" t="str">
        <f>'Tube O'!G5</f>
        <v>A6</v>
      </c>
      <c r="AA7" s="73">
        <f>'Tube O'!F5</f>
        <v>1.754049268000001</v>
      </c>
      <c r="AB7" s="74">
        <v>-4.2167280137465207E-3</v>
      </c>
      <c r="AC7" s="72" t="str">
        <f>'Tube P'!G5</f>
        <v>F9</v>
      </c>
      <c r="AD7" s="73">
        <f>'Tube P'!F5</f>
        <v>1.7555244940000012</v>
      </c>
      <c r="AE7" s="74">
        <v>-4.289607887565162E-3</v>
      </c>
    </row>
    <row r="8" spans="1:31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E'!G6</f>
        <v>E1</v>
      </c>
      <c r="O8" s="73">
        <f>'Tube E'!F6</f>
        <v>1.7464272670000014</v>
      </c>
      <c r="P8" s="74">
        <v>0.175360529597648</v>
      </c>
      <c r="Q8" s="72" t="str">
        <f>'Tube F'!G6</f>
        <v>F4</v>
      </c>
      <c r="R8" s="73">
        <f>'Tube F'!F6</f>
        <v>1.7439139190000006</v>
      </c>
      <c r="S8" s="74">
        <v>0.70629344241902603</v>
      </c>
      <c r="T8" s="72" t="str">
        <f>'Tube M'!G6</f>
        <v>E1</v>
      </c>
      <c r="U8" s="73">
        <f>'Tube M'!F6</f>
        <v>1.7543770960000007</v>
      </c>
      <c r="V8" s="74">
        <v>0.20306859261396207</v>
      </c>
      <c r="W8" s="72" t="str">
        <f>'Tube N'!G6</f>
        <v>F4</v>
      </c>
      <c r="X8" s="73">
        <f>'Tube N'!F6</f>
        <v>1.7514812820000003</v>
      </c>
      <c r="Y8" s="74">
        <v>-3.3201279753309033E-2</v>
      </c>
      <c r="Z8" s="72" t="str">
        <f>'Tube O'!G6</f>
        <v>A7</v>
      </c>
      <c r="AA8" s="73">
        <f>'Tube O'!F6</f>
        <v>1.7507709880000011</v>
      </c>
      <c r="AB8" s="74">
        <v>1.1170875569129692E-2</v>
      </c>
      <c r="AC8" s="72" t="str">
        <f>'Tube P'!G6</f>
        <v>G9</v>
      </c>
      <c r="AD8" s="73">
        <f>'Tube P'!F6</f>
        <v>1.7511534540000007</v>
      </c>
      <c r="AE8" s="74">
        <v>4.8797633538395085E-2</v>
      </c>
    </row>
    <row r="9" spans="1:31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E'!G7</f>
        <v>F1</v>
      </c>
      <c r="O9" s="73">
        <f>'Tube E'!F7</f>
        <v>1.7398707070000015</v>
      </c>
      <c r="P9" s="74">
        <v>0.51863065556540644</v>
      </c>
      <c r="Q9" s="72" t="str">
        <f>'Tube F'!G7</f>
        <v>E4</v>
      </c>
      <c r="R9" s="73">
        <f>'Tube F'!F7</f>
        <v>1.7373573589999989</v>
      </c>
      <c r="S9" s="74">
        <v>1.6691083790296721</v>
      </c>
      <c r="T9" s="72" t="str">
        <f>'Tube M'!G7</f>
        <v>F1</v>
      </c>
      <c r="U9" s="73">
        <f>'Tube M'!F7</f>
        <v>1.746727776000002</v>
      </c>
      <c r="V9" s="74">
        <v>0.48310675943885589</v>
      </c>
      <c r="W9" s="72" t="str">
        <f>'Tube N'!G7</f>
        <v>E4</v>
      </c>
      <c r="X9" s="73">
        <f>'Tube N'!F7</f>
        <v>1.7449247220000021</v>
      </c>
      <c r="Y9" s="74">
        <v>-3.6907362884874887E-3</v>
      </c>
      <c r="Z9" s="72" t="str">
        <f>'Tube O'!G7</f>
        <v>B7</v>
      </c>
      <c r="AA9" s="73">
        <f>'Tube O'!F7</f>
        <v>1.7442144280000011</v>
      </c>
      <c r="AB9" s="74">
        <v>9.1829408963584047E-2</v>
      </c>
      <c r="AC9" s="72" t="str">
        <f>'Tube P'!G7</f>
        <v>H9</v>
      </c>
      <c r="AD9" s="73">
        <f>'Tube P'!F7</f>
        <v>1.7445968940000025</v>
      </c>
      <c r="AE9" s="74">
        <v>0.13751671711228819</v>
      </c>
    </row>
    <row r="10" spans="1:31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E'!G8</f>
        <v>G1</v>
      </c>
      <c r="O10" s="73">
        <f>'Tube E'!F8</f>
        <v>1.7354996669999991</v>
      </c>
      <c r="P10" s="74">
        <v>1.2204466196133288</v>
      </c>
      <c r="Q10" s="72" t="str">
        <f>'Tube F'!G8</f>
        <v>D4</v>
      </c>
      <c r="R10" s="73">
        <f>'Tube F'!F8</f>
        <v>1.7318935589999995</v>
      </c>
      <c r="S10" s="74">
        <v>3.6870802157983049</v>
      </c>
      <c r="T10" s="72" t="str">
        <f>'Tube M'!G8</f>
        <v>G1</v>
      </c>
      <c r="U10" s="73">
        <f>'Tube M'!F8</f>
        <v>1.7401712160000002</v>
      </c>
      <c r="V10" s="74">
        <v>1.0814671128458431</v>
      </c>
      <c r="W10" s="72" t="str">
        <f>'Tube N'!G8</f>
        <v>D4</v>
      </c>
      <c r="X10" s="73">
        <f>'Tube N'!F8</f>
        <v>1.7383681620000004</v>
      </c>
      <c r="Y10" s="74">
        <v>0.10572731620310376</v>
      </c>
      <c r="Z10" s="72" t="str">
        <f>'Tube O'!G8</f>
        <v>C7</v>
      </c>
      <c r="AA10" s="73">
        <f>'Tube O'!F8</f>
        <v>1.7376578679999994</v>
      </c>
      <c r="AB10" s="74">
        <v>0.3487931242006681</v>
      </c>
      <c r="AC10" s="72" t="str">
        <f>'Tube P'!G8</f>
        <v>H10</v>
      </c>
      <c r="AD10" s="73">
        <f>'Tube P'!F8</f>
        <v>1.7391330939999996</v>
      </c>
      <c r="AE10" s="75">
        <v>0.36713105098143145</v>
      </c>
    </row>
    <row r="11" spans="1:31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E'!G9</f>
        <v>H1</v>
      </c>
      <c r="O11" s="73">
        <f>'Tube E'!F9</f>
        <v>1.7291343399999999</v>
      </c>
      <c r="P11" s="74">
        <v>2.9027148760908119</v>
      </c>
      <c r="Q11" s="72" t="str">
        <f>'Tube F'!G9</f>
        <v>C4</v>
      </c>
      <c r="R11" s="73">
        <f>'Tube F'!F9</f>
        <v>1.7255282320000003</v>
      </c>
      <c r="S11" s="74">
        <v>7.2523410638667016</v>
      </c>
      <c r="T11" s="72" t="str">
        <f>'Tube M'!G9</f>
        <v>H1</v>
      </c>
      <c r="U11" s="73">
        <f>'Tube M'!F9</f>
        <v>1.7336146560000003</v>
      </c>
      <c r="V11" s="74">
        <v>3.4931326444996196</v>
      </c>
      <c r="W11" s="72" t="str">
        <f>'Tube N'!G9</f>
        <v>C4</v>
      </c>
      <c r="X11" s="73">
        <f>'Tube N'!F9</f>
        <v>1.7329043620000011</v>
      </c>
      <c r="Y11" s="74">
        <v>1.3466151722515773</v>
      </c>
      <c r="Z11" s="72" t="str">
        <f>'Tube O'!G9</f>
        <v>D7</v>
      </c>
      <c r="AA11" s="73">
        <f>'Tube O'!F9</f>
        <v>1.7301997810000014</v>
      </c>
      <c r="AB11" s="74">
        <v>2.1376134445432378</v>
      </c>
      <c r="AC11" s="72" t="str">
        <f>'Tube P'!G9</f>
        <v>G10</v>
      </c>
      <c r="AD11" s="73">
        <f>'Tube P'!F9</f>
        <v>1.7325765340000014</v>
      </c>
      <c r="AE11" s="75">
        <v>1.3773724794825835</v>
      </c>
    </row>
    <row r="12" spans="1:31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E'!G10</f>
        <v>H2</v>
      </c>
      <c r="O12" s="73">
        <f>'Tube E'!F10</f>
        <v>1.7225777799999999</v>
      </c>
      <c r="P12" s="74">
        <v>7.0237378781819473</v>
      </c>
      <c r="Q12" s="72" t="str">
        <f>'Tube F'!G10</f>
        <v>B4</v>
      </c>
      <c r="R12" s="73">
        <f>'Tube F'!F10</f>
        <v>1.7200644320000009</v>
      </c>
      <c r="S12" s="74">
        <v>16.462006311442085</v>
      </c>
      <c r="T12" s="72" t="str">
        <f>'Tube M'!G10</f>
        <v>H2</v>
      </c>
      <c r="U12" s="73">
        <f>'Tube M'!F10</f>
        <v>1.7292436160000015</v>
      </c>
      <c r="V12" s="74">
        <v>9.9684851382542998</v>
      </c>
      <c r="W12" s="72" t="str">
        <f>'Tube N'!G10</f>
        <v>B4</v>
      </c>
      <c r="X12" s="73">
        <f>'Tube N'!F10</f>
        <v>1.7274405620000017</v>
      </c>
      <c r="Y12" s="74">
        <v>11.944523832149699</v>
      </c>
      <c r="Z12" s="72" t="str">
        <f>'Tube O'!G10</f>
        <v>E7</v>
      </c>
      <c r="AA12" s="73">
        <f>'Tube O'!F10</f>
        <v>1.724735981000002</v>
      </c>
      <c r="AB12" s="74">
        <v>13.812288942181334</v>
      </c>
      <c r="AC12" s="72" t="str">
        <f>'Tube P'!G10</f>
        <v>F10</v>
      </c>
      <c r="AD12" s="73">
        <f>'Tube P'!F10</f>
        <v>1.7271127340000021</v>
      </c>
      <c r="AE12" s="75">
        <v>8.3925853727849447</v>
      </c>
    </row>
    <row r="13" spans="1:31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E'!G11</f>
        <v>G2</v>
      </c>
      <c r="O13" s="73">
        <f>'Tube E'!F11</f>
        <v>1.7171139799999988</v>
      </c>
      <c r="P13" s="75">
        <v>11.613331556357783</v>
      </c>
      <c r="Q13" s="72" t="str">
        <f>'Tube F'!G11</f>
        <v>A4</v>
      </c>
      <c r="R13" s="73">
        <f>'Tube F'!F11</f>
        <v>1.7146006319999998</v>
      </c>
      <c r="S13" s="74">
        <v>18.7283074693526</v>
      </c>
      <c r="T13" s="72" t="str">
        <f>'Tube M'!G11</f>
        <v>G2</v>
      </c>
      <c r="U13" s="73">
        <f>'Tube M'!F11</f>
        <v>1.7226870560000016</v>
      </c>
      <c r="V13" s="74">
        <v>21.450682597248576</v>
      </c>
      <c r="W13" s="72" t="str">
        <f>'Tube N'!G11</f>
        <v>A4</v>
      </c>
      <c r="X13" s="73">
        <f>'Tube N'!F11</f>
        <v>1.7210752350000025</v>
      </c>
      <c r="Y13" s="74">
        <v>22.29222163583761</v>
      </c>
      <c r="Z13" s="72" t="str">
        <f>'Tube O'!G11</f>
        <v>F7</v>
      </c>
      <c r="AA13" s="73">
        <f>'Tube O'!F11</f>
        <v>1.7181794210000003</v>
      </c>
      <c r="AB13" s="74">
        <v>18.234916730350577</v>
      </c>
      <c r="AC13" s="72" t="str">
        <f>'Tube P'!G11</f>
        <v>E10</v>
      </c>
      <c r="AD13" s="73">
        <f>'Tube P'!F11</f>
        <v>1.7205561740000004</v>
      </c>
      <c r="AE13" s="74">
        <v>16.185376531622445</v>
      </c>
    </row>
    <row r="14" spans="1:31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E'!G12</f>
        <v>F2</v>
      </c>
      <c r="O14" s="73">
        <f>'Tube E'!F12</f>
        <v>1.7105574199999989</v>
      </c>
      <c r="P14" s="75">
        <v>9.4605341772915512</v>
      </c>
      <c r="Q14" s="72" t="str">
        <f>'Tube F'!G12</f>
        <v>A5</v>
      </c>
      <c r="R14" s="73">
        <f>'Tube F'!F12</f>
        <v>1.7102295919999992</v>
      </c>
      <c r="S14" s="74">
        <v>11.907065732067259</v>
      </c>
      <c r="T14" s="72" t="str">
        <f>'Tube M'!G12</f>
        <v>F2</v>
      </c>
      <c r="U14" s="73">
        <f>'Tube M'!F12</f>
        <v>1.7161304959999999</v>
      </c>
      <c r="V14" s="74">
        <v>18.324604676134882</v>
      </c>
      <c r="W14" s="72" t="str">
        <f>'Tube N'!G12</f>
        <v>A5</v>
      </c>
      <c r="X14" s="73">
        <f>'Tube N'!F12</f>
        <v>1.7167041950000002</v>
      </c>
      <c r="Y14" s="74">
        <v>18.235797641953198</v>
      </c>
      <c r="Z14" s="72" t="str">
        <f>'Tube O'!G12</f>
        <v>G7</v>
      </c>
      <c r="AA14" s="73">
        <f>'Tube O'!F12</f>
        <v>1.712715621000001</v>
      </c>
      <c r="AB14" s="74">
        <v>15.82570681100089</v>
      </c>
      <c r="AC14" s="72" t="str">
        <f>'Tube P'!G12</f>
        <v>D10</v>
      </c>
      <c r="AD14" s="73">
        <f>'Tube P'!F12</f>
        <v>1.715092374000001</v>
      </c>
      <c r="AE14" s="76">
        <v>19.022443992235285</v>
      </c>
    </row>
    <row r="15" spans="1:31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E'!G13</f>
        <v>E2</v>
      </c>
      <c r="O15" s="73">
        <f>'Tube E'!F13</f>
        <v>1.7050936199999995</v>
      </c>
      <c r="P15" s="75">
        <v>5.3960084085803111</v>
      </c>
      <c r="Q15" s="72" t="str">
        <f>'Tube F'!G13</f>
        <v>B5</v>
      </c>
      <c r="R15" s="73">
        <f>'Tube F'!F13</f>
        <v>1.7047657919999999</v>
      </c>
      <c r="S15" s="74">
        <v>6.8807231378408487</v>
      </c>
      <c r="T15" s="72" t="str">
        <f>'Tube M'!G13</f>
        <v>E2</v>
      </c>
      <c r="U15" s="73">
        <f>'Tube M'!F13</f>
        <v>1.7117594560000011</v>
      </c>
      <c r="V15" s="74">
        <v>13.158090764632249</v>
      </c>
      <c r="W15" s="72" t="str">
        <f>'Tube N'!G13</f>
        <v>B5</v>
      </c>
      <c r="X15" s="73">
        <f>'Tube N'!F13</f>
        <v>1.7101476350000002</v>
      </c>
      <c r="Y15" s="74">
        <v>11.569216695762584</v>
      </c>
      <c r="Z15" s="72" t="str">
        <f>'Tube O'!G13</f>
        <v>H7</v>
      </c>
      <c r="AA15" s="73">
        <f>'Tube O'!F13</f>
        <v>1.7072518210000016</v>
      </c>
      <c r="AB15" s="74">
        <v>9.5022800744590743</v>
      </c>
      <c r="AC15" s="72" t="str">
        <f>'Tube P'!G13</f>
        <v>C10</v>
      </c>
      <c r="AD15" s="73">
        <f>'Tube P'!F13</f>
        <v>1.7096285740000017</v>
      </c>
      <c r="AE15" s="76">
        <v>13.873540936065636</v>
      </c>
    </row>
    <row r="16" spans="1:31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E'!G14</f>
        <v>D2</v>
      </c>
      <c r="O16" s="73">
        <f>'Tube E'!F14</f>
        <v>1.6996298200000002</v>
      </c>
      <c r="P16" s="75">
        <v>2.581010398673115</v>
      </c>
      <c r="Q16" s="72" t="str">
        <f>'Tube F'!G14</f>
        <v>C5</v>
      </c>
      <c r="R16" s="73">
        <f>'Tube F'!F14</f>
        <v>1.6982092320000017</v>
      </c>
      <c r="S16" s="74">
        <v>3.1848577497107544</v>
      </c>
      <c r="T16" s="72" t="str">
        <f>'Tube M'!G14</f>
        <v>D2</v>
      </c>
      <c r="U16" s="73">
        <f>'Tube M'!F14</f>
        <v>1.7052028960000012</v>
      </c>
      <c r="V16" s="74">
        <v>6.295960012504989</v>
      </c>
      <c r="W16" s="72" t="str">
        <f>'Tube N'!G14</f>
        <v>C5</v>
      </c>
      <c r="X16" s="73">
        <f>'Tube N'!F14</f>
        <v>1.7046838350000009</v>
      </c>
      <c r="Y16" s="74">
        <v>4.1424341088283043</v>
      </c>
      <c r="Z16" s="72" t="str">
        <f>'Tube O'!G14</f>
        <v>H8</v>
      </c>
      <c r="AA16" s="73">
        <f>'Tube O'!F14</f>
        <v>1.6974169809999999</v>
      </c>
      <c r="AB16" s="74">
        <v>4.1784099521668319</v>
      </c>
      <c r="AC16" s="72" t="str">
        <f>'Tube P'!G14</f>
        <v>B10</v>
      </c>
      <c r="AD16" s="73">
        <f>'Tube P'!F14</f>
        <v>1.7030720140000017</v>
      </c>
      <c r="AE16" s="76">
        <v>5.942441010764397</v>
      </c>
    </row>
    <row r="17" spans="1:31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E'!G15</f>
        <v>C2</v>
      </c>
      <c r="O17" s="73">
        <f>'Tube E'!F15</f>
        <v>1.6932644929999991</v>
      </c>
      <c r="P17" s="75">
        <v>1.3562277425787963</v>
      </c>
      <c r="Q17" s="72" t="str">
        <f>'Tube F'!G15</f>
        <v>D5</v>
      </c>
      <c r="R17" s="73">
        <f>'Tube F'!F15</f>
        <v>1.6918439049999989</v>
      </c>
      <c r="S17" s="74">
        <v>1.6301457107211246</v>
      </c>
      <c r="T17" s="72" t="str">
        <f>'Tube M'!G15</f>
        <v>C2</v>
      </c>
      <c r="U17" s="73">
        <f>'Tube M'!F15</f>
        <v>1.6986463360000013</v>
      </c>
      <c r="V17" s="74">
        <v>2.3498129555369558</v>
      </c>
      <c r="W17" s="72" t="str">
        <f>'Tube N'!G15</f>
        <v>D5</v>
      </c>
      <c r="X17" s="73">
        <f>'Tube N'!F15</f>
        <v>1.6981272749999992</v>
      </c>
      <c r="Y17" s="74">
        <v>1.5845553041505323</v>
      </c>
      <c r="Z17" s="110" t="str">
        <f>'Tube O'!G15</f>
        <v>G8</v>
      </c>
      <c r="AA17" s="111">
        <v>1.6876</v>
      </c>
      <c r="AB17" s="112">
        <v>0</v>
      </c>
      <c r="AC17" s="72" t="str">
        <f>'Tube P'!G15</f>
        <v>A10</v>
      </c>
      <c r="AD17" s="73">
        <f>'Tube P'!F15</f>
        <v>1.6976082140000006</v>
      </c>
      <c r="AE17" s="74">
        <v>2.4639658915061049</v>
      </c>
    </row>
    <row r="18" spans="1:31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E'!G16</f>
        <v>B2</v>
      </c>
      <c r="O18" s="73">
        <f>'Tube E'!F16</f>
        <v>1.6878006929999998</v>
      </c>
      <c r="P18" s="75">
        <v>0.83852948806109751</v>
      </c>
      <c r="Q18" s="72" t="str">
        <f>'Tube F'!G16</f>
        <v>E5</v>
      </c>
      <c r="R18" s="73">
        <f>'Tube F'!F16</f>
        <v>1.6863801049999996</v>
      </c>
      <c r="S18" s="74">
        <v>0.91438975316711246</v>
      </c>
      <c r="T18" s="72" t="str">
        <f>'Tube M'!G16</f>
        <v>B2</v>
      </c>
      <c r="U18" s="73">
        <f>'Tube M'!F16</f>
        <v>1.6933737690000008</v>
      </c>
      <c r="V18" s="74">
        <v>1.3798496749477529</v>
      </c>
      <c r="W18" s="72" t="str">
        <f>'Tube N'!G16</f>
        <v>E5</v>
      </c>
      <c r="X18" s="73">
        <f>'Tube N'!F16</f>
        <v>1.6926634749999998</v>
      </c>
      <c r="Y18" s="74">
        <v>0.98504193888390212</v>
      </c>
      <c r="Z18" s="72" t="str">
        <f>'Tube O'!G16</f>
        <v>F8</v>
      </c>
      <c r="AA18" s="73">
        <f>'Tube O'!F16</f>
        <v>1.6897676610000012</v>
      </c>
      <c r="AB18" s="74">
        <v>0.8176633527123518</v>
      </c>
      <c r="AC18" s="72" t="str">
        <f>'Tube P'!G16</f>
        <v>A11</v>
      </c>
      <c r="AD18" s="73">
        <f>'Tube P'!F16</f>
        <v>1.6923356470000002</v>
      </c>
      <c r="AE18" s="74">
        <v>1.4229340817683054</v>
      </c>
    </row>
    <row r="19" spans="1:31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E'!G17</f>
        <v>A2</v>
      </c>
      <c r="O19" s="73">
        <f>'Tube E'!F17</f>
        <v>1.683429653000001</v>
      </c>
      <c r="P19" s="75">
        <v>0.52749612099034315</v>
      </c>
      <c r="Q19" s="72" t="str">
        <f>'Tube F'!G17</f>
        <v>F5</v>
      </c>
      <c r="R19" s="73">
        <f>'Tube F'!F17</f>
        <v>1.6798235450000014</v>
      </c>
      <c r="S19" s="74">
        <v>0.63684669774874458</v>
      </c>
      <c r="T19" s="72" t="str">
        <f>'Tube M'!G17</f>
        <v>A2</v>
      </c>
      <c r="U19" s="73">
        <f>'Tube M'!F17</f>
        <v>1.6879099689999997</v>
      </c>
      <c r="V19" s="74">
        <v>0.76568008941625665</v>
      </c>
      <c r="W19" s="72" t="str">
        <f>'Tube N'!G17</f>
        <v>F5</v>
      </c>
      <c r="X19" s="73">
        <f>'Tube N'!F17</f>
        <v>1.6861069150000016</v>
      </c>
      <c r="Y19" s="74">
        <v>0.54133783878258568</v>
      </c>
      <c r="Z19" s="72" t="str">
        <f>'Tube O'!G17</f>
        <v>E8</v>
      </c>
      <c r="AA19" s="73">
        <f>'Tube O'!F17</f>
        <v>1.6832111010000013</v>
      </c>
      <c r="AB19" s="74">
        <v>0.471490957794509</v>
      </c>
      <c r="AC19" s="72" t="str">
        <f>'Tube P'!G17</f>
        <v>B11</v>
      </c>
      <c r="AD19" s="73">
        <f>'Tube P'!F17</f>
        <v>1.6868718470000008</v>
      </c>
      <c r="AE19" s="74">
        <v>0.6259825331673764</v>
      </c>
    </row>
    <row r="20" spans="1:31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E'!G18</f>
        <v>A3</v>
      </c>
      <c r="O20" s="73">
        <f>'Tube E'!F18</f>
        <v>1.6779658530000017</v>
      </c>
      <c r="P20" s="74">
        <v>0.27668119896078913</v>
      </c>
      <c r="Q20" s="72" t="str">
        <f>'Tube F'!G18</f>
        <v>G5</v>
      </c>
      <c r="R20" s="73">
        <f>'Tube F'!F18</f>
        <v>1.6754525050000009</v>
      </c>
      <c r="S20" s="74">
        <v>0.38816203621431278</v>
      </c>
      <c r="T20" s="72" t="str">
        <f>'Tube M'!G18</f>
        <v>A3</v>
      </c>
      <c r="U20" s="73">
        <f>'Tube M'!F18</f>
        <v>1.6824461690000003</v>
      </c>
      <c r="V20" s="74">
        <v>0.40776082336894204</v>
      </c>
      <c r="W20" s="72" t="str">
        <f>'Tube N'!G18</f>
        <v>G5</v>
      </c>
      <c r="X20" s="73">
        <f>'Tube N'!F18</f>
        <v>1.6806431150000023</v>
      </c>
      <c r="Y20" s="74">
        <v>0.28401286038670026</v>
      </c>
      <c r="Z20" s="72" t="str">
        <f>'Tube O'!G18</f>
        <v>D8</v>
      </c>
      <c r="AA20" s="73">
        <f>'Tube O'!F18</f>
        <v>1.6777473010000019</v>
      </c>
      <c r="AB20" s="74">
        <v>0.31465127627054207</v>
      </c>
      <c r="AC20" s="72" t="str">
        <f>'Tube P'!G18</f>
        <v>C11</v>
      </c>
      <c r="AD20" s="73">
        <f>'Tube P'!F18</f>
        <v>1.6803152870000009</v>
      </c>
      <c r="AE20" s="74">
        <v>0.36225956363776451</v>
      </c>
    </row>
    <row r="21" spans="1:31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E'!G19</f>
        <v>B3</v>
      </c>
      <c r="O21" s="73">
        <f>'Tube E'!F19</f>
        <v>1.671409293</v>
      </c>
      <c r="P21" s="74">
        <v>0.17970421821209173</v>
      </c>
      <c r="Q21" s="72" t="str">
        <f>'Tube F'!G19</f>
        <v>H5</v>
      </c>
      <c r="R21" s="73">
        <f>'Tube F'!F19</f>
        <v>1.6678031850000004</v>
      </c>
      <c r="S21" s="74">
        <v>0.30424702451426316</v>
      </c>
      <c r="T21" s="72" t="str">
        <f>'Tube M'!G19</f>
        <v>B3</v>
      </c>
      <c r="U21" s="73">
        <f>'Tube M'!F19</f>
        <v>1.6758896090000022</v>
      </c>
      <c r="V21" s="74">
        <v>0.29276000123877305</v>
      </c>
      <c r="W21" s="72" t="str">
        <f>'Tube N'!G19</f>
        <v>H5</v>
      </c>
      <c r="X21" s="73">
        <f>'Tube N'!F19</f>
        <v>1.672993795</v>
      </c>
      <c r="Y21" s="74">
        <v>0.22507097188323297</v>
      </c>
      <c r="Z21" s="72" t="str">
        <f>'Tube O'!G19</f>
        <v>C8</v>
      </c>
      <c r="AA21" s="73">
        <f>'Tube O'!F19</f>
        <v>1.6679124610000002</v>
      </c>
      <c r="AB21" s="74">
        <v>0.30853803725471635</v>
      </c>
      <c r="AC21" s="72" t="str">
        <f>'Tube P'!G19</f>
        <v>D11</v>
      </c>
      <c r="AD21" s="73">
        <f>'Tube P'!F19</f>
        <v>1.6737587269999992</v>
      </c>
      <c r="AE21" s="74">
        <v>0.30441268479843542</v>
      </c>
    </row>
    <row r="22" spans="1:31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E'!G20</f>
        <v>C3</v>
      </c>
      <c r="O22" s="73">
        <f>'Tube E'!F20</f>
        <v>1.6473685729999996</v>
      </c>
      <c r="P22" s="74">
        <v>0.17085276786947276</v>
      </c>
      <c r="Q22" s="72" t="str">
        <f>'Tube F'!G20</f>
        <v>H6</v>
      </c>
      <c r="R22" s="73">
        <f>'Tube F'!F20</f>
        <v>1.6483247379999995</v>
      </c>
      <c r="S22" s="74">
        <v>0.33403759007293782</v>
      </c>
      <c r="T22" s="72" t="str">
        <f>'Tube M'!G20</f>
        <v>C3</v>
      </c>
      <c r="U22" s="73">
        <f>'Tube M'!F20</f>
        <v>1.6594982090000006</v>
      </c>
      <c r="V22" s="74">
        <v>0.28464394883330324</v>
      </c>
      <c r="W22" s="72" t="str">
        <f>'Tube N'!G20</f>
        <v>H6</v>
      </c>
      <c r="X22" s="73">
        <f>'Tube N'!F20</f>
        <v>1.6489530749999997</v>
      </c>
      <c r="Y22" s="74">
        <v>0.30684574816920362</v>
      </c>
      <c r="Z22" s="72" t="str">
        <f>'Tube O'!G20</f>
        <v>B8</v>
      </c>
      <c r="AA22" s="73">
        <f>'Tube O'!F20</f>
        <v>1.6220165410000007</v>
      </c>
      <c r="AB22" s="74">
        <v>0.33503877461376219</v>
      </c>
      <c r="AC22" s="72" t="str">
        <f>'Tube P'!G20</f>
        <v>E11</v>
      </c>
      <c r="AD22" s="73">
        <f>'Tube P'!F20</f>
        <v>1.6529962870000006</v>
      </c>
      <c r="AE22" s="74">
        <v>0.37039832998299582</v>
      </c>
    </row>
    <row r="23" spans="1:31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E'!G21</f>
        <v>D3</v>
      </c>
      <c r="O23" s="73">
        <f>'Tube E'!F21</f>
        <v>1.5503041660000001</v>
      </c>
      <c r="P23" s="74">
        <v>0.11322053679330339</v>
      </c>
      <c r="Q23" s="72" t="str">
        <f>'Tube F'!G21</f>
        <v>G6</v>
      </c>
      <c r="R23" s="73">
        <f>'Tube F'!F21</f>
        <v>1.5456052980000017</v>
      </c>
      <c r="S23" s="74">
        <v>0.24513757490331053</v>
      </c>
      <c r="T23" s="72" t="str">
        <f>'Tube M'!G21</f>
        <v>D3</v>
      </c>
      <c r="U23" s="73">
        <f>'Tube M'!F21</f>
        <v>1.5808194889999996</v>
      </c>
      <c r="V23" s="74">
        <v>0.31159665368443235</v>
      </c>
      <c r="W23" s="72" t="str">
        <f>'Tube N'!G21</f>
        <v>G6</v>
      </c>
      <c r="X23" s="73">
        <f>'Tube N'!F21</f>
        <v>1.543146587999999</v>
      </c>
      <c r="Y23" s="74">
        <v>0.23634801406445116</v>
      </c>
      <c r="Z23" s="72" t="str">
        <f>'Tube O'!G21</f>
        <v>A8</v>
      </c>
      <c r="AA23" s="73">
        <f>'Tube O'!F21</f>
        <v>1.4734011809999998</v>
      </c>
      <c r="AB23" s="74">
        <v>0.20737937141537097</v>
      </c>
      <c r="AC23" s="72" t="str">
        <f>'Tube P'!G21</f>
        <v>F11</v>
      </c>
      <c r="AD23" s="73">
        <f>'Tube P'!F21</f>
        <v>1.5590189270000003</v>
      </c>
      <c r="AE23" s="74">
        <v>0.24272611441916739</v>
      </c>
    </row>
    <row r="24" spans="1:31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E'!G22</f>
        <v>E3</v>
      </c>
      <c r="O24" s="70">
        <f>'Tube E'!F22</f>
        <v>1.3339376860000005</v>
      </c>
      <c r="P24" s="71">
        <v>6.6394910224652201E-2</v>
      </c>
      <c r="Q24" s="69" t="str">
        <f>'Tube F'!G22</f>
        <v>F6</v>
      </c>
      <c r="R24" s="70">
        <f>'Tube F'!F22</f>
        <v>1.3270532980000009</v>
      </c>
      <c r="S24" s="71">
        <v>0.13722067463848683</v>
      </c>
      <c r="T24" s="69" t="str">
        <f>'Tube M'!G22</f>
        <v>E3</v>
      </c>
      <c r="U24" s="70">
        <f>'Tube M'!F22</f>
        <v>1.383029929000001</v>
      </c>
      <c r="V24" s="71">
        <v>0.14171468903984297</v>
      </c>
      <c r="W24" s="69" t="str">
        <f>'Tube N'!G22</f>
        <v>F6</v>
      </c>
      <c r="X24" s="70">
        <f>'Tube N'!F22</f>
        <v>1.3235018279999995</v>
      </c>
      <c r="Y24" s="71">
        <v>0.12257788451101033</v>
      </c>
      <c r="Z24" s="69" t="str">
        <f>'Tube O'!G22</f>
        <v>A9</v>
      </c>
      <c r="AA24" s="70">
        <f>'Tube O'!F22</f>
        <v>1.2331852140000006</v>
      </c>
      <c r="AB24" s="71">
        <v>8.2658623408786866E-2</v>
      </c>
      <c r="AC24" s="69" t="str">
        <f>'Tube P'!G22</f>
        <v>G11</v>
      </c>
      <c r="AD24" s="70">
        <f>'Tube P'!F22</f>
        <v>1.3481162470000019</v>
      </c>
      <c r="AE24" s="71">
        <v>0.14465994850337924</v>
      </c>
    </row>
    <row r="25" spans="1:31" ht="12.9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78" t="str">
        <f>'Tube E'!G23</f>
        <v>F3</v>
      </c>
      <c r="O25" s="79">
        <f>'Tube E'!F23</f>
        <v>1.1066436060000004</v>
      </c>
      <c r="P25" s="80">
        <v>1.2021890825825386E-2</v>
      </c>
      <c r="Q25" s="78" t="str">
        <f>'Tube F'!G23</f>
        <v>E6</v>
      </c>
      <c r="R25" s="79">
        <f>'Tube F'!F23</f>
        <v>1.1106868180000014</v>
      </c>
      <c r="S25" s="80">
        <v>0.17936213691288194</v>
      </c>
      <c r="T25" s="69" t="str">
        <f>'Tube M'!G23</f>
        <v>F3</v>
      </c>
      <c r="U25" s="70">
        <f>'Tube M'!F23</f>
        <v>1.1404372089999999</v>
      </c>
      <c r="V25" s="71">
        <v>5.3174064862824409E-2</v>
      </c>
      <c r="W25" s="88" t="str">
        <f>'Tube N'!G23</f>
        <v>E6</v>
      </c>
      <c r="X25" s="70">
        <f>'Tube N'!F23</f>
        <v>1.1224339879999992</v>
      </c>
      <c r="Y25" s="87">
        <v>3.3613356235393188E-2</v>
      </c>
      <c r="Z25" s="69" t="str">
        <f>'Tube O'!G23</f>
        <v>B9</v>
      </c>
      <c r="AA25" s="70">
        <f>'Tube O'!F23</f>
        <v>1.0954974540000002</v>
      </c>
      <c r="AB25" s="87">
        <v>2.7534671937592476E-2</v>
      </c>
      <c r="AC25" s="69" t="str">
        <f>'Tube P'!G23</f>
        <v>H11</v>
      </c>
      <c r="AD25" s="70">
        <f>'Tube P'!F23</f>
        <v>1.1350280470000005</v>
      </c>
      <c r="AE25" s="80">
        <v>8.0676371015666395E-2</v>
      </c>
    </row>
    <row r="26" spans="1:31" ht="12.9" thickTop="1">
      <c r="B26" s="73"/>
      <c r="C26" s="81" t="s">
        <v>188</v>
      </c>
      <c r="D26" s="82">
        <f>SUM(D5:D25)*40/TubeLoading!J29*100</f>
        <v>56.776517261908808</v>
      </c>
      <c r="E26" s="73"/>
      <c r="F26" s="81" t="s">
        <v>188</v>
      </c>
      <c r="G26" s="82">
        <f>SUM(G5:G25)*40/TubeLoading!J30*100</f>
        <v>55.097552134507829</v>
      </c>
      <c r="H26" s="73"/>
      <c r="I26" s="81" t="s">
        <v>188</v>
      </c>
      <c r="J26" s="82">
        <f>SUM(J5:J25)*40/TubeLoading!J31*100</f>
        <v>53.056036146585427</v>
      </c>
      <c r="K26" s="83"/>
      <c r="L26" s="81" t="s">
        <v>188</v>
      </c>
      <c r="M26" s="82">
        <f>SUM(M5:M25)*40/TubeLoading!J32*100</f>
        <v>57.622146731846172</v>
      </c>
      <c r="N26" s="73"/>
      <c r="O26" s="81" t="s">
        <v>188</v>
      </c>
      <c r="P26" s="82">
        <f>SUM(P5:P25)*40/TubeLoading!J33*100</f>
        <v>44.543408475176868</v>
      </c>
      <c r="Q26" s="73"/>
      <c r="R26" s="81" t="s">
        <v>188</v>
      </c>
      <c r="S26" s="82">
        <f>SUM(S5:S25)*40/TubeLoading!J34*100</f>
        <v>75.593595322285182</v>
      </c>
      <c r="T26" s="89"/>
      <c r="U26" s="90" t="s">
        <v>188</v>
      </c>
      <c r="V26" s="91">
        <f>SUM(V5:V25)*40/TubeLoading!J41*100</f>
        <v>80.45097095349729</v>
      </c>
      <c r="W26" s="73"/>
      <c r="X26" s="90" t="s">
        <v>188</v>
      </c>
      <c r="Y26" s="82">
        <f>SUM(Y5:Y25)*40/TubeLoading!J42*100</f>
        <v>73.835192341047971</v>
      </c>
      <c r="Z26" s="89"/>
      <c r="AA26" s="90" t="s">
        <v>188</v>
      </c>
      <c r="AB26" s="82">
        <f>SUM(AB5:AB25)*40/TubeLoading!J43*100</f>
        <v>66.667936426690574</v>
      </c>
      <c r="AC26" s="83"/>
      <c r="AD26" s="81" t="s">
        <v>188</v>
      </c>
      <c r="AE26" s="82">
        <f>SUM(AE5:AE25)*40/TubeLoading!J44*100</f>
        <v>71.313343562102091</v>
      </c>
    </row>
    <row r="27" spans="1:31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1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1">
      <c r="A29" s="62"/>
    </row>
    <row r="30" spans="1:31">
      <c r="A30" s="62"/>
    </row>
    <row r="31" spans="1:31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0">
    <mergeCell ref="Z2:AB2"/>
    <mergeCell ref="AC2:AE2"/>
    <mergeCell ref="T2:V2"/>
    <mergeCell ref="N2:P2"/>
    <mergeCell ref="Q2:S2"/>
    <mergeCell ref="B2:D2"/>
    <mergeCell ref="E2:G2"/>
    <mergeCell ref="H2:J2"/>
    <mergeCell ref="K2:M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7" t="s">
        <v>43</v>
      </c>
      <c r="B28" s="108" t="s">
        <v>39</v>
      </c>
      <c r="C28" s="108" t="s">
        <v>40</v>
      </c>
      <c r="D28" s="108" t="s">
        <v>42</v>
      </c>
      <c r="E28" s="108" t="s">
        <v>0</v>
      </c>
      <c r="F28" s="108" t="s">
        <v>153</v>
      </c>
      <c r="G28" s="109" t="s">
        <v>146</v>
      </c>
      <c r="H28" s="109" t="s">
        <v>147</v>
      </c>
      <c r="I28" s="109" t="s">
        <v>148</v>
      </c>
      <c r="J28" s="107" t="s">
        <v>196</v>
      </c>
      <c r="K28" s="108" t="s">
        <v>206</v>
      </c>
      <c r="L28" s="108" t="s">
        <v>205</v>
      </c>
    </row>
    <row r="29" spans="1:12" ht="14.15">
      <c r="A29" s="38" t="s">
        <v>138</v>
      </c>
      <c r="B29" s="93">
        <v>1.4018999999999999</v>
      </c>
      <c r="C29" s="93">
        <v>19.7</v>
      </c>
      <c r="D29" s="94">
        <f t="shared" ref="D29:D40" si="5">(20-C29)*-0.000175+B29</f>
        <v>1.4018474999999999</v>
      </c>
      <c r="E29" s="94">
        <f t="shared" ref="E29:E40" si="6">D29*10.9276-13.593</f>
        <v>1.7258287409999991</v>
      </c>
      <c r="F29" s="101">
        <v>1773</v>
      </c>
      <c r="G29" s="38">
        <v>139</v>
      </c>
      <c r="H29" s="95">
        <f>4000/G29</f>
        <v>28.776978417266186</v>
      </c>
      <c r="I29" s="95">
        <f>150-H29</f>
        <v>121.22302158273382</v>
      </c>
      <c r="J29" s="38">
        <f>G29*H29</f>
        <v>4000</v>
      </c>
      <c r="K29" s="96">
        <f>G$23+0.025</f>
        <v>0.9536257014400038</v>
      </c>
      <c r="L29" s="38">
        <f>H$23</f>
        <v>5.0000000000000001E-3</v>
      </c>
    </row>
    <row r="30" spans="1:12" ht="14.15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2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6">
        <f t="shared" ref="K30:K44" si="8">G$23+0.025</f>
        <v>0.9536257014400038</v>
      </c>
      <c r="L30">
        <f t="shared" ref="L30:L44" si="9">H$23</f>
        <v>5.0000000000000001E-3</v>
      </c>
    </row>
    <row r="31" spans="1:12" ht="14.15">
      <c r="A31" s="38" t="s">
        <v>140</v>
      </c>
      <c r="B31" s="93">
        <v>1.4018999999999999</v>
      </c>
      <c r="C31" s="93">
        <v>19.8</v>
      </c>
      <c r="D31" s="94">
        <f t="shared" si="5"/>
        <v>1.4018649999999999</v>
      </c>
      <c r="E31" s="94">
        <f t="shared" si="6"/>
        <v>1.7260199739999997</v>
      </c>
      <c r="F31" s="101">
        <v>3944</v>
      </c>
      <c r="G31" s="38">
        <v>106</v>
      </c>
      <c r="H31" s="95">
        <f t="shared" si="7"/>
        <v>37.735849056603776</v>
      </c>
      <c r="I31" s="95">
        <f t="shared" ref="I31" si="10">150-H31</f>
        <v>112.26415094339623</v>
      </c>
      <c r="J31" s="38">
        <f t="shared" ref="J31" si="11">G31*H31</f>
        <v>4000.0000000000005</v>
      </c>
      <c r="K31" s="96">
        <f t="shared" si="8"/>
        <v>0.9536257014400038</v>
      </c>
      <c r="L31" s="38">
        <f t="shared" si="9"/>
        <v>5.0000000000000001E-3</v>
      </c>
    </row>
    <row r="32" spans="1:12" ht="14.15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2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6">
        <f t="shared" si="8"/>
        <v>0.9536257014400038</v>
      </c>
      <c r="L32">
        <f t="shared" si="9"/>
        <v>5.0000000000000001E-3</v>
      </c>
    </row>
    <row r="33" spans="1:12" ht="14.15">
      <c r="A33" s="38" t="s">
        <v>142</v>
      </c>
      <c r="B33" s="93">
        <v>1.4020999999999999</v>
      </c>
      <c r="C33" s="93">
        <v>20</v>
      </c>
      <c r="D33" s="94">
        <f t="shared" si="5"/>
        <v>1.4020999999999999</v>
      </c>
      <c r="E33" s="94">
        <f t="shared" si="6"/>
        <v>1.7285879599999987</v>
      </c>
      <c r="F33" s="101">
        <v>3193</v>
      </c>
      <c r="G33" s="38">
        <v>113.4</v>
      </c>
      <c r="H33" s="95">
        <f t="shared" si="7"/>
        <v>35.273368606701936</v>
      </c>
      <c r="I33" s="95">
        <f t="shared" si="12"/>
        <v>114.72663139329806</v>
      </c>
      <c r="J33" s="38">
        <f>G33*H33</f>
        <v>4000</v>
      </c>
      <c r="K33" s="96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3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6">
        <f t="shared" si="8"/>
        <v>0.9536257014400038</v>
      </c>
      <c r="L34">
        <f t="shared" si="9"/>
        <v>5.0000000000000001E-3</v>
      </c>
    </row>
    <row r="35" spans="1:12" ht="14.15">
      <c r="A35" s="38" t="s">
        <v>144</v>
      </c>
      <c r="B35" s="93">
        <v>1.4020999999999999</v>
      </c>
      <c r="C35" s="93">
        <v>19.899999999999999</v>
      </c>
      <c r="D35" s="94">
        <f t="shared" si="5"/>
        <v>1.4020824999999999</v>
      </c>
      <c r="E35" s="94">
        <f t="shared" si="6"/>
        <v>1.728396726999998</v>
      </c>
      <c r="F35" s="101">
        <v>3654</v>
      </c>
      <c r="G35" s="38">
        <v>151</v>
      </c>
      <c r="H35" s="95">
        <f t="shared" si="7"/>
        <v>26.490066225165563</v>
      </c>
      <c r="I35" s="95">
        <f t="shared" si="12"/>
        <v>123.50993377483444</v>
      </c>
      <c r="J35" s="38">
        <f>G35*H35</f>
        <v>4000</v>
      </c>
      <c r="K35" s="96">
        <f t="shared" si="8"/>
        <v>0.9536257014400038</v>
      </c>
      <c r="L35" s="38">
        <f t="shared" si="9"/>
        <v>5.0000000000000001E-3</v>
      </c>
    </row>
    <row r="36" spans="1:12" ht="14.15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2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6">
        <f t="shared" si="8"/>
        <v>0.9536257014400038</v>
      </c>
      <c r="L36">
        <f t="shared" si="9"/>
        <v>5.0000000000000001E-3</v>
      </c>
    </row>
    <row r="37" spans="1:12" ht="14.15">
      <c r="A37" s="38" t="s">
        <v>149</v>
      </c>
      <c r="B37" s="94">
        <v>1.4021999999999999</v>
      </c>
      <c r="C37" s="97">
        <v>19.5</v>
      </c>
      <c r="D37" s="94">
        <f t="shared" si="5"/>
        <v>1.4021124999999999</v>
      </c>
      <c r="E37" s="94">
        <f t="shared" si="6"/>
        <v>1.7287245549999994</v>
      </c>
      <c r="F37" s="101">
        <v>3971</v>
      </c>
      <c r="G37" s="38">
        <v>47.1</v>
      </c>
      <c r="H37" s="95">
        <f t="shared" si="7"/>
        <v>84.925690021231418</v>
      </c>
      <c r="I37" s="95">
        <f t="shared" si="12"/>
        <v>65.074309978768582</v>
      </c>
      <c r="J37" s="38">
        <f>G37*H37</f>
        <v>4000</v>
      </c>
      <c r="K37" s="96">
        <f t="shared" si="8"/>
        <v>0.9536257014400038</v>
      </c>
      <c r="L37" s="38">
        <f t="shared" si="9"/>
        <v>5.0000000000000001E-3</v>
      </c>
    </row>
    <row r="38" spans="1:12" ht="14.15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2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6">
        <f t="shared" si="8"/>
        <v>0.9536257014400038</v>
      </c>
      <c r="L38">
        <f t="shared" si="9"/>
        <v>5.0000000000000001E-3</v>
      </c>
    </row>
    <row r="39" spans="1:12" ht="14.6">
      <c r="A39" s="38" t="s">
        <v>151</v>
      </c>
      <c r="B39" s="94">
        <v>1.4021999999999999</v>
      </c>
      <c r="C39" s="97">
        <v>19.5</v>
      </c>
      <c r="D39" s="94">
        <f t="shared" si="5"/>
        <v>1.4021124999999999</v>
      </c>
      <c r="E39" s="94">
        <f t="shared" si="6"/>
        <v>1.7287245549999994</v>
      </c>
      <c r="F39" s="101">
        <v>4011</v>
      </c>
      <c r="G39" s="106">
        <v>75.599999999999994</v>
      </c>
      <c r="H39" s="95">
        <f t="shared" si="7"/>
        <v>52.910052910052912</v>
      </c>
      <c r="I39" s="95">
        <f t="shared" si="12"/>
        <v>97.089947089947088</v>
      </c>
      <c r="J39" s="38">
        <f t="shared" si="13"/>
        <v>4000</v>
      </c>
      <c r="K39" s="96">
        <f t="shared" si="8"/>
        <v>0.9536257014400038</v>
      </c>
      <c r="L39" s="38">
        <f t="shared" si="9"/>
        <v>5.0000000000000001E-3</v>
      </c>
    </row>
    <row r="40" spans="1:12" ht="14.15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4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6">
        <f t="shared" si="8"/>
        <v>0.9536257014400038</v>
      </c>
      <c r="L40">
        <f t="shared" si="9"/>
        <v>5.0000000000000001E-3</v>
      </c>
    </row>
    <row r="41" spans="1:12" ht="14.15">
      <c r="A41" s="38" t="s">
        <v>163</v>
      </c>
      <c r="B41" s="94">
        <v>1.4021999999999999</v>
      </c>
      <c r="C41" s="97">
        <v>19.600000000000001</v>
      </c>
      <c r="D41" s="94">
        <f t="shared" ref="D41:D44" si="14">(20-C41)*-0.000175+B41</f>
        <v>1.4021299999999999</v>
      </c>
      <c r="E41" s="94">
        <f t="shared" ref="E41:E44" si="15">D41*10.9276-13.593</f>
        <v>1.7289157879999983</v>
      </c>
      <c r="F41" s="105">
        <v>4016</v>
      </c>
      <c r="G41" s="38">
        <v>206</v>
      </c>
      <c r="H41" s="95">
        <f t="shared" si="7"/>
        <v>19.417475728155338</v>
      </c>
      <c r="I41" s="95">
        <f t="shared" si="12"/>
        <v>130.58252427184465</v>
      </c>
      <c r="J41" s="38">
        <f t="shared" si="13"/>
        <v>3999.9999999999995</v>
      </c>
      <c r="K41" s="96">
        <f t="shared" si="8"/>
        <v>0.9536257014400038</v>
      </c>
      <c r="L41" s="38">
        <f t="shared" si="9"/>
        <v>5.0000000000000001E-3</v>
      </c>
    </row>
    <row r="42" spans="1:12" ht="14.15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4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6">
        <f t="shared" si="8"/>
        <v>0.9536257014400038</v>
      </c>
      <c r="L42">
        <f t="shared" si="9"/>
        <v>5.0000000000000001E-3</v>
      </c>
    </row>
    <row r="43" spans="1:12" ht="14.15">
      <c r="A43" s="38" t="s">
        <v>165</v>
      </c>
      <c r="B43" s="94">
        <v>1.4021999999999999</v>
      </c>
      <c r="C43" s="97">
        <v>19.5</v>
      </c>
      <c r="D43" s="94">
        <f t="shared" si="14"/>
        <v>1.4021124999999999</v>
      </c>
      <c r="E43" s="94">
        <f t="shared" si="15"/>
        <v>1.7287245549999994</v>
      </c>
      <c r="F43" s="105">
        <v>2021</v>
      </c>
      <c r="G43" s="38">
        <v>101.9</v>
      </c>
      <c r="H43" s="95">
        <f t="shared" si="7"/>
        <v>39.254170755642782</v>
      </c>
      <c r="I43" s="95">
        <f t="shared" ref="I43:I44" si="16">150-H43</f>
        <v>110.74582924435722</v>
      </c>
      <c r="J43" s="38">
        <f t="shared" si="13"/>
        <v>3999.9999999999995</v>
      </c>
      <c r="K43" s="96">
        <f t="shared" si="8"/>
        <v>0.9536257014400038</v>
      </c>
      <c r="L43" s="38">
        <f t="shared" si="9"/>
        <v>5.0000000000000001E-3</v>
      </c>
    </row>
    <row r="44" spans="1:12" ht="14.15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4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6">
        <f t="shared" si="8"/>
        <v>0.9536257014400038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2"/>
      <c r="H45" s="50"/>
      <c r="I45" s="50"/>
    </row>
    <row r="46" spans="1:12">
      <c r="B46" s="26"/>
      <c r="C46" s="23"/>
      <c r="F46" t="s">
        <v>207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176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179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180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181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182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2023-06-06T18:11:05Z</dcterms:modified>
</cp:coreProperties>
</file>