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ING_FOLDER\2021 Stock Assessments\2021 Pacific cod\Models\"/>
    </mc:Choice>
  </mc:AlternateContent>
  <bookViews>
    <workbookView xWindow="0" yWindow="0" windowWidth="11640" windowHeight="6885" firstSheet="1" activeTab="3"/>
  </bookViews>
  <sheets>
    <sheet name="Chart1 (2)" sheetId="3" r:id="rId1"/>
    <sheet name="Chart1" sheetId="2" r:id="rId2"/>
    <sheet name="Chart5" sheetId="6" r:id="rId3"/>
    <sheet name="Sheet1" sheetId="1" r:id="rId4"/>
    <sheet name="Sheet2" sheetId="7" r:id="rId5"/>
    <sheet name="Chart1 (3)" sheetId="4" r:id="rId6"/>
    <sheet name="Chart1 (4)" sheetId="5" r:id="rId7"/>
    <sheet name="Chart1 (5)" sheetId="8" r:id="rId8"/>
    <sheet name="Chart1 (6)" sheetId="10" r:id="rId9"/>
    <sheet name="Chart1 (7)" sheetId="11" r:id="rId10"/>
    <sheet name="Chart1 (9)" sheetId="13" r:id="rId11"/>
    <sheet name="Chart1 (8)" sheetId="12" r:id="rId12"/>
    <sheet name="Sheet3" sheetId="9" r:id="rId13"/>
  </sheets>
  <definedNames>
    <definedName name="solver_adj" localSheetId="3" hidden="1">Sheet1!$B$50</definedName>
    <definedName name="solver_adj" localSheetId="12" hidden="1">Sheet3!$W$2,Sheet3!$X$2</definedName>
    <definedName name="solver_cvg" localSheetId="3" hidden="1">0.0001</definedName>
    <definedName name="solver_cvg" localSheetId="12" hidden="1">0.0001</definedName>
    <definedName name="solver_drv" localSheetId="3" hidden="1">1</definedName>
    <definedName name="solver_drv" localSheetId="12" hidden="1">2</definedName>
    <definedName name="solver_eng" localSheetId="3" hidden="1">1</definedName>
    <definedName name="solver_eng" localSheetId="12" hidden="1">1</definedName>
    <definedName name="solver_est" localSheetId="3" hidden="1">1</definedName>
    <definedName name="solver_est" localSheetId="12" hidden="1">1</definedName>
    <definedName name="solver_itr" localSheetId="3" hidden="1">2147483647</definedName>
    <definedName name="solver_itr" localSheetId="12" hidden="1">2147483647</definedName>
    <definedName name="solver_mip" localSheetId="3" hidden="1">2147483647</definedName>
    <definedName name="solver_mip" localSheetId="12" hidden="1">2147483647</definedName>
    <definedName name="solver_mni" localSheetId="3" hidden="1">30</definedName>
    <definedName name="solver_mni" localSheetId="12" hidden="1">30</definedName>
    <definedName name="solver_mrt" localSheetId="3" hidden="1">0.075</definedName>
    <definedName name="solver_mrt" localSheetId="12" hidden="1">0.075</definedName>
    <definedName name="solver_msl" localSheetId="3" hidden="1">2</definedName>
    <definedName name="solver_msl" localSheetId="12" hidden="1">2</definedName>
    <definedName name="solver_neg" localSheetId="3" hidden="1">1</definedName>
    <definedName name="solver_neg" localSheetId="12" hidden="1">2</definedName>
    <definedName name="solver_nod" localSheetId="3" hidden="1">2147483647</definedName>
    <definedName name="solver_nod" localSheetId="12" hidden="1">2147483647</definedName>
    <definedName name="solver_num" localSheetId="3" hidden="1">0</definedName>
    <definedName name="solver_num" localSheetId="12" hidden="1">0</definedName>
    <definedName name="solver_nwt" localSheetId="3" hidden="1">1</definedName>
    <definedName name="solver_nwt" localSheetId="12" hidden="1">1</definedName>
    <definedName name="solver_opt" localSheetId="3" hidden="1">Sheet1!$C$50</definedName>
    <definedName name="solver_opt" localSheetId="12" hidden="1">Sheet3!$T$60</definedName>
    <definedName name="solver_pre" localSheetId="3" hidden="1">0.000001</definedName>
    <definedName name="solver_pre" localSheetId="12" hidden="1">0.000001</definedName>
    <definedName name="solver_rbv" localSheetId="3" hidden="1">1</definedName>
    <definedName name="solver_rbv" localSheetId="12" hidden="1">2</definedName>
    <definedName name="solver_rlx" localSheetId="3" hidden="1">2</definedName>
    <definedName name="solver_rlx" localSheetId="12" hidden="1">2</definedName>
    <definedName name="solver_rsd" localSheetId="3" hidden="1">0</definedName>
    <definedName name="solver_rsd" localSheetId="12" hidden="1">0</definedName>
    <definedName name="solver_scl" localSheetId="3" hidden="1">1</definedName>
    <definedName name="solver_scl" localSheetId="12" hidden="1">2</definedName>
    <definedName name="solver_sho" localSheetId="3" hidden="1">2</definedName>
    <definedName name="solver_sho" localSheetId="12" hidden="1">2</definedName>
    <definedName name="solver_ssz" localSheetId="3" hidden="1">100</definedName>
    <definedName name="solver_ssz" localSheetId="12" hidden="1">100</definedName>
    <definedName name="solver_tim" localSheetId="3" hidden="1">2147483647</definedName>
    <definedName name="solver_tim" localSheetId="12" hidden="1">2147483647</definedName>
    <definedName name="solver_tol" localSheetId="3" hidden="1">0.01</definedName>
    <definedName name="solver_tol" localSheetId="12" hidden="1">0.01</definedName>
    <definedName name="solver_typ" localSheetId="3" hidden="1">3</definedName>
    <definedName name="solver_typ" localSheetId="12" hidden="1">2</definedName>
    <definedName name="solver_val" localSheetId="3" hidden="1">0.453005</definedName>
    <definedName name="solver_val" localSheetId="12" hidden="1">0</definedName>
    <definedName name="solver_ver" localSheetId="3" hidden="1">3</definedName>
    <definedName name="solver_ver" localSheetId="1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11" i="9" l="1"/>
  <c r="BX12" i="9"/>
  <c r="BX13" i="9"/>
  <c r="BX14" i="9"/>
  <c r="BX15" i="9"/>
  <c r="BX16" i="9"/>
  <c r="BX17" i="9"/>
  <c r="BX18" i="9"/>
  <c r="BX19" i="9"/>
  <c r="BX20" i="9"/>
  <c r="BX21" i="9"/>
  <c r="BX22" i="9"/>
  <c r="BX23" i="9"/>
  <c r="BX24" i="9"/>
  <c r="BX25" i="9"/>
  <c r="BX10" i="9"/>
  <c r="CA25" i="9"/>
  <c r="CA23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75" i="9"/>
  <c r="W74" i="9"/>
  <c r="W73" i="9"/>
  <c r="W72" i="9"/>
  <c r="W71" i="9"/>
  <c r="W70" i="9"/>
  <c r="W69" i="9"/>
  <c r="W68" i="9"/>
  <c r="W67" i="9"/>
  <c r="W66" i="9"/>
  <c r="W65" i="9"/>
  <c r="Z21" i="9"/>
  <c r="W2" i="9"/>
  <c r="CA11" i="9" l="1"/>
  <c r="CA12" i="9"/>
  <c r="CA13" i="9"/>
  <c r="CA14" i="9"/>
  <c r="CA15" i="9"/>
  <c r="CA16" i="9"/>
  <c r="CA17" i="9"/>
  <c r="CA18" i="9"/>
  <c r="CA19" i="9"/>
  <c r="CA20" i="9"/>
  <c r="CA21" i="9"/>
  <c r="CA22" i="9"/>
  <c r="CA24" i="9"/>
  <c r="CA10" i="9"/>
  <c r="B6" i="9"/>
  <c r="B37" i="9"/>
  <c r="B7" i="9"/>
  <c r="AC14" i="9"/>
  <c r="AB14" i="9"/>
  <c r="AA14" i="9"/>
  <c r="AF20" i="9"/>
  <c r="W60" i="9"/>
  <c r="X2" i="9"/>
  <c r="AH28" i="9" s="1"/>
  <c r="AH39" i="9"/>
  <c r="AH40" i="9"/>
  <c r="AH48" i="9"/>
  <c r="B3" i="9"/>
  <c r="AG22" i="9"/>
  <c r="AG23" i="9"/>
  <c r="AG24" i="9"/>
  <c r="AG25" i="9"/>
  <c r="AG26" i="9"/>
  <c r="AG27" i="9"/>
  <c r="AG28" i="9"/>
  <c r="AG29" i="9"/>
  <c r="AK29" i="9" s="1"/>
  <c r="AG30" i="9"/>
  <c r="AK30" i="9" s="1"/>
  <c r="AG31" i="9"/>
  <c r="AK31" i="9" s="1"/>
  <c r="AG32" i="9"/>
  <c r="AK32" i="9" s="1"/>
  <c r="AG33" i="9"/>
  <c r="AK33" i="9" s="1"/>
  <c r="AG34" i="9"/>
  <c r="AG35" i="9"/>
  <c r="AK35" i="9" s="1"/>
  <c r="AG36" i="9"/>
  <c r="AK36" i="9" s="1"/>
  <c r="AG37" i="9"/>
  <c r="AK37" i="9" s="1"/>
  <c r="AG38" i="9"/>
  <c r="AK38" i="9" s="1"/>
  <c r="AG39" i="9"/>
  <c r="AK39" i="9" s="1"/>
  <c r="AG40" i="9"/>
  <c r="AK40" i="9" s="1"/>
  <c r="AG41" i="9"/>
  <c r="AK41" i="9" s="1"/>
  <c r="AG42" i="9"/>
  <c r="AK42" i="9" s="1"/>
  <c r="AG43" i="9"/>
  <c r="AK43" i="9" s="1"/>
  <c r="AG44" i="9"/>
  <c r="AK44" i="9" s="1"/>
  <c r="AG45" i="9"/>
  <c r="AK45" i="9" s="1"/>
  <c r="AG46" i="9"/>
  <c r="AK46" i="9" s="1"/>
  <c r="AG47" i="9"/>
  <c r="AK47" i="9" s="1"/>
  <c r="AG48" i="9"/>
  <c r="AK48" i="9" s="1"/>
  <c r="AG49" i="9"/>
  <c r="AK49" i="9" s="1"/>
  <c r="AG50" i="9"/>
  <c r="AK50" i="9" s="1"/>
  <c r="AG51" i="9"/>
  <c r="AK51" i="9" s="1"/>
  <c r="AG52" i="9"/>
  <c r="AK52" i="9" s="1"/>
  <c r="AG53" i="9"/>
  <c r="AK53" i="9" s="1"/>
  <c r="AG54" i="9"/>
  <c r="AK54" i="9" s="1"/>
  <c r="AG55" i="9"/>
  <c r="AK55" i="9" s="1"/>
  <c r="AG56" i="9"/>
  <c r="AK56" i="9" s="1"/>
  <c r="AG57" i="9"/>
  <c r="AK57" i="9" s="1"/>
  <c r="AG58" i="9"/>
  <c r="AK58" i="9" s="1"/>
  <c r="AG59" i="9"/>
  <c r="AK59" i="9" s="1"/>
  <c r="AG21" i="9"/>
  <c r="AK21" i="9" s="1"/>
  <c r="AK34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AD29" i="9"/>
  <c r="AD30" i="9"/>
  <c r="AD31" i="9"/>
  <c r="AD32" i="9"/>
  <c r="AD27" i="9"/>
  <c r="AD33" i="9"/>
  <c r="AD25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24" i="9"/>
  <c r="AD46" i="9"/>
  <c r="AD47" i="9"/>
  <c r="AD26" i="9"/>
  <c r="AD48" i="9"/>
  <c r="AD23" i="9"/>
  <c r="AD49" i="9"/>
  <c r="AD50" i="9"/>
  <c r="AD51" i="9"/>
  <c r="AD52" i="9"/>
  <c r="AD53" i="9"/>
  <c r="AD54" i="9"/>
  <c r="AD55" i="9"/>
  <c r="AD56" i="9"/>
  <c r="AD57" i="9"/>
  <c r="AD58" i="9"/>
  <c r="AD59" i="9"/>
  <c r="AD22" i="9"/>
  <c r="AD21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C22" i="9"/>
  <c r="BC23" i="9"/>
  <c r="BC24" i="9"/>
  <c r="BC25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38" i="9"/>
  <c r="BC39" i="9"/>
  <c r="BC40" i="9"/>
  <c r="BC41" i="9"/>
  <c r="BC42" i="9"/>
  <c r="BC43" i="9"/>
  <c r="BC44" i="9"/>
  <c r="BC45" i="9"/>
  <c r="BC46" i="9"/>
  <c r="BC47" i="9"/>
  <c r="BC48" i="9"/>
  <c r="Q4" i="9"/>
  <c r="H8" i="9" s="1"/>
  <c r="L4" i="9"/>
  <c r="C10" i="9" s="1"/>
  <c r="M4" i="9"/>
  <c r="D10" i="9" s="1"/>
  <c r="N4" i="9"/>
  <c r="E11" i="9" s="1"/>
  <c r="O4" i="9"/>
  <c r="F3" i="9" s="1"/>
  <c r="P4" i="9"/>
  <c r="G11" i="9" s="1"/>
  <c r="AC20" i="9"/>
  <c r="AG20" i="9" s="1"/>
  <c r="Z29" i="9"/>
  <c r="Z30" i="9"/>
  <c r="Z31" i="9"/>
  <c r="Z32" i="9"/>
  <c r="Z27" i="9"/>
  <c r="Z33" i="9"/>
  <c r="Z25" i="9"/>
  <c r="Z34" i="9"/>
  <c r="Z35" i="9"/>
  <c r="Z36" i="9"/>
  <c r="Z37" i="9"/>
  <c r="Z38" i="9"/>
  <c r="Z39" i="9"/>
  <c r="Z40" i="9"/>
  <c r="Z41" i="9"/>
  <c r="Z42" i="9"/>
  <c r="Z43" i="9"/>
  <c r="Z44" i="9"/>
  <c r="Z45" i="9"/>
  <c r="Z24" i="9"/>
  <c r="Z46" i="9"/>
  <c r="Z47" i="9"/>
  <c r="Z26" i="9"/>
  <c r="Z48" i="9"/>
  <c r="Z23" i="9"/>
  <c r="Z49" i="9"/>
  <c r="Z50" i="9"/>
  <c r="Z51" i="9"/>
  <c r="Z52" i="9"/>
  <c r="Z53" i="9"/>
  <c r="Z54" i="9"/>
  <c r="Z55" i="9"/>
  <c r="Z56" i="9"/>
  <c r="Z57" i="9"/>
  <c r="Z58" i="9"/>
  <c r="Z59" i="9"/>
  <c r="Z22" i="9"/>
  <c r="Z28" i="9"/>
  <c r="AB28" i="9"/>
  <c r="AD28" i="9"/>
  <c r="AB29" i="9"/>
  <c r="AB30" i="9"/>
  <c r="AB31" i="9"/>
  <c r="AB32" i="9"/>
  <c r="AB27" i="9"/>
  <c r="AB33" i="9"/>
  <c r="AB25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24" i="9"/>
  <c r="AB46" i="9"/>
  <c r="AB47" i="9"/>
  <c r="AB26" i="9"/>
  <c r="AB48" i="9"/>
  <c r="AB23" i="9"/>
  <c r="AB49" i="9"/>
  <c r="AB50" i="9"/>
  <c r="AB51" i="9"/>
  <c r="AB52" i="9"/>
  <c r="AB53" i="9"/>
  <c r="AB54" i="9"/>
  <c r="AB55" i="9"/>
  <c r="AB56" i="9"/>
  <c r="AB57" i="9"/>
  <c r="AB58" i="9"/>
  <c r="AB59" i="9"/>
  <c r="AB22" i="9"/>
  <c r="AB21" i="9"/>
  <c r="D5" i="9"/>
  <c r="E5" i="9"/>
  <c r="F5" i="9"/>
  <c r="G5" i="9"/>
  <c r="H5" i="9"/>
  <c r="C5" i="9"/>
  <c r="AL56" i="9" l="1"/>
  <c r="AH31" i="9"/>
  <c r="AH25" i="9"/>
  <c r="L1" i="9"/>
  <c r="AH52" i="9"/>
  <c r="AA15" i="9"/>
  <c r="AL38" i="9"/>
  <c r="G3" i="9"/>
  <c r="AL47" i="9"/>
  <c r="AL46" i="9"/>
  <c r="AH44" i="9"/>
  <c r="V44" i="9" s="1"/>
  <c r="AH23" i="9"/>
  <c r="C37" i="9"/>
  <c r="H6" i="9"/>
  <c r="AL21" i="9"/>
  <c r="AL44" i="9"/>
  <c r="G6" i="9"/>
  <c r="AL36" i="9"/>
  <c r="AL52" i="9"/>
  <c r="AH56" i="9"/>
  <c r="AH36" i="9"/>
  <c r="AI36" i="9" s="1"/>
  <c r="U36" i="9" s="1"/>
  <c r="T36" i="9" s="1"/>
  <c r="F6" i="9"/>
  <c r="AL50" i="9"/>
  <c r="AL42" i="9"/>
  <c r="AH55" i="9"/>
  <c r="V55" i="9" s="1"/>
  <c r="AH32" i="9"/>
  <c r="AI32" i="9" s="1"/>
  <c r="U32" i="9" s="1"/>
  <c r="T32" i="9" s="1"/>
  <c r="E6" i="9"/>
  <c r="AL49" i="9"/>
  <c r="AL41" i="9"/>
  <c r="AL33" i="9"/>
  <c r="D6" i="9"/>
  <c r="C6" i="9"/>
  <c r="AH47" i="9"/>
  <c r="V47" i="9" s="1"/>
  <c r="AH24" i="9"/>
  <c r="V24" i="9" s="1"/>
  <c r="C7" i="9"/>
  <c r="D23" i="9"/>
  <c r="D27" i="9"/>
  <c r="D19" i="9"/>
  <c r="D31" i="9"/>
  <c r="D15" i="9"/>
  <c r="D11" i="9"/>
  <c r="D35" i="9"/>
  <c r="AL55" i="9"/>
  <c r="G7" i="9"/>
  <c r="G34" i="9"/>
  <c r="G30" i="9"/>
  <c r="G26" i="9"/>
  <c r="G22" i="9"/>
  <c r="G18" i="9"/>
  <c r="G14" i="9"/>
  <c r="G10" i="9"/>
  <c r="E3" i="9"/>
  <c r="AH54" i="9"/>
  <c r="AH46" i="9"/>
  <c r="AI46" i="9" s="1"/>
  <c r="U46" i="9" s="1"/>
  <c r="T46" i="9" s="1"/>
  <c r="AH38" i="9"/>
  <c r="V38" i="9" s="1"/>
  <c r="AH30" i="9"/>
  <c r="V30" i="9" s="1"/>
  <c r="AH22" i="9"/>
  <c r="AI22" i="9" s="1"/>
  <c r="U22" i="9" s="1"/>
  <c r="T22" i="9" s="1"/>
  <c r="AL54" i="9"/>
  <c r="AL35" i="9"/>
  <c r="H37" i="9"/>
  <c r="H33" i="9"/>
  <c r="H29" i="9"/>
  <c r="H25" i="9"/>
  <c r="H21" i="9"/>
  <c r="H17" i="9"/>
  <c r="H13" i="9"/>
  <c r="H9" i="9"/>
  <c r="D3" i="9"/>
  <c r="AH53" i="9"/>
  <c r="V53" i="9" s="1"/>
  <c r="AH45" i="9"/>
  <c r="V45" i="9" s="1"/>
  <c r="AH37" i="9"/>
  <c r="V37" i="9" s="1"/>
  <c r="AH29" i="9"/>
  <c r="AI29" i="9" s="1"/>
  <c r="U29" i="9" s="1"/>
  <c r="T29" i="9" s="1"/>
  <c r="AH21" i="9"/>
  <c r="V21" i="9" s="1"/>
  <c r="AL43" i="9"/>
  <c r="AL34" i="9"/>
  <c r="G37" i="9"/>
  <c r="G33" i="9"/>
  <c r="G29" i="9"/>
  <c r="G25" i="9"/>
  <c r="G21" i="9"/>
  <c r="G17" i="9"/>
  <c r="G13" i="9"/>
  <c r="G9" i="9"/>
  <c r="AH20" i="9"/>
  <c r="AI20" i="9" s="1"/>
  <c r="AL51" i="9"/>
  <c r="G36" i="9"/>
  <c r="G32" i="9"/>
  <c r="G28" i="9"/>
  <c r="G24" i="9"/>
  <c r="G20" i="9"/>
  <c r="G16" i="9"/>
  <c r="G12" i="9"/>
  <c r="G8" i="9"/>
  <c r="AH59" i="9"/>
  <c r="V59" i="9" s="1"/>
  <c r="AH51" i="9"/>
  <c r="V51" i="9" s="1"/>
  <c r="AH43" i="9"/>
  <c r="AI43" i="9" s="1"/>
  <c r="U43" i="9" s="1"/>
  <c r="T43" i="9" s="1"/>
  <c r="AH35" i="9"/>
  <c r="V35" i="9" s="1"/>
  <c r="AH27" i="9"/>
  <c r="V27" i="9" s="1"/>
  <c r="AL59" i="9"/>
  <c r="AL32" i="9"/>
  <c r="F36" i="9"/>
  <c r="F32" i="9"/>
  <c r="F28" i="9"/>
  <c r="F24" i="9"/>
  <c r="F20" i="9"/>
  <c r="F16" i="9"/>
  <c r="F12" i="9"/>
  <c r="F8" i="9"/>
  <c r="AH58" i="9"/>
  <c r="AI58" i="9" s="1"/>
  <c r="U58" i="9" s="1"/>
  <c r="T58" i="9" s="1"/>
  <c r="AH50" i="9"/>
  <c r="V50" i="9" s="1"/>
  <c r="AH42" i="9"/>
  <c r="AI42" i="9" s="1"/>
  <c r="AH34" i="9"/>
  <c r="V34" i="9" s="1"/>
  <c r="AH26" i="9"/>
  <c r="V26" i="9" s="1"/>
  <c r="AL58" i="9"/>
  <c r="AL40" i="9"/>
  <c r="AL31" i="9"/>
  <c r="E36" i="9"/>
  <c r="E32" i="9"/>
  <c r="E28" i="9"/>
  <c r="E24" i="9"/>
  <c r="E20" i="9"/>
  <c r="E16" i="9"/>
  <c r="E12" i="9"/>
  <c r="E8" i="9"/>
  <c r="AH57" i="9"/>
  <c r="V57" i="9" s="1"/>
  <c r="AH49" i="9"/>
  <c r="AI49" i="9" s="1"/>
  <c r="U49" i="9" s="1"/>
  <c r="T49" i="9" s="1"/>
  <c r="AH41" i="9"/>
  <c r="AI41" i="9" s="1"/>
  <c r="U41" i="9" s="1"/>
  <c r="T41" i="9" s="1"/>
  <c r="AH33" i="9"/>
  <c r="AI33" i="9" s="1"/>
  <c r="U33" i="9" s="1"/>
  <c r="T33" i="9" s="1"/>
  <c r="AL57" i="9"/>
  <c r="AL48" i="9"/>
  <c r="AL39" i="9"/>
  <c r="AL30" i="9"/>
  <c r="AL53" i="9"/>
  <c r="AL45" i="9"/>
  <c r="AL37" i="9"/>
  <c r="AL29" i="9"/>
  <c r="G35" i="9"/>
  <c r="G31" i="9"/>
  <c r="G27" i="9"/>
  <c r="G23" i="9"/>
  <c r="G19" i="9"/>
  <c r="G15" i="9"/>
  <c r="H7" i="9"/>
  <c r="F37" i="9"/>
  <c r="D36" i="9"/>
  <c r="H34" i="9"/>
  <c r="F33" i="9"/>
  <c r="D32" i="9"/>
  <c r="H30" i="9"/>
  <c r="F29" i="9"/>
  <c r="D28" i="9"/>
  <c r="H26" i="9"/>
  <c r="F25" i="9"/>
  <c r="D24" i="9"/>
  <c r="H22" i="9"/>
  <c r="F21" i="9"/>
  <c r="D20" i="9"/>
  <c r="H18" i="9"/>
  <c r="F17" i="9"/>
  <c r="D16" i="9"/>
  <c r="H14" i="9"/>
  <c r="F13" i="9"/>
  <c r="D12" i="9"/>
  <c r="H10" i="9"/>
  <c r="F9" i="9"/>
  <c r="D8" i="9"/>
  <c r="C3" i="9"/>
  <c r="E37" i="9"/>
  <c r="C36" i="9"/>
  <c r="E33" i="9"/>
  <c r="C32" i="9"/>
  <c r="E29" i="9"/>
  <c r="C28" i="9"/>
  <c r="E25" i="9"/>
  <c r="C24" i="9"/>
  <c r="E21" i="9"/>
  <c r="C20" i="9"/>
  <c r="E17" i="9"/>
  <c r="C16" i="9"/>
  <c r="E13" i="9"/>
  <c r="C12" i="9"/>
  <c r="E9" i="9"/>
  <c r="C8" i="9"/>
  <c r="C27" i="9"/>
  <c r="C23" i="9"/>
  <c r="C19" i="9"/>
  <c r="F7" i="9"/>
  <c r="D37" i="9"/>
  <c r="H35" i="9"/>
  <c r="F34" i="9"/>
  <c r="D33" i="9"/>
  <c r="H31" i="9"/>
  <c r="F30" i="9"/>
  <c r="D29" i="9"/>
  <c r="H27" i="9"/>
  <c r="F26" i="9"/>
  <c r="D25" i="9"/>
  <c r="H23" i="9"/>
  <c r="F22" i="9"/>
  <c r="D21" i="9"/>
  <c r="H19" i="9"/>
  <c r="F18" i="9"/>
  <c r="D17" i="9"/>
  <c r="H15" i="9"/>
  <c r="F14" i="9"/>
  <c r="D13" i="9"/>
  <c r="H11" i="9"/>
  <c r="F10" i="9"/>
  <c r="D9" i="9"/>
  <c r="C15" i="9"/>
  <c r="C11" i="9"/>
  <c r="E7" i="9"/>
  <c r="E34" i="9"/>
  <c r="C33" i="9"/>
  <c r="E30" i="9"/>
  <c r="C29" i="9"/>
  <c r="E26" i="9"/>
  <c r="C25" i="9"/>
  <c r="E22" i="9"/>
  <c r="C21" i="9"/>
  <c r="E18" i="9"/>
  <c r="C17" i="9"/>
  <c r="E14" i="9"/>
  <c r="C13" i="9"/>
  <c r="E10" i="9"/>
  <c r="C9" i="9"/>
  <c r="H3" i="9"/>
  <c r="D7" i="9"/>
  <c r="H36" i="9"/>
  <c r="F35" i="9"/>
  <c r="D34" i="9"/>
  <c r="H32" i="9"/>
  <c r="F31" i="9"/>
  <c r="D30" i="9"/>
  <c r="H28" i="9"/>
  <c r="F27" i="9"/>
  <c r="D26" i="9"/>
  <c r="H24" i="9"/>
  <c r="F23" i="9"/>
  <c r="D22" i="9"/>
  <c r="H20" i="9"/>
  <c r="F19" i="9"/>
  <c r="D18" i="9"/>
  <c r="H16" i="9"/>
  <c r="F15" i="9"/>
  <c r="D14" i="9"/>
  <c r="H12" i="9"/>
  <c r="F11" i="9"/>
  <c r="C35" i="9"/>
  <c r="C31" i="9"/>
  <c r="E35" i="9"/>
  <c r="C34" i="9"/>
  <c r="E31" i="9"/>
  <c r="C30" i="9"/>
  <c r="E27" i="9"/>
  <c r="C26" i="9"/>
  <c r="E23" i="9"/>
  <c r="C22" i="9"/>
  <c r="E19" i="9"/>
  <c r="C18" i="9"/>
  <c r="E15" i="9"/>
  <c r="C14" i="9"/>
  <c r="V28" i="9"/>
  <c r="AI52" i="9"/>
  <c r="U52" i="9" s="1"/>
  <c r="T52" i="9" s="1"/>
  <c r="V25" i="9"/>
  <c r="Z2" i="9"/>
  <c r="AI48" i="9"/>
  <c r="AJ48" i="9" s="1"/>
  <c r="AI55" i="9"/>
  <c r="U55" i="9" s="1"/>
  <c r="T55" i="9" s="1"/>
  <c r="AI31" i="9"/>
  <c r="U31" i="9" s="1"/>
  <c r="T31" i="9" s="1"/>
  <c r="AI54" i="9"/>
  <c r="AJ54" i="9" s="1"/>
  <c r="AI38" i="9"/>
  <c r="U38" i="9" s="1"/>
  <c r="T38" i="9" s="1"/>
  <c r="V56" i="9"/>
  <c r="AI40" i="9"/>
  <c r="AJ40" i="9" s="1"/>
  <c r="AI39" i="9"/>
  <c r="U39" i="9" s="1"/>
  <c r="T39" i="9" s="1"/>
  <c r="V23" i="9"/>
  <c r="AI53" i="9"/>
  <c r="U53" i="9" s="1"/>
  <c r="T53" i="9" s="1"/>
  <c r="AI37" i="9"/>
  <c r="U37" i="9" s="1"/>
  <c r="T37" i="9" s="1"/>
  <c r="V22" i="9"/>
  <c r="AK20" i="9"/>
  <c r="V48" i="9"/>
  <c r="AI56" i="9"/>
  <c r="V36" i="9"/>
  <c r="AI25" i="9"/>
  <c r="AI23" i="9"/>
  <c r="AI28" i="9"/>
  <c r="AK25" i="9"/>
  <c r="AL25" i="9" s="1"/>
  <c r="AK23" i="9"/>
  <c r="AL23" i="9" s="1"/>
  <c r="AK28" i="9"/>
  <c r="AL28" i="9" s="1"/>
  <c r="AK27" i="9"/>
  <c r="AL27" i="9" s="1"/>
  <c r="AK26" i="9"/>
  <c r="AL26" i="9" s="1"/>
  <c r="AK22" i="9"/>
  <c r="AL22" i="9" s="1"/>
  <c r="AK24" i="9"/>
  <c r="AL24" i="9" s="1"/>
  <c r="B7" i="1"/>
  <c r="B4" i="1"/>
  <c r="B3" i="1"/>
  <c r="H2" i="1"/>
  <c r="M2" i="1"/>
  <c r="AJ36" i="9" l="1"/>
  <c r="AI57" i="9"/>
  <c r="U57" i="9" s="1"/>
  <c r="T57" i="9" s="1"/>
  <c r="AI59" i="9"/>
  <c r="AI45" i="9"/>
  <c r="AJ45" i="9" s="1"/>
  <c r="AI27" i="9"/>
  <c r="U27" i="9" s="1"/>
  <c r="T27" i="9" s="1"/>
  <c r="AI50" i="9"/>
  <c r="AJ50" i="9" s="1"/>
  <c r="AI44" i="9"/>
  <c r="U44" i="9" s="1"/>
  <c r="T44" i="9" s="1"/>
  <c r="AI30" i="9"/>
  <c r="AJ30" i="9" s="1"/>
  <c r="AI51" i="9"/>
  <c r="U51" i="9" s="1"/>
  <c r="T51" i="9" s="1"/>
  <c r="V42" i="9"/>
  <c r="AI21" i="9"/>
  <c r="U21" i="9" s="1"/>
  <c r="AI26" i="9"/>
  <c r="U26" i="9" s="1"/>
  <c r="T26" i="9" s="1"/>
  <c r="V43" i="9"/>
  <c r="AJ43" i="9"/>
  <c r="AI34" i="9"/>
  <c r="AJ34" i="9" s="1"/>
  <c r="AI35" i="9"/>
  <c r="AJ35" i="9" s="1"/>
  <c r="AJ38" i="9"/>
  <c r="U48" i="9"/>
  <c r="T48" i="9" s="1"/>
  <c r="AJ22" i="9"/>
  <c r="AJ53" i="9"/>
  <c r="AJ32" i="9"/>
  <c r="AJ57" i="9"/>
  <c r="V40" i="9"/>
  <c r="V39" i="9"/>
  <c r="AJ46" i="9"/>
  <c r="AJ33" i="9"/>
  <c r="U40" i="9"/>
  <c r="T40" i="9" s="1"/>
  <c r="V33" i="9"/>
  <c r="AJ58" i="9"/>
  <c r="V46" i="9"/>
  <c r="V52" i="9"/>
  <c r="AJ39" i="9"/>
  <c r="V58" i="9"/>
  <c r="AJ52" i="9"/>
  <c r="V54" i="9"/>
  <c r="AJ31" i="9"/>
  <c r="U54" i="9"/>
  <c r="T54" i="9" s="1"/>
  <c r="AI24" i="9"/>
  <c r="AJ24" i="9" s="1"/>
  <c r="AI47" i="9"/>
  <c r="U47" i="9" s="1"/>
  <c r="T47" i="9" s="1"/>
  <c r="AJ29" i="9"/>
  <c r="V49" i="9"/>
  <c r="V31" i="9"/>
  <c r="V29" i="9"/>
  <c r="AJ55" i="9"/>
  <c r="AJ41" i="9"/>
  <c r="V41" i="9"/>
  <c r="AJ37" i="9"/>
  <c r="AJ49" i="9"/>
  <c r="V32" i="9"/>
  <c r="U23" i="9"/>
  <c r="T23" i="9" s="1"/>
  <c r="U25" i="9"/>
  <c r="T25" i="9" s="1"/>
  <c r="U56" i="9"/>
  <c r="T56" i="9" s="1"/>
  <c r="U28" i="9"/>
  <c r="T28" i="9" s="1"/>
  <c r="U45" i="9"/>
  <c r="T45" i="9" s="1"/>
  <c r="U42" i="9"/>
  <c r="T42" i="9" s="1"/>
  <c r="U59" i="9"/>
  <c r="T59" i="9" s="1"/>
  <c r="AL60" i="9"/>
  <c r="AJ23" i="9"/>
  <c r="AJ44" i="9"/>
  <c r="AJ25" i="9"/>
  <c r="AJ42" i="9"/>
  <c r="AJ56" i="9"/>
  <c r="AJ59" i="9"/>
  <c r="AJ28" i="9"/>
  <c r="L5" i="9"/>
  <c r="M5" i="9"/>
  <c r="N5" i="9"/>
  <c r="O5" i="9"/>
  <c r="N2" i="1"/>
  <c r="O2" i="1"/>
  <c r="P2" i="1"/>
  <c r="Q2" i="1"/>
  <c r="R2" i="1"/>
  <c r="D2" i="1"/>
  <c r="AJ27" i="9" l="1"/>
  <c r="U50" i="9"/>
  <c r="T50" i="9" s="1"/>
  <c r="V60" i="9"/>
  <c r="U30" i="9"/>
  <c r="T30" i="9" s="1"/>
  <c r="AJ51" i="9"/>
  <c r="U35" i="9"/>
  <c r="T35" i="9" s="1"/>
  <c r="U34" i="9"/>
  <c r="T34" i="9" s="1"/>
  <c r="AJ21" i="9"/>
  <c r="AJ26" i="9"/>
  <c r="T21" i="9"/>
  <c r="AJ47" i="9"/>
  <c r="U24" i="9"/>
  <c r="T24" i="9" s="1"/>
  <c r="C2" i="1"/>
  <c r="E2" i="1"/>
  <c r="F2" i="1"/>
  <c r="G2" i="1"/>
  <c r="S1" i="1"/>
  <c r="S2" i="1" s="1"/>
  <c r="N1" i="1"/>
  <c r="O1" i="1"/>
  <c r="P1" i="1"/>
  <c r="Q1" i="1"/>
  <c r="R1" i="1"/>
  <c r="M1" i="1"/>
  <c r="B2" i="1" s="1"/>
  <c r="AJ60" i="9" l="1"/>
  <c r="T60" i="9"/>
  <c r="U60" i="9"/>
  <c r="V62" i="9" s="1"/>
  <c r="E4" i="1"/>
  <c r="D32" i="1"/>
  <c r="C62" i="1" l="1"/>
  <c r="C64" i="1"/>
  <c r="C66" i="1"/>
  <c r="L44" i="7" l="1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2" i="7"/>
  <c r="C60" i="1"/>
  <c r="D61" i="1"/>
  <c r="A41" i="1"/>
  <c r="A40" i="1"/>
  <c r="A39" i="1"/>
  <c r="A38" i="1"/>
  <c r="A37" i="1"/>
  <c r="A36" i="1"/>
  <c r="L18" i="1"/>
  <c r="M18" i="1"/>
  <c r="N18" i="1"/>
  <c r="O18" i="1"/>
  <c r="L6" i="1"/>
  <c r="M6" i="1"/>
  <c r="N6" i="1"/>
  <c r="O6" i="1"/>
  <c r="B6" i="1"/>
  <c r="K6" i="1" s="1"/>
  <c r="K18" i="1" s="1"/>
  <c r="C6" i="1"/>
  <c r="D6" i="1"/>
  <c r="E6" i="1"/>
  <c r="F6" i="1"/>
  <c r="P6" i="1"/>
  <c r="P18" i="1" s="1"/>
  <c r="H6" i="1"/>
  <c r="Q6" i="1" s="1"/>
  <c r="Q18" i="1" s="1"/>
  <c r="B31" i="1"/>
  <c r="A35" i="1" s="1"/>
  <c r="C31" i="1"/>
  <c r="D31" i="1"/>
  <c r="E31" i="1"/>
  <c r="F31" i="1"/>
  <c r="G31" i="1"/>
  <c r="H31" i="1"/>
  <c r="G40" i="9"/>
  <c r="Q5" i="9"/>
  <c r="Q40" i="9" s="1"/>
  <c r="Q74" i="9" s="1"/>
  <c r="I61" i="1"/>
  <c r="I59" i="1"/>
  <c r="I63" i="1"/>
  <c r="I65" i="1"/>
  <c r="I67" i="1"/>
  <c r="I68" i="1" s="1"/>
  <c r="I57" i="1"/>
  <c r="D43" i="1"/>
  <c r="E43" i="1"/>
  <c r="F43" i="1"/>
  <c r="G43" i="1"/>
  <c r="H43" i="1"/>
  <c r="I43" i="1"/>
  <c r="E57" i="1"/>
  <c r="F57" i="1"/>
  <c r="G57" i="1"/>
  <c r="H57" i="1"/>
  <c r="D57" i="1"/>
  <c r="I66" i="1" l="1"/>
  <c r="I64" i="1"/>
  <c r="I62" i="1"/>
  <c r="I60" i="1"/>
  <c r="C46" i="1"/>
  <c r="D46" i="1"/>
  <c r="F61" i="1"/>
  <c r="G47" i="1" s="1"/>
  <c r="E61" i="1"/>
  <c r="F47" i="1" s="1"/>
  <c r="E47" i="1"/>
  <c r="D45" i="1"/>
  <c r="C45" i="1" s="1"/>
  <c r="D47" i="1"/>
  <c r="D49" i="1"/>
  <c r="C49" i="1" s="1"/>
  <c r="D51" i="1"/>
  <c r="H51" i="1"/>
  <c r="D53" i="1"/>
  <c r="E44" i="1"/>
  <c r="F44" i="1"/>
  <c r="G44" i="1"/>
  <c r="H44" i="1"/>
  <c r="I44" i="1"/>
  <c r="D44" i="1"/>
  <c r="E59" i="1"/>
  <c r="F59" i="1"/>
  <c r="G59" i="1"/>
  <c r="H59" i="1"/>
  <c r="G61" i="1"/>
  <c r="H47" i="1" s="1"/>
  <c r="H61" i="1"/>
  <c r="E63" i="1"/>
  <c r="F63" i="1"/>
  <c r="G49" i="1" s="1"/>
  <c r="G63" i="1"/>
  <c r="H49" i="1" s="1"/>
  <c r="H63" i="1"/>
  <c r="I49" i="1" s="1"/>
  <c r="E65" i="1"/>
  <c r="F51" i="1" s="1"/>
  <c r="F65" i="1"/>
  <c r="G51" i="1" s="1"/>
  <c r="G65" i="1"/>
  <c r="H65" i="1"/>
  <c r="E67" i="1"/>
  <c r="E68" i="1" s="1"/>
  <c r="F54" i="1" s="1"/>
  <c r="F67" i="1"/>
  <c r="F68" i="1" s="1"/>
  <c r="G54" i="1" s="1"/>
  <c r="G67" i="1"/>
  <c r="G68" i="1" s="1"/>
  <c r="H54" i="1" s="1"/>
  <c r="H67" i="1"/>
  <c r="H68" i="1" s="1"/>
  <c r="I54" i="1" s="1"/>
  <c r="D59" i="1"/>
  <c r="D60" i="1" s="1"/>
  <c r="E46" i="1" s="1"/>
  <c r="D63" i="1"/>
  <c r="E49" i="1" s="1"/>
  <c r="D65" i="1"/>
  <c r="D66" i="1" s="1"/>
  <c r="E52" i="1" s="1"/>
  <c r="D67" i="1"/>
  <c r="D68" i="1" s="1"/>
  <c r="E54" i="1" s="1"/>
  <c r="C68" i="1"/>
  <c r="D54" i="1" s="1"/>
  <c r="D52" i="1"/>
  <c r="D50" i="1"/>
  <c r="D48" i="1"/>
  <c r="C48" i="1" s="1"/>
  <c r="D9" i="1"/>
  <c r="D10" i="1"/>
  <c r="D11" i="1"/>
  <c r="D12" i="1"/>
  <c r="D13" i="1"/>
  <c r="D14" i="1"/>
  <c r="D15" i="1"/>
  <c r="D16" i="1"/>
  <c r="D17" i="1"/>
  <c r="D8" i="1"/>
  <c r="D7" i="1"/>
  <c r="F3" i="1"/>
  <c r="G3" i="1"/>
  <c r="H3" i="1"/>
  <c r="E3" i="1"/>
  <c r="C3" i="1"/>
  <c r="B40" i="9"/>
  <c r="C40" i="9"/>
  <c r="D40" i="9"/>
  <c r="E40" i="9"/>
  <c r="F40" i="9"/>
  <c r="M40" i="9"/>
  <c r="M74" i="9" s="1"/>
  <c r="M107" i="9" s="1"/>
  <c r="N40" i="9"/>
  <c r="N74" i="9" s="1"/>
  <c r="N107" i="9" s="1"/>
  <c r="O40" i="9"/>
  <c r="O74" i="9" s="1"/>
  <c r="O107" i="9" s="1"/>
  <c r="P5" i="9"/>
  <c r="P40" i="9" s="1"/>
  <c r="P74" i="9" s="1"/>
  <c r="P107" i="9" s="1"/>
  <c r="L40" i="9"/>
  <c r="L74" i="9" s="1"/>
  <c r="L107" i="9" s="1"/>
  <c r="K5" i="9"/>
  <c r="K40" i="9" s="1"/>
  <c r="K74" i="9" s="1"/>
  <c r="K107" i="9" s="1"/>
  <c r="B32" i="1" l="1"/>
  <c r="E64" i="1"/>
  <c r="F50" i="1" s="1"/>
  <c r="D62" i="1"/>
  <c r="E48" i="1" s="1"/>
  <c r="G66" i="1"/>
  <c r="H52" i="1" s="1"/>
  <c r="E51" i="1"/>
  <c r="F60" i="1"/>
  <c r="G46" i="1" s="1"/>
  <c r="F49" i="1"/>
  <c r="G62" i="1"/>
  <c r="H48" i="1" s="1"/>
  <c r="E60" i="1"/>
  <c r="F46" i="1" s="1"/>
  <c r="G45" i="1"/>
  <c r="H45" i="1"/>
  <c r="G60" i="1"/>
  <c r="H46" i="1" s="1"/>
  <c r="F45" i="1"/>
  <c r="E45" i="1"/>
  <c r="H62" i="1"/>
  <c r="I48" i="1" s="1"/>
  <c r="I53" i="1"/>
  <c r="H66" i="1"/>
  <c r="I52" i="1" s="1"/>
  <c r="I51" i="1"/>
  <c r="I45" i="1"/>
  <c r="H60" i="1"/>
  <c r="I46" i="1" s="1"/>
  <c r="F62" i="1"/>
  <c r="G48" i="1" s="1"/>
  <c r="G53" i="1"/>
  <c r="E66" i="1"/>
  <c r="F52" i="1" s="1"/>
  <c r="H53" i="1"/>
  <c r="E62" i="1"/>
  <c r="F48" i="1" s="1"/>
  <c r="F53" i="1"/>
  <c r="I47" i="1"/>
  <c r="H64" i="1"/>
  <c r="I50" i="1" s="1"/>
  <c r="F66" i="1"/>
  <c r="G52" i="1" s="1"/>
  <c r="G64" i="1"/>
  <c r="H50" i="1" s="1"/>
  <c r="F64" i="1"/>
  <c r="G50" i="1" s="1"/>
  <c r="E53" i="1"/>
  <c r="D64" i="1"/>
  <c r="E50" i="1" s="1"/>
  <c r="C47" i="1" l="1"/>
  <c r="C50" i="1"/>
  <c r="C51" i="1"/>
  <c r="C52" i="1"/>
  <c r="C53" i="1"/>
  <c r="C54" i="1"/>
  <c r="B37" i="1"/>
  <c r="C4" i="1"/>
  <c r="C7" i="1" s="1"/>
  <c r="F4" i="1"/>
  <c r="F32" i="1" s="1"/>
  <c r="G4" i="1"/>
  <c r="H4" i="1"/>
  <c r="H32" i="1" s="1"/>
  <c r="F13" i="1" l="1"/>
  <c r="F16" i="1"/>
  <c r="F17" i="1"/>
  <c r="F11" i="1"/>
  <c r="F14" i="1"/>
  <c r="F7" i="1"/>
  <c r="F15" i="1"/>
  <c r="B39" i="1"/>
  <c r="F9" i="1"/>
  <c r="F8" i="1"/>
  <c r="F20" i="1" s="1"/>
  <c r="F10" i="1"/>
  <c r="F12" i="1"/>
  <c r="F24" i="1" s="1"/>
  <c r="H16" i="1"/>
  <c r="H13" i="1"/>
  <c r="H12" i="1"/>
  <c r="H14" i="1"/>
  <c r="H11" i="1"/>
  <c r="H17" i="1"/>
  <c r="H10" i="1"/>
  <c r="H7" i="1"/>
  <c r="H15" i="1"/>
  <c r="H8" i="1"/>
  <c r="B41" i="1"/>
  <c r="H9" i="1"/>
  <c r="C9" i="1"/>
  <c r="C11" i="1"/>
  <c r="L11" i="1" s="1"/>
  <c r="C32" i="1"/>
  <c r="C17" i="1"/>
  <c r="C29" i="1" s="1"/>
  <c r="C16" i="1"/>
  <c r="C28" i="1" s="1"/>
  <c r="C10" i="1"/>
  <c r="C22" i="1" s="1"/>
  <c r="C13" i="1"/>
  <c r="L13" i="1" s="1"/>
  <c r="C15" i="1"/>
  <c r="C27" i="1" s="1"/>
  <c r="C8" i="1"/>
  <c r="C12" i="1"/>
  <c r="C14" i="1"/>
  <c r="E7" i="1"/>
  <c r="E19" i="1" s="1"/>
  <c r="E10" i="1"/>
  <c r="E9" i="1"/>
  <c r="E8" i="1"/>
  <c r="N8" i="1" s="1"/>
  <c r="E11" i="1"/>
  <c r="E23" i="1" s="1"/>
  <c r="E32" i="1"/>
  <c r="B38" i="1" s="1"/>
  <c r="E15" i="1"/>
  <c r="E17" i="1"/>
  <c r="E12" i="1"/>
  <c r="E16" i="1"/>
  <c r="E28" i="1" s="1"/>
  <c r="E14" i="1"/>
  <c r="E13" i="1"/>
  <c r="B9" i="1"/>
  <c r="B8" i="1"/>
  <c r="B16" i="1"/>
  <c r="B28" i="1" s="1"/>
  <c r="B11" i="1"/>
  <c r="K11" i="1" s="1"/>
  <c r="B12" i="1"/>
  <c r="B24" i="1" s="1"/>
  <c r="B14" i="1"/>
  <c r="B35" i="1"/>
  <c r="B10" i="1"/>
  <c r="B13" i="1"/>
  <c r="K13" i="1" s="1"/>
  <c r="B17" i="1"/>
  <c r="B15" i="1"/>
  <c r="B27" i="1" s="1"/>
  <c r="G11" i="1"/>
  <c r="G14" i="1"/>
  <c r="G16" i="1"/>
  <c r="G10" i="1"/>
  <c r="G9" i="1"/>
  <c r="G13" i="1"/>
  <c r="G32" i="1"/>
  <c r="B40" i="1" s="1"/>
  <c r="G15" i="1"/>
  <c r="G17" i="1"/>
  <c r="G8" i="1"/>
  <c r="G12" i="1"/>
  <c r="G7" i="1"/>
  <c r="P7" i="1" s="1"/>
  <c r="B36" i="1"/>
  <c r="M13" i="1"/>
  <c r="D25" i="1"/>
  <c r="M25" i="1" s="1"/>
  <c r="M10" i="1"/>
  <c r="M15" i="1"/>
  <c r="D19" i="1"/>
  <c r="M19" i="1" s="1"/>
  <c r="M11" i="1"/>
  <c r="D23" i="1"/>
  <c r="M23" i="1" s="1"/>
  <c r="D21" i="1"/>
  <c r="L7" i="1"/>
  <c r="M17" i="1"/>
  <c r="M12" i="1"/>
  <c r="M8" i="1"/>
  <c r="M14" i="1"/>
  <c r="O17" i="1"/>
  <c r="K7" i="1"/>
  <c r="T12" i="1" l="1"/>
  <c r="T17" i="1"/>
  <c r="T11" i="1"/>
  <c r="T9" i="1"/>
  <c r="T15" i="1"/>
  <c r="T13" i="1"/>
  <c r="T8" i="1"/>
  <c r="T16" i="1"/>
  <c r="T10" i="1"/>
  <c r="H26" i="1"/>
  <c r="T14" i="1"/>
  <c r="H19" i="1"/>
  <c r="Q19" i="1" s="1"/>
  <c r="T7" i="1"/>
  <c r="L16" i="1"/>
  <c r="D20" i="1"/>
  <c r="M20" i="1" s="1"/>
  <c r="O10" i="1"/>
  <c r="K8" i="1"/>
  <c r="K10" i="1"/>
  <c r="Q8" i="1"/>
  <c r="D22" i="1"/>
  <c r="L22" i="1" s="1"/>
  <c r="N15" i="1"/>
  <c r="N23" i="1"/>
  <c r="L14" i="1"/>
  <c r="Q11" i="1"/>
  <c r="D27" i="1"/>
  <c r="L27" i="1" s="1"/>
  <c r="K9" i="1"/>
  <c r="N19" i="1"/>
  <c r="K14" i="1"/>
  <c r="P15" i="1"/>
  <c r="L9" i="1"/>
  <c r="L8" i="1"/>
  <c r="Q9" i="1"/>
  <c r="L12" i="1"/>
  <c r="K17" i="1"/>
  <c r="B25" i="1"/>
  <c r="K25" i="1" s="1"/>
  <c r="C20" i="1"/>
  <c r="B26" i="1"/>
  <c r="C21" i="1"/>
  <c r="L21" i="1" s="1"/>
  <c r="B21" i="1"/>
  <c r="K21" i="1" s="1"/>
  <c r="B29" i="1"/>
  <c r="C26" i="1"/>
  <c r="L10" i="1"/>
  <c r="L15" i="1"/>
  <c r="O8" i="1"/>
  <c r="B22" i="1"/>
  <c r="K22" i="1" s="1"/>
  <c r="C25" i="1"/>
  <c r="L25" i="1" s="1"/>
  <c r="F29" i="1"/>
  <c r="E20" i="1"/>
  <c r="H20" i="1"/>
  <c r="F27" i="1"/>
  <c r="O15" i="1"/>
  <c r="M21" i="1"/>
  <c r="E24" i="1"/>
  <c r="N12" i="1"/>
  <c r="G25" i="1"/>
  <c r="P25" i="1" s="1"/>
  <c r="P13" i="1"/>
  <c r="Q7" i="1"/>
  <c r="D28" i="1"/>
  <c r="M28" i="1" s="1"/>
  <c r="G19" i="1"/>
  <c r="P19" i="1" s="1"/>
  <c r="B23" i="1"/>
  <c r="K23" i="1" s="1"/>
  <c r="D26" i="1"/>
  <c r="M26" i="1" s="1"/>
  <c r="E27" i="1"/>
  <c r="H23" i="1"/>
  <c r="Q23" i="1" s="1"/>
  <c r="H21" i="1"/>
  <c r="Q21" i="1" s="1"/>
  <c r="F22" i="1"/>
  <c r="O12" i="1"/>
  <c r="N11" i="1"/>
  <c r="N7" i="1"/>
  <c r="G27" i="1"/>
  <c r="C23" i="1"/>
  <c r="L23" i="1" s="1"/>
  <c r="C24" i="1"/>
  <c r="K15" i="1"/>
  <c r="M7" i="1"/>
  <c r="B20" i="1"/>
  <c r="D24" i="1"/>
  <c r="M24" i="1" s="1"/>
  <c r="D29" i="1"/>
  <c r="C19" i="1"/>
  <c r="L19" i="1" s="1"/>
  <c r="M9" i="1"/>
  <c r="L17" i="1"/>
  <c r="Q14" i="1"/>
  <c r="N16" i="1"/>
  <c r="K12" i="1"/>
  <c r="M16" i="1"/>
  <c r="K16" i="1"/>
  <c r="B19" i="1"/>
  <c r="K19" i="1" s="1"/>
  <c r="M27" i="1" l="1"/>
  <c r="O27" i="1"/>
  <c r="P27" i="1"/>
  <c r="N27" i="1"/>
  <c r="K27" i="1"/>
  <c r="O22" i="1"/>
  <c r="L20" i="1"/>
  <c r="O20" i="1"/>
  <c r="K20" i="1"/>
  <c r="N20" i="1"/>
  <c r="Q20" i="1"/>
  <c r="M22" i="1"/>
  <c r="N28" i="1"/>
  <c r="K29" i="1"/>
  <c r="M29" i="1"/>
  <c r="H24" i="1"/>
  <c r="Q24" i="1" s="1"/>
  <c r="Q12" i="1"/>
  <c r="L29" i="1"/>
  <c r="F28" i="1"/>
  <c r="O28" i="1" s="1"/>
  <c r="O16" i="1"/>
  <c r="G28" i="1"/>
  <c r="P28" i="1" s="1"/>
  <c r="P16" i="1"/>
  <c r="H29" i="1"/>
  <c r="Q29" i="1" s="1"/>
  <c r="Q17" i="1"/>
  <c r="K26" i="1"/>
  <c r="Q16" i="1"/>
  <c r="H28" i="1"/>
  <c r="Q28" i="1" s="1"/>
  <c r="O7" i="1"/>
  <c r="F19" i="1"/>
  <c r="O19" i="1" s="1"/>
  <c r="G22" i="1"/>
  <c r="P22" i="1" s="1"/>
  <c r="P10" i="1"/>
  <c r="L28" i="1"/>
  <c r="G23" i="1"/>
  <c r="P23" i="1" s="1"/>
  <c r="P11" i="1"/>
  <c r="E21" i="1"/>
  <c r="N21" i="1" s="1"/>
  <c r="N9" i="1"/>
  <c r="F26" i="1"/>
  <c r="O26" i="1" s="1"/>
  <c r="O14" i="1"/>
  <c r="L24" i="1"/>
  <c r="G20" i="1"/>
  <c r="P20" i="1" s="1"/>
  <c r="P8" i="1"/>
  <c r="Q26" i="1"/>
  <c r="K28" i="1"/>
  <c r="N24" i="1"/>
  <c r="P14" i="1"/>
  <c r="G26" i="1"/>
  <c r="P26" i="1" s="1"/>
  <c r="E25" i="1"/>
  <c r="N25" i="1" s="1"/>
  <c r="N13" i="1"/>
  <c r="E29" i="1"/>
  <c r="N29" i="1" s="1"/>
  <c r="N17" i="1"/>
  <c r="H25" i="1"/>
  <c r="Q25" i="1" s="1"/>
  <c r="Q13" i="1"/>
  <c r="Q10" i="1"/>
  <c r="H22" i="1"/>
  <c r="Q22" i="1" s="1"/>
  <c r="O9" i="1"/>
  <c r="F21" i="1"/>
  <c r="O21" i="1" s="1"/>
  <c r="K24" i="1"/>
  <c r="L26" i="1"/>
  <c r="O24" i="1"/>
  <c r="G21" i="1"/>
  <c r="P21" i="1" s="1"/>
  <c r="P9" i="1"/>
  <c r="P17" i="1"/>
  <c r="G29" i="1"/>
  <c r="P29" i="1" s="1"/>
  <c r="F25" i="1"/>
  <c r="O25" i="1" s="1"/>
  <c r="O13" i="1"/>
  <c r="O11" i="1"/>
  <c r="F23" i="1"/>
  <c r="O23" i="1" s="1"/>
  <c r="G24" i="1"/>
  <c r="P24" i="1" s="1"/>
  <c r="P12" i="1"/>
  <c r="H27" i="1"/>
  <c r="Q27" i="1" s="1"/>
  <c r="Q15" i="1"/>
  <c r="N14" i="1"/>
  <c r="E26" i="1"/>
  <c r="N26" i="1" s="1"/>
  <c r="N10" i="1"/>
  <c r="E22" i="1"/>
  <c r="N22" i="1" s="1"/>
  <c r="O29" i="1"/>
  <c r="B71" i="9" l="1"/>
  <c r="B66" i="9"/>
  <c r="B70" i="9"/>
  <c r="B63" i="9"/>
  <c r="B58" i="9"/>
  <c r="B57" i="9"/>
  <c r="B64" i="9"/>
  <c r="B43" i="9"/>
  <c r="B49" i="9"/>
  <c r="B44" i="9"/>
  <c r="B55" i="9"/>
  <c r="B48" i="9"/>
  <c r="B69" i="9"/>
  <c r="B46" i="9"/>
  <c r="B61" i="9"/>
  <c r="B54" i="9"/>
  <c r="B47" i="9"/>
  <c r="B68" i="9"/>
  <c r="B59" i="9"/>
  <c r="B60" i="9"/>
  <c r="B51" i="9"/>
  <c r="B52" i="9"/>
  <c r="B50" i="9"/>
  <c r="B62" i="9"/>
  <c r="B65" i="9"/>
  <c r="B53" i="9"/>
  <c r="B41" i="9"/>
  <c r="C41" i="9" s="1"/>
  <c r="D41" i="9" s="1"/>
  <c r="E41" i="9" s="1"/>
  <c r="F41" i="9" s="1"/>
  <c r="G41" i="9" s="1"/>
  <c r="B56" i="9"/>
  <c r="B45" i="9"/>
  <c r="B42" i="9"/>
  <c r="B67" i="9"/>
  <c r="F60" i="9"/>
  <c r="G65" i="9"/>
  <c r="G67" i="9"/>
  <c r="Q9" i="9"/>
  <c r="Q78" i="9"/>
  <c r="Q44" i="9"/>
  <c r="Q76" i="9"/>
  <c r="Q7" i="9"/>
  <c r="Q42" i="9"/>
  <c r="Q77" i="9"/>
  <c r="Q43" i="9"/>
  <c r="Q8" i="9"/>
  <c r="Q16" i="9"/>
  <c r="Q51" i="9"/>
  <c r="Q85" i="9"/>
  <c r="Q87" i="9"/>
  <c r="Q18" i="9"/>
  <c r="Q53" i="9"/>
  <c r="Q88" i="9"/>
  <c r="Q54" i="9"/>
  <c r="Q19" i="9"/>
  <c r="D57" i="9"/>
  <c r="D55" i="9"/>
  <c r="D65" i="9"/>
  <c r="D49" i="9"/>
  <c r="D71" i="9"/>
  <c r="D62" i="9"/>
  <c r="D66" i="9"/>
  <c r="D67" i="9"/>
  <c r="D70" i="9"/>
  <c r="C62" i="9"/>
  <c r="C65" i="9"/>
  <c r="C51" i="9"/>
  <c r="C46" i="9"/>
  <c r="K54" i="9"/>
  <c r="K19" i="9"/>
  <c r="K10" i="9"/>
  <c r="K112" i="9"/>
  <c r="K45" i="9"/>
  <c r="K79" i="9"/>
  <c r="K85" i="9"/>
  <c r="K118" i="9"/>
  <c r="K16" i="9"/>
  <c r="K51" i="9"/>
  <c r="M78" i="9"/>
  <c r="K83" i="9"/>
  <c r="K116" i="9"/>
  <c r="K14" i="9"/>
  <c r="K86" i="9"/>
  <c r="K119" i="9"/>
  <c r="K52" i="9"/>
  <c r="K17" i="9"/>
  <c r="K128" i="9"/>
  <c r="K95" i="9"/>
  <c r="K91" i="9"/>
  <c r="K27" i="9"/>
  <c r="K62" i="9"/>
  <c r="K96" i="9"/>
  <c r="K129" i="9"/>
  <c r="N78" i="9"/>
  <c r="N9" i="9"/>
  <c r="N44" i="9"/>
  <c r="N111" i="9"/>
  <c r="K28" i="9"/>
  <c r="K138" i="9"/>
  <c r="K36" i="9"/>
  <c r="K71" i="9"/>
  <c r="K25" i="9"/>
  <c r="K60" i="9"/>
  <c r="K94" i="9"/>
  <c r="K127" i="9"/>
  <c r="K15" i="9"/>
  <c r="K84" i="9"/>
  <c r="M7" i="9"/>
  <c r="M76" i="9"/>
  <c r="M109" i="9"/>
  <c r="M42" i="9"/>
  <c r="E71" i="9"/>
  <c r="E70" i="9"/>
  <c r="E56" i="9"/>
  <c r="E44" i="9"/>
  <c r="E55" i="9"/>
  <c r="E62" i="9"/>
  <c r="E59" i="9"/>
  <c r="E54" i="9"/>
  <c r="E50" i="9"/>
  <c r="N110" i="9"/>
  <c r="N8" i="9"/>
  <c r="N77" i="9"/>
  <c r="N43" i="9"/>
  <c r="K30" i="9"/>
  <c r="L113" i="9"/>
  <c r="P81" i="9"/>
  <c r="P114" i="9"/>
  <c r="P47" i="9"/>
  <c r="P12" i="9"/>
  <c r="K78" i="9"/>
  <c r="K9" i="9"/>
  <c r="K44" i="9"/>
  <c r="K111" i="9"/>
  <c r="M8" i="9"/>
  <c r="M77" i="9"/>
  <c r="N50" i="9"/>
  <c r="N15" i="9"/>
  <c r="N117" i="9"/>
  <c r="N46" i="9"/>
  <c r="N113" i="9"/>
  <c r="N80" i="9"/>
  <c r="P82" i="9"/>
  <c r="M11" i="9"/>
  <c r="M113" i="9"/>
  <c r="Q60" i="9"/>
  <c r="Q94" i="9"/>
  <c r="O78" i="9"/>
  <c r="O111" i="9"/>
  <c r="O44" i="9"/>
  <c r="O80" i="9"/>
  <c r="M15" i="9"/>
  <c r="M50" i="9"/>
  <c r="P43" i="9"/>
  <c r="P110" i="9"/>
  <c r="P77" i="9"/>
  <c r="P8" i="9"/>
  <c r="Q26" i="9"/>
  <c r="P17" i="9"/>
  <c r="P52" i="9"/>
  <c r="N116" i="9"/>
  <c r="N83" i="9"/>
  <c r="P54" i="9"/>
  <c r="P19" i="9"/>
  <c r="P88" i="9"/>
  <c r="O1" i="9"/>
  <c r="O2" i="9" s="1"/>
  <c r="N1" i="9"/>
  <c r="N2" i="9" s="1"/>
  <c r="K42" i="9"/>
  <c r="K76" i="9"/>
  <c r="K109" i="9"/>
  <c r="Q50" i="9"/>
  <c r="Q15" i="9"/>
  <c r="Q84" i="9"/>
  <c r="Q79" i="9"/>
  <c r="Q46" i="9"/>
  <c r="Q11" i="9"/>
  <c r="Q80" i="9"/>
  <c r="K32" i="9"/>
  <c r="K134" i="9"/>
  <c r="K101" i="9"/>
  <c r="K67" i="9"/>
  <c r="P10" i="9"/>
  <c r="P79" i="9"/>
  <c r="K103" i="9"/>
  <c r="K136" i="9"/>
  <c r="K34" i="9"/>
  <c r="L109" i="9"/>
  <c r="L76" i="9"/>
  <c r="L7" i="9"/>
  <c r="L42" i="9"/>
  <c r="K104" i="9"/>
  <c r="Q20" i="9"/>
  <c r="Q89" i="9"/>
  <c r="Q55" i="9"/>
  <c r="K98" i="9"/>
  <c r="N45" i="9"/>
  <c r="N10" i="9"/>
  <c r="N79" i="9"/>
  <c r="K59" i="9"/>
  <c r="K93" i="9"/>
  <c r="K11" i="9"/>
  <c r="K46" i="9"/>
  <c r="K125" i="9"/>
  <c r="K58" i="9"/>
  <c r="Q12" i="9"/>
  <c r="Q47" i="9"/>
  <c r="Q82" i="9"/>
  <c r="K13" i="9"/>
  <c r="K115" i="9"/>
  <c r="K48" i="9"/>
  <c r="K110" i="9"/>
  <c r="K77" i="9"/>
  <c r="K8" i="9"/>
  <c r="K43" i="9"/>
  <c r="N81" i="9"/>
  <c r="N47" i="9"/>
  <c r="N114" i="9"/>
  <c r="N12" i="9"/>
  <c r="L43" i="9"/>
  <c r="L110" i="9"/>
  <c r="K12" i="9"/>
  <c r="K47" i="9"/>
  <c r="K81" i="9"/>
  <c r="L112" i="9"/>
  <c r="L10" i="9"/>
  <c r="L79" i="9"/>
  <c r="Q91" i="9"/>
  <c r="Q22" i="9"/>
  <c r="Q57" i="9"/>
  <c r="M82" i="9"/>
  <c r="M13" i="9"/>
  <c r="M48" i="9"/>
  <c r="Q96" i="9"/>
  <c r="P14" i="9"/>
  <c r="P49" i="9"/>
  <c r="P83" i="9"/>
  <c r="P116" i="9"/>
  <c r="O79" i="9"/>
  <c r="O112" i="9"/>
  <c r="O45" i="9"/>
  <c r="O10" i="9"/>
  <c r="L12" i="9"/>
  <c r="L47" i="9"/>
  <c r="P109" i="9"/>
  <c r="P42" i="9"/>
  <c r="P7" i="9"/>
  <c r="O110" i="9"/>
  <c r="O43" i="9"/>
  <c r="O8" i="9"/>
  <c r="P117" i="9"/>
  <c r="P50" i="9"/>
  <c r="P87" i="9"/>
  <c r="P53" i="9"/>
  <c r="Q97" i="9"/>
  <c r="Q63" i="9"/>
  <c r="P1" i="9"/>
  <c r="P2" i="9" s="1"/>
  <c r="K1" i="9"/>
  <c r="G50" i="9" s="1"/>
  <c r="Q83" i="9"/>
  <c r="K68" i="9"/>
  <c r="L44" i="9"/>
  <c r="L78" i="9"/>
  <c r="L111" i="9"/>
  <c r="L9" i="9"/>
  <c r="M10" i="9"/>
  <c r="M79" i="9"/>
  <c r="Q92" i="9"/>
  <c r="Q23" i="9"/>
  <c r="O82" i="9"/>
  <c r="O13" i="9"/>
  <c r="N85" i="9"/>
  <c r="N16" i="9"/>
  <c r="N118" i="9"/>
  <c r="N51" i="9"/>
  <c r="Q86" i="9"/>
  <c r="Q17" i="9"/>
  <c r="Q52" i="9"/>
  <c r="Q21" i="9"/>
  <c r="Q56" i="9"/>
  <c r="Q90" i="9"/>
  <c r="Q24" i="9"/>
  <c r="Q59" i="9"/>
  <c r="Q93" i="9"/>
  <c r="P118" i="9"/>
  <c r="P51" i="9"/>
  <c r="P85" i="9"/>
  <c r="P16" i="9"/>
  <c r="L15" i="9"/>
  <c r="L2" i="9"/>
  <c r="Q1" i="9"/>
  <c r="Q2" i="9" s="1"/>
  <c r="N115" i="9"/>
  <c r="N48" i="9"/>
  <c r="O76" i="9"/>
  <c r="O109" i="9"/>
  <c r="O7" i="9"/>
  <c r="O42" i="9"/>
  <c r="M120" i="9"/>
  <c r="M87" i="9"/>
  <c r="M53" i="9"/>
  <c r="M18" i="9"/>
  <c r="L116" i="9"/>
  <c r="L14" i="9"/>
  <c r="L49" i="9"/>
  <c r="M1" i="9"/>
  <c r="M2" i="9" s="1"/>
  <c r="Q98" i="9"/>
  <c r="Q29" i="9"/>
  <c r="Q64" i="9"/>
  <c r="L13" i="9"/>
  <c r="L115" i="9"/>
  <c r="L48" i="9"/>
  <c r="L82" i="9"/>
  <c r="M116" i="9"/>
  <c r="M49" i="9"/>
  <c r="N21" i="9"/>
  <c r="N123" i="9"/>
  <c r="P91" i="9"/>
  <c r="N88" i="9"/>
  <c r="N19" i="9"/>
  <c r="N54" i="9"/>
  <c r="Q66" i="9"/>
  <c r="Q31" i="9"/>
  <c r="Q100" i="9"/>
  <c r="P55" i="9"/>
  <c r="P122" i="9"/>
  <c r="P89" i="9"/>
  <c r="O116" i="9"/>
  <c r="O49" i="9"/>
  <c r="L86" i="9"/>
  <c r="L119" i="9"/>
  <c r="L17" i="9"/>
  <c r="L52" i="9"/>
  <c r="L118" i="9"/>
  <c r="P60" i="9"/>
  <c r="P25" i="9"/>
  <c r="P127" i="9"/>
  <c r="P93" i="9"/>
  <c r="M91" i="9"/>
  <c r="M124" i="9"/>
  <c r="M57" i="9"/>
  <c r="M22" i="9"/>
  <c r="O56" i="9"/>
  <c r="O123" i="9"/>
  <c r="O90" i="9"/>
  <c r="O21" i="9"/>
  <c r="Q103" i="9"/>
  <c r="Q69" i="9"/>
  <c r="Q104" i="9"/>
  <c r="Q70" i="9"/>
  <c r="Q35" i="9"/>
  <c r="N89" i="9"/>
  <c r="N55" i="9"/>
  <c r="N122" i="9"/>
  <c r="P95" i="9"/>
  <c r="P128" i="9"/>
  <c r="P26" i="9"/>
  <c r="M62" i="9"/>
  <c r="M27" i="9"/>
  <c r="N94" i="9"/>
  <c r="N129" i="9"/>
  <c r="N62" i="9"/>
  <c r="P27" i="9"/>
  <c r="P62" i="9"/>
  <c r="P96" i="9"/>
  <c r="P129" i="9"/>
  <c r="N58" i="9"/>
  <c r="N125" i="9"/>
  <c r="N23" i="9"/>
  <c r="N92" i="9"/>
  <c r="P65" i="9"/>
  <c r="P30" i="9"/>
  <c r="P99" i="9"/>
  <c r="N128" i="9"/>
  <c r="N61" i="9"/>
  <c r="N26" i="9"/>
  <c r="L129" i="9"/>
  <c r="L96" i="9"/>
  <c r="N132" i="9"/>
  <c r="P100" i="9"/>
  <c r="P31" i="9"/>
  <c r="L55" i="9"/>
  <c r="L89" i="9"/>
  <c r="L20" i="9"/>
  <c r="M58" i="9"/>
  <c r="M92" i="9"/>
  <c r="M23" i="9"/>
  <c r="M125" i="9"/>
  <c r="O99" i="9"/>
  <c r="O30" i="9"/>
  <c r="O65" i="9"/>
  <c r="O132" i="9"/>
  <c r="M133" i="9"/>
  <c r="O97" i="9"/>
  <c r="P33" i="9"/>
  <c r="P102" i="9"/>
  <c r="P135" i="9"/>
  <c r="P68" i="9"/>
  <c r="P101" i="9"/>
  <c r="P134" i="9"/>
  <c r="P69" i="9"/>
  <c r="P136" i="9"/>
  <c r="P103" i="9"/>
  <c r="M33" i="9"/>
  <c r="M135" i="9"/>
  <c r="M68" i="9"/>
  <c r="N32" i="9"/>
  <c r="N134" i="9"/>
  <c r="N101" i="9"/>
  <c r="N67" i="9"/>
  <c r="N69" i="9"/>
  <c r="N103" i="9"/>
  <c r="N136" i="9"/>
  <c r="N34" i="9"/>
  <c r="M105" i="9"/>
  <c r="P35" i="9"/>
  <c r="O131" i="9"/>
  <c r="O29" i="9"/>
  <c r="O64" i="9"/>
  <c r="O98" i="9"/>
  <c r="L102" i="9"/>
  <c r="L68" i="9"/>
  <c r="O133" i="9"/>
  <c r="O66" i="9"/>
  <c r="O31" i="9"/>
  <c r="O37" i="9"/>
  <c r="O134" i="9"/>
  <c r="O101" i="9"/>
  <c r="O67" i="9"/>
  <c r="O32" i="9"/>
  <c r="K37" i="9"/>
  <c r="M51" i="9"/>
  <c r="M16" i="9"/>
  <c r="M118" i="9"/>
  <c r="M85" i="9"/>
  <c r="N119" i="9"/>
  <c r="N52" i="9"/>
  <c r="M121" i="9"/>
  <c r="M54" i="9"/>
  <c r="M88" i="9"/>
  <c r="P21" i="9"/>
  <c r="P56" i="9"/>
  <c r="P123" i="9"/>
  <c r="Q101" i="9"/>
  <c r="O51" i="9"/>
  <c r="O85" i="9"/>
  <c r="O118" i="9"/>
  <c r="O16" i="9"/>
  <c r="O52" i="9"/>
  <c r="O17" i="9"/>
  <c r="P125" i="9"/>
  <c r="P23" i="9"/>
  <c r="P92" i="9"/>
  <c r="Q36" i="9"/>
  <c r="M93" i="9"/>
  <c r="O126" i="9"/>
  <c r="O59" i="9"/>
  <c r="O24" i="9"/>
  <c r="O93" i="9"/>
  <c r="P130" i="9"/>
  <c r="P63" i="9"/>
  <c r="O55" i="9"/>
  <c r="O89" i="9"/>
  <c r="O122" i="9"/>
  <c r="L21" i="9"/>
  <c r="L123" i="9"/>
  <c r="L90" i="9"/>
  <c r="M20" i="9"/>
  <c r="M89" i="9"/>
  <c r="M55" i="9"/>
  <c r="M122" i="9"/>
  <c r="P29" i="9"/>
  <c r="P131" i="9"/>
  <c r="P64" i="9"/>
  <c r="P98" i="9"/>
  <c r="M30" i="9"/>
  <c r="O96" i="9"/>
  <c r="N64" i="9"/>
  <c r="N98" i="9"/>
  <c r="N131" i="9"/>
  <c r="N29" i="9"/>
  <c r="L58" i="9"/>
  <c r="L92" i="9"/>
  <c r="N133" i="9"/>
  <c r="N31" i="9"/>
  <c r="N66" i="9"/>
  <c r="M26" i="9"/>
  <c r="M128" i="9"/>
  <c r="M95" i="9"/>
  <c r="P138" i="9"/>
  <c r="P71" i="9"/>
  <c r="P105" i="9"/>
  <c r="P36" i="9"/>
  <c r="L128" i="9"/>
  <c r="L26" i="9"/>
  <c r="L61" i="9"/>
  <c r="L95" i="9"/>
  <c r="M29" i="9"/>
  <c r="O34" i="9"/>
  <c r="L131" i="9"/>
  <c r="L98" i="9"/>
  <c r="L29" i="9"/>
  <c r="L64" i="9"/>
  <c r="L63" i="9"/>
  <c r="L97" i="9"/>
  <c r="M134" i="9"/>
  <c r="M101" i="9"/>
  <c r="M67" i="9"/>
  <c r="O70" i="9"/>
  <c r="O137" i="9"/>
  <c r="O104" i="9"/>
  <c r="N18" i="9"/>
  <c r="N87" i="9"/>
  <c r="N120" i="9"/>
  <c r="N53" i="9"/>
  <c r="O50" i="9"/>
  <c r="O117" i="9"/>
  <c r="O15" i="9"/>
  <c r="O84" i="9"/>
  <c r="O53" i="9"/>
  <c r="Q68" i="9"/>
  <c r="Q33" i="9"/>
  <c r="M56" i="9"/>
  <c r="M123" i="9"/>
  <c r="M21" i="9"/>
  <c r="N124" i="9"/>
  <c r="N91" i="9"/>
  <c r="N22" i="9"/>
  <c r="N57" i="9"/>
  <c r="O19" i="9"/>
  <c r="O121" i="9"/>
  <c r="O54" i="9"/>
  <c r="O88" i="9"/>
  <c r="N93" i="9"/>
  <c r="O124" i="9"/>
  <c r="M25" i="9"/>
  <c r="M94" i="9"/>
  <c r="M127" i="9"/>
  <c r="M60" i="9"/>
  <c r="L24" i="9"/>
  <c r="L93" i="9"/>
  <c r="O60" i="9"/>
  <c r="O25" i="9"/>
  <c r="O127" i="9"/>
  <c r="O92" i="9"/>
  <c r="O23" i="9"/>
  <c r="O125" i="9"/>
  <c r="N97" i="9"/>
  <c r="N130" i="9"/>
  <c r="N28" i="9"/>
  <c r="N63" i="9"/>
  <c r="L121" i="9"/>
  <c r="L88" i="9"/>
  <c r="L19" i="9"/>
  <c r="L54" i="9"/>
  <c r="L57" i="9"/>
  <c r="L132" i="9"/>
  <c r="O61" i="9"/>
  <c r="O95" i="9"/>
  <c r="O128" i="9"/>
  <c r="O26" i="9"/>
  <c r="N33" i="9"/>
  <c r="N135" i="9"/>
  <c r="L94" i="9"/>
  <c r="L127" i="9"/>
  <c r="L60" i="9"/>
  <c r="L25" i="9"/>
  <c r="M103" i="9"/>
  <c r="M34" i="9"/>
  <c r="M136" i="9"/>
  <c r="N105" i="9"/>
  <c r="N36" i="9"/>
  <c r="N71" i="9"/>
  <c r="N138" i="9"/>
  <c r="O135" i="9"/>
  <c r="O33" i="9"/>
  <c r="O102" i="9"/>
  <c r="O68" i="9"/>
  <c r="Q99" i="9"/>
  <c r="Q65" i="9"/>
  <c r="L18" i="9"/>
  <c r="L53" i="9"/>
  <c r="L120" i="9"/>
  <c r="L87" i="9"/>
  <c r="N35" i="9"/>
  <c r="N104" i="9"/>
  <c r="L138" i="9"/>
  <c r="L71" i="9"/>
  <c r="L36" i="9"/>
  <c r="L105" i="9"/>
  <c r="O36" i="9"/>
  <c r="O71" i="9"/>
  <c r="O138" i="9"/>
  <c r="O105" i="9"/>
  <c r="L67" i="9"/>
  <c r="L69" i="9"/>
  <c r="L136" i="9"/>
  <c r="M137" i="9"/>
  <c r="M70" i="9"/>
  <c r="M104" i="9"/>
  <c r="M35" i="9"/>
  <c r="L70" i="9"/>
  <c r="L35" i="9"/>
  <c r="M37" i="9"/>
  <c r="L133" i="9"/>
  <c r="L66" i="9"/>
  <c r="L31" i="9"/>
  <c r="L100" i="9"/>
  <c r="N37" i="9"/>
  <c r="L37" i="9"/>
  <c r="Q37" i="9"/>
  <c r="P37" i="9"/>
  <c r="E60" i="9" l="1"/>
  <c r="E51" i="9"/>
  <c r="E47" i="9"/>
  <c r="C64" i="9"/>
  <c r="D61" i="9"/>
  <c r="D54" i="9"/>
  <c r="D51" i="9"/>
  <c r="E63" i="9"/>
  <c r="E67" i="9"/>
  <c r="C57" i="9"/>
  <c r="D60" i="9"/>
  <c r="D56" i="9"/>
  <c r="E57" i="9"/>
  <c r="E45" i="9"/>
  <c r="C70" i="9"/>
  <c r="D52" i="9"/>
  <c r="D42" i="9"/>
  <c r="E52" i="9"/>
  <c r="E65" i="9"/>
  <c r="C42" i="9"/>
  <c r="D45" i="9"/>
  <c r="D53" i="9"/>
  <c r="E42" i="9"/>
  <c r="E69" i="9"/>
  <c r="D58" i="9"/>
  <c r="D48" i="9"/>
  <c r="M12" i="9"/>
  <c r="M47" i="9"/>
  <c r="M81" i="9"/>
  <c r="N70" i="9"/>
  <c r="M64" i="9"/>
  <c r="M71" i="9"/>
  <c r="M100" i="9"/>
  <c r="N65" i="9"/>
  <c r="Q14" i="9"/>
  <c r="Q10" i="9"/>
  <c r="Q95" i="9"/>
  <c r="M114" i="9"/>
  <c r="P111" i="9"/>
  <c r="P78" i="9"/>
  <c r="K97" i="9"/>
  <c r="K63" i="9"/>
  <c r="F42" i="9"/>
  <c r="L137" i="9"/>
  <c r="L103" i="9"/>
  <c r="L134" i="9"/>
  <c r="N137" i="9"/>
  <c r="Q30" i="9"/>
  <c r="M69" i="9"/>
  <c r="N102" i="9"/>
  <c r="L99" i="9"/>
  <c r="L22" i="9"/>
  <c r="O58" i="9"/>
  <c r="L59" i="9"/>
  <c r="O22" i="9"/>
  <c r="N59" i="9"/>
  <c r="M90" i="9"/>
  <c r="O18" i="9"/>
  <c r="O35" i="9"/>
  <c r="L28" i="9"/>
  <c r="O103" i="9"/>
  <c r="M98" i="9"/>
  <c r="M61" i="9"/>
  <c r="L23" i="9"/>
  <c r="O27" i="9"/>
  <c r="M132" i="9"/>
  <c r="L56" i="9"/>
  <c r="P97" i="9"/>
  <c r="M126" i="9"/>
  <c r="Q71" i="9"/>
  <c r="O119" i="9"/>
  <c r="Q67" i="9"/>
  <c r="P90" i="9"/>
  <c r="N17" i="9"/>
  <c r="L33" i="9"/>
  <c r="P137" i="9"/>
  <c r="M138" i="9"/>
  <c r="M102" i="9"/>
  <c r="P67" i="9"/>
  <c r="O63" i="9"/>
  <c r="M66" i="9"/>
  <c r="L122" i="9"/>
  <c r="N99" i="9"/>
  <c r="N95" i="9"/>
  <c r="N25" i="9"/>
  <c r="P61" i="9"/>
  <c r="P126" i="9"/>
  <c r="L85" i="9"/>
  <c r="O14" i="9"/>
  <c r="O83" i="9"/>
  <c r="P57" i="9"/>
  <c r="M14" i="9"/>
  <c r="L50" i="9"/>
  <c r="O115" i="9"/>
  <c r="O48" i="9"/>
  <c r="M112" i="9"/>
  <c r="K102" i="9"/>
  <c r="K2" i="9"/>
  <c r="P120" i="9"/>
  <c r="O77" i="9"/>
  <c r="Q62" i="9"/>
  <c r="L8" i="9"/>
  <c r="L77" i="9"/>
  <c r="K113" i="9"/>
  <c r="K80" i="9"/>
  <c r="Q45" i="9"/>
  <c r="K7" i="9"/>
  <c r="N49" i="9"/>
  <c r="N14" i="9"/>
  <c r="Q61" i="9"/>
  <c r="M117" i="9"/>
  <c r="M80" i="9"/>
  <c r="M43" i="9"/>
  <c r="M110" i="9"/>
  <c r="P9" i="9"/>
  <c r="K130" i="9"/>
  <c r="K61" i="9"/>
  <c r="K26" i="9"/>
  <c r="C45" i="9"/>
  <c r="C47" i="9"/>
  <c r="C61" i="9"/>
  <c r="C56" i="9"/>
  <c r="C66" i="9"/>
  <c r="C67" i="9"/>
  <c r="C60" i="9"/>
  <c r="C63" i="9"/>
  <c r="C50" i="9"/>
  <c r="C55" i="9"/>
  <c r="C53" i="9"/>
  <c r="C68" i="9"/>
  <c r="C49" i="9"/>
  <c r="C52" i="9"/>
  <c r="C59" i="9"/>
  <c r="C71" i="9"/>
  <c r="F55" i="9"/>
  <c r="L101" i="9"/>
  <c r="M65" i="9"/>
  <c r="K135" i="9"/>
  <c r="L126" i="9"/>
  <c r="O86" i="9"/>
  <c r="M36" i="9"/>
  <c r="M31" i="9"/>
  <c r="M97" i="9"/>
  <c r="M63" i="9"/>
  <c r="M17" i="9"/>
  <c r="M86" i="9"/>
  <c r="P124" i="9"/>
  <c r="M83" i="9"/>
  <c r="M45" i="9"/>
  <c r="K33" i="9"/>
  <c r="G69" i="9"/>
  <c r="G60" i="9"/>
  <c r="G62" i="9"/>
  <c r="G71" i="9"/>
  <c r="G54" i="9"/>
  <c r="G58" i="9"/>
  <c r="G47" i="9"/>
  <c r="G64" i="9"/>
  <c r="G44" i="9"/>
  <c r="G46" i="9"/>
  <c r="G48" i="9"/>
  <c r="G70" i="9"/>
  <c r="G61" i="9"/>
  <c r="G51" i="9"/>
  <c r="G59" i="9"/>
  <c r="G63" i="9"/>
  <c r="G43" i="9"/>
  <c r="G55" i="9"/>
  <c r="G66" i="9"/>
  <c r="G49" i="9"/>
  <c r="G56" i="9"/>
  <c r="G53" i="9"/>
  <c r="G52" i="9"/>
  <c r="P18" i="9"/>
  <c r="K35" i="9"/>
  <c r="K137" i="9"/>
  <c r="M84" i="9"/>
  <c r="M46" i="9"/>
  <c r="K132" i="9"/>
  <c r="K65" i="9"/>
  <c r="P44" i="9"/>
  <c r="G57" i="9"/>
  <c r="F61" i="9"/>
  <c r="N42" i="9"/>
  <c r="N7" i="9"/>
  <c r="L124" i="9"/>
  <c r="Q105" i="9"/>
  <c r="N60" i="9"/>
  <c r="Q13" i="9"/>
  <c r="Q48" i="9"/>
  <c r="L104" i="9"/>
  <c r="L91" i="9"/>
  <c r="N24" i="9"/>
  <c r="O87" i="9"/>
  <c r="L130" i="9"/>
  <c r="L125" i="9"/>
  <c r="M99" i="9"/>
  <c r="L135" i="9"/>
  <c r="O91" i="9"/>
  <c r="Q32" i="9"/>
  <c r="M119" i="9"/>
  <c r="L16" i="9"/>
  <c r="P22" i="9"/>
  <c r="L117" i="9"/>
  <c r="K87" i="9"/>
  <c r="K18" i="9"/>
  <c r="Q27" i="9"/>
  <c r="K21" i="9"/>
  <c r="K90" i="9"/>
  <c r="K64" i="9"/>
  <c r="K29" i="9"/>
  <c r="K70" i="9"/>
  <c r="O12" i="9"/>
  <c r="O47" i="9"/>
  <c r="P113" i="9"/>
  <c r="P80" i="9"/>
  <c r="K99" i="9"/>
  <c r="K55" i="9"/>
  <c r="K122" i="9"/>
  <c r="K20" i="9"/>
  <c r="K66" i="9"/>
  <c r="K100" i="9"/>
  <c r="M9" i="9"/>
  <c r="M44" i="9"/>
  <c r="C44" i="9"/>
  <c r="C69" i="9"/>
  <c r="G45" i="9"/>
  <c r="P13" i="9"/>
  <c r="P115" i="9"/>
  <c r="F48" i="9"/>
  <c r="F49" i="9"/>
  <c r="F67" i="9"/>
  <c r="F47" i="9"/>
  <c r="F63" i="9"/>
  <c r="F64" i="9"/>
  <c r="F45" i="9"/>
  <c r="F62" i="9"/>
  <c r="F66" i="9"/>
  <c r="F57" i="9"/>
  <c r="F58" i="9"/>
  <c r="F56" i="9"/>
  <c r="F70" i="9"/>
  <c r="F51" i="9"/>
  <c r="F71" i="9"/>
  <c r="F43" i="9"/>
  <c r="F65" i="9"/>
  <c r="F44" i="9"/>
  <c r="F46" i="9"/>
  <c r="F54" i="9"/>
  <c r="F52" i="9"/>
  <c r="F69" i="9"/>
  <c r="F59" i="9"/>
  <c r="N126" i="9"/>
  <c r="O120" i="9"/>
  <c r="N76" i="9"/>
  <c r="L32" i="9"/>
  <c r="N68" i="9"/>
  <c r="M131" i="9"/>
  <c r="P28" i="9"/>
  <c r="N86" i="9"/>
  <c r="P32" i="9"/>
  <c r="L34" i="9"/>
  <c r="L30" i="9"/>
  <c r="O136" i="9"/>
  <c r="O62" i="9"/>
  <c r="M24" i="9"/>
  <c r="P104" i="9"/>
  <c r="O130" i="9"/>
  <c r="M28" i="9"/>
  <c r="P24" i="9"/>
  <c r="L65" i="9"/>
  <c r="O94" i="9"/>
  <c r="O57" i="9"/>
  <c r="Q102" i="9"/>
  <c r="M32" i="9"/>
  <c r="O69" i="9"/>
  <c r="N100" i="9"/>
  <c r="O129" i="9"/>
  <c r="O20" i="9"/>
  <c r="M59" i="9"/>
  <c r="P58" i="9"/>
  <c r="M19" i="9"/>
  <c r="O100" i="9"/>
  <c r="P70" i="9"/>
  <c r="P34" i="9"/>
  <c r="O28" i="9"/>
  <c r="P133" i="9"/>
  <c r="L62" i="9"/>
  <c r="M130" i="9"/>
  <c r="N27" i="9"/>
  <c r="M129" i="9"/>
  <c r="M52" i="9"/>
  <c r="P59" i="9"/>
  <c r="L51" i="9"/>
  <c r="P20" i="9"/>
  <c r="N121" i="9"/>
  <c r="N90" i="9"/>
  <c r="N56" i="9"/>
  <c r="N82" i="9"/>
  <c r="L84" i="9"/>
  <c r="Q58" i="9"/>
  <c r="K120" i="9"/>
  <c r="Q28" i="9"/>
  <c r="P15" i="9"/>
  <c r="P84" i="9"/>
  <c r="K123" i="9"/>
  <c r="L45" i="9"/>
  <c r="K82" i="9"/>
  <c r="Q81" i="9"/>
  <c r="K126" i="9"/>
  <c r="K131" i="9"/>
  <c r="P112" i="9"/>
  <c r="P45" i="9"/>
  <c r="O81" i="9"/>
  <c r="O9" i="9"/>
  <c r="P11" i="9"/>
  <c r="N11" i="9"/>
  <c r="L46" i="9"/>
  <c r="L80" i="9"/>
  <c r="K89" i="9"/>
  <c r="K133" i="9"/>
  <c r="M111" i="9"/>
  <c r="C58" i="9"/>
  <c r="C54" i="9"/>
  <c r="G42" i="9"/>
  <c r="F68" i="9"/>
  <c r="O46" i="9"/>
  <c r="O113" i="9"/>
  <c r="P66" i="9"/>
  <c r="L27" i="9"/>
  <c r="P132" i="9"/>
  <c r="N96" i="9"/>
  <c r="M96" i="9"/>
  <c r="N20" i="9"/>
  <c r="Q34" i="9"/>
  <c r="P94" i="9"/>
  <c r="L83" i="9"/>
  <c r="N13" i="9"/>
  <c r="K53" i="9"/>
  <c r="K56" i="9"/>
  <c r="K92" i="9"/>
  <c r="K23" i="9"/>
  <c r="K24" i="9"/>
  <c r="P121" i="9"/>
  <c r="P86" i="9"/>
  <c r="P119" i="9"/>
  <c r="O114" i="9"/>
  <c r="P46" i="9"/>
  <c r="L11" i="9"/>
  <c r="K31" i="9"/>
  <c r="C48" i="9"/>
  <c r="C43" i="9"/>
  <c r="G68" i="9"/>
  <c r="F50" i="9"/>
  <c r="N30" i="9"/>
  <c r="N127" i="9"/>
  <c r="Q49" i="9"/>
  <c r="L114" i="9"/>
  <c r="L81" i="9"/>
  <c r="N109" i="9"/>
  <c r="O11" i="9"/>
  <c r="P48" i="9"/>
  <c r="K117" i="9"/>
  <c r="K50" i="9"/>
  <c r="K124" i="9"/>
  <c r="K57" i="9"/>
  <c r="K22" i="9"/>
  <c r="K88" i="9"/>
  <c r="K121" i="9"/>
  <c r="F53" i="9"/>
  <c r="P76" i="9"/>
  <c r="M115" i="9"/>
  <c r="K114" i="9"/>
  <c r="N112" i="9"/>
  <c r="K69" i="9"/>
  <c r="Q25" i="9"/>
  <c r="N84" i="9"/>
  <c r="E48" i="9"/>
  <c r="E49" i="9"/>
  <c r="E53" i="9"/>
  <c r="E66" i="9"/>
  <c r="K105" i="9"/>
  <c r="K49" i="9"/>
  <c r="D43" i="9"/>
  <c r="D69" i="9"/>
  <c r="D59" i="9"/>
  <c r="D50" i="9"/>
  <c r="E43" i="9"/>
  <c r="E64" i="9"/>
  <c r="E58" i="9"/>
  <c r="D47" i="9"/>
  <c r="D64" i="9"/>
  <c r="D46" i="9"/>
  <c r="E46" i="9"/>
  <c r="E68" i="9"/>
  <c r="E61" i="9"/>
  <c r="D44" i="9"/>
  <c r="D68" i="9"/>
  <c r="D63" i="9"/>
  <c r="AE21" i="9" l="1"/>
  <c r="AF21" i="9" l="1"/>
  <c r="S21" i="9" s="1"/>
  <c r="AE22" i="9"/>
  <c r="AE23" i="9" l="1"/>
  <c r="AF22" i="9"/>
  <c r="S22" i="9" s="1"/>
  <c r="AE24" i="9" l="1"/>
  <c r="AF23" i="9"/>
  <c r="S23" i="9" s="1"/>
  <c r="AE25" i="9" l="1"/>
  <c r="AF24" i="9"/>
  <c r="S24" i="9" s="1"/>
  <c r="AF25" i="9" l="1"/>
  <c r="S25" i="9" s="1"/>
  <c r="AE26" i="9"/>
  <c r="AE27" i="9" l="1"/>
  <c r="AF26" i="9"/>
  <c r="S26" i="9" s="1"/>
  <c r="AE28" i="9" l="1"/>
  <c r="AF27" i="9"/>
  <c r="S27" i="9" s="1"/>
  <c r="AF28" i="9" l="1"/>
  <c r="S28" i="9" s="1"/>
  <c r="AE29" i="9"/>
  <c r="AF29" i="9" l="1"/>
  <c r="S29" i="9" s="1"/>
  <c r="AE30" i="9"/>
  <c r="AE31" i="9" l="1"/>
  <c r="AF30" i="9"/>
  <c r="S30" i="9" s="1"/>
  <c r="AE32" i="9" l="1"/>
  <c r="AF31" i="9"/>
  <c r="S31" i="9" s="1"/>
  <c r="AF32" i="9" l="1"/>
  <c r="S32" i="9" s="1"/>
  <c r="AE33" i="9"/>
  <c r="AF33" i="9" l="1"/>
  <c r="S33" i="9" s="1"/>
  <c r="AE34" i="9"/>
  <c r="AE35" i="9" l="1"/>
  <c r="AF34" i="9"/>
  <c r="S34" i="9" s="1"/>
  <c r="AE36" i="9" l="1"/>
  <c r="AF35" i="9"/>
  <c r="S35" i="9" s="1"/>
  <c r="AF36" i="9" l="1"/>
  <c r="S36" i="9" s="1"/>
  <c r="AE37" i="9"/>
  <c r="AE38" i="9" l="1"/>
  <c r="AF37" i="9"/>
  <c r="S37" i="9" s="1"/>
  <c r="AE39" i="9" l="1"/>
  <c r="AF38" i="9"/>
  <c r="S38" i="9" s="1"/>
  <c r="AE40" i="9" l="1"/>
  <c r="AF39" i="9"/>
  <c r="S39" i="9" s="1"/>
  <c r="AE41" i="9" l="1"/>
  <c r="AF40" i="9"/>
  <c r="S40" i="9" s="1"/>
  <c r="AE42" i="9" l="1"/>
  <c r="AF41" i="9"/>
  <c r="S41" i="9" s="1"/>
  <c r="AF42" i="9" l="1"/>
  <c r="S42" i="9" s="1"/>
  <c r="AE43" i="9"/>
  <c r="AE44" i="9" l="1"/>
  <c r="AF43" i="9"/>
  <c r="S43" i="9" s="1"/>
  <c r="AE45" i="9" l="1"/>
  <c r="AF44" i="9"/>
  <c r="S44" i="9" s="1"/>
  <c r="AF45" i="9" l="1"/>
  <c r="S45" i="9" s="1"/>
  <c r="AE46" i="9"/>
  <c r="AF46" i="9" l="1"/>
  <c r="S46" i="9" s="1"/>
  <c r="AE47" i="9"/>
  <c r="AF47" i="9" l="1"/>
  <c r="S47" i="9" s="1"/>
  <c r="AE48" i="9"/>
  <c r="AF48" i="9" l="1"/>
  <c r="S48" i="9" s="1"/>
  <c r="AE49" i="9"/>
  <c r="AE50" i="9" l="1"/>
  <c r="AF49" i="9"/>
  <c r="S49" i="9" s="1"/>
  <c r="AE51" i="9" l="1"/>
  <c r="AF50" i="9"/>
  <c r="S50" i="9" s="1"/>
  <c r="AF51" i="9" l="1"/>
  <c r="S51" i="9" s="1"/>
  <c r="AE52" i="9"/>
  <c r="AE53" i="9" l="1"/>
  <c r="AF52" i="9"/>
  <c r="S52" i="9" s="1"/>
  <c r="AE54" i="9" l="1"/>
  <c r="AF53" i="9"/>
  <c r="S53" i="9" s="1"/>
  <c r="AE55" i="9" l="1"/>
  <c r="AF54" i="9"/>
  <c r="S54" i="9" s="1"/>
  <c r="AE56" i="9" l="1"/>
  <c r="AF55" i="9"/>
  <c r="S55" i="9" s="1"/>
  <c r="AE57" i="9" l="1"/>
  <c r="AF56" i="9"/>
  <c r="S56" i="9" s="1"/>
  <c r="AE58" i="9" l="1"/>
  <c r="AF57" i="9"/>
  <c r="S57" i="9" s="1"/>
  <c r="AE59" i="9" l="1"/>
  <c r="AF59" i="9" s="1"/>
  <c r="S59" i="9" s="1"/>
  <c r="AF58" i="9"/>
  <c r="S58" i="9" s="1"/>
</calcChain>
</file>

<file path=xl/sharedStrings.xml><?xml version="1.0" encoding="utf-8"?>
<sst xmlns="http://schemas.openxmlformats.org/spreadsheetml/2006/main" count="353" uniqueCount="176">
  <si>
    <t>A50</t>
  </si>
  <si>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  <scheme val="minor"/>
      </rPr>
      <t>C</t>
    </r>
  </si>
  <si>
    <t>Yr</t>
  </si>
  <si>
    <t>steepness</t>
  </si>
  <si>
    <t>R0</t>
  </si>
  <si>
    <t>SB0</t>
  </si>
  <si>
    <t>$D$3*EXP(E$1*$A$3)</t>
  </si>
  <si>
    <t>Age5</t>
  </si>
  <si>
    <t>Age3</t>
  </si>
  <si>
    <t>Age 2</t>
  </si>
  <si>
    <t>201424.0   2420530</t>
  </si>
  <si>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0</t>
    </r>
  </si>
  <si>
    <t>Recr_1978</t>
  </si>
  <si>
    <t>Recr_1979</t>
  </si>
  <si>
    <t>Recr_1980</t>
  </si>
  <si>
    <t>Recr_1981</t>
  </si>
  <si>
    <t>Recr_1982</t>
  </si>
  <si>
    <t>Recr_1983</t>
  </si>
  <si>
    <t>Recr_1984</t>
  </si>
  <si>
    <t>Recr_1985</t>
  </si>
  <si>
    <t>Recr_1986</t>
  </si>
  <si>
    <t>Recr_1987</t>
  </si>
  <si>
    <t>Recr_1988</t>
  </si>
  <si>
    <t>Recr_1989</t>
  </si>
  <si>
    <t>Recr_1990</t>
  </si>
  <si>
    <t>Recr_1991</t>
  </si>
  <si>
    <t>Recr_1992</t>
  </si>
  <si>
    <t>Recr_1993</t>
  </si>
  <si>
    <t>Recr_1994</t>
  </si>
  <si>
    <t>Recr_1995</t>
  </si>
  <si>
    <t>Recr_1996</t>
  </si>
  <si>
    <t>Recr_1997</t>
  </si>
  <si>
    <t>Recr_1998</t>
  </si>
  <si>
    <t>Recr_1999</t>
  </si>
  <si>
    <t>Recr_2000</t>
  </si>
  <si>
    <t>Recr_2001</t>
  </si>
  <si>
    <t>Recr_2002</t>
  </si>
  <si>
    <t>Recr_2003</t>
  </si>
  <si>
    <t>Recr_2004</t>
  </si>
  <si>
    <t>Recr_2005</t>
  </si>
  <si>
    <t>Recr_2006</t>
  </si>
  <si>
    <t>Recr_2007</t>
  </si>
  <si>
    <t>Recr_2008</t>
  </si>
  <si>
    <t>Recr_2009</t>
  </si>
  <si>
    <t>Recr_2010</t>
  </si>
  <si>
    <t>Recr_2011</t>
  </si>
  <si>
    <t>Recr_2012</t>
  </si>
  <si>
    <t>Recr_2013</t>
  </si>
  <si>
    <t>Recr_2014</t>
  </si>
  <si>
    <t>Recr_2015</t>
  </si>
  <si>
    <t>Recr_2016</t>
  </si>
  <si>
    <t>#_90</t>
  </si>
  <si>
    <t>#_91</t>
  </si>
  <si>
    <t>#_92</t>
  </si>
  <si>
    <t>#_93</t>
  </si>
  <si>
    <t>#_94</t>
  </si>
  <si>
    <t>#_95</t>
  </si>
  <si>
    <t>#_96</t>
  </si>
  <si>
    <t>#_97</t>
  </si>
  <si>
    <t>#_98</t>
  </si>
  <si>
    <t>#_99</t>
  </si>
  <si>
    <t>#_100</t>
  </si>
  <si>
    <t>#_101</t>
  </si>
  <si>
    <t>#_102</t>
  </si>
  <si>
    <t>#_103</t>
  </si>
  <si>
    <t>#_104</t>
  </si>
  <si>
    <t>#_105</t>
  </si>
  <si>
    <t>#_106</t>
  </si>
  <si>
    <t>#_107</t>
  </si>
  <si>
    <t>#_108</t>
  </si>
  <si>
    <t>#_109</t>
  </si>
  <si>
    <t>#_110</t>
  </si>
  <si>
    <t>#_111</t>
  </si>
  <si>
    <t>#_112</t>
  </si>
  <si>
    <t>#_113</t>
  </si>
  <si>
    <t>#_114</t>
  </si>
  <si>
    <t>#_115</t>
  </si>
  <si>
    <t>#_116</t>
  </si>
  <si>
    <t>#_117</t>
  </si>
  <si>
    <t>#_118</t>
  </si>
  <si>
    <t>#_119</t>
  </si>
  <si>
    <t>#_120</t>
  </si>
  <si>
    <t>#_121</t>
  </si>
  <si>
    <t>#_122</t>
  </si>
  <si>
    <t>#_123</t>
  </si>
  <si>
    <t>#_124</t>
  </si>
  <si>
    <t>#_125</t>
  </si>
  <si>
    <t>#_126</t>
  </si>
  <si>
    <t>#_127</t>
  </si>
  <si>
    <t>#_128</t>
  </si>
  <si>
    <t>Model 19.1</t>
  </si>
  <si>
    <t>Main_RecrDev_1978</t>
  </si>
  <si>
    <t>act</t>
  </si>
  <si>
    <t>dev</t>
  </si>
  <si>
    <t>Main_RecrDev_1979</t>
  </si>
  <si>
    <t>Main_RecrDev_1980</t>
  </si>
  <si>
    <t>Main_RecrDev_1981</t>
  </si>
  <si>
    <t>Main_RecrDev_1982</t>
  </si>
  <si>
    <t>Main_RecrDev_1983</t>
  </si>
  <si>
    <t>Main_RecrDev_1984</t>
  </si>
  <si>
    <t>Main_RecrDev_1985</t>
  </si>
  <si>
    <t>Main_RecrDev_1986</t>
  </si>
  <si>
    <t>Main_RecrDev_1987</t>
  </si>
  <si>
    <t>Main_RecrDev_1988</t>
  </si>
  <si>
    <t>Main_RecrDev_1989</t>
  </si>
  <si>
    <t>Main_RecrDev_1990</t>
  </si>
  <si>
    <t>Main_RecrDev_1991</t>
  </si>
  <si>
    <t>Main_RecrDev_1992</t>
  </si>
  <si>
    <t>Main_RecrDev_1993</t>
  </si>
  <si>
    <t>Main_RecrDev_1994</t>
  </si>
  <si>
    <t>Main_RecrDev_1995</t>
  </si>
  <si>
    <t>Main_RecrDev_1996</t>
  </si>
  <si>
    <t>Main_RecrDev_1997</t>
  </si>
  <si>
    <t>Main_RecrDev_1998</t>
  </si>
  <si>
    <t>Main_RecrDev_1999</t>
  </si>
  <si>
    <t>Main_RecrDev_2000</t>
  </si>
  <si>
    <t>Main_RecrDev_2001</t>
  </si>
  <si>
    <t>Main_RecrDev_2002</t>
  </si>
  <si>
    <t>Main_RecrDev_2003</t>
  </si>
  <si>
    <t>Main_RecrDev_2004</t>
  </si>
  <si>
    <t>Main_RecrDev_2005</t>
  </si>
  <si>
    <t>Main_RecrDev_2006</t>
  </si>
  <si>
    <t>Main_RecrDev_2007</t>
  </si>
  <si>
    <t>Main_RecrDev_2008</t>
  </si>
  <si>
    <t>Main_RecrDev_2009</t>
  </si>
  <si>
    <t>Main_RecrDev_2010</t>
  </si>
  <si>
    <t>Main_RecrDev_2011</t>
  </si>
  <si>
    <t>Main_RecrDev_2012</t>
  </si>
  <si>
    <t>Main_RecrDev_2013</t>
  </si>
  <si>
    <t>Main_RecrDev_2014</t>
  </si>
  <si>
    <t>Main_RecrDev_2015</t>
  </si>
  <si>
    <t>Main_RecrDev_2016</t>
  </si>
  <si>
    <t>#_129</t>
  </si>
  <si>
    <t>#_130</t>
  </si>
  <si>
    <t>#_131</t>
  </si>
  <si>
    <t>#_132</t>
  </si>
  <si>
    <t>Model21.1e</t>
  </si>
  <si>
    <t>Recr_2017</t>
  </si>
  <si>
    <t>Recr_2018</t>
  </si>
  <si>
    <t>Recr_2019</t>
  </si>
  <si>
    <t>Recr_2020</t>
  </si>
  <si>
    <t>#_133</t>
  </si>
  <si>
    <t>#_134</t>
  </si>
  <si>
    <t>#_135</t>
  </si>
  <si>
    <t>#_136</t>
  </si>
  <si>
    <t>#_137</t>
  </si>
  <si>
    <t>#_138</t>
  </si>
  <si>
    <t>#_139</t>
  </si>
  <si>
    <t>#_140</t>
  </si>
  <si>
    <t>#_141</t>
  </si>
  <si>
    <t>#_142</t>
  </si>
  <si>
    <t>#_143</t>
  </si>
  <si>
    <t>#_144</t>
  </si>
  <si>
    <t>#_145</t>
  </si>
  <si>
    <t>#_146</t>
  </si>
  <si>
    <t>#_147</t>
  </si>
  <si>
    <t>#_148</t>
  </si>
  <si>
    <t>#_149</t>
  </si>
  <si>
    <t>#_150</t>
  </si>
  <si>
    <t>#_151</t>
  </si>
  <si>
    <t>#_152</t>
  </si>
  <si>
    <t>#_153</t>
  </si>
  <si>
    <t>#_154</t>
  </si>
  <si>
    <t>#_155</t>
  </si>
  <si>
    <t>#_156</t>
  </si>
  <si>
    <t>#_157</t>
  </si>
  <si>
    <t>#_158</t>
  </si>
  <si>
    <t>#_159</t>
  </si>
  <si>
    <t>#_160</t>
  </si>
  <si>
    <t>#_161</t>
  </si>
  <si>
    <t>#_162</t>
  </si>
  <si>
    <t>#_163</t>
  </si>
  <si>
    <t>#_164</t>
  </si>
  <si>
    <t>#_165</t>
  </si>
  <si>
    <t>Beach Seine</t>
  </si>
  <si>
    <t>Spawn Heatwave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</si>
</sst>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/>
    <xf numFmtId="9" fontId="0" fillId="0" borderId="0" xfId="2" applyFont="1"/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" fontId="0" fillId="0" borderId="0" xfId="1" applyNumberFormat="1" applyFont="1"/>
    <xf numFmtId="43" fontId="0" fillId="0" borderId="0" xfId="0" applyNumberFormat="1"/>
    <xf numFmtId="0" fontId="3" fillId="0" borderId="0" xfId="0" applyFont="1" applyAlignment="1">
      <alignment horizontal="right"/>
    </xf>
    <xf numFmtId="43" fontId="0" fillId="0" borderId="0" xfId="1" applyNumberFormat="1" applyFont="1"/>
    <xf numFmtId="1" fontId="0" fillId="0" borderId="0" xfId="0" applyNumberForma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worksheet" Target="worksheets/sheet3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5" Type="http://schemas.openxmlformats.org/officeDocument/2006/relationships/worksheet" Target="worksheets/sheet2.xml"/><Relationship Id="rId15" Type="http://schemas.openxmlformats.org/officeDocument/2006/relationships/styles" Target="styles.xml"/><Relationship Id="rId10" Type="http://schemas.openxmlformats.org/officeDocument/2006/relationships/chartsheet" Target="chartsheets/sheet8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Change in Pacific cod weight </a:t>
            </a:r>
            <a:r>
              <a:rPr lang="en-US" sz="2000" baseline="0"/>
              <a:t>by change in sea surface temperature from 1982-2012 mean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88047647890168"/>
          <c:y val="0.13910108963652273"/>
          <c:w val="0.67877880649534206"/>
          <c:h val="0.7202891911238368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Sheet1!$B$19:$B$29</c:f>
              <c:numCache>
                <c:formatCode>0.00</c:formatCode>
                <c:ptCount val="11"/>
                <c:pt idx="0">
                  <c:v>0.1882282709572142</c:v>
                </c:pt>
                <c:pt idx="1">
                  <c:v>0.46329957645981296</c:v>
                </c:pt>
                <c:pt idx="2">
                  <c:v>0.73276600323797247</c:v>
                </c:pt>
                <c:pt idx="3">
                  <c:v>0.9784168418160466</c:v>
                </c:pt>
                <c:pt idx="4">
                  <c:v>1.1951778233649719</c:v>
                </c:pt>
                <c:pt idx="5">
                  <c:v>1.3829475881107209</c:v>
                </c:pt>
                <c:pt idx="6">
                  <c:v>1.5437053959669835</c:v>
                </c:pt>
                <c:pt idx="7">
                  <c:v>1.6802393939237916</c:v>
                </c:pt>
                <c:pt idx="8">
                  <c:v>1.7955377556306535</c:v>
                </c:pt>
                <c:pt idx="9">
                  <c:v>1.8924922237302459</c:v>
                </c:pt>
                <c:pt idx="10">
                  <c:v>1.973760478310352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4-4CC8-88AB-5160D43E2671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-0.5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Sheet1!$C$19:$C$29</c:f>
              <c:numCache>
                <c:formatCode>0.00</c:formatCode>
                <c:ptCount val="11"/>
                <c:pt idx="0">
                  <c:v>0.20318873707020374</c:v>
                </c:pt>
                <c:pt idx="1">
                  <c:v>0.48056249239018189</c:v>
                </c:pt>
                <c:pt idx="2">
                  <c:v>0.75391057687591534</c:v>
                </c:pt>
                <c:pt idx="3">
                  <c:v>1.0056193700457001</c:v>
                </c:pt>
                <c:pt idx="4">
                  <c:v>1.2302330858730333</c:v>
                </c:pt>
                <c:pt idx="5">
                  <c:v>1.4270898091727731</c:v>
                </c:pt>
                <c:pt idx="6">
                  <c:v>1.5976377901412711</c:v>
                </c:pt>
                <c:pt idx="7">
                  <c:v>1.7442245946097896</c:v>
                </c:pt>
                <c:pt idx="8">
                  <c:v>1.8694985987819717</c:v>
                </c:pt>
                <c:pt idx="9">
                  <c:v>1.97610420115062</c:v>
                </c:pt>
                <c:pt idx="10">
                  <c:v>2.0665296696167954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4-4CC8-88AB-5160D43E2671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Sheet1!$D$19:$D$29</c:f>
              <c:numCache>
                <c:formatCode>0.00</c:formatCode>
                <c:ptCount val="11"/>
                <c:pt idx="0">
                  <c:v>0.21855169662097193</c:v>
                </c:pt>
                <c:pt idx="1">
                  <c:v>0.49818425087075446</c:v>
                </c:pt>
                <c:pt idx="2">
                  <c:v>0.77529915060644006</c:v>
                </c:pt>
                <c:pt idx="3">
                  <c:v>1.0328820731359465</c:v>
                </c:pt>
                <c:pt idx="4">
                  <c:v>1.2651663574034855</c:v>
                </c:pt>
                <c:pt idx="5">
                  <c:v>1.4709886968539159</c:v>
                </c:pt>
                <c:pt idx="6">
                  <c:v>1.6513034019378454</c:v>
                </c:pt>
                <c:pt idx="7">
                  <c:v>1.8080345992175835</c:v>
                </c:pt>
                <c:pt idx="8">
                  <c:v>1.9434929854948277</c:v>
                </c:pt>
                <c:pt idx="9">
                  <c:v>2.0600675803503687</c:v>
                </c:pt>
                <c:pt idx="10">
                  <c:v>2.1600630857804597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4-4CC8-88AB-5160D43E2671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Sheet1!$E$19:$E$29</c:f>
              <c:numCache>
                <c:formatCode>0.00</c:formatCode>
                <c:ptCount val="11"/>
                <c:pt idx="0">
                  <c:v>0.23419043127292322</c:v>
                </c:pt>
                <c:pt idx="1">
                  <c:v>0.5160299386397007</c:v>
                </c:pt>
                <c:pt idx="2">
                  <c:v>0.79680023541838441</c:v>
                </c:pt>
                <c:pt idx="3">
                  <c:v>1.060078486883635</c:v>
                </c:pt>
                <c:pt idx="4">
                  <c:v>1.299848512337644</c:v>
                </c:pt>
                <c:pt idx="5">
                  <c:v>1.5145009654120947</c:v>
                </c:pt>
                <c:pt idx="6">
                  <c:v>1.7045335519932043</c:v>
                </c:pt>
                <c:pt idx="7">
                  <c:v>1.8714667579679289</c:v>
                </c:pt>
                <c:pt idx="8">
                  <c:v>2.017279443168754</c:v>
                </c:pt>
                <c:pt idx="9">
                  <c:v>2.1441011049170893</c:v>
                </c:pt>
                <c:pt idx="10">
                  <c:v>2.2540422382061891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4-4CC8-88AB-5160D43E2671}"/>
            </c:ext>
          </c:extLst>
        </c:ser>
        <c:ser>
          <c:idx val="4"/>
          <c:order val="4"/>
          <c:tx>
            <c:strRef>
              <c:f>Sheet1!$F$18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Sheet1!$F$19:$F$29</c:f>
              <c:numCache>
                <c:formatCode>0.00</c:formatCode>
                <c:ptCount val="11"/>
                <c:pt idx="0">
                  <c:v>0.2499569189527073</c:v>
                </c:pt>
                <c:pt idx="1">
                  <c:v>0.53394146106665341</c:v>
                </c:pt>
                <c:pt idx="2">
                  <c:v>0.81825655560968236</c:v>
                </c:pt>
                <c:pt idx="3">
                  <c:v>1.087054891743354</c:v>
                </c:pt>
                <c:pt idx="4">
                  <c:v>1.3341233858562684</c:v>
                </c:pt>
                <c:pt idx="5">
                  <c:v>1.5574578224115789</c:v>
                </c:pt>
                <c:pt idx="6">
                  <c:v>1.7571361495068605</c:v>
                </c:pt>
                <c:pt idx="7">
                  <c:v>1.9342968702401648</c:v>
                </c:pt>
                <c:pt idx="8">
                  <c:v>2.0905959197592208</c:v>
                </c:pt>
                <c:pt idx="9">
                  <c:v>2.2279025875213301</c:v>
                </c:pt>
                <c:pt idx="10">
                  <c:v>2.3481258296573149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B4-4CC8-88AB-5160D43E2671}"/>
            </c:ext>
          </c:extLst>
        </c:ser>
        <c:ser>
          <c:idx val="5"/>
          <c:order val="5"/>
          <c:tx>
            <c:strRef>
              <c:f>Sheet1!$G$18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Sheet1!$G$19:$G$29</c:f>
              <c:numCache>
                <c:formatCode>0.00</c:formatCode>
                <c:ptCount val="11"/>
                <c:pt idx="0">
                  <c:v>0.25783612492832031</c:v>
                </c:pt>
                <c:pt idx="1">
                  <c:v>0.54286626776774005</c:v>
                </c:pt>
                <c:pt idx="2">
                  <c:v>0.82891177582481612</c:v>
                </c:pt>
                <c:pt idx="3">
                  <c:v>1.1004050282338265</c:v>
                </c:pt>
                <c:pt idx="4">
                  <c:v>1.3510516641873387</c:v>
                </c:pt>
                <c:pt idx="5">
                  <c:v>1.5786678579376918</c:v>
                </c:pt>
                <c:pt idx="6">
                  <c:v>1.7831351750468252</c:v>
                </c:pt>
                <c:pt idx="7">
                  <c:v>1.9654096345653476</c:v>
                </c:pt>
                <c:pt idx="8">
                  <c:v>2.1269898379811663</c:v>
                </c:pt>
                <c:pt idx="9">
                  <c:v>2.2696156681864132</c:v>
                </c:pt>
                <c:pt idx="10">
                  <c:v>2.3950935241644249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B4-4CC8-88AB-5160D43E2671}"/>
            </c:ext>
          </c:extLst>
        </c:ser>
        <c:ser>
          <c:idx val="6"/>
          <c:order val="6"/>
          <c:tx>
            <c:strRef>
              <c:f>Sheet1!$H$18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Sheet1!$H$19:$H$29</c:f>
              <c:numCache>
                <c:formatCode>0.00</c:formatCode>
                <c:ptCount val="11"/>
                <c:pt idx="0">
                  <c:v>0.28117901852467114</c:v>
                </c:pt>
                <c:pt idx="1">
                  <c:v>0.56921733787429296</c:v>
                </c:pt>
                <c:pt idx="2">
                  <c:v>0.86027922759254127</c:v>
                </c:pt>
                <c:pt idx="3">
                  <c:v>1.1395960733367829</c:v>
                </c:pt>
                <c:pt idx="4">
                  <c:v>1.4006871481383407</c:v>
                </c:pt>
                <c:pt idx="5">
                  <c:v>1.6408944420987095</c:v>
                </c:pt>
                <c:pt idx="6">
                  <c:v>1.8595621060585354</c:v>
                </c:pt>
                <c:pt idx="7">
                  <c:v>2.0571336642447222</c:v>
                </c:pt>
                <c:pt idx="8">
                  <c:v>2.2346551255782638</c:v>
                </c:pt>
                <c:pt idx="9">
                  <c:v>2.3934848222814749</c:v>
                </c:pt>
                <c:pt idx="10">
                  <c:v>2.5351184824306761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B4-4CC8-88AB-5160D43E2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711680"/>
        <c:axId val="1778711264"/>
      </c:lineChart>
      <c:catAx>
        <c:axId val="1778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264"/>
        <c:crosses val="autoZero"/>
        <c:auto val="1"/>
        <c:lblAlgn val="ctr"/>
        <c:lblOffset val="100"/>
        <c:noMultiLvlLbl val="0"/>
      </c:catAx>
      <c:valAx>
        <c:axId val="17787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47968042456247"/>
          <c:y val="0.31100453352421858"/>
          <c:w val="0.11347270052781863"/>
          <c:h val="0.32754082177275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Pacific cod stock </a:t>
            </a:r>
            <a:r>
              <a:rPr lang="en-US" sz="2000" baseline="0"/>
              <a:t>recruit curves by change in sea surface temperature from 1982-2012 mean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02333362175881"/>
          <c:y val="0.13910108963652273"/>
          <c:w val="0.62163594935248478"/>
          <c:h val="0.62129929213393775"/>
        </c:manualLayout>
      </c:layout>
      <c:lineChart>
        <c:grouping val="standard"/>
        <c:varyColors val="0"/>
        <c:ser>
          <c:idx val="0"/>
          <c:order val="0"/>
          <c:tx>
            <c:strRef>
              <c:f>Sheet3!$K$40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Sheet3!$J$41:$J$71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Sheet3!$K$41:$K$71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113431.84829417158</c:v>
                </c:pt>
                <c:pt idx="2">
                  <c:v>113431.84829417158</c:v>
                </c:pt>
                <c:pt idx="3">
                  <c:v>113431.84829417158</c:v>
                </c:pt>
                <c:pt idx="4">
                  <c:v>113431.84829417158</c:v>
                </c:pt>
                <c:pt idx="5">
                  <c:v>113431.84829417158</c:v>
                </c:pt>
                <c:pt idx="6">
                  <c:v>113431.84829417158</c:v>
                </c:pt>
                <c:pt idx="7">
                  <c:v>113431.84829417158</c:v>
                </c:pt>
                <c:pt idx="8">
                  <c:v>113431.84829417158</c:v>
                </c:pt>
                <c:pt idx="9">
                  <c:v>113431.84829417158</c:v>
                </c:pt>
                <c:pt idx="10">
                  <c:v>113431.84829417158</c:v>
                </c:pt>
                <c:pt idx="11">
                  <c:v>113431.84829417158</c:v>
                </c:pt>
                <c:pt idx="12">
                  <c:v>113431.84829417158</c:v>
                </c:pt>
                <c:pt idx="13">
                  <c:v>113431.84829417158</c:v>
                </c:pt>
                <c:pt idx="14">
                  <c:v>113431.84829417158</c:v>
                </c:pt>
                <c:pt idx="15">
                  <c:v>113431.84829417158</c:v>
                </c:pt>
                <c:pt idx="16">
                  <c:v>113431.84829417158</c:v>
                </c:pt>
                <c:pt idx="17">
                  <c:v>113431.84829417158</c:v>
                </c:pt>
                <c:pt idx="18">
                  <c:v>113431.84829417158</c:v>
                </c:pt>
                <c:pt idx="19">
                  <c:v>113431.84829417158</c:v>
                </c:pt>
                <c:pt idx="20">
                  <c:v>113431.84829417158</c:v>
                </c:pt>
                <c:pt idx="21">
                  <c:v>113431.84829417158</c:v>
                </c:pt>
                <c:pt idx="22">
                  <c:v>113431.84829417158</c:v>
                </c:pt>
                <c:pt idx="23">
                  <c:v>113431.84829417158</c:v>
                </c:pt>
                <c:pt idx="24">
                  <c:v>113431.84829417158</c:v>
                </c:pt>
                <c:pt idx="25">
                  <c:v>113431.84829417158</c:v>
                </c:pt>
                <c:pt idx="26">
                  <c:v>113431.84829417158</c:v>
                </c:pt>
                <c:pt idx="27">
                  <c:v>113431.84829417158</c:v>
                </c:pt>
                <c:pt idx="28">
                  <c:v>113431.84829417158</c:v>
                </c:pt>
                <c:pt idx="29">
                  <c:v>113431.84829417158</c:v>
                </c:pt>
                <c:pt idx="30">
                  <c:v>113431.84829417158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1-4D86-BF79-67B48F3CDF75}"/>
            </c:ext>
          </c:extLst>
        </c:ser>
        <c:ser>
          <c:idx val="1"/>
          <c:order val="1"/>
          <c:tx>
            <c:strRef>
              <c:f>Sheet3!$L$40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Sheet3!$J$41:$J$71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Sheet3!$L$41:$L$71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92663.071370953738</c:v>
                </c:pt>
                <c:pt idx="2">
                  <c:v>92663.071370953738</c:v>
                </c:pt>
                <c:pt idx="3">
                  <c:v>92663.071370953738</c:v>
                </c:pt>
                <c:pt idx="4">
                  <c:v>92663.071370953738</c:v>
                </c:pt>
                <c:pt idx="5">
                  <c:v>92663.071370953738</c:v>
                </c:pt>
                <c:pt idx="6">
                  <c:v>92663.071370953738</c:v>
                </c:pt>
                <c:pt idx="7">
                  <c:v>92663.071370953738</c:v>
                </c:pt>
                <c:pt idx="8">
                  <c:v>92663.071370953738</c:v>
                </c:pt>
                <c:pt idx="9">
                  <c:v>92663.071370953752</c:v>
                </c:pt>
                <c:pt idx="10">
                  <c:v>92663.071370953738</c:v>
                </c:pt>
                <c:pt idx="11">
                  <c:v>92663.071370953738</c:v>
                </c:pt>
                <c:pt idx="12">
                  <c:v>92663.071370953738</c:v>
                </c:pt>
                <c:pt idx="13">
                  <c:v>92663.071370953738</c:v>
                </c:pt>
                <c:pt idx="14">
                  <c:v>92663.071370953738</c:v>
                </c:pt>
                <c:pt idx="15">
                  <c:v>92663.071370953738</c:v>
                </c:pt>
                <c:pt idx="16">
                  <c:v>92663.071370953738</c:v>
                </c:pt>
                <c:pt idx="17">
                  <c:v>92663.071370953738</c:v>
                </c:pt>
                <c:pt idx="18">
                  <c:v>92663.071370953752</c:v>
                </c:pt>
                <c:pt idx="19">
                  <c:v>92663.071370953738</c:v>
                </c:pt>
                <c:pt idx="20">
                  <c:v>92663.071370953738</c:v>
                </c:pt>
                <c:pt idx="21">
                  <c:v>92663.071370953738</c:v>
                </c:pt>
                <c:pt idx="22">
                  <c:v>92663.071370953738</c:v>
                </c:pt>
                <c:pt idx="23">
                  <c:v>92663.071370953752</c:v>
                </c:pt>
                <c:pt idx="24">
                  <c:v>92663.071370953738</c:v>
                </c:pt>
                <c:pt idx="25">
                  <c:v>92663.071370953738</c:v>
                </c:pt>
                <c:pt idx="26">
                  <c:v>92663.071370953738</c:v>
                </c:pt>
                <c:pt idx="27">
                  <c:v>92663.071370953738</c:v>
                </c:pt>
                <c:pt idx="28">
                  <c:v>92663.071370953738</c:v>
                </c:pt>
                <c:pt idx="29">
                  <c:v>92663.071370953738</c:v>
                </c:pt>
                <c:pt idx="30">
                  <c:v>92663.071370953738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1-4D86-BF79-67B48F3CDF75}"/>
            </c:ext>
          </c:extLst>
        </c:ser>
        <c:ser>
          <c:idx val="2"/>
          <c:order val="2"/>
          <c:tx>
            <c:strRef>
              <c:f>Sheet3!$M$40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Sheet3!$J$41:$J$71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Sheet3!$M$41:$M$71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87962.854134441484</c:v>
                </c:pt>
                <c:pt idx="2">
                  <c:v>87962.854134441484</c:v>
                </c:pt>
                <c:pt idx="3">
                  <c:v>87962.854134441484</c:v>
                </c:pt>
                <c:pt idx="4">
                  <c:v>87962.854134441484</c:v>
                </c:pt>
                <c:pt idx="5">
                  <c:v>87962.854134441499</c:v>
                </c:pt>
                <c:pt idx="6">
                  <c:v>87962.854134441484</c:v>
                </c:pt>
                <c:pt idx="7">
                  <c:v>87962.854134441484</c:v>
                </c:pt>
                <c:pt idx="8">
                  <c:v>87962.854134441484</c:v>
                </c:pt>
                <c:pt idx="9">
                  <c:v>87962.854134441484</c:v>
                </c:pt>
                <c:pt idx="10">
                  <c:v>87962.854134441499</c:v>
                </c:pt>
                <c:pt idx="11">
                  <c:v>87962.854134441484</c:v>
                </c:pt>
                <c:pt idx="12">
                  <c:v>87962.854134441484</c:v>
                </c:pt>
                <c:pt idx="13">
                  <c:v>87962.854134441484</c:v>
                </c:pt>
                <c:pt idx="14">
                  <c:v>87962.854134441484</c:v>
                </c:pt>
                <c:pt idx="15">
                  <c:v>87962.854134441484</c:v>
                </c:pt>
                <c:pt idx="16">
                  <c:v>87962.854134441484</c:v>
                </c:pt>
                <c:pt idx="17">
                  <c:v>87962.854134441484</c:v>
                </c:pt>
                <c:pt idx="18">
                  <c:v>87962.854134441484</c:v>
                </c:pt>
                <c:pt idx="19">
                  <c:v>87962.854134441484</c:v>
                </c:pt>
                <c:pt idx="20">
                  <c:v>87962.854134441484</c:v>
                </c:pt>
                <c:pt idx="21">
                  <c:v>87962.854134441455</c:v>
                </c:pt>
                <c:pt idx="22">
                  <c:v>87962.854134441484</c:v>
                </c:pt>
                <c:pt idx="23">
                  <c:v>87962.854134441484</c:v>
                </c:pt>
                <c:pt idx="24">
                  <c:v>87962.854134441484</c:v>
                </c:pt>
                <c:pt idx="25">
                  <c:v>87962.854134441484</c:v>
                </c:pt>
                <c:pt idx="26">
                  <c:v>87962.854134441484</c:v>
                </c:pt>
                <c:pt idx="27">
                  <c:v>87962.854134441484</c:v>
                </c:pt>
                <c:pt idx="28">
                  <c:v>87962.854134441484</c:v>
                </c:pt>
                <c:pt idx="29">
                  <c:v>87962.854134441484</c:v>
                </c:pt>
                <c:pt idx="30">
                  <c:v>87962.854134441484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1-4D86-BF79-67B48F3CDF75}"/>
            </c:ext>
          </c:extLst>
        </c:ser>
        <c:ser>
          <c:idx val="3"/>
          <c:order val="3"/>
          <c:tx>
            <c:strRef>
              <c:f>Sheet3!$N$40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Sheet3!$J$41:$J$71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Sheet3!$N$41:$N$71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82403.297027940222</c:v>
                </c:pt>
                <c:pt idx="2">
                  <c:v>82403.297027940222</c:v>
                </c:pt>
                <c:pt idx="3">
                  <c:v>82403.297027940222</c:v>
                </c:pt>
                <c:pt idx="4">
                  <c:v>82403.297027940222</c:v>
                </c:pt>
                <c:pt idx="5">
                  <c:v>82403.297027940222</c:v>
                </c:pt>
                <c:pt idx="6">
                  <c:v>82403.297027940222</c:v>
                </c:pt>
                <c:pt idx="7">
                  <c:v>82403.297027940222</c:v>
                </c:pt>
                <c:pt idx="8">
                  <c:v>82403.297027940222</c:v>
                </c:pt>
                <c:pt idx="9">
                  <c:v>82403.297027940222</c:v>
                </c:pt>
                <c:pt idx="10">
                  <c:v>82403.297027940222</c:v>
                </c:pt>
                <c:pt idx="11">
                  <c:v>82403.297027940222</c:v>
                </c:pt>
                <c:pt idx="12">
                  <c:v>82403.297027940222</c:v>
                </c:pt>
                <c:pt idx="13">
                  <c:v>82403.297027940222</c:v>
                </c:pt>
                <c:pt idx="14">
                  <c:v>82403.297027940222</c:v>
                </c:pt>
                <c:pt idx="15">
                  <c:v>82403.297027940222</c:v>
                </c:pt>
                <c:pt idx="16">
                  <c:v>82403.297027940222</c:v>
                </c:pt>
                <c:pt idx="17">
                  <c:v>82403.297027940222</c:v>
                </c:pt>
                <c:pt idx="18">
                  <c:v>82403.297027940222</c:v>
                </c:pt>
                <c:pt idx="19">
                  <c:v>82403.297027940222</c:v>
                </c:pt>
                <c:pt idx="20">
                  <c:v>82403.297027940222</c:v>
                </c:pt>
                <c:pt idx="21">
                  <c:v>82403.297027940222</c:v>
                </c:pt>
                <c:pt idx="22">
                  <c:v>82403.297027940222</c:v>
                </c:pt>
                <c:pt idx="23">
                  <c:v>82403.297027940222</c:v>
                </c:pt>
                <c:pt idx="24">
                  <c:v>82403.297027940222</c:v>
                </c:pt>
                <c:pt idx="25">
                  <c:v>82403.297027940222</c:v>
                </c:pt>
                <c:pt idx="26">
                  <c:v>82403.297027940222</c:v>
                </c:pt>
                <c:pt idx="27">
                  <c:v>82403.297027940222</c:v>
                </c:pt>
                <c:pt idx="28">
                  <c:v>82403.297027940222</c:v>
                </c:pt>
                <c:pt idx="29">
                  <c:v>82403.297027940222</c:v>
                </c:pt>
                <c:pt idx="30">
                  <c:v>82403.297027940222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C1-4D86-BF79-67B48F3CDF75}"/>
            </c:ext>
          </c:extLst>
        </c:ser>
        <c:ser>
          <c:idx val="4"/>
          <c:order val="4"/>
          <c:tx>
            <c:strRef>
              <c:f>Sheet3!$O$40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Sheet3!$J$41:$J$71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Sheet3!$O$41:$O$71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75931.724759433448</c:v>
                </c:pt>
                <c:pt idx="2">
                  <c:v>75931.724759433448</c:v>
                </c:pt>
                <c:pt idx="3">
                  <c:v>75931.724759433448</c:v>
                </c:pt>
                <c:pt idx="4">
                  <c:v>75931.724759433448</c:v>
                </c:pt>
                <c:pt idx="5">
                  <c:v>75931.724759433448</c:v>
                </c:pt>
                <c:pt idx="6">
                  <c:v>75931.724759433448</c:v>
                </c:pt>
                <c:pt idx="7">
                  <c:v>75931.724759433448</c:v>
                </c:pt>
                <c:pt idx="8">
                  <c:v>75931.724759433448</c:v>
                </c:pt>
                <c:pt idx="9">
                  <c:v>75931.724759433448</c:v>
                </c:pt>
                <c:pt idx="10">
                  <c:v>75931.724759433448</c:v>
                </c:pt>
                <c:pt idx="11">
                  <c:v>75931.724759433448</c:v>
                </c:pt>
                <c:pt idx="12">
                  <c:v>75931.724759433448</c:v>
                </c:pt>
                <c:pt idx="13">
                  <c:v>75931.724759433448</c:v>
                </c:pt>
                <c:pt idx="14">
                  <c:v>75931.724759433448</c:v>
                </c:pt>
                <c:pt idx="15">
                  <c:v>75931.724759433448</c:v>
                </c:pt>
                <c:pt idx="16">
                  <c:v>75931.724759433448</c:v>
                </c:pt>
                <c:pt idx="17">
                  <c:v>75931.724759433448</c:v>
                </c:pt>
                <c:pt idx="18">
                  <c:v>75931.724759433448</c:v>
                </c:pt>
                <c:pt idx="19">
                  <c:v>75931.724759433448</c:v>
                </c:pt>
                <c:pt idx="20">
                  <c:v>75931.724759433448</c:v>
                </c:pt>
                <c:pt idx="21">
                  <c:v>75931.724759433448</c:v>
                </c:pt>
                <c:pt idx="22">
                  <c:v>75931.724759433448</c:v>
                </c:pt>
                <c:pt idx="23">
                  <c:v>75931.724759433448</c:v>
                </c:pt>
                <c:pt idx="24">
                  <c:v>75931.724759433448</c:v>
                </c:pt>
                <c:pt idx="25">
                  <c:v>75931.724759433448</c:v>
                </c:pt>
                <c:pt idx="26">
                  <c:v>75931.724759433448</c:v>
                </c:pt>
                <c:pt idx="27">
                  <c:v>75931.724759433448</c:v>
                </c:pt>
                <c:pt idx="28">
                  <c:v>75931.724759433448</c:v>
                </c:pt>
                <c:pt idx="29">
                  <c:v>75931.724759433448</c:v>
                </c:pt>
                <c:pt idx="30">
                  <c:v>75931.724759433448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C1-4D86-BF79-67B48F3CDF75}"/>
            </c:ext>
          </c:extLst>
        </c:ser>
        <c:ser>
          <c:idx val="5"/>
          <c:order val="5"/>
          <c:tx>
            <c:strRef>
              <c:f>Sheet3!$P$40</c:f>
              <c:strCache>
                <c:ptCount val="1"/>
                <c:pt idx="0">
                  <c:v>160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Sheet3!$J$41:$J$71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Sheet3!$P$41:$P$71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68547.240714536485</c:v>
                </c:pt>
                <c:pt idx="2">
                  <c:v>68547.240714536485</c:v>
                </c:pt>
                <c:pt idx="3">
                  <c:v>68547.240714536485</c:v>
                </c:pt>
                <c:pt idx="4">
                  <c:v>68547.240714536485</c:v>
                </c:pt>
                <c:pt idx="5">
                  <c:v>68547.240714536485</c:v>
                </c:pt>
                <c:pt idx="6">
                  <c:v>68547.240714536485</c:v>
                </c:pt>
                <c:pt idx="7">
                  <c:v>68547.240714536485</c:v>
                </c:pt>
                <c:pt idx="8">
                  <c:v>68547.240714536485</c:v>
                </c:pt>
                <c:pt idx="9">
                  <c:v>68547.240714536485</c:v>
                </c:pt>
                <c:pt idx="10">
                  <c:v>68547.240714536485</c:v>
                </c:pt>
                <c:pt idx="11">
                  <c:v>68547.240714536485</c:v>
                </c:pt>
                <c:pt idx="12">
                  <c:v>68547.240714536485</c:v>
                </c:pt>
                <c:pt idx="13">
                  <c:v>68547.240714536485</c:v>
                </c:pt>
                <c:pt idx="14">
                  <c:v>68547.240714536485</c:v>
                </c:pt>
                <c:pt idx="15">
                  <c:v>68547.240714536485</c:v>
                </c:pt>
                <c:pt idx="16">
                  <c:v>68547.240714536485</c:v>
                </c:pt>
                <c:pt idx="17">
                  <c:v>68547.240714536485</c:v>
                </c:pt>
                <c:pt idx="18">
                  <c:v>68547.240714536485</c:v>
                </c:pt>
                <c:pt idx="19">
                  <c:v>68547.240714536485</c:v>
                </c:pt>
                <c:pt idx="20">
                  <c:v>68547.240714536485</c:v>
                </c:pt>
                <c:pt idx="21">
                  <c:v>68547.240714536485</c:v>
                </c:pt>
                <c:pt idx="22">
                  <c:v>68547.240714536485</c:v>
                </c:pt>
                <c:pt idx="23">
                  <c:v>68547.240714536485</c:v>
                </c:pt>
                <c:pt idx="24">
                  <c:v>68547.240714536485</c:v>
                </c:pt>
                <c:pt idx="25">
                  <c:v>68547.240714536485</c:v>
                </c:pt>
                <c:pt idx="26">
                  <c:v>68547.240714536485</c:v>
                </c:pt>
                <c:pt idx="27">
                  <c:v>68547.240714536485</c:v>
                </c:pt>
                <c:pt idx="28">
                  <c:v>68547.240714536485</c:v>
                </c:pt>
                <c:pt idx="29">
                  <c:v>68547.240714536485</c:v>
                </c:pt>
                <c:pt idx="30">
                  <c:v>68547.240714536485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C1-4D86-BF79-67B48F3CD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711680"/>
        <c:axId val="1778711264"/>
      </c:lineChart>
      <c:catAx>
        <c:axId val="1778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Spawning</a:t>
                </a:r>
                <a:r>
                  <a:rPr lang="en-US" sz="2000" baseline="0"/>
                  <a:t> biomass (t)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264"/>
        <c:crosses val="autoZero"/>
        <c:auto val="1"/>
        <c:lblAlgn val="ctr"/>
        <c:lblOffset val="100"/>
        <c:noMultiLvlLbl val="0"/>
      </c:catAx>
      <c:valAx>
        <c:axId val="17787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 Recrtuits at</a:t>
                </a:r>
                <a:r>
                  <a:rPr lang="en-US" sz="2000" baseline="0"/>
                  <a:t> </a:t>
                </a:r>
                <a:r>
                  <a:rPr lang="en-US" sz="2000"/>
                  <a:t>age-3 no fishing </a:t>
                </a:r>
                <a:r>
                  <a:rPr lang="en-US" sz="1800" b="0" i="0" baseline="0">
                    <a:effectLst/>
                  </a:rPr>
                  <a:t>(1,000s)</a:t>
                </a:r>
                <a:endParaRPr lang="en-US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680"/>
        <c:crosses val="autoZero"/>
        <c:crossBetween val="between"/>
      </c:valAx>
      <c:spPr>
        <a:noFill/>
        <a:ln>
          <a:solidFill>
            <a:schemeClr val="tx1"/>
          </a:solidFill>
          <a:prstDash val="sysDot"/>
        </a:ln>
        <a:effectLst/>
      </c:spPr>
    </c:plotArea>
    <c:legend>
      <c:legendPos val="r"/>
      <c:layout>
        <c:manualLayout>
          <c:xMode val="edge"/>
          <c:yMode val="edge"/>
          <c:x val="0.81912803207291396"/>
          <c:y val="0.31100453352421858"/>
          <c:w val="0.10701215902889466"/>
          <c:h val="0.3655306824491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Age-0 recruitment by spawning heatwave index (</a:t>
            </a: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°</a:t>
            </a:r>
            <a:r>
              <a:rPr lang="en-US" sz="2000"/>
              <a:t>C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Model 21.3 fit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Sheet3!$AD$20:$AD$28</c:f>
              <c:numCache>
                <c:formatCode>0.00</c:formatCode>
                <c:ptCount val="9"/>
                <c:pt idx="0" formatCode="General">
                  <c:v>300</c:v>
                </c:pt>
                <c:pt idx="1">
                  <c:v>155.55594717854098</c:v>
                </c:pt>
                <c:pt idx="2">
                  <c:v>133.2809162666866</c:v>
                </c:pt>
                <c:pt idx="3">
                  <c:v>108.11957228334713</c:v>
                </c:pt>
                <c:pt idx="4">
                  <c:v>80.808709861835695</c:v>
                </c:pt>
                <c:pt idx="5">
                  <c:v>19.679938358757258</c:v>
                </c:pt>
                <c:pt idx="6">
                  <c:v>11.325594773721409</c:v>
                </c:pt>
                <c:pt idx="7">
                  <c:v>4.7300413930046474</c:v>
                </c:pt>
                <c:pt idx="8">
                  <c:v>0</c:v>
                </c:pt>
              </c:numCache>
            </c:numRef>
          </c:xVal>
          <c:yVal>
            <c:numRef>
              <c:f>Sheet3!$AH$20:$AH$28</c:f>
              <c:numCache>
                <c:formatCode>General</c:formatCode>
                <c:ptCount val="9"/>
                <c:pt idx="0">
                  <c:v>258980.79605316228</c:v>
                </c:pt>
                <c:pt idx="1">
                  <c:v>291988.08645785297</c:v>
                </c:pt>
                <c:pt idx="2">
                  <c:v>299305.30652756745</c:v>
                </c:pt>
                <c:pt idx="3">
                  <c:v>308917.07502930693</c:v>
                </c:pt>
                <c:pt idx="4">
                  <c:v>321713.61753798317</c:v>
                </c:pt>
                <c:pt idx="5">
                  <c:v>374025.26013826759</c:v>
                </c:pt>
                <c:pt idx="6">
                  <c:v>390248.50461339258</c:v>
                </c:pt>
                <c:pt idx="7">
                  <c:v>411577.23445461039</c:v>
                </c:pt>
                <c:pt idx="8">
                  <c:v>482406.30771303625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7D-4FAE-8765-F3DF0CBDE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41728"/>
        <c:axId val="1647940064"/>
      </c:scatterChart>
      <c:scatterChart>
        <c:scatterStyle val="lineMarker"/>
        <c:varyColors val="0"/>
        <c:ser>
          <c:idx val="0"/>
          <c:order val="1"/>
          <c:tx>
            <c:v>Model 21.3 recruitment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Sheet3!$AD$28:$AD$59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xVal>
          <c:yVal>
            <c:numRef>
              <c:f>Sheet3!$Y$28:$Y$59</c:f>
              <c:numCache>
                <c:formatCode>General</c:formatCode>
                <c:ptCount val="32"/>
                <c:pt idx="0">
                  <c:v>604371</c:v>
                </c:pt>
                <c:pt idx="1">
                  <c:v>506832</c:v>
                </c:pt>
                <c:pt idx="2">
                  <c:v>496002</c:v>
                </c:pt>
                <c:pt idx="3">
                  <c:v>981002</c:v>
                </c:pt>
                <c:pt idx="4">
                  <c:v>981855</c:v>
                </c:pt>
                <c:pt idx="5">
                  <c:v>699229</c:v>
                </c:pt>
                <c:pt idx="6">
                  <c:v>444091</c:v>
                </c:pt>
                <c:pt idx="7">
                  <c:v>662566</c:v>
                </c:pt>
                <c:pt idx="8">
                  <c:v>733584</c:v>
                </c:pt>
                <c:pt idx="9">
                  <c:v>785796</c:v>
                </c:pt>
                <c:pt idx="10">
                  <c:v>849847</c:v>
                </c:pt>
                <c:pt idx="11">
                  <c:v>496059</c:v>
                </c:pt>
                <c:pt idx="12">
                  <c:v>500158</c:v>
                </c:pt>
                <c:pt idx="13">
                  <c:v>375499</c:v>
                </c:pt>
                <c:pt idx="14">
                  <c:v>448965</c:v>
                </c:pt>
                <c:pt idx="15">
                  <c:v>614606</c:v>
                </c:pt>
                <c:pt idx="16">
                  <c:v>389634</c:v>
                </c:pt>
                <c:pt idx="17">
                  <c:v>396960</c:v>
                </c:pt>
                <c:pt idx="18">
                  <c:v>577215</c:v>
                </c:pt>
                <c:pt idx="19">
                  <c:v>573622</c:v>
                </c:pt>
                <c:pt idx="20">
                  <c:v>303613</c:v>
                </c:pt>
                <c:pt idx="21">
                  <c:v>426752</c:v>
                </c:pt>
                <c:pt idx="22">
                  <c:v>550204</c:v>
                </c:pt>
                <c:pt idx="23">
                  <c:v>725197</c:v>
                </c:pt>
                <c:pt idx="24">
                  <c:v>489954</c:v>
                </c:pt>
                <c:pt idx="25">
                  <c:v>688836</c:v>
                </c:pt>
                <c:pt idx="26">
                  <c:v>390700</c:v>
                </c:pt>
                <c:pt idx="27">
                  <c:v>446613</c:v>
                </c:pt>
                <c:pt idx="28">
                  <c:v>696395</c:v>
                </c:pt>
                <c:pt idx="29" formatCode="0.00E+00">
                  <c:v>1332300</c:v>
                </c:pt>
                <c:pt idx="30">
                  <c:v>924050</c:v>
                </c:pt>
                <c:pt idx="31">
                  <c:v>367286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7D-4FAE-8765-F3DF0CBDEBAB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Sheet3!$AD$21:$AD$27</c:f>
              <c:numCache>
                <c:formatCode>0.00</c:formatCode>
                <c:ptCount val="7"/>
                <c:pt idx="0">
                  <c:v>155.55594717854098</c:v>
                </c:pt>
                <c:pt idx="1">
                  <c:v>133.2809162666866</c:v>
                </c:pt>
                <c:pt idx="2">
                  <c:v>108.11957228334713</c:v>
                </c:pt>
                <c:pt idx="3">
                  <c:v>80.808709861835695</c:v>
                </c:pt>
                <c:pt idx="4">
                  <c:v>19.679938358757258</c:v>
                </c:pt>
                <c:pt idx="5">
                  <c:v>11.325594773721409</c:v>
                </c:pt>
                <c:pt idx="6">
                  <c:v>4.7300413930046474</c:v>
                </c:pt>
              </c:numCache>
            </c:numRef>
          </c:xVal>
          <c:yVal>
            <c:numRef>
              <c:f>Sheet3!$Y$21:$Y$27</c:f>
              <c:numCache>
                <c:formatCode>General</c:formatCode>
                <c:ptCount val="7"/>
                <c:pt idx="0">
                  <c:v>511796</c:v>
                </c:pt>
                <c:pt idx="1">
                  <c:v>223547</c:v>
                </c:pt>
                <c:pt idx="2">
                  <c:v>367079</c:v>
                </c:pt>
                <c:pt idx="3">
                  <c:v>316265</c:v>
                </c:pt>
                <c:pt idx="4" formatCode="0.00E+00">
                  <c:v>1125350</c:v>
                </c:pt>
                <c:pt idx="5">
                  <c:v>495890</c:v>
                </c:pt>
                <c:pt idx="6">
                  <c:v>570000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D-4FAE-8765-F3DF0CBDE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41728"/>
        <c:axId val="1647940064"/>
      </c:scatterChart>
      <c:valAx>
        <c:axId val="164794172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Spawning heatwave index (</a:t>
                </a: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</a:t>
                </a:r>
                <a:r>
                  <a:rPr lang="en-US" sz="1600"/>
                  <a:t>C 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40064"/>
        <c:crosses val="autoZero"/>
        <c:crossBetween val="midCat"/>
      </c:valAx>
      <c:valAx>
        <c:axId val="1647940064"/>
        <c:scaling>
          <c:orientation val="minMax"/>
          <c:max val="1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Age-0 recruitment (1000s)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4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Age-0 recruitment by spawning heatwave index (</a:t>
            </a: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°</a:t>
            </a:r>
            <a:r>
              <a:rPr lang="en-US" sz="2000"/>
              <a:t>C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Model 21.3 fit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Sheet3!$AD$20:$AD$28</c:f>
              <c:numCache>
                <c:formatCode>0.00</c:formatCode>
                <c:ptCount val="9"/>
                <c:pt idx="0" formatCode="General">
                  <c:v>300</c:v>
                </c:pt>
                <c:pt idx="1">
                  <c:v>155.55594717854098</c:v>
                </c:pt>
                <c:pt idx="2">
                  <c:v>133.2809162666866</c:v>
                </c:pt>
                <c:pt idx="3">
                  <c:v>108.11957228334713</c:v>
                </c:pt>
                <c:pt idx="4">
                  <c:v>80.808709861835695</c:v>
                </c:pt>
                <c:pt idx="5">
                  <c:v>19.679938358757258</c:v>
                </c:pt>
                <c:pt idx="6">
                  <c:v>11.325594773721409</c:v>
                </c:pt>
                <c:pt idx="7">
                  <c:v>4.7300413930046474</c:v>
                </c:pt>
                <c:pt idx="8">
                  <c:v>0</c:v>
                </c:pt>
              </c:numCache>
            </c:numRef>
          </c:xVal>
          <c:yVal>
            <c:numRef>
              <c:f>Sheet3!$AI$20:$AI$28</c:f>
              <c:numCache>
                <c:formatCode>General</c:formatCode>
                <c:ptCount val="9"/>
                <c:pt idx="0">
                  <c:v>12.464509191419799</c:v>
                </c:pt>
                <c:pt idx="1">
                  <c:v>12.58446828061621</c:v>
                </c:pt>
                <c:pt idx="2">
                  <c:v>12.609219423478365</c:v>
                </c:pt>
                <c:pt idx="3">
                  <c:v>12.640828154262442</c:v>
                </c:pt>
                <c:pt idx="4">
                  <c:v>12.681417042259683</c:v>
                </c:pt>
                <c:pt idx="5">
                  <c:v>12.832078614592564</c:v>
                </c:pt>
                <c:pt idx="6">
                  <c:v>12.874539006502028</c:v>
                </c:pt>
                <c:pt idx="7">
                  <c:v>12.927751971535344</c:v>
                </c:pt>
                <c:pt idx="8">
                  <c:v>13.086542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4B-46BC-B4AF-B52408970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41728"/>
        <c:axId val="1647940064"/>
      </c:scatterChart>
      <c:scatterChart>
        <c:scatterStyle val="lineMarker"/>
        <c:varyColors val="0"/>
        <c:ser>
          <c:idx val="0"/>
          <c:order val="1"/>
          <c:tx>
            <c:v>Model 19.1 recruits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Sheet3!$AD$28:$AD$59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xVal>
          <c:yVal>
            <c:numRef>
              <c:f>Sheet3!$AB$28:$AB$59</c:f>
              <c:numCache>
                <c:formatCode>General</c:formatCode>
                <c:ptCount val="32"/>
                <c:pt idx="0">
                  <c:v>13.192903850737535</c:v>
                </c:pt>
                <c:pt idx="1">
                  <c:v>13.020658394360503</c:v>
                </c:pt>
                <c:pt idx="2">
                  <c:v>13.359244139687631</c:v>
                </c:pt>
                <c:pt idx="3">
                  <c:v>13.708349533473918</c:v>
                </c:pt>
                <c:pt idx="4">
                  <c:v>13.689584457365424</c:v>
                </c:pt>
                <c:pt idx="5">
                  <c:v>13.369651488716496</c:v>
                </c:pt>
                <c:pt idx="6">
                  <c:v>13.204551474391259</c:v>
                </c:pt>
                <c:pt idx="7">
                  <c:v>13.488578865274739</c:v>
                </c:pt>
                <c:pt idx="8">
                  <c:v>13.419568956959711</c:v>
                </c:pt>
                <c:pt idx="9">
                  <c:v>13.511636771016668</c:v>
                </c:pt>
                <c:pt idx="10">
                  <c:v>13.675348085387602</c:v>
                </c:pt>
                <c:pt idx="11">
                  <c:v>13.229855419744231</c:v>
                </c:pt>
                <c:pt idx="12">
                  <c:v>13.122445374042513</c:v>
                </c:pt>
                <c:pt idx="13">
                  <c:v>12.741834754586195</c:v>
                </c:pt>
                <c:pt idx="14">
                  <c:v>12.85299524300121</c:v>
                </c:pt>
                <c:pt idx="15">
                  <c:v>13.166179285688752</c:v>
                </c:pt>
                <c:pt idx="16">
                  <c:v>12.750441356731216</c:v>
                </c:pt>
                <c:pt idx="17">
                  <c:v>12.786484964434946</c:v>
                </c:pt>
                <c:pt idx="18">
                  <c:v>12.932383772468551</c:v>
                </c:pt>
                <c:pt idx="19">
                  <c:v>13.109521269391031</c:v>
                </c:pt>
                <c:pt idx="20">
                  <c:v>12.325707299216694</c:v>
                </c:pt>
                <c:pt idx="21">
                  <c:v>12.70739323928186</c:v>
                </c:pt>
                <c:pt idx="22">
                  <c:v>13.104850925653031</c:v>
                </c:pt>
                <c:pt idx="23">
                  <c:v>13.532042261741054</c:v>
                </c:pt>
                <c:pt idx="24">
                  <c:v>13.20524574174153</c:v>
                </c:pt>
                <c:pt idx="25">
                  <c:v>13.524370513613201</c:v>
                </c:pt>
                <c:pt idx="26">
                  <c:v>13.148430654466493</c:v>
                </c:pt>
                <c:pt idx="27">
                  <c:v>13.27987639822239</c:v>
                </c:pt>
                <c:pt idx="28">
                  <c:v>13.489983998259104</c:v>
                </c:pt>
                <c:pt idx="29">
                  <c:v>14.167743651475503</c:v>
                </c:pt>
                <c:pt idx="30">
                  <c:v>13.710433335508473</c:v>
                </c:pt>
                <c:pt idx="31">
                  <c:v>12.673923960207766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B-46BC-B4AF-B52408970E01}"/>
            </c:ext>
          </c:extLst>
        </c:ser>
        <c:ser>
          <c:idx val="1"/>
          <c:order val="2"/>
          <c:tx>
            <c:v>Model 19.1 recruits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Sheet3!$AD$21:$AD$27</c:f>
              <c:numCache>
                <c:formatCode>0.00</c:formatCode>
                <c:ptCount val="7"/>
                <c:pt idx="0">
                  <c:v>155.55594717854098</c:v>
                </c:pt>
                <c:pt idx="1">
                  <c:v>133.2809162666866</c:v>
                </c:pt>
                <c:pt idx="2">
                  <c:v>108.11957228334713</c:v>
                </c:pt>
                <c:pt idx="3">
                  <c:v>80.808709861835695</c:v>
                </c:pt>
                <c:pt idx="4">
                  <c:v>19.679938358757258</c:v>
                </c:pt>
                <c:pt idx="5">
                  <c:v>11.325594773721409</c:v>
                </c:pt>
                <c:pt idx="6">
                  <c:v>4.7300413930046474</c:v>
                </c:pt>
              </c:numCache>
            </c:numRef>
          </c:xVal>
          <c:yVal>
            <c:numRef>
              <c:f>Sheet3!$AB$21:$AB$27</c:f>
              <c:numCache>
                <c:formatCode>General</c:formatCode>
                <c:ptCount val="7"/>
                <c:pt idx="0">
                  <c:v>12.606364394864341</c:v>
                </c:pt>
                <c:pt idx="1">
                  <c:v>12.53098908465463</c:v>
                </c:pt>
                <c:pt idx="2">
                  <c:v>12.523434872083365</c:v>
                </c:pt>
                <c:pt idx="3">
                  <c:v>12.57896290770616</c:v>
                </c:pt>
                <c:pt idx="4">
                  <c:v>14.008112424165786</c:v>
                </c:pt>
                <c:pt idx="5">
                  <c:v>12.702523444790758</c:v>
                </c:pt>
                <c:pt idx="6">
                  <c:v>13.500525802984484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4B-46BC-B4AF-B52408970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41728"/>
        <c:axId val="1647940064"/>
      </c:scatterChart>
      <c:scatterChart>
        <c:scatterStyle val="lineMarker"/>
        <c:varyColors val="0"/>
        <c:ser>
          <c:idx val="2"/>
          <c:order val="3"/>
          <c:tx>
            <c:v>Beach Seine 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Sheet3!$CA$10:$CA$25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133.28100002291319</c:v>
                </c:pt>
                <c:pt idx="10">
                  <c:v>155.55600010939307</c:v>
                </c:pt>
                <c:pt idx="11">
                  <c:v>0</c:v>
                </c:pt>
                <c:pt idx="12">
                  <c:v>0</c:v>
                </c:pt>
                <c:pt idx="13">
                  <c:v>100.44800015079031</c:v>
                </c:pt>
                <c:pt idx="14">
                  <c:v>0</c:v>
                </c:pt>
                <c:pt idx="15">
                  <c:v>10.706000006989655</c:v>
                </c:pt>
              </c:numCache>
            </c:numRef>
          </c:xVal>
          <c:yVal>
            <c:numRef>
              <c:f>Sheet3!$BX$10:$BX$25</c:f>
              <c:numCache>
                <c:formatCode>General</c:formatCode>
                <c:ptCount val="16"/>
                <c:pt idx="0">
                  <c:v>4.7298626299454094</c:v>
                </c:pt>
                <c:pt idx="1">
                  <c:v>2.004179057179289</c:v>
                </c:pt>
                <c:pt idx="2">
                  <c:v>3.2669037938787824</c:v>
                </c:pt>
                <c:pt idx="3">
                  <c:v>3.2801590532850993</c:v>
                </c:pt>
                <c:pt idx="4">
                  <c:v>2.2181159363675955</c:v>
                </c:pt>
                <c:pt idx="5">
                  <c:v>3.4203462005009162</c:v>
                </c:pt>
                <c:pt idx="6">
                  <c:v>5.1402004984508993</c:v>
                </c:pt>
                <c:pt idx="7">
                  <c:v>2.0967901800144491</c:v>
                </c:pt>
                <c:pt idx="8">
                  <c:v>2.0386195471595809</c:v>
                </c:pt>
                <c:pt idx="9">
                  <c:v>3.9220713153281329E-2</c:v>
                </c:pt>
                <c:pt idx="10">
                  <c:v>0.50681760236845186</c:v>
                </c:pt>
                <c:pt idx="11">
                  <c:v>4.3136139519877101</c:v>
                </c:pt>
                <c:pt idx="12">
                  <c:v>4.6402477126007877</c:v>
                </c:pt>
                <c:pt idx="13">
                  <c:v>0.60976557162089429</c:v>
                </c:pt>
                <c:pt idx="14">
                  <c:v>5.187553389563182</c:v>
                </c:pt>
                <c:pt idx="15">
                  <c:v>3.0056826044071592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4B-46BC-B4AF-B52408970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702704"/>
        <c:axId val="1102689808"/>
      </c:scatterChart>
      <c:valAx>
        <c:axId val="164794172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Spawning heatwave index (</a:t>
                </a: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</a:t>
                </a:r>
                <a:r>
                  <a:rPr lang="en-US" sz="1600"/>
                  <a:t>C 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40064"/>
        <c:crosses val="autoZero"/>
        <c:crossBetween val="midCat"/>
      </c:valAx>
      <c:valAx>
        <c:axId val="16479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Ln( 1000s  Age-0 recruitment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41728"/>
        <c:crosses val="autoZero"/>
        <c:crossBetween val="midCat"/>
      </c:valAx>
      <c:valAx>
        <c:axId val="1102689808"/>
        <c:scaling>
          <c:orientation val="minMax"/>
          <c:max val="5.5"/>
          <c:min val="-1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Ln(Number of Fish/haul)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702704"/>
        <c:crosses val="max"/>
        <c:crossBetween val="midCat"/>
      </c:valAx>
      <c:valAx>
        <c:axId val="11027027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10268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Sheet3!$A$6:$A$37</c:f>
              <c:numCache>
                <c:formatCode>_(* #,##0_);_(* \(#,##0\);_(* "-"??_);_(@_)</c:formatCode>
                <c:ptCount val="32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201424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600000</c:v>
                </c:pt>
              </c:numCache>
            </c:numRef>
          </c:xVal>
          <c:yVal>
            <c:numRef>
              <c:f>Sheet3!$B$6:$B$37</c:f>
              <c:numCache>
                <c:formatCode>_(* #,##0_);_(* \(#,##0\);_(* "-"??_);_(@_)</c:formatCode>
                <c:ptCount val="32"/>
                <c:pt idx="0" formatCode="0">
                  <c:v>0</c:v>
                </c:pt>
                <c:pt idx="1">
                  <c:v>498230.68916333833</c:v>
                </c:pt>
                <c:pt idx="2">
                  <c:v>498230.68916333833</c:v>
                </c:pt>
                <c:pt idx="3">
                  <c:v>498230.68916333833</c:v>
                </c:pt>
                <c:pt idx="4">
                  <c:v>498230.68916333833</c:v>
                </c:pt>
                <c:pt idx="5">
                  <c:v>498230.68916333833</c:v>
                </c:pt>
                <c:pt idx="6">
                  <c:v>498230.68916333833</c:v>
                </c:pt>
                <c:pt idx="7">
                  <c:v>498230.68916333833</c:v>
                </c:pt>
                <c:pt idx="8">
                  <c:v>498230.68916333833</c:v>
                </c:pt>
                <c:pt idx="9">
                  <c:v>498230.68916333833</c:v>
                </c:pt>
                <c:pt idx="10">
                  <c:v>498230.68916333833</c:v>
                </c:pt>
                <c:pt idx="11">
                  <c:v>498230.68916333833</c:v>
                </c:pt>
                <c:pt idx="12">
                  <c:v>498230.68916333833</c:v>
                </c:pt>
                <c:pt idx="13">
                  <c:v>498230.68916333833</c:v>
                </c:pt>
                <c:pt idx="14">
                  <c:v>498230.68916333833</c:v>
                </c:pt>
                <c:pt idx="15">
                  <c:v>498230.68916333833</c:v>
                </c:pt>
                <c:pt idx="16">
                  <c:v>498230.68916333833</c:v>
                </c:pt>
                <c:pt idx="17">
                  <c:v>498230.68916333833</c:v>
                </c:pt>
                <c:pt idx="18">
                  <c:v>498230.68916333833</c:v>
                </c:pt>
                <c:pt idx="19">
                  <c:v>498230.68916333833</c:v>
                </c:pt>
                <c:pt idx="20">
                  <c:v>498230.68916333833</c:v>
                </c:pt>
                <c:pt idx="21">
                  <c:v>498230.68916333833</c:v>
                </c:pt>
                <c:pt idx="22">
                  <c:v>498230.68916333833</c:v>
                </c:pt>
                <c:pt idx="23">
                  <c:v>498230.68916333833</c:v>
                </c:pt>
                <c:pt idx="24">
                  <c:v>498230.68916333833</c:v>
                </c:pt>
                <c:pt idx="25">
                  <c:v>498230.68916333833</c:v>
                </c:pt>
                <c:pt idx="26">
                  <c:v>498230.68916333833</c:v>
                </c:pt>
                <c:pt idx="27">
                  <c:v>498230.68916333833</c:v>
                </c:pt>
                <c:pt idx="28">
                  <c:v>498230.68916333833</c:v>
                </c:pt>
                <c:pt idx="29">
                  <c:v>498230.68916333833</c:v>
                </c:pt>
                <c:pt idx="30">
                  <c:v>498230.68916333833</c:v>
                </c:pt>
                <c:pt idx="31">
                  <c:v>498230.68916333833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1-41C9-B2A7-4F230EF4CB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Sheet3!$A$6:$A$37</c:f>
              <c:numCache>
                <c:formatCode>_(* #,##0_);_(* \(#,##0\);_(* "-"??_);_(@_)</c:formatCode>
                <c:ptCount val="32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201424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600000</c:v>
                </c:pt>
              </c:numCache>
            </c:numRef>
          </c:xVal>
          <c:yVal>
            <c:numRef>
              <c:f>Sheet3!$C$6:$C$37</c:f>
              <c:numCache>
                <c:formatCode>_(* #,##0_);_(* \(#,##0\);_(* "-"??_);_(@_)</c:formatCode>
                <c:ptCount val="32"/>
                <c:pt idx="0" formatCode="0">
                  <c:v>0</c:v>
                </c:pt>
                <c:pt idx="1">
                  <c:v>407007.26121831243</c:v>
                </c:pt>
                <c:pt idx="2">
                  <c:v>407007.26121831243</c:v>
                </c:pt>
                <c:pt idx="3">
                  <c:v>407007.26121831243</c:v>
                </c:pt>
                <c:pt idx="4">
                  <c:v>407007.26121831243</c:v>
                </c:pt>
                <c:pt idx="5">
                  <c:v>407007.26121831243</c:v>
                </c:pt>
                <c:pt idx="6">
                  <c:v>407007.26121831243</c:v>
                </c:pt>
                <c:pt idx="7">
                  <c:v>407007.26121831243</c:v>
                </c:pt>
                <c:pt idx="8">
                  <c:v>407007.26121831243</c:v>
                </c:pt>
                <c:pt idx="9">
                  <c:v>407007.26121831249</c:v>
                </c:pt>
                <c:pt idx="10">
                  <c:v>407007.26121831243</c:v>
                </c:pt>
                <c:pt idx="11">
                  <c:v>407007.26121831243</c:v>
                </c:pt>
                <c:pt idx="12">
                  <c:v>407007.26121831243</c:v>
                </c:pt>
                <c:pt idx="13">
                  <c:v>407007.26121831243</c:v>
                </c:pt>
                <c:pt idx="14">
                  <c:v>407007.26121831243</c:v>
                </c:pt>
                <c:pt idx="15">
                  <c:v>407007.26121831243</c:v>
                </c:pt>
                <c:pt idx="16">
                  <c:v>407007.26121831243</c:v>
                </c:pt>
                <c:pt idx="17">
                  <c:v>407007.26121831243</c:v>
                </c:pt>
                <c:pt idx="18">
                  <c:v>407007.26121831249</c:v>
                </c:pt>
                <c:pt idx="19">
                  <c:v>407007.26121831243</c:v>
                </c:pt>
                <c:pt idx="20">
                  <c:v>407007.26121831243</c:v>
                </c:pt>
                <c:pt idx="21">
                  <c:v>407007.26121831243</c:v>
                </c:pt>
                <c:pt idx="22">
                  <c:v>407007.26121831243</c:v>
                </c:pt>
                <c:pt idx="23">
                  <c:v>407007.26121831249</c:v>
                </c:pt>
                <c:pt idx="24">
                  <c:v>407007.26121831243</c:v>
                </c:pt>
                <c:pt idx="25">
                  <c:v>407007.26121831243</c:v>
                </c:pt>
                <c:pt idx="26">
                  <c:v>407007.26121831243</c:v>
                </c:pt>
                <c:pt idx="27">
                  <c:v>407007.26121831243</c:v>
                </c:pt>
                <c:pt idx="28">
                  <c:v>407007.26121831243</c:v>
                </c:pt>
                <c:pt idx="29">
                  <c:v>407007.26121831243</c:v>
                </c:pt>
                <c:pt idx="30">
                  <c:v>407007.26121831243</c:v>
                </c:pt>
                <c:pt idx="31">
                  <c:v>407007.26121831243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1-41C9-B2A7-4F230EF4CBA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Sheet3!$A$6:$A$37</c:f>
              <c:numCache>
                <c:formatCode>_(* #,##0_);_(* \(#,##0\);_(* "-"??_);_(@_)</c:formatCode>
                <c:ptCount val="32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201424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600000</c:v>
                </c:pt>
              </c:numCache>
            </c:numRef>
          </c:xVal>
          <c:yVal>
            <c:numRef>
              <c:f>Sheet3!$H$6:$H$37</c:f>
              <c:numCache>
                <c:formatCode>_(* #,##0_);_(* \(#,##0\);_(* "-"??_);_(@_)</c:formatCode>
                <c:ptCount val="32"/>
                <c:pt idx="0" formatCode="0">
                  <c:v>0</c:v>
                </c:pt>
                <c:pt idx="1">
                  <c:v>264976.93399937556</c:v>
                </c:pt>
                <c:pt idx="2">
                  <c:v>264976.93399937556</c:v>
                </c:pt>
                <c:pt idx="3">
                  <c:v>264976.93399937556</c:v>
                </c:pt>
                <c:pt idx="4">
                  <c:v>264976.93399937556</c:v>
                </c:pt>
                <c:pt idx="5">
                  <c:v>264976.93399937556</c:v>
                </c:pt>
                <c:pt idx="6">
                  <c:v>264976.93399937556</c:v>
                </c:pt>
                <c:pt idx="7">
                  <c:v>264976.93399937556</c:v>
                </c:pt>
                <c:pt idx="8">
                  <c:v>264976.93399937556</c:v>
                </c:pt>
                <c:pt idx="9">
                  <c:v>264976.93399937556</c:v>
                </c:pt>
                <c:pt idx="10">
                  <c:v>264976.93399937556</c:v>
                </c:pt>
                <c:pt idx="11">
                  <c:v>264976.93399937556</c:v>
                </c:pt>
                <c:pt idx="12">
                  <c:v>264976.93399937556</c:v>
                </c:pt>
                <c:pt idx="13">
                  <c:v>264976.93399937556</c:v>
                </c:pt>
                <c:pt idx="14">
                  <c:v>264976.93399937556</c:v>
                </c:pt>
                <c:pt idx="15">
                  <c:v>264976.93399937556</c:v>
                </c:pt>
                <c:pt idx="16">
                  <c:v>264976.93399937556</c:v>
                </c:pt>
                <c:pt idx="17">
                  <c:v>264976.93399937556</c:v>
                </c:pt>
                <c:pt idx="18">
                  <c:v>264976.93399937556</c:v>
                </c:pt>
                <c:pt idx="19">
                  <c:v>264976.93399937556</c:v>
                </c:pt>
                <c:pt idx="20">
                  <c:v>264976.93399937556</c:v>
                </c:pt>
                <c:pt idx="21">
                  <c:v>264976.93399937556</c:v>
                </c:pt>
                <c:pt idx="22">
                  <c:v>264976.93399937556</c:v>
                </c:pt>
                <c:pt idx="23">
                  <c:v>264976.93399937556</c:v>
                </c:pt>
                <c:pt idx="24">
                  <c:v>264976.93399937556</c:v>
                </c:pt>
                <c:pt idx="25">
                  <c:v>264976.93399937556</c:v>
                </c:pt>
                <c:pt idx="26">
                  <c:v>264976.93399937556</c:v>
                </c:pt>
                <c:pt idx="27">
                  <c:v>264976.93399937556</c:v>
                </c:pt>
                <c:pt idx="28">
                  <c:v>264976.93399937556</c:v>
                </c:pt>
                <c:pt idx="29">
                  <c:v>264976.93399937556</c:v>
                </c:pt>
                <c:pt idx="30">
                  <c:v>264976.93399937556</c:v>
                </c:pt>
                <c:pt idx="31">
                  <c:v>264976.93399937556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D1-41C9-B2A7-4F230EF4C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382752"/>
        <c:axId val="1728384832"/>
      </c:scatterChart>
      <c:valAx>
        <c:axId val="17283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84832"/>
        <c:crosses val="autoZero"/>
        <c:crossBetween val="midCat"/>
      </c:valAx>
      <c:valAx>
        <c:axId val="17283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Change in Pacific cod length</a:t>
            </a:r>
            <a:r>
              <a:rPr lang="en-US" sz="2000" baseline="0"/>
              <a:t> by change in sea surface temperature from 1982-2012 mean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88047647890168"/>
          <c:y val="0.13910108963652273"/>
          <c:w val="0.67877880649534206"/>
          <c:h val="0.72028919112383682"/>
        </c:manualLayout>
      </c:layout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Sheet1!$A$7:$A$17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Sheet1!$B$7:$B$17</c:f>
              <c:numCache>
                <c:formatCode>0.00</c:formatCode>
                <c:ptCount val="11"/>
                <c:pt idx="0">
                  <c:v>13.910229447465312</c:v>
                </c:pt>
                <c:pt idx="1">
                  <c:v>26.980414157815133</c:v>
                </c:pt>
                <c:pt idx="2">
                  <c:v>37.799930412745979</c:v>
                </c:pt>
                <c:pt idx="3">
                  <c:v>46.756340332340713</c:v>
                </c:pt>
                <c:pt idx="4">
                  <c:v>54.170468354123308</c:v>
                </c:pt>
                <c:pt idx="5">
                  <c:v>60.307893373395899</c:v>
                </c:pt>
                <c:pt idx="6">
                  <c:v>65.388461952266553</c:v>
                </c:pt>
                <c:pt idx="7">
                  <c:v>69.594163366712024</c:v>
                </c:pt>
                <c:pt idx="8">
                  <c:v>73.075648580991029</c:v>
                </c:pt>
                <c:pt idx="9">
                  <c:v>75.957626663317996</c:v>
                </c:pt>
                <c:pt idx="10">
                  <c:v>78.343331945921932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0-4B92-9218-2F7B7083139A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-0.5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Sheet1!$A$7:$A$17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Sheet1!$C$7:$C$17</c:f>
              <c:numCache>
                <c:formatCode>0.00</c:formatCode>
                <c:ptCount val="11"/>
                <c:pt idx="0">
                  <c:v>14.715128822291788</c:v>
                </c:pt>
                <c:pt idx="1">
                  <c:v>27.716242894920427</c:v>
                </c:pt>
                <c:pt idx="2">
                  <c:v>38.599161149602672</c:v>
                </c:pt>
                <c:pt idx="3">
                  <c:v>47.708988897937274</c:v>
                </c:pt>
                <c:pt idx="4">
                  <c:v>55.334605452451243</c:v>
                </c:pt>
                <c:pt idx="5">
                  <c:v>61.717824701257349</c:v>
                </c:pt>
                <c:pt idx="6">
                  <c:v>67.06106320361944</c:v>
                </c:pt>
                <c:pt idx="7">
                  <c:v>71.533758967354117</c:v>
                </c:pt>
                <c:pt idx="8">
                  <c:v>75.277744452203152</c:v>
                </c:pt>
                <c:pt idx="9">
                  <c:v>78.411744181050281</c:v>
                </c:pt>
                <c:pt idx="10">
                  <c:v>81.035139581529506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0-4B92-9218-2F7B7083139A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Sheet1!$D$7:$D$17</c:f>
              <c:numCache>
                <c:formatCode>0.00</c:formatCode>
                <c:ptCount val="11"/>
                <c:pt idx="0">
                  <c:v>15.525524542025039</c:v>
                </c:pt>
                <c:pt idx="1">
                  <c:v>28.460191155947186</c:v>
                </c:pt>
                <c:pt idx="2">
                  <c:v>39.401605180613636</c:v>
                </c:pt>
                <c:pt idx="3">
                  <c:v>48.656929993571197</c:v>
                </c:pt>
                <c:pt idx="4">
                  <c:v>56.485994609920859</c:v>
                </c:pt>
                <c:pt idx="5">
                  <c:v>63.108587982458751</c:v>
                </c:pt>
                <c:pt idx="6">
                  <c:v>68.710629238625074</c:v>
                </c:pt>
                <c:pt idx="7">
                  <c:v>73.449387074177224</c:v>
                </c:pt>
                <c:pt idx="8">
                  <c:v>77.457894830040146</c:v>
                </c:pt>
                <c:pt idx="9">
                  <c:v>80.84868519882906</c:v>
                </c:pt>
                <c:pt idx="10">
                  <c:v>83.716949407188224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0-4B92-9218-2F7B7083139A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Sheet1!$E$7:$E$17</c:f>
              <c:numCache>
                <c:formatCode>0.00</c:formatCode>
                <c:ptCount val="11"/>
                <c:pt idx="0">
                  <c:v>16.335128839655169</c:v>
                </c:pt>
                <c:pt idx="1">
                  <c:v>29.206532619160271</c:v>
                </c:pt>
                <c:pt idx="2">
                  <c:v>40.202389898687088</c:v>
                </c:pt>
                <c:pt idx="3">
                  <c:v>49.595994464511044</c:v>
                </c:pt>
                <c:pt idx="4">
                  <c:v>57.620817313327237</c:v>
                </c:pt>
                <c:pt idx="5">
                  <c:v>64.476309398780359</c:v>
                </c:pt>
                <c:pt idx="6">
                  <c:v>70.332858835338143</c:v>
                </c:pt>
                <c:pt idx="7">
                  <c:v>75.336025767092849</c:v>
                </c:pt>
                <c:pt idx="8">
                  <c:v>79.610160155979074</c:v>
                </c:pt>
                <c:pt idx="9">
                  <c:v>83.261492406820594</c:v>
                </c:pt>
                <c:pt idx="10">
                  <c:v>86.380773644374202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0-4B92-9218-2F7B7083139A}"/>
            </c:ext>
          </c:extLst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Sheet1!$F$7:$F$17</c:f>
              <c:numCache>
                <c:formatCode>0.00</c:formatCode>
                <c:ptCount val="11"/>
                <c:pt idx="0">
                  <c:v>17.136990048659513</c:v>
                </c:pt>
                <c:pt idx="1">
                  <c:v>29.948793083736561</c:v>
                </c:pt>
                <c:pt idx="2">
                  <c:v>40.99582933939125</c:v>
                </c:pt>
                <c:pt idx="3">
                  <c:v>50.521187300298692</c:v>
                </c:pt>
                <c:pt idx="4">
                  <c:v>58.734471133505913</c:v>
                </c:pt>
                <c:pt idx="5">
                  <c:v>65.816412998753862</c:v>
                </c:pt>
                <c:pt idx="6">
                  <c:v>71.922850034324654</c:v>
                </c:pt>
                <c:pt idx="7">
                  <c:v>77.188153531430572</c:v>
                </c:pt>
                <c:pt idx="8">
                  <c:v>81.72818575564628</c:v>
                </c:pt>
                <c:pt idx="9">
                  <c:v>85.642849479825969</c:v>
                </c:pt>
                <c:pt idx="10">
                  <c:v>89.018286330619659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B0-4B92-9218-2F7B7083139A}"/>
            </c:ext>
          </c:extLst>
        </c:ser>
        <c:ser>
          <c:idx val="5"/>
          <c:order val="5"/>
          <c:tx>
            <c:strRef>
              <c:f>Sheet1!$G$6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Sheet1!$G$7:$G$17</c:f>
              <c:numCache>
                <c:formatCode>0.00</c:formatCode>
                <c:ptCount val="11"/>
                <c:pt idx="0">
                  <c:v>17.532674932532188</c:v>
                </c:pt>
                <c:pt idx="1">
                  <c:v>30.316175411169311</c:v>
                </c:pt>
                <c:pt idx="2">
                  <c:v>41.387802443165228</c:v>
                </c:pt>
                <c:pt idx="3">
                  <c:v>50.976797674985441</c:v>
                </c:pt>
                <c:pt idx="4">
                  <c:v>59.281704378412812</c:v>
                </c:pt>
                <c:pt idx="5">
                  <c:v>66.474478353704569</c:v>
                </c:pt>
                <c:pt idx="6">
                  <c:v>72.704048330485051</c:v>
                </c:pt>
                <c:pt idx="7">
                  <c:v>78.099399585635638</c:v>
                </c:pt>
                <c:pt idx="8">
                  <c:v>82.772244625494949</c:v>
                </c:pt>
                <c:pt idx="9">
                  <c:v>86.819336229714906</c:v>
                </c:pt>
                <c:pt idx="10">
                  <c:v>90.324470749099888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B0-4B92-9218-2F7B7083139A}"/>
            </c:ext>
          </c:extLst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Sheet1!$H$7:$H$17</c:f>
              <c:numCache>
                <c:formatCode>0.00</c:formatCode>
                <c:ptCount val="11"/>
                <c:pt idx="0">
                  <c:v>18.686678694887576</c:v>
                </c:pt>
                <c:pt idx="1">
                  <c:v>31.391716363255938</c:v>
                </c:pt>
                <c:pt idx="2">
                  <c:v>42.534071787394524</c:v>
                </c:pt>
                <c:pt idx="3">
                  <c:v>52.305950284609168</c:v>
                </c:pt>
                <c:pt idx="4">
                  <c:v>60.875916483807856</c:v>
                </c:pt>
                <c:pt idx="5">
                  <c:v>68.391802060602771</c:v>
                </c:pt>
                <c:pt idx="6">
                  <c:v>74.983255829551794</c:v>
                </c:pt>
                <c:pt idx="7">
                  <c:v>80.763980182558782</c:v>
                </c:pt>
                <c:pt idx="8">
                  <c:v>85.833692451932109</c:v>
                </c:pt>
                <c:pt idx="9">
                  <c:v>90.279845031559091</c:v>
                </c:pt>
                <c:pt idx="10">
                  <c:v>94.17913392823786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B0-4B92-9218-2F7B70831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711680"/>
        <c:axId val="1778711264"/>
      </c:lineChart>
      <c:catAx>
        <c:axId val="1778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264"/>
        <c:crosses val="autoZero"/>
        <c:auto val="1"/>
        <c:lblAlgn val="ctr"/>
        <c:lblOffset val="100"/>
        <c:noMultiLvlLbl val="0"/>
      </c:catAx>
      <c:valAx>
        <c:axId val="17787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479726379069"/>
          <c:y val="0.31100457740292947"/>
          <c:w val="0.11938343183682225"/>
          <c:h val="0.32147244599026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A50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Sheet1!$A$35:$A$41</c:f>
              <c:numCache>
                <c:formatCode>0.00</c:formatCode>
                <c:ptCount val="7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  <c:pt idx="6">
                  <c:v>2</c:v>
                </c:pt>
              </c:numCache>
            </c:numRef>
          </c:xVal>
          <c:yVal>
            <c:numRef>
              <c:f>Sheet1!$B$35:$B$41</c:f>
              <c:numCache>
                <c:formatCode>0.00</c:formatCode>
                <c:ptCount val="7"/>
                <c:pt idx="0">
                  <c:v>3.9306090790630335</c:v>
                </c:pt>
                <c:pt idx="1">
                  <c:v>3.7701620589509073</c:v>
                </c:pt>
                <c:pt idx="2">
                  <c:v>3.6246754525687974</c:v>
                </c:pt>
                <c:pt idx="3">
                  <c:v>3.4917346677399159</c:v>
                </c:pt>
                <c:pt idx="4">
                  <c:v>3.3696626043459821</c:v>
                </c:pt>
                <c:pt idx="5">
                  <c:v>3.3123303250697038</c:v>
                </c:pt>
                <c:pt idx="6">
                  <c:v>3.1539900209353169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10-4BC3-81FF-F7E7CC975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913520"/>
        <c:axId val="559917264"/>
      </c:scatterChart>
      <c:valAx>
        <c:axId val="559913520"/>
        <c:scaling>
          <c:orientation val="minMax"/>
          <c:max val="2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Change in CFSR temperature anomaly from</a:t>
                </a:r>
                <a:r>
                  <a:rPr lang="en-US" sz="2000" baseline="0"/>
                  <a:t> 1982-2012 mean (°C)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17264"/>
        <c:crossesAt val="3"/>
        <c:crossBetween val="midCat"/>
      </c:valAx>
      <c:valAx>
        <c:axId val="55991726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Age</a:t>
                </a:r>
                <a:r>
                  <a:rPr lang="en-US" sz="2000" baseline="0"/>
                  <a:t> at 50% mature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13520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Change in Pacific cod length</a:t>
            </a:r>
            <a:r>
              <a:rPr lang="en-US" sz="2000" baseline="0"/>
              <a:t> by change in sea surface temperature from 1982-2012 mean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88047647890168"/>
          <c:y val="0.13910108963652273"/>
          <c:w val="0.67877880649534206"/>
          <c:h val="0.72028919112383682"/>
        </c:manualLayout>
      </c:layout>
      <c:lineChart>
        <c:grouping val="standar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Sheet1!$J$7:$J$17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Sheet1!$K$7:$K$17</c:f>
              <c:numCache>
                <c:formatCode>0%</c:formatCode>
                <c:ptCount val="11"/>
                <c:pt idx="0">
                  <c:v>-0.10404125736218374</c:v>
                </c:pt>
                <c:pt idx="1">
                  <c:v>-5.1994626108575207E-2</c:v>
                </c:pt>
                <c:pt idx="2">
                  <c:v>-4.0649987748613656E-2</c:v>
                </c:pt>
                <c:pt idx="3">
                  <c:v>-3.9061027103058074E-2</c:v>
                </c:pt>
                <c:pt idx="4">
                  <c:v>-4.0992927039490694E-2</c:v>
                </c:pt>
                <c:pt idx="5">
                  <c:v>-4.4378977546468232E-2</c:v>
                </c:pt>
                <c:pt idx="6">
                  <c:v>-4.8350121708549194E-2</c:v>
                </c:pt>
                <c:pt idx="7">
                  <c:v>-5.2488167172474474E-2</c:v>
                </c:pt>
                <c:pt idx="8">
                  <c:v>-5.6575850126894631E-2</c:v>
                </c:pt>
                <c:pt idx="9">
                  <c:v>-6.0496451160369669E-2</c:v>
                </c:pt>
                <c:pt idx="10">
                  <c:v>-6.4187927287337285E-2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9-446A-B26F-8D2DDB998A78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-0.5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Sheet1!$J$7:$J$17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Sheet1!$L$7:$L$17</c:f>
              <c:numCache>
                <c:formatCode>0%</c:formatCode>
                <c:ptCount val="11"/>
                <c:pt idx="0">
                  <c:v>-5.2197638639496058E-2</c:v>
                </c:pt>
                <c:pt idx="1">
                  <c:v>-2.6139960091986231E-2</c:v>
                </c:pt>
                <c:pt idx="2">
                  <c:v>-2.0365770057656996E-2</c:v>
                </c:pt>
                <c:pt idx="3">
                  <c:v>-1.9482139455965865E-2</c:v>
                </c:pt>
                <c:pt idx="4">
                  <c:v>-2.0383621912313694E-2</c:v>
                </c:pt>
                <c:pt idx="5">
                  <c:v>-2.2037623177181033E-2</c:v>
                </c:pt>
                <c:pt idx="6">
                  <c:v>-2.4007436015130321E-2</c:v>
                </c:pt>
                <c:pt idx="7">
                  <c:v>-2.6080927059180165E-2</c:v>
                </c:pt>
                <c:pt idx="8">
                  <c:v>-2.8146264271972917E-2</c:v>
                </c:pt>
                <c:pt idx="9">
                  <c:v>-3.014199936320143E-2</c:v>
                </c:pt>
                <c:pt idx="10">
                  <c:v>-3.2034251661688572E-2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9-446A-B26F-8D2DDB998A78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Sheet1!$J$7:$J$17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Sheet1!$M$7:$M$17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9-446A-B26F-8D2DDB998A78}"/>
            </c:ext>
          </c:extLst>
        </c:ser>
        <c:ser>
          <c:idx val="3"/>
          <c:order val="3"/>
          <c:tx>
            <c:strRef>
              <c:f>Sheet1!$N$6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Sheet1!$J$7:$J$17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Sheet1!$N$7:$N$17</c:f>
              <c:numCache>
                <c:formatCode>0%</c:formatCode>
                <c:ptCount val="11"/>
                <c:pt idx="0">
                  <c:v>5.2146663092681025E-2</c:v>
                </c:pt>
                <c:pt idx="1">
                  <c:v>2.6224049554815644E-2</c:v>
                </c:pt>
                <c:pt idx="2">
                  <c:v>2.03236572317986E-2</c:v>
                </c:pt>
                <c:pt idx="3">
                  <c:v>1.9299706559043516E-2</c:v>
                </c:pt>
                <c:pt idx="4">
                  <c:v>2.0090337635783877E-2</c:v>
                </c:pt>
                <c:pt idx="5">
                  <c:v>2.1672508608523624E-2</c:v>
                </c:pt>
                <c:pt idx="6">
                  <c:v>2.3609587260207291E-2</c:v>
                </c:pt>
                <c:pt idx="7">
                  <c:v>2.5686241479595886E-2</c:v>
                </c:pt>
                <c:pt idx="8">
                  <c:v>2.7786261563930652E-2</c:v>
                </c:pt>
                <c:pt idx="9">
                  <c:v>2.9843493460132101E-2</c:v>
                </c:pt>
                <c:pt idx="10">
                  <c:v>3.1819413584093792E-2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19-446A-B26F-8D2DDB998A78}"/>
            </c:ext>
          </c:extLst>
        </c:ser>
        <c:ser>
          <c:idx val="4"/>
          <c:order val="4"/>
          <c:tx>
            <c:strRef>
              <c:f>Sheet1!$O$6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Sheet1!$J$7:$J$17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Sheet1!$O$7:$O$17</c:f>
              <c:numCache>
                <c:formatCode>0%</c:formatCode>
                <c:ptCount val="11"/>
                <c:pt idx="0">
                  <c:v>0.10379459336607288</c:v>
                </c:pt>
                <c:pt idx="1">
                  <c:v>5.2304705883126489E-2</c:v>
                </c:pt>
                <c:pt idx="2">
                  <c:v>4.0460893698868981E-2</c:v>
                </c:pt>
                <c:pt idx="3">
                  <c:v>3.8314322481377484E-2</c:v>
                </c:pt>
                <c:pt idx="4">
                  <c:v>3.9805911874483409E-2</c:v>
                </c:pt>
                <c:pt idx="5">
                  <c:v>4.2907393476269186E-2</c:v>
                </c:pt>
                <c:pt idx="6">
                  <c:v>4.6749983682202373E-2</c:v>
                </c:pt>
                <c:pt idx="7">
                  <c:v>5.0902622965083875E-2</c:v>
                </c:pt>
                <c:pt idx="8">
                  <c:v>5.5130480049530153E-2</c:v>
                </c:pt>
                <c:pt idx="9">
                  <c:v>5.9297986964249899E-2</c:v>
                </c:pt>
                <c:pt idx="10">
                  <c:v>6.3324535365549814E-2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19-446A-B26F-8D2DDB998A78}"/>
            </c:ext>
          </c:extLst>
        </c:ser>
        <c:ser>
          <c:idx val="5"/>
          <c:order val="5"/>
          <c:tx>
            <c:strRef>
              <c:f>Sheet1!$P$6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Sheet1!$J$7:$J$17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Sheet1!$P$7:$P$17</c:f>
              <c:numCache>
                <c:formatCode>0%</c:formatCode>
                <c:ptCount val="11"/>
                <c:pt idx="0">
                  <c:v>0.12928068131122553</c:v>
                </c:pt>
                <c:pt idx="1">
                  <c:v>6.5213344669833306E-2</c:v>
                </c:pt>
                <c:pt idx="2">
                  <c:v>5.0409044338346899E-2</c:v>
                </c:pt>
                <c:pt idx="3">
                  <c:v>4.7678052884157655E-2</c:v>
                </c:pt>
                <c:pt idx="4">
                  <c:v>4.9493857509254724E-2</c:v>
                </c:pt>
                <c:pt idx="5">
                  <c:v>5.3334902251043537E-2</c:v>
                </c:pt>
                <c:pt idx="6">
                  <c:v>5.8119378851723739E-2</c:v>
                </c:pt>
                <c:pt idx="7">
                  <c:v>6.3309071684455612E-2</c:v>
                </c:pt>
                <c:pt idx="8">
                  <c:v>6.8609530469626992E-2</c:v>
                </c:pt>
                <c:pt idx="9">
                  <c:v>7.3849698559752472E-2</c:v>
                </c:pt>
                <c:pt idx="10">
                  <c:v>7.8926924460344938E-2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19-446A-B26F-8D2DDB998A78}"/>
            </c:ext>
          </c:extLst>
        </c:ser>
        <c:ser>
          <c:idx val="6"/>
          <c:order val="6"/>
          <c:tx>
            <c:strRef>
              <c:f>Sheet1!$Q$6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dash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Sheet1!$J$7:$J$17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Sheet1!$Q$7:$Q$17</c:f>
              <c:numCache>
                <c:formatCode>0%</c:formatCode>
                <c:ptCount val="11"/>
                <c:pt idx="0">
                  <c:v>0.20361013531657579</c:v>
                </c:pt>
                <c:pt idx="1">
                  <c:v>0.10300441030931606</c:v>
                </c:pt>
                <c:pt idx="2">
                  <c:v>7.9500989678515002E-2</c:v>
                </c:pt>
                <c:pt idx="3">
                  <c:v>7.4994873115095798E-2</c:v>
                </c:pt>
                <c:pt idx="4">
                  <c:v>7.7716997004350849E-2</c:v>
                </c:pt>
                <c:pt idx="5">
                  <c:v>8.3716246029977848E-2</c:v>
                </c:pt>
                <c:pt idx="6">
                  <c:v>9.1290483880485523E-2</c:v>
                </c:pt>
                <c:pt idx="7">
                  <c:v>9.9586850207401767E-2</c:v>
                </c:pt>
                <c:pt idx="8">
                  <c:v>0.10813355617616933</c:v>
                </c:pt>
                <c:pt idx="9">
                  <c:v>0.11665198771676034</c:v>
                </c:pt>
                <c:pt idx="10">
                  <c:v>0.12497092399011038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19-446A-B26F-8D2DDB998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711680"/>
        <c:axId val="1778711264"/>
      </c:lineChart>
      <c:catAx>
        <c:axId val="1778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264"/>
        <c:crosses val="autoZero"/>
        <c:auto val="1"/>
        <c:lblAlgn val="ctr"/>
        <c:lblOffset val="100"/>
        <c:noMultiLvlLbl val="0"/>
      </c:catAx>
      <c:valAx>
        <c:axId val="1778711264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 Change in length 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12803207291396"/>
          <c:y val="0.31100453352421858"/>
          <c:w val="0.16328955034466847"/>
          <c:h val="0.42665759961822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Change in Pacific cod </a:t>
            </a:r>
            <a:r>
              <a:rPr lang="en-US" sz="2000" baseline="0"/>
              <a:t>weight by change in sea surface temperature from 1982-2012 mean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88047647890168"/>
          <c:y val="0.13910108963652273"/>
          <c:w val="0.67877880649534206"/>
          <c:h val="0.72028919112383682"/>
        </c:manualLayout>
      </c:layout>
      <c:lineChart>
        <c:grouping val="standard"/>
        <c:varyColors val="0"/>
        <c:ser>
          <c:idx val="0"/>
          <c:order val="0"/>
          <c:tx>
            <c:strRef>
              <c:f>Sheet1!$K$18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Sheet1!$J$19:$J$29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Sheet1!$K$19:$K$29</c:f>
              <c:numCache>
                <c:formatCode>0%</c:formatCode>
                <c:ptCount val="11"/>
                <c:pt idx="0">
                  <c:v>-0.13874715288230774</c:v>
                </c:pt>
                <c:pt idx="1">
                  <c:v>-7.0023639546950969E-2</c:v>
                </c:pt>
                <c:pt idx="2">
                  <c:v>-5.4860304355032634E-2</c:v>
                </c:pt>
                <c:pt idx="3">
                  <c:v>-5.2731316320107385E-2</c:v>
                </c:pt>
                <c:pt idx="4">
                  <c:v>-5.5319629413915015E-2</c:v>
                </c:pt>
                <c:pt idx="5">
                  <c:v>-5.9851655509993565E-2</c:v>
                </c:pt>
                <c:pt idx="6">
                  <c:v>-6.5159440624050657E-2</c:v>
                </c:pt>
                <c:pt idx="7">
                  <c:v>-7.0681836149094984E-2</c:v>
                </c:pt>
                <c:pt idx="8">
                  <c:v>-7.6128512409579754E-2</c:v>
                </c:pt>
                <c:pt idx="9">
                  <c:v>-8.1344591904903521E-2</c:v>
                </c:pt>
                <c:pt idx="10">
                  <c:v>-8.6248688150139891E-2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8-45F0-ABD3-0196ABD7FF32}"/>
            </c:ext>
          </c:extLst>
        </c:ser>
        <c:ser>
          <c:idx val="1"/>
          <c:order val="1"/>
          <c:tx>
            <c:strRef>
              <c:f>Sheet1!$L$18</c:f>
              <c:strCache>
                <c:ptCount val="1"/>
                <c:pt idx="0">
                  <c:v>-0.5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Sheet1!$J$19:$J$29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Sheet1!$L$19:$L$29</c:f>
              <c:numCache>
                <c:formatCode>0%</c:formatCode>
                <c:ptCount val="11"/>
                <c:pt idx="0">
                  <c:v>-7.0294396192273623E-2</c:v>
                </c:pt>
                <c:pt idx="1">
                  <c:v>-3.5371970209359824E-2</c:v>
                </c:pt>
                <c:pt idx="2">
                  <c:v>-2.7587510851513956E-2</c:v>
                </c:pt>
                <c:pt idx="3">
                  <c:v>-2.6394787749073546E-2</c:v>
                </c:pt>
                <c:pt idx="4">
                  <c:v>-2.7611603269427867E-2</c:v>
                </c:pt>
                <c:pt idx="5">
                  <c:v>-2.9843116928792018E-2</c:v>
                </c:pt>
                <c:pt idx="6">
                  <c:v>-3.2498940978136687E-2</c:v>
                </c:pt>
                <c:pt idx="7">
                  <c:v>-3.5292468758843031E-2</c:v>
                </c:pt>
                <c:pt idx="8">
                  <c:v>-3.807288591474723E-2</c:v>
                </c:pt>
                <c:pt idx="9">
                  <c:v>-4.0757584848487613E-2</c:v>
                </c:pt>
                <c:pt idx="10">
                  <c:v>-4.3301242810632731E-2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8-45F0-ABD3-0196ABD7FF32}"/>
            </c:ext>
          </c:extLst>
        </c:ser>
        <c:ser>
          <c:idx val="2"/>
          <c:order val="2"/>
          <c:tx>
            <c:strRef>
              <c:f>Sheet1!$M$18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Sheet1!$J$19:$J$29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Sheet1!$M$19:$M$29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8-45F0-ABD3-0196ABD7FF32}"/>
            </c:ext>
          </c:extLst>
        </c:ser>
        <c:ser>
          <c:idx val="3"/>
          <c:order val="3"/>
          <c:tx>
            <c:strRef>
              <c:f>Sheet1!$N$18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Sheet1!$J$19:$J$29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Sheet1!$N$19:$N$29</c:f>
              <c:numCache>
                <c:formatCode>0%</c:formatCode>
                <c:ptCount val="11"/>
                <c:pt idx="0">
                  <c:v>7.1556226255580641E-2</c:v>
                </c:pt>
                <c:pt idx="1">
                  <c:v>3.5821461111535627E-2</c:v>
                </c:pt>
                <c:pt idx="2">
                  <c:v>2.7732630424173909E-2</c:v>
                </c:pt>
                <c:pt idx="3">
                  <c:v>2.633060874521442E-2</c:v>
                </c:pt>
                <c:pt idx="4">
                  <c:v>2.7413118228449461E-2</c:v>
                </c:pt>
                <c:pt idx="5">
                  <c:v>2.9580287497273688E-2</c:v>
                </c:pt>
                <c:pt idx="6">
                  <c:v>3.2235233084902518E-2</c:v>
                </c:pt>
                <c:pt idx="7">
                  <c:v>3.5083487217443386E-2</c:v>
                </c:pt>
                <c:pt idx="8">
                  <c:v>3.7965898629235155E-2</c:v>
                </c:pt>
                <c:pt idx="9">
                  <c:v>4.079163488045786E-2</c:v>
                </c:pt>
                <c:pt idx="10">
                  <c:v>4.3507596164384002E-2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18-45F0-ABD3-0196ABD7FF32}"/>
            </c:ext>
          </c:extLst>
        </c:ser>
        <c:ser>
          <c:idx val="4"/>
          <c:order val="4"/>
          <c:tx>
            <c:strRef>
              <c:f>Sheet1!$O$18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Sheet1!$J$19:$J$29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Sheet1!$O$19:$O$29</c:f>
              <c:numCache>
                <c:formatCode>0%</c:formatCode>
                <c:ptCount val="11"/>
                <c:pt idx="0">
                  <c:v>0.14369699625897009</c:v>
                </c:pt>
                <c:pt idx="1">
                  <c:v>7.1775071438730714E-2</c:v>
                </c:pt>
                <c:pt idx="2">
                  <c:v>5.5407522334625231E-2</c:v>
                </c:pt>
                <c:pt idx="3">
                  <c:v>5.2448212643417015E-2</c:v>
                </c:pt>
                <c:pt idx="4">
                  <c:v>5.450431719849412E-2</c:v>
                </c:pt>
                <c:pt idx="5">
                  <c:v>5.8782997954096666E-2</c:v>
                </c:pt>
                <c:pt idx="6">
                  <c:v>6.4090431500848186E-2</c:v>
                </c:pt>
                <c:pt idx="7">
                  <c:v>6.9833990498423329E-2</c:v>
                </c:pt>
                <c:pt idx="8">
                  <c:v>7.5689974372065733E-2</c:v>
                </c:pt>
                <c:pt idx="9">
                  <c:v>8.147063172675946E-2</c:v>
                </c:pt>
                <c:pt idx="10">
                  <c:v>8.7063542317286344E-2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18-45F0-ABD3-0196ABD7FF32}"/>
            </c:ext>
          </c:extLst>
        </c:ser>
        <c:ser>
          <c:idx val="5"/>
          <c:order val="5"/>
          <c:tx>
            <c:strRef>
              <c:f>Sheet1!$P$18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Sheet1!$J$19:$J$29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Sheet1!$P$19:$P$29</c:f>
              <c:numCache>
                <c:formatCode>0%</c:formatCode>
                <c:ptCount val="11"/>
                <c:pt idx="0">
                  <c:v>0.17974890570389054</c:v>
                </c:pt>
                <c:pt idx="1">
                  <c:v>8.9689741935614881E-2</c:v>
                </c:pt>
                <c:pt idx="2">
                  <c:v>6.9150888629814944E-2</c:v>
                </c:pt>
                <c:pt idx="3">
                  <c:v>6.5373344018715196E-2</c:v>
                </c:pt>
                <c:pt idx="4">
                  <c:v>6.7884595793486435E-2</c:v>
                </c:pt>
                <c:pt idx="5">
                  <c:v>7.3201895646156409E-2</c:v>
                </c:pt>
                <c:pt idx="6">
                  <c:v>7.9834979419452473E-2</c:v>
                </c:pt>
                <c:pt idx="7">
                  <c:v>8.7042048540369316E-2</c:v>
                </c:pt>
                <c:pt idx="8">
                  <c:v>9.4416009656766969E-2</c:v>
                </c:pt>
                <c:pt idx="9">
                  <c:v>0.10171903574173297</c:v>
                </c:pt>
                <c:pt idx="10">
                  <c:v>0.10880721027601171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18-45F0-ABD3-0196ABD7FF32}"/>
            </c:ext>
          </c:extLst>
        </c:ser>
        <c:ser>
          <c:idx val="6"/>
          <c:order val="6"/>
          <c:tx>
            <c:strRef>
              <c:f>Sheet1!$Q$18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dash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Sheet1!$J$19:$J$29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Sheet1!$Q$19:$Q$29</c:f>
              <c:numCache>
                <c:formatCode>0%</c:formatCode>
                <c:ptCount val="11"/>
                <c:pt idx="0">
                  <c:v>0.28655610032765849</c:v>
                </c:pt>
                <c:pt idx="1">
                  <c:v>0.14258396743651144</c:v>
                </c:pt>
                <c:pt idx="2">
                  <c:v>0.1096094029248319</c:v>
                </c:pt>
                <c:pt idx="3">
                  <c:v>0.10331673186740543</c:v>
                </c:pt>
                <c:pt idx="4">
                  <c:v>0.10711697314887982</c:v>
                </c:pt>
                <c:pt idx="5">
                  <c:v>0.11550445330285702</c:v>
                </c:pt>
                <c:pt idx="6">
                  <c:v>0.12611777089315826</c:v>
                </c:pt>
                <c:pt idx="7">
                  <c:v>0.13777339500855509</c:v>
                </c:pt>
                <c:pt idx="8">
                  <c:v>0.14981383635367435</c:v>
                </c:pt>
                <c:pt idx="9">
                  <c:v>0.1618477204880821</c:v>
                </c:pt>
                <c:pt idx="10">
                  <c:v>0.17363168655544328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18-45F0-ABD3-0196ABD7F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711680"/>
        <c:axId val="1778711264"/>
      </c:lineChart>
      <c:catAx>
        <c:axId val="1778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264"/>
        <c:crosses val="autoZero"/>
        <c:auto val="1"/>
        <c:lblAlgn val="ctr"/>
        <c:lblOffset val="100"/>
        <c:noMultiLvlLbl val="0"/>
      </c:catAx>
      <c:valAx>
        <c:axId val="1778711264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 Change in weight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12803207291396"/>
          <c:y val="0.31100453352421858"/>
          <c:w val="0.16328955034466847"/>
          <c:h val="0.42665759961822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Change in Pacific cod natural</a:t>
            </a:r>
            <a:r>
              <a:rPr lang="en-US" sz="2000" baseline="0"/>
              <a:t> mortality at age by change in sea surface temperature from 1982-2012 mean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88047647890168"/>
          <c:y val="0.13910108963652273"/>
          <c:w val="0.67877880649534206"/>
          <c:h val="0.72028919112383682"/>
        </c:manualLayout>
      </c:layout>
      <c:lineChart>
        <c:grouping val="standard"/>
        <c:varyColors val="0"/>
        <c:ser>
          <c:idx val="2"/>
          <c:order val="0"/>
          <c:tx>
            <c:strRef>
              <c:f>Sheet1!$C$56</c:f>
              <c:strCache>
                <c:ptCount val="1"/>
                <c:pt idx="0">
                  <c:v>≤ 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Sheet1!$A$44:$A$54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Sheet1!$C$58:$C$68</c:f>
              <c:numCache>
                <c:formatCode>General</c:formatCode>
                <c:ptCount val="11"/>
                <c:pt idx="0">
                  <c:v>0.49328699999999998</c:v>
                </c:pt>
                <c:pt idx="1">
                  <c:v>0.49328699999999998</c:v>
                </c:pt>
                <c:pt idx="2">
                  <c:v>0.49328699999999998</c:v>
                </c:pt>
                <c:pt idx="3">
                  <c:v>0.49328699999999998</c:v>
                </c:pt>
                <c:pt idx="4">
                  <c:v>0.49328699999999998</c:v>
                </c:pt>
                <c:pt idx="5">
                  <c:v>0.49328699999999998</c:v>
                </c:pt>
                <c:pt idx="6">
                  <c:v>0.49328699999999998</c:v>
                </c:pt>
                <c:pt idx="7">
                  <c:v>0.49328699999999998</c:v>
                </c:pt>
                <c:pt idx="8">
                  <c:v>0.49328699999999998</c:v>
                </c:pt>
                <c:pt idx="9">
                  <c:v>0.49328699999999998</c:v>
                </c:pt>
                <c:pt idx="10">
                  <c:v>0.49328699999999998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D-41B3-9A33-AB754290D212}"/>
            </c:ext>
          </c:extLst>
        </c:ser>
        <c:ser>
          <c:idx val="3"/>
          <c:order val="1"/>
          <c:tx>
            <c:strRef>
              <c:f>Sheet1!$E$43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Sheet1!$A$44:$A$54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Sheet1!$E$44:$E$54</c:f>
              <c:numCache>
                <c:formatCode>General</c:formatCode>
                <c:ptCount val="11"/>
                <c:pt idx="0">
                  <c:v>0.49328699999999998</c:v>
                </c:pt>
                <c:pt idx="1">
                  <c:v>0.49328699999999998</c:v>
                </c:pt>
                <c:pt idx="2">
                  <c:v>0.49328699999999998</c:v>
                </c:pt>
                <c:pt idx="3">
                  <c:v>0.49328699999999998</c:v>
                </c:pt>
                <c:pt idx="4">
                  <c:v>0.49328699999999998</c:v>
                </c:pt>
                <c:pt idx="5">
                  <c:v>0.49328699999999998</c:v>
                </c:pt>
                <c:pt idx="6">
                  <c:v>0.49328699999999998</c:v>
                </c:pt>
                <c:pt idx="7">
                  <c:v>0.49328699999999998</c:v>
                </c:pt>
                <c:pt idx="8">
                  <c:v>0.49328699999999998</c:v>
                </c:pt>
                <c:pt idx="9">
                  <c:v>0.49328699999999998</c:v>
                </c:pt>
                <c:pt idx="10">
                  <c:v>0.49328699999999998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D-41B3-9A33-AB754290D212}"/>
            </c:ext>
          </c:extLst>
        </c:ser>
        <c:ser>
          <c:idx val="4"/>
          <c:order val="2"/>
          <c:tx>
            <c:strRef>
              <c:f>Sheet1!$F$43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Sheet1!$A$44:$A$54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Sheet1!$F$44:$F$54</c:f>
              <c:numCache>
                <c:formatCode>General</c:formatCode>
                <c:ptCount val="11"/>
                <c:pt idx="0">
                  <c:v>0.49328699999999998</c:v>
                </c:pt>
                <c:pt idx="1">
                  <c:v>0.49328699999999998</c:v>
                </c:pt>
                <c:pt idx="2">
                  <c:v>0.49328699999999998</c:v>
                </c:pt>
                <c:pt idx="3">
                  <c:v>0.49328699999999998</c:v>
                </c:pt>
                <c:pt idx="4">
                  <c:v>0.49328699999999998</c:v>
                </c:pt>
                <c:pt idx="5">
                  <c:v>0.49328699999999998</c:v>
                </c:pt>
                <c:pt idx="6">
                  <c:v>0.49328699999999998</c:v>
                </c:pt>
                <c:pt idx="7">
                  <c:v>0.49328699999999998</c:v>
                </c:pt>
                <c:pt idx="8">
                  <c:v>0.49328699999999998</c:v>
                </c:pt>
                <c:pt idx="9">
                  <c:v>0.49328699999999998</c:v>
                </c:pt>
                <c:pt idx="10">
                  <c:v>0.49328699999999998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5D-41B3-9A33-AB754290D212}"/>
            </c:ext>
          </c:extLst>
        </c:ser>
        <c:ser>
          <c:idx val="5"/>
          <c:order val="3"/>
          <c:tx>
            <c:strRef>
              <c:f>Sheet1!$G$43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Sheet1!$A$44:$A$54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Sheet1!$G$44:$G$54</c:f>
              <c:numCache>
                <c:formatCode>General</c:formatCode>
                <c:ptCount val="11"/>
                <c:pt idx="0">
                  <c:v>0.49328699999999998</c:v>
                </c:pt>
                <c:pt idx="1">
                  <c:v>0.49328699999999998</c:v>
                </c:pt>
                <c:pt idx="2">
                  <c:v>0.49328699999999998</c:v>
                </c:pt>
                <c:pt idx="3">
                  <c:v>0.49328699999999998</c:v>
                </c:pt>
                <c:pt idx="4">
                  <c:v>0.49328699999999998</c:v>
                </c:pt>
                <c:pt idx="5">
                  <c:v>0.49328699999999998</c:v>
                </c:pt>
                <c:pt idx="6">
                  <c:v>0.49328699999999998</c:v>
                </c:pt>
                <c:pt idx="7">
                  <c:v>0.49328699999999998</c:v>
                </c:pt>
                <c:pt idx="8">
                  <c:v>0.49328699999999998</c:v>
                </c:pt>
                <c:pt idx="9">
                  <c:v>0.49328699999999998</c:v>
                </c:pt>
                <c:pt idx="10">
                  <c:v>0.49328699999999998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5D-41B3-9A33-AB754290D212}"/>
            </c:ext>
          </c:extLst>
        </c:ser>
        <c:ser>
          <c:idx val="6"/>
          <c:order val="4"/>
          <c:tx>
            <c:strRef>
              <c:f>Sheet1!$H$43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Sheet1!$A$44:$A$54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Sheet1!$H$44:$H$54</c:f>
              <c:numCache>
                <c:formatCode>General</c:formatCode>
                <c:ptCount val="11"/>
                <c:pt idx="0">
                  <c:v>0.49328699999999998</c:v>
                </c:pt>
                <c:pt idx="1">
                  <c:v>0.49328699999999998</c:v>
                </c:pt>
                <c:pt idx="2">
                  <c:v>0.49328699999999998</c:v>
                </c:pt>
                <c:pt idx="3">
                  <c:v>0.49328699999999998</c:v>
                </c:pt>
                <c:pt idx="4">
                  <c:v>0.49328699999999998</c:v>
                </c:pt>
                <c:pt idx="5">
                  <c:v>0.49328699999999998</c:v>
                </c:pt>
                <c:pt idx="6">
                  <c:v>0.49328699999999998</c:v>
                </c:pt>
                <c:pt idx="7">
                  <c:v>0.49328699999999998</c:v>
                </c:pt>
                <c:pt idx="8">
                  <c:v>0.49328699999999998</c:v>
                </c:pt>
                <c:pt idx="9">
                  <c:v>0.49328699999999998</c:v>
                </c:pt>
                <c:pt idx="10">
                  <c:v>0.49328699999999998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5D-41B3-9A33-AB754290D212}"/>
            </c:ext>
          </c:extLst>
        </c:ser>
        <c:ser>
          <c:idx val="7"/>
          <c:order val="5"/>
          <c:tx>
            <c:strRef>
              <c:f>Sheet1!$I$43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Sheet1!$A$44:$A$54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Sheet1!$I$44:$I$54</c:f>
              <c:numCache>
                <c:formatCode>General</c:formatCode>
                <c:ptCount val="11"/>
                <c:pt idx="0">
                  <c:v>0.49328699999999998</c:v>
                </c:pt>
                <c:pt idx="1">
                  <c:v>0.49328699999999998</c:v>
                </c:pt>
                <c:pt idx="2">
                  <c:v>0.49328699999999998</c:v>
                </c:pt>
                <c:pt idx="3">
                  <c:v>0.49328699999999998</c:v>
                </c:pt>
                <c:pt idx="4">
                  <c:v>0.49328699999999998</c:v>
                </c:pt>
                <c:pt idx="5">
                  <c:v>0.49328699999999998</c:v>
                </c:pt>
                <c:pt idx="6">
                  <c:v>0.49328699999999998</c:v>
                </c:pt>
                <c:pt idx="7">
                  <c:v>0.49328699999999998</c:v>
                </c:pt>
                <c:pt idx="8">
                  <c:v>0.49328699999999998</c:v>
                </c:pt>
                <c:pt idx="9">
                  <c:v>0.49328699999999998</c:v>
                </c:pt>
                <c:pt idx="10">
                  <c:v>0.49328699999999998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5D-41B3-9A33-AB754290D212}"/>
            </c:ext>
          </c:extLst>
        </c:ser>
        <c:ser>
          <c:idx val="0"/>
          <c:order val="6"/>
          <c:tx>
            <c:strRef>
              <c:f>Sheet1!$I$56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dash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Sheet1!$I$58:$I$68</c:f>
              <c:numCache>
                <c:formatCode>General</c:formatCode>
                <c:ptCount val="11"/>
                <c:pt idx="0">
                  <c:v>0.49328699999999998</c:v>
                </c:pt>
                <c:pt idx="1">
                  <c:v>0.49328699999999998</c:v>
                </c:pt>
                <c:pt idx="2">
                  <c:v>0.49328699999999998</c:v>
                </c:pt>
                <c:pt idx="3">
                  <c:v>0.49328699999999998</c:v>
                </c:pt>
                <c:pt idx="4">
                  <c:v>0.49328699999999998</c:v>
                </c:pt>
                <c:pt idx="5">
                  <c:v>0.49328699999999998</c:v>
                </c:pt>
                <c:pt idx="6">
                  <c:v>0.49328699999999998</c:v>
                </c:pt>
                <c:pt idx="7">
                  <c:v>0.49328699999999998</c:v>
                </c:pt>
                <c:pt idx="8">
                  <c:v>0.49328699999999998</c:v>
                </c:pt>
                <c:pt idx="9">
                  <c:v>0.49328699999999998</c:v>
                </c:pt>
                <c:pt idx="10">
                  <c:v>0.49328699999999998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2-41C7-AFB7-A15210E4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711680"/>
        <c:axId val="1778711264"/>
      </c:lineChart>
      <c:catAx>
        <c:axId val="1778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264"/>
        <c:crosses val="autoZero"/>
        <c:auto val="1"/>
        <c:lblAlgn val="ctr"/>
        <c:lblOffset val="100"/>
        <c:noMultiLvlLbl val="0"/>
      </c:catAx>
      <c:valAx>
        <c:axId val="17787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Natural</a:t>
                </a:r>
                <a:r>
                  <a:rPr lang="en-US" sz="2000" baseline="0"/>
                  <a:t> mortality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47968042456247"/>
          <c:y val="0.31100453352421858"/>
          <c:w val="0.12433351095973381"/>
          <c:h val="0.52752979994587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Pacific cod </a:t>
            </a:r>
            <a:r>
              <a:rPr lang="en-US" sz="2000" baseline="0"/>
              <a:t>spawner recruit curve by change in sea surface temperature from 1982-2012 mean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02333362175881"/>
          <c:y val="0.13910108963652273"/>
          <c:w val="0.62163594935248478"/>
          <c:h val="0.62129929213393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Sheet3!$A$6:$A$36</c:f>
              <c:numCache>
                <c:formatCode>_(* #,##0_);_(* \(#,##0\);_(* "-"??_);_(@_)</c:formatCode>
                <c:ptCount val="3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201424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xVal>
          <c:yVal>
            <c:numRef>
              <c:f>Sheet3!$B$6:$B$36</c:f>
              <c:numCache>
                <c:formatCode>_(* #,##0_);_(* \(#,##0\);_(* "-"??_);_(@_)</c:formatCode>
                <c:ptCount val="31"/>
                <c:pt idx="0" formatCode="0">
                  <c:v>0</c:v>
                </c:pt>
                <c:pt idx="1">
                  <c:v>498230.68916333833</c:v>
                </c:pt>
                <c:pt idx="2">
                  <c:v>498230.68916333833</c:v>
                </c:pt>
                <c:pt idx="3">
                  <c:v>498230.68916333833</c:v>
                </c:pt>
                <c:pt idx="4">
                  <c:v>498230.68916333833</c:v>
                </c:pt>
                <c:pt idx="5">
                  <c:v>498230.68916333833</c:v>
                </c:pt>
                <c:pt idx="6">
                  <c:v>498230.68916333833</c:v>
                </c:pt>
                <c:pt idx="7">
                  <c:v>498230.68916333833</c:v>
                </c:pt>
                <c:pt idx="8">
                  <c:v>498230.68916333833</c:v>
                </c:pt>
                <c:pt idx="9">
                  <c:v>498230.68916333833</c:v>
                </c:pt>
                <c:pt idx="10">
                  <c:v>498230.68916333833</c:v>
                </c:pt>
                <c:pt idx="11">
                  <c:v>498230.68916333833</c:v>
                </c:pt>
                <c:pt idx="12">
                  <c:v>498230.68916333833</c:v>
                </c:pt>
                <c:pt idx="13">
                  <c:v>498230.68916333833</c:v>
                </c:pt>
                <c:pt idx="14">
                  <c:v>498230.68916333833</c:v>
                </c:pt>
                <c:pt idx="15">
                  <c:v>498230.68916333833</c:v>
                </c:pt>
                <c:pt idx="16">
                  <c:v>498230.68916333833</c:v>
                </c:pt>
                <c:pt idx="17">
                  <c:v>498230.68916333833</c:v>
                </c:pt>
                <c:pt idx="18">
                  <c:v>498230.68916333833</c:v>
                </c:pt>
                <c:pt idx="19">
                  <c:v>498230.68916333833</c:v>
                </c:pt>
                <c:pt idx="20">
                  <c:v>498230.68916333833</c:v>
                </c:pt>
                <c:pt idx="21">
                  <c:v>498230.68916333833</c:v>
                </c:pt>
                <c:pt idx="22">
                  <c:v>498230.68916333833</c:v>
                </c:pt>
                <c:pt idx="23">
                  <c:v>498230.68916333833</c:v>
                </c:pt>
                <c:pt idx="24">
                  <c:v>498230.68916333833</c:v>
                </c:pt>
                <c:pt idx="25">
                  <c:v>498230.68916333833</c:v>
                </c:pt>
                <c:pt idx="26">
                  <c:v>498230.68916333833</c:v>
                </c:pt>
                <c:pt idx="27">
                  <c:v>498230.68916333833</c:v>
                </c:pt>
                <c:pt idx="28">
                  <c:v>498230.68916333833</c:v>
                </c:pt>
                <c:pt idx="29">
                  <c:v>498230.68916333833</c:v>
                </c:pt>
                <c:pt idx="30">
                  <c:v>498230.68916333833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4-44C3-A81C-55BC8F3C2BEB}"/>
            </c:ext>
          </c:extLst>
        </c:ser>
        <c:ser>
          <c:idx val="1"/>
          <c:order val="1"/>
          <c:tx>
            <c:strRef>
              <c:f>Sheet3!$C$5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Sheet3!$A$6:$A$36</c:f>
              <c:numCache>
                <c:formatCode>_(* #,##0_);_(* \(#,##0\);_(* "-"??_);_(@_)</c:formatCode>
                <c:ptCount val="3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201424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xVal>
          <c:yVal>
            <c:numRef>
              <c:f>Sheet3!$C$6:$C$36</c:f>
              <c:numCache>
                <c:formatCode>_(* #,##0_);_(* \(#,##0\);_(* "-"??_);_(@_)</c:formatCode>
                <c:ptCount val="31"/>
                <c:pt idx="0" formatCode="0">
                  <c:v>0</c:v>
                </c:pt>
                <c:pt idx="1">
                  <c:v>407007.26121831243</c:v>
                </c:pt>
                <c:pt idx="2">
                  <c:v>407007.26121831243</c:v>
                </c:pt>
                <c:pt idx="3">
                  <c:v>407007.26121831243</c:v>
                </c:pt>
                <c:pt idx="4">
                  <c:v>407007.26121831243</c:v>
                </c:pt>
                <c:pt idx="5">
                  <c:v>407007.26121831243</c:v>
                </c:pt>
                <c:pt idx="6">
                  <c:v>407007.26121831243</c:v>
                </c:pt>
                <c:pt idx="7">
                  <c:v>407007.26121831243</c:v>
                </c:pt>
                <c:pt idx="8">
                  <c:v>407007.26121831243</c:v>
                </c:pt>
                <c:pt idx="9">
                  <c:v>407007.26121831249</c:v>
                </c:pt>
                <c:pt idx="10">
                  <c:v>407007.26121831243</c:v>
                </c:pt>
                <c:pt idx="11">
                  <c:v>407007.26121831243</c:v>
                </c:pt>
                <c:pt idx="12">
                  <c:v>407007.26121831243</c:v>
                </c:pt>
                <c:pt idx="13">
                  <c:v>407007.26121831243</c:v>
                </c:pt>
                <c:pt idx="14">
                  <c:v>407007.26121831243</c:v>
                </c:pt>
                <c:pt idx="15">
                  <c:v>407007.26121831243</c:v>
                </c:pt>
                <c:pt idx="16">
                  <c:v>407007.26121831243</c:v>
                </c:pt>
                <c:pt idx="17">
                  <c:v>407007.26121831243</c:v>
                </c:pt>
                <c:pt idx="18">
                  <c:v>407007.26121831249</c:v>
                </c:pt>
                <c:pt idx="19">
                  <c:v>407007.26121831243</c:v>
                </c:pt>
                <c:pt idx="20">
                  <c:v>407007.26121831243</c:v>
                </c:pt>
                <c:pt idx="21">
                  <c:v>407007.26121831243</c:v>
                </c:pt>
                <c:pt idx="22">
                  <c:v>407007.26121831243</c:v>
                </c:pt>
                <c:pt idx="23">
                  <c:v>407007.26121831249</c:v>
                </c:pt>
                <c:pt idx="24">
                  <c:v>407007.26121831243</c:v>
                </c:pt>
                <c:pt idx="25">
                  <c:v>407007.26121831243</c:v>
                </c:pt>
                <c:pt idx="26">
                  <c:v>407007.26121831243</c:v>
                </c:pt>
                <c:pt idx="27">
                  <c:v>407007.26121831243</c:v>
                </c:pt>
                <c:pt idx="28">
                  <c:v>407007.26121831243</c:v>
                </c:pt>
                <c:pt idx="29">
                  <c:v>407007.26121831243</c:v>
                </c:pt>
                <c:pt idx="30">
                  <c:v>407007.26121831243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4-44C3-A81C-55BC8F3C2BEB}"/>
            </c:ext>
          </c:extLst>
        </c:ser>
        <c:ser>
          <c:idx val="2"/>
          <c:order val="2"/>
          <c:tx>
            <c:strRef>
              <c:f>Sheet3!$D$5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Sheet3!$A$6:$A$36</c:f>
              <c:numCache>
                <c:formatCode>_(* #,##0_);_(* \(#,##0\);_(* "-"??_);_(@_)</c:formatCode>
                <c:ptCount val="3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201424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xVal>
          <c:yVal>
            <c:numRef>
              <c:f>Sheet3!$D$6:$D$36</c:f>
              <c:numCache>
                <c:formatCode>_(* #,##0_);_(* \(#,##0\);_(* "-"??_);_(@_)</c:formatCode>
                <c:ptCount val="31"/>
                <c:pt idx="0" formatCode="0">
                  <c:v>0</c:v>
                </c:pt>
                <c:pt idx="1">
                  <c:v>386362.33205439936</c:v>
                </c:pt>
                <c:pt idx="2">
                  <c:v>386362.33205439936</c:v>
                </c:pt>
                <c:pt idx="3">
                  <c:v>386362.33205439936</c:v>
                </c:pt>
                <c:pt idx="4">
                  <c:v>386362.33205439936</c:v>
                </c:pt>
                <c:pt idx="5">
                  <c:v>386362.33205439942</c:v>
                </c:pt>
                <c:pt idx="6">
                  <c:v>386362.33205439936</c:v>
                </c:pt>
                <c:pt idx="7">
                  <c:v>386362.33205439936</c:v>
                </c:pt>
                <c:pt idx="8">
                  <c:v>386362.33205439936</c:v>
                </c:pt>
                <c:pt idx="9">
                  <c:v>386362.33205439936</c:v>
                </c:pt>
                <c:pt idx="10">
                  <c:v>386362.33205439942</c:v>
                </c:pt>
                <c:pt idx="11">
                  <c:v>386362.33205439936</c:v>
                </c:pt>
                <c:pt idx="12">
                  <c:v>386362.33205439936</c:v>
                </c:pt>
                <c:pt idx="13">
                  <c:v>386362.33205439936</c:v>
                </c:pt>
                <c:pt idx="14">
                  <c:v>386362.33205439936</c:v>
                </c:pt>
                <c:pt idx="15">
                  <c:v>386362.33205439936</c:v>
                </c:pt>
                <c:pt idx="16">
                  <c:v>386362.33205439936</c:v>
                </c:pt>
                <c:pt idx="17">
                  <c:v>386362.33205439936</c:v>
                </c:pt>
                <c:pt idx="18">
                  <c:v>386362.33205439936</c:v>
                </c:pt>
                <c:pt idx="19">
                  <c:v>386362.33205439936</c:v>
                </c:pt>
                <c:pt idx="20">
                  <c:v>386362.33205439936</c:v>
                </c:pt>
                <c:pt idx="21">
                  <c:v>386362.3320543993</c:v>
                </c:pt>
                <c:pt idx="22">
                  <c:v>386362.33205439936</c:v>
                </c:pt>
                <c:pt idx="23">
                  <c:v>386362.33205439936</c:v>
                </c:pt>
                <c:pt idx="24">
                  <c:v>386362.33205439936</c:v>
                </c:pt>
                <c:pt idx="25">
                  <c:v>386362.33205439936</c:v>
                </c:pt>
                <c:pt idx="26">
                  <c:v>386362.33205439936</c:v>
                </c:pt>
                <c:pt idx="27">
                  <c:v>386362.33205439936</c:v>
                </c:pt>
                <c:pt idx="28">
                  <c:v>386362.33205439936</c:v>
                </c:pt>
                <c:pt idx="29">
                  <c:v>386362.33205439936</c:v>
                </c:pt>
                <c:pt idx="30">
                  <c:v>386362.33205439936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44-44C3-A81C-55BC8F3C2BEB}"/>
            </c:ext>
          </c:extLst>
        </c:ser>
        <c:ser>
          <c:idx val="3"/>
          <c:order val="3"/>
          <c:tx>
            <c:strRef>
              <c:f>Sheet3!$E$5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Sheet3!$A$6:$A$36</c:f>
              <c:numCache>
                <c:formatCode>_(* #,##0_);_(* \(#,##0\);_(* "-"??_);_(@_)</c:formatCode>
                <c:ptCount val="3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201424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xVal>
          <c:yVal>
            <c:numRef>
              <c:f>Sheet3!$E$6:$E$36</c:f>
              <c:numCache>
                <c:formatCode>_(* #,##0_);_(* \(#,##0\);_(* "-"??_);_(@_)</c:formatCode>
                <c:ptCount val="31"/>
                <c:pt idx="0" formatCode="0">
                  <c:v>0</c:v>
                </c:pt>
                <c:pt idx="1">
                  <c:v>361942.89421334834</c:v>
                </c:pt>
                <c:pt idx="2">
                  <c:v>361942.89421334834</c:v>
                </c:pt>
                <c:pt idx="3">
                  <c:v>361942.89421334834</c:v>
                </c:pt>
                <c:pt idx="4">
                  <c:v>361942.89421334834</c:v>
                </c:pt>
                <c:pt idx="5">
                  <c:v>361942.89421334834</c:v>
                </c:pt>
                <c:pt idx="6">
                  <c:v>361942.89421334834</c:v>
                </c:pt>
                <c:pt idx="7">
                  <c:v>361942.89421334834</c:v>
                </c:pt>
                <c:pt idx="8">
                  <c:v>361942.89421334834</c:v>
                </c:pt>
                <c:pt idx="9">
                  <c:v>361942.89421334834</c:v>
                </c:pt>
                <c:pt idx="10">
                  <c:v>361942.89421334834</c:v>
                </c:pt>
                <c:pt idx="11">
                  <c:v>361942.89421334834</c:v>
                </c:pt>
                <c:pt idx="12">
                  <c:v>361942.89421334834</c:v>
                </c:pt>
                <c:pt idx="13">
                  <c:v>361942.89421334834</c:v>
                </c:pt>
                <c:pt idx="14">
                  <c:v>361942.89421334834</c:v>
                </c:pt>
                <c:pt idx="15">
                  <c:v>361942.89421334834</c:v>
                </c:pt>
                <c:pt idx="16">
                  <c:v>361942.89421334834</c:v>
                </c:pt>
                <c:pt idx="17">
                  <c:v>361942.89421334834</c:v>
                </c:pt>
                <c:pt idx="18">
                  <c:v>361942.89421334834</c:v>
                </c:pt>
                <c:pt idx="19">
                  <c:v>361942.89421334828</c:v>
                </c:pt>
                <c:pt idx="20">
                  <c:v>361942.89421334834</c:v>
                </c:pt>
                <c:pt idx="21">
                  <c:v>361942.89421334834</c:v>
                </c:pt>
                <c:pt idx="22">
                  <c:v>361942.89421334834</c:v>
                </c:pt>
                <c:pt idx="23">
                  <c:v>361942.89421334834</c:v>
                </c:pt>
                <c:pt idx="24">
                  <c:v>361942.89421334834</c:v>
                </c:pt>
                <c:pt idx="25">
                  <c:v>361942.89421334834</c:v>
                </c:pt>
                <c:pt idx="26">
                  <c:v>361942.89421334834</c:v>
                </c:pt>
                <c:pt idx="27">
                  <c:v>361942.89421334834</c:v>
                </c:pt>
                <c:pt idx="28">
                  <c:v>361942.89421334834</c:v>
                </c:pt>
                <c:pt idx="29">
                  <c:v>361942.89421334834</c:v>
                </c:pt>
                <c:pt idx="30">
                  <c:v>361942.89421334834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44-44C3-A81C-55BC8F3C2BEB}"/>
            </c:ext>
          </c:extLst>
        </c:ser>
        <c:ser>
          <c:idx val="4"/>
          <c:order val="4"/>
          <c:tx>
            <c:strRef>
              <c:f>Sheet3!$F$5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Sheet3!$A$6:$A$36</c:f>
              <c:numCache>
                <c:formatCode>_(* #,##0_);_(* \(#,##0\);_(* "-"??_);_(@_)</c:formatCode>
                <c:ptCount val="3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201424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xVal>
          <c:yVal>
            <c:numRef>
              <c:f>Sheet3!$F$6:$F$36</c:f>
              <c:numCache>
                <c:formatCode>_(* #,##0_);_(* \(#,##0\);_(* "-"??_);_(@_)</c:formatCode>
                <c:ptCount val="31"/>
                <c:pt idx="0" formatCode="0">
                  <c:v>0</c:v>
                </c:pt>
                <c:pt idx="1">
                  <c:v>333517.58016092668</c:v>
                </c:pt>
                <c:pt idx="2">
                  <c:v>333517.58016092668</c:v>
                </c:pt>
                <c:pt idx="3">
                  <c:v>333517.58016092668</c:v>
                </c:pt>
                <c:pt idx="4">
                  <c:v>333517.58016092668</c:v>
                </c:pt>
                <c:pt idx="5">
                  <c:v>333517.58016092668</c:v>
                </c:pt>
                <c:pt idx="6">
                  <c:v>333517.58016092668</c:v>
                </c:pt>
                <c:pt idx="7">
                  <c:v>333517.58016092668</c:v>
                </c:pt>
                <c:pt idx="8">
                  <c:v>333517.58016092668</c:v>
                </c:pt>
                <c:pt idx="9">
                  <c:v>333517.58016092668</c:v>
                </c:pt>
                <c:pt idx="10">
                  <c:v>333517.58016092668</c:v>
                </c:pt>
                <c:pt idx="11">
                  <c:v>333517.58016092668</c:v>
                </c:pt>
                <c:pt idx="12">
                  <c:v>333517.58016092668</c:v>
                </c:pt>
                <c:pt idx="13">
                  <c:v>333517.58016092668</c:v>
                </c:pt>
                <c:pt idx="14">
                  <c:v>333517.58016092668</c:v>
                </c:pt>
                <c:pt idx="15">
                  <c:v>333517.58016092668</c:v>
                </c:pt>
                <c:pt idx="16">
                  <c:v>333517.58016092668</c:v>
                </c:pt>
                <c:pt idx="17">
                  <c:v>333517.58016092668</c:v>
                </c:pt>
                <c:pt idx="18">
                  <c:v>333517.58016092668</c:v>
                </c:pt>
                <c:pt idx="19">
                  <c:v>333517.58016092668</c:v>
                </c:pt>
                <c:pt idx="20">
                  <c:v>333517.58016092668</c:v>
                </c:pt>
                <c:pt idx="21">
                  <c:v>333517.58016092668</c:v>
                </c:pt>
                <c:pt idx="22">
                  <c:v>333517.58016092668</c:v>
                </c:pt>
                <c:pt idx="23">
                  <c:v>333517.58016092668</c:v>
                </c:pt>
                <c:pt idx="24">
                  <c:v>333517.58016092668</c:v>
                </c:pt>
                <c:pt idx="25">
                  <c:v>333517.58016092668</c:v>
                </c:pt>
                <c:pt idx="26">
                  <c:v>333517.58016092668</c:v>
                </c:pt>
                <c:pt idx="27">
                  <c:v>333517.58016092668</c:v>
                </c:pt>
                <c:pt idx="28">
                  <c:v>333517.58016092668</c:v>
                </c:pt>
                <c:pt idx="29">
                  <c:v>333517.58016092668</c:v>
                </c:pt>
                <c:pt idx="30">
                  <c:v>333517.58016092668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44-44C3-A81C-55BC8F3C2BEB}"/>
            </c:ext>
          </c:extLst>
        </c:ser>
        <c:ser>
          <c:idx val="5"/>
          <c:order val="5"/>
          <c:tx>
            <c:strRef>
              <c:f>Sheet3!$G$5</c:f>
              <c:strCache>
                <c:ptCount val="1"/>
                <c:pt idx="0">
                  <c:v>160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Sheet3!$A$6:$A$36</c:f>
              <c:numCache>
                <c:formatCode>_(* #,##0_);_(* \(#,##0\);_(* "-"??_);_(@_)</c:formatCode>
                <c:ptCount val="3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201424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xVal>
          <c:yVal>
            <c:numRef>
              <c:f>Sheet3!$G$6:$G$36</c:f>
              <c:numCache>
                <c:formatCode>_(* #,##0_);_(* \(#,##0\);_(* "-"??_);_(@_)</c:formatCode>
                <c:ptCount val="31"/>
                <c:pt idx="0" formatCode="0">
                  <c:v>0</c:v>
                </c:pt>
                <c:pt idx="1">
                  <c:v>301082.45166629791</c:v>
                </c:pt>
                <c:pt idx="2">
                  <c:v>301082.45166629791</c:v>
                </c:pt>
                <c:pt idx="3">
                  <c:v>301082.45166629791</c:v>
                </c:pt>
                <c:pt idx="4">
                  <c:v>301082.45166629791</c:v>
                </c:pt>
                <c:pt idx="5">
                  <c:v>301082.45166629791</c:v>
                </c:pt>
                <c:pt idx="6">
                  <c:v>301082.45166629791</c:v>
                </c:pt>
                <c:pt idx="7">
                  <c:v>301082.45166629791</c:v>
                </c:pt>
                <c:pt idx="8">
                  <c:v>301082.45166629791</c:v>
                </c:pt>
                <c:pt idx="9">
                  <c:v>301082.45166629791</c:v>
                </c:pt>
                <c:pt idx="10">
                  <c:v>301082.45166629791</c:v>
                </c:pt>
                <c:pt idx="11">
                  <c:v>301082.45166629791</c:v>
                </c:pt>
                <c:pt idx="12">
                  <c:v>301082.45166629791</c:v>
                </c:pt>
                <c:pt idx="13">
                  <c:v>301082.45166629791</c:v>
                </c:pt>
                <c:pt idx="14">
                  <c:v>301082.45166629791</c:v>
                </c:pt>
                <c:pt idx="15">
                  <c:v>301082.45166629791</c:v>
                </c:pt>
                <c:pt idx="16">
                  <c:v>301082.45166629791</c:v>
                </c:pt>
                <c:pt idx="17">
                  <c:v>301082.45166629791</c:v>
                </c:pt>
                <c:pt idx="18">
                  <c:v>301082.45166629791</c:v>
                </c:pt>
                <c:pt idx="19">
                  <c:v>301082.45166629791</c:v>
                </c:pt>
                <c:pt idx="20">
                  <c:v>301082.45166629791</c:v>
                </c:pt>
                <c:pt idx="21">
                  <c:v>301082.45166629791</c:v>
                </c:pt>
                <c:pt idx="22">
                  <c:v>301082.45166629791</c:v>
                </c:pt>
                <c:pt idx="23">
                  <c:v>301082.45166629791</c:v>
                </c:pt>
                <c:pt idx="24">
                  <c:v>301082.45166629791</c:v>
                </c:pt>
                <c:pt idx="25">
                  <c:v>301082.45166629791</c:v>
                </c:pt>
                <c:pt idx="26">
                  <c:v>301082.45166629791</c:v>
                </c:pt>
                <c:pt idx="27">
                  <c:v>301082.45166629791</c:v>
                </c:pt>
                <c:pt idx="28">
                  <c:v>301082.45166629791</c:v>
                </c:pt>
                <c:pt idx="29">
                  <c:v>301082.45166629791</c:v>
                </c:pt>
                <c:pt idx="30">
                  <c:v>301082.45166629791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44-44C3-A81C-55BC8F3C2BEB}"/>
            </c:ext>
          </c:extLst>
        </c:ser>
        <c:ser>
          <c:idx val="6"/>
          <c:order val="6"/>
          <c:tx>
            <c:strRef>
              <c:f>Sheet3!$H$5</c:f>
              <c:strCache>
                <c:ptCount val="1"/>
                <c:pt idx="0">
                  <c:v>320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Sheet3!$A$6:$A$37</c:f>
              <c:numCache>
                <c:formatCode>_(* #,##0_);_(* \(#,##0\);_(* "-"??_);_(@_)</c:formatCode>
                <c:ptCount val="32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201424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600000</c:v>
                </c:pt>
              </c:numCache>
            </c:numRef>
          </c:xVal>
          <c:yVal>
            <c:numRef>
              <c:f>Sheet3!$H$6:$H$37</c:f>
              <c:numCache>
                <c:formatCode>_(* #,##0_);_(* \(#,##0\);_(* "-"??_);_(@_)</c:formatCode>
                <c:ptCount val="32"/>
                <c:pt idx="0" formatCode="0">
                  <c:v>0</c:v>
                </c:pt>
                <c:pt idx="1">
                  <c:v>264976.93399937556</c:v>
                </c:pt>
                <c:pt idx="2">
                  <c:v>264976.93399937556</c:v>
                </c:pt>
                <c:pt idx="3">
                  <c:v>264976.93399937556</c:v>
                </c:pt>
                <c:pt idx="4">
                  <c:v>264976.93399937556</c:v>
                </c:pt>
                <c:pt idx="5">
                  <c:v>264976.93399937556</c:v>
                </c:pt>
                <c:pt idx="6">
                  <c:v>264976.93399937556</c:v>
                </c:pt>
                <c:pt idx="7">
                  <c:v>264976.93399937556</c:v>
                </c:pt>
                <c:pt idx="8">
                  <c:v>264976.93399937556</c:v>
                </c:pt>
                <c:pt idx="9">
                  <c:v>264976.93399937556</c:v>
                </c:pt>
                <c:pt idx="10">
                  <c:v>264976.93399937556</c:v>
                </c:pt>
                <c:pt idx="11">
                  <c:v>264976.93399937556</c:v>
                </c:pt>
                <c:pt idx="12">
                  <c:v>264976.93399937556</c:v>
                </c:pt>
                <c:pt idx="13">
                  <c:v>264976.93399937556</c:v>
                </c:pt>
                <c:pt idx="14">
                  <c:v>264976.93399937556</c:v>
                </c:pt>
                <c:pt idx="15">
                  <c:v>264976.93399937556</c:v>
                </c:pt>
                <c:pt idx="16">
                  <c:v>264976.93399937556</c:v>
                </c:pt>
                <c:pt idx="17">
                  <c:v>264976.93399937556</c:v>
                </c:pt>
                <c:pt idx="18">
                  <c:v>264976.93399937556</c:v>
                </c:pt>
                <c:pt idx="19">
                  <c:v>264976.93399937556</c:v>
                </c:pt>
                <c:pt idx="20">
                  <c:v>264976.93399937556</c:v>
                </c:pt>
                <c:pt idx="21">
                  <c:v>264976.93399937556</c:v>
                </c:pt>
                <c:pt idx="22">
                  <c:v>264976.93399937556</c:v>
                </c:pt>
                <c:pt idx="23">
                  <c:v>264976.93399937556</c:v>
                </c:pt>
                <c:pt idx="24">
                  <c:v>264976.93399937556</c:v>
                </c:pt>
                <c:pt idx="25">
                  <c:v>264976.93399937556</c:v>
                </c:pt>
                <c:pt idx="26">
                  <c:v>264976.93399937556</c:v>
                </c:pt>
                <c:pt idx="27">
                  <c:v>264976.93399937556</c:v>
                </c:pt>
                <c:pt idx="28">
                  <c:v>264976.93399937556</c:v>
                </c:pt>
                <c:pt idx="29">
                  <c:v>264976.93399937556</c:v>
                </c:pt>
                <c:pt idx="30">
                  <c:v>264976.93399937556</c:v>
                </c:pt>
                <c:pt idx="31">
                  <c:v>264976.93399937556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C-412E-AE5A-B9AA90342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711680"/>
        <c:axId val="1778711264"/>
      </c:scatterChart>
      <c:valAx>
        <c:axId val="1778711680"/>
        <c:scaling>
          <c:orientation val="minMax"/>
          <c:max val="3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Spawning</a:t>
                </a:r>
                <a:r>
                  <a:rPr lang="en-US" sz="2000" baseline="0"/>
                  <a:t> biomass (t)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264"/>
        <c:crosses val="autoZero"/>
        <c:crossBetween val="midCat"/>
      </c:valAx>
      <c:valAx>
        <c:axId val="17787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 Recrtuits at</a:t>
                </a:r>
                <a:r>
                  <a:rPr lang="en-US" sz="2000" baseline="0"/>
                  <a:t> </a:t>
                </a:r>
                <a:r>
                  <a:rPr lang="en-US" sz="2000"/>
                  <a:t>age-0 (1,000s)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12803207291396"/>
          <c:y val="0.31100453352421858"/>
          <c:w val="9.961195696932558E-2"/>
          <c:h val="0.42677307579765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Pacific cod stock </a:t>
            </a:r>
            <a:r>
              <a:rPr lang="en-US" sz="2000" baseline="0"/>
              <a:t>recruit curves by change in sea surface temperature from 1982-2012 mean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02333362175881"/>
          <c:y val="0.13910108963652273"/>
          <c:w val="0.62163594935248478"/>
          <c:h val="0.62129929213393775"/>
        </c:manualLayout>
      </c:layout>
      <c:lineChart>
        <c:grouping val="standard"/>
        <c:varyColors val="0"/>
        <c:ser>
          <c:idx val="0"/>
          <c:order val="0"/>
          <c:tx>
            <c:strRef>
              <c:f>Sheet3!$K$5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Sheet3!$J$6:$J$36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Sheet3!$K$6:$K$36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42293.279696938102</c:v>
                </c:pt>
                <c:pt idx="2">
                  <c:v>42293.279696938102</c:v>
                </c:pt>
                <c:pt idx="3">
                  <c:v>42293.279696938102</c:v>
                </c:pt>
                <c:pt idx="4">
                  <c:v>42293.279696938102</c:v>
                </c:pt>
                <c:pt idx="5">
                  <c:v>42293.279696938102</c:v>
                </c:pt>
                <c:pt idx="6">
                  <c:v>42293.279696938102</c:v>
                </c:pt>
                <c:pt idx="7">
                  <c:v>42293.279696938102</c:v>
                </c:pt>
                <c:pt idx="8">
                  <c:v>42293.279696938102</c:v>
                </c:pt>
                <c:pt idx="9">
                  <c:v>42293.279696938102</c:v>
                </c:pt>
                <c:pt idx="10">
                  <c:v>42293.279696938102</c:v>
                </c:pt>
                <c:pt idx="11">
                  <c:v>42293.279696938102</c:v>
                </c:pt>
                <c:pt idx="12">
                  <c:v>42293.279696938102</c:v>
                </c:pt>
                <c:pt idx="13">
                  <c:v>42293.279696938102</c:v>
                </c:pt>
                <c:pt idx="14">
                  <c:v>42293.279696938102</c:v>
                </c:pt>
                <c:pt idx="15">
                  <c:v>42293.279696938102</c:v>
                </c:pt>
                <c:pt idx="16">
                  <c:v>42293.279696938102</c:v>
                </c:pt>
                <c:pt idx="17">
                  <c:v>42293.279696938102</c:v>
                </c:pt>
                <c:pt idx="18">
                  <c:v>42293.279696938102</c:v>
                </c:pt>
                <c:pt idx="19">
                  <c:v>42293.279696938102</c:v>
                </c:pt>
                <c:pt idx="20">
                  <c:v>42293.279696938102</c:v>
                </c:pt>
                <c:pt idx="21">
                  <c:v>42293.279696938102</c:v>
                </c:pt>
                <c:pt idx="22">
                  <c:v>42293.279696938102</c:v>
                </c:pt>
                <c:pt idx="23">
                  <c:v>42293.279696938102</c:v>
                </c:pt>
                <c:pt idx="24">
                  <c:v>42293.279696938102</c:v>
                </c:pt>
                <c:pt idx="25">
                  <c:v>42293.279696938102</c:v>
                </c:pt>
                <c:pt idx="26">
                  <c:v>42293.279696938102</c:v>
                </c:pt>
                <c:pt idx="27">
                  <c:v>42293.279696938102</c:v>
                </c:pt>
                <c:pt idx="28">
                  <c:v>42293.279696938102</c:v>
                </c:pt>
                <c:pt idx="29">
                  <c:v>42293.279696938102</c:v>
                </c:pt>
                <c:pt idx="30">
                  <c:v>42293.279696938102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D-4745-8FA8-0B6E85D94ECD}"/>
            </c:ext>
          </c:extLst>
        </c:ser>
        <c:ser>
          <c:idx val="1"/>
          <c:order val="1"/>
          <c:tx>
            <c:strRef>
              <c:f>Sheet3!$L$5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Sheet3!$J$6:$J$36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Sheet3!$L$6:$L$36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34549.601844673925</c:v>
                </c:pt>
                <c:pt idx="2">
                  <c:v>34549.601844673925</c:v>
                </c:pt>
                <c:pt idx="3">
                  <c:v>34549.601844673925</c:v>
                </c:pt>
                <c:pt idx="4">
                  <c:v>34549.601844673925</c:v>
                </c:pt>
                <c:pt idx="5">
                  <c:v>34549.601844673925</c:v>
                </c:pt>
                <c:pt idx="6">
                  <c:v>34549.601844673925</c:v>
                </c:pt>
                <c:pt idx="7">
                  <c:v>34549.601844673925</c:v>
                </c:pt>
                <c:pt idx="8">
                  <c:v>34549.601844673925</c:v>
                </c:pt>
                <c:pt idx="9">
                  <c:v>34549.601844673933</c:v>
                </c:pt>
                <c:pt idx="10">
                  <c:v>34549.601844673925</c:v>
                </c:pt>
                <c:pt idx="11">
                  <c:v>34549.601844673925</c:v>
                </c:pt>
                <c:pt idx="12">
                  <c:v>34549.601844673925</c:v>
                </c:pt>
                <c:pt idx="13">
                  <c:v>34549.601844673925</c:v>
                </c:pt>
                <c:pt idx="14">
                  <c:v>34549.601844673925</c:v>
                </c:pt>
                <c:pt idx="15">
                  <c:v>34549.601844673925</c:v>
                </c:pt>
                <c:pt idx="16">
                  <c:v>34549.601844673925</c:v>
                </c:pt>
                <c:pt idx="17">
                  <c:v>34549.601844673925</c:v>
                </c:pt>
                <c:pt idx="18">
                  <c:v>34549.601844673933</c:v>
                </c:pt>
                <c:pt idx="19">
                  <c:v>34549.601844673925</c:v>
                </c:pt>
                <c:pt idx="20">
                  <c:v>34549.601844673925</c:v>
                </c:pt>
                <c:pt idx="21">
                  <c:v>34549.601844673925</c:v>
                </c:pt>
                <c:pt idx="22">
                  <c:v>34549.601844673925</c:v>
                </c:pt>
                <c:pt idx="23">
                  <c:v>34549.601844673933</c:v>
                </c:pt>
                <c:pt idx="24">
                  <c:v>34549.601844673925</c:v>
                </c:pt>
                <c:pt idx="25">
                  <c:v>34549.601844673925</c:v>
                </c:pt>
                <c:pt idx="26">
                  <c:v>34549.601844673925</c:v>
                </c:pt>
                <c:pt idx="27">
                  <c:v>34549.601844673925</c:v>
                </c:pt>
                <c:pt idx="28">
                  <c:v>34549.601844673925</c:v>
                </c:pt>
                <c:pt idx="29">
                  <c:v>34549.601844673925</c:v>
                </c:pt>
                <c:pt idx="30">
                  <c:v>34549.601844673925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D-4745-8FA8-0B6E85D94ECD}"/>
            </c:ext>
          </c:extLst>
        </c:ser>
        <c:ser>
          <c:idx val="2"/>
          <c:order val="2"/>
          <c:tx>
            <c:strRef>
              <c:f>Sheet3!$M$5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Sheet3!$J$6:$J$36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Sheet3!$M$6:$M$36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32797.116936690669</c:v>
                </c:pt>
                <c:pt idx="2">
                  <c:v>32797.116936690669</c:v>
                </c:pt>
                <c:pt idx="3">
                  <c:v>32797.116936690669</c:v>
                </c:pt>
                <c:pt idx="4">
                  <c:v>32797.116936690669</c:v>
                </c:pt>
                <c:pt idx="5">
                  <c:v>32797.116936690676</c:v>
                </c:pt>
                <c:pt idx="6">
                  <c:v>32797.116936690669</c:v>
                </c:pt>
                <c:pt idx="7">
                  <c:v>32797.116936690669</c:v>
                </c:pt>
                <c:pt idx="8">
                  <c:v>32797.116936690669</c:v>
                </c:pt>
                <c:pt idx="9">
                  <c:v>32797.116936690669</c:v>
                </c:pt>
                <c:pt idx="10">
                  <c:v>32797.116936690676</c:v>
                </c:pt>
                <c:pt idx="11">
                  <c:v>32797.116936690669</c:v>
                </c:pt>
                <c:pt idx="12">
                  <c:v>32797.116936690669</c:v>
                </c:pt>
                <c:pt idx="13">
                  <c:v>32797.116936690669</c:v>
                </c:pt>
                <c:pt idx="14">
                  <c:v>32797.116936690669</c:v>
                </c:pt>
                <c:pt idx="15">
                  <c:v>32797.116936690669</c:v>
                </c:pt>
                <c:pt idx="16">
                  <c:v>32797.116936690669</c:v>
                </c:pt>
                <c:pt idx="17">
                  <c:v>32797.116936690669</c:v>
                </c:pt>
                <c:pt idx="18">
                  <c:v>32797.116936690669</c:v>
                </c:pt>
                <c:pt idx="19">
                  <c:v>32797.116936690669</c:v>
                </c:pt>
                <c:pt idx="20">
                  <c:v>32797.116936690669</c:v>
                </c:pt>
                <c:pt idx="21">
                  <c:v>32797.116936690654</c:v>
                </c:pt>
                <c:pt idx="22">
                  <c:v>32797.116936690669</c:v>
                </c:pt>
                <c:pt idx="23">
                  <c:v>32797.116936690669</c:v>
                </c:pt>
                <c:pt idx="24">
                  <c:v>32797.116936690669</c:v>
                </c:pt>
                <c:pt idx="25">
                  <c:v>32797.116936690669</c:v>
                </c:pt>
                <c:pt idx="26">
                  <c:v>32797.116936690669</c:v>
                </c:pt>
                <c:pt idx="27">
                  <c:v>32797.116936690669</c:v>
                </c:pt>
                <c:pt idx="28">
                  <c:v>32797.116936690669</c:v>
                </c:pt>
                <c:pt idx="29">
                  <c:v>32797.116936690669</c:v>
                </c:pt>
                <c:pt idx="30">
                  <c:v>32797.116936690669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D-4745-8FA8-0B6E85D94ECD}"/>
            </c:ext>
          </c:extLst>
        </c:ser>
        <c:ser>
          <c:idx val="3"/>
          <c:order val="3"/>
          <c:tx>
            <c:strRef>
              <c:f>Sheet3!$N$5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Sheet3!$J$6:$J$36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Sheet3!$N$6:$N$36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30724.225528921554</c:v>
                </c:pt>
                <c:pt idx="2">
                  <c:v>30724.225528921554</c:v>
                </c:pt>
                <c:pt idx="3">
                  <c:v>30724.225528921554</c:v>
                </c:pt>
                <c:pt idx="4">
                  <c:v>30724.225528921554</c:v>
                </c:pt>
                <c:pt idx="5">
                  <c:v>30724.225528921554</c:v>
                </c:pt>
                <c:pt idx="6">
                  <c:v>30724.225528921554</c:v>
                </c:pt>
                <c:pt idx="7">
                  <c:v>30724.225528921554</c:v>
                </c:pt>
                <c:pt idx="8">
                  <c:v>30724.225528921554</c:v>
                </c:pt>
                <c:pt idx="9">
                  <c:v>30724.225528921554</c:v>
                </c:pt>
                <c:pt idx="10">
                  <c:v>30724.225528921554</c:v>
                </c:pt>
                <c:pt idx="11">
                  <c:v>30724.225528921554</c:v>
                </c:pt>
                <c:pt idx="12">
                  <c:v>30724.225528921554</c:v>
                </c:pt>
                <c:pt idx="13">
                  <c:v>30724.225528921554</c:v>
                </c:pt>
                <c:pt idx="14">
                  <c:v>30724.225528921554</c:v>
                </c:pt>
                <c:pt idx="15">
                  <c:v>30724.225528921554</c:v>
                </c:pt>
                <c:pt idx="16">
                  <c:v>30724.225528921554</c:v>
                </c:pt>
                <c:pt idx="17">
                  <c:v>30724.225528921554</c:v>
                </c:pt>
                <c:pt idx="18">
                  <c:v>30724.225528921554</c:v>
                </c:pt>
                <c:pt idx="19">
                  <c:v>30724.225528921554</c:v>
                </c:pt>
                <c:pt idx="20">
                  <c:v>30724.225528921554</c:v>
                </c:pt>
                <c:pt idx="21">
                  <c:v>30724.225528921554</c:v>
                </c:pt>
                <c:pt idx="22">
                  <c:v>30724.225528921554</c:v>
                </c:pt>
                <c:pt idx="23">
                  <c:v>30724.225528921554</c:v>
                </c:pt>
                <c:pt idx="24">
                  <c:v>30724.225528921554</c:v>
                </c:pt>
                <c:pt idx="25">
                  <c:v>30724.225528921554</c:v>
                </c:pt>
                <c:pt idx="26">
                  <c:v>30724.225528921554</c:v>
                </c:pt>
                <c:pt idx="27">
                  <c:v>30724.225528921554</c:v>
                </c:pt>
                <c:pt idx="28">
                  <c:v>30724.225528921554</c:v>
                </c:pt>
                <c:pt idx="29">
                  <c:v>30724.225528921554</c:v>
                </c:pt>
                <c:pt idx="30">
                  <c:v>30724.225528921554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9D-4745-8FA8-0B6E85D94ECD}"/>
            </c:ext>
          </c:extLst>
        </c:ser>
        <c:ser>
          <c:idx val="4"/>
          <c:order val="4"/>
          <c:tx>
            <c:strRef>
              <c:f>Sheet3!$O$5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Sheet3!$J$6:$J$36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Sheet3!$O$6:$O$36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28311.287538868823</c:v>
                </c:pt>
                <c:pt idx="2">
                  <c:v>28311.287538868823</c:v>
                </c:pt>
                <c:pt idx="3">
                  <c:v>28311.287538868823</c:v>
                </c:pt>
                <c:pt idx="4">
                  <c:v>28311.287538868823</c:v>
                </c:pt>
                <c:pt idx="5">
                  <c:v>28311.287538868823</c:v>
                </c:pt>
                <c:pt idx="6">
                  <c:v>28311.287538868823</c:v>
                </c:pt>
                <c:pt idx="7">
                  <c:v>28311.287538868823</c:v>
                </c:pt>
                <c:pt idx="8">
                  <c:v>28311.287538868823</c:v>
                </c:pt>
                <c:pt idx="9">
                  <c:v>28311.287538868823</c:v>
                </c:pt>
                <c:pt idx="10">
                  <c:v>28311.287538868823</c:v>
                </c:pt>
                <c:pt idx="11">
                  <c:v>28311.287538868823</c:v>
                </c:pt>
                <c:pt idx="12">
                  <c:v>28311.287538868823</c:v>
                </c:pt>
                <c:pt idx="13">
                  <c:v>28311.287538868823</c:v>
                </c:pt>
                <c:pt idx="14">
                  <c:v>28311.287538868823</c:v>
                </c:pt>
                <c:pt idx="15">
                  <c:v>28311.287538868823</c:v>
                </c:pt>
                <c:pt idx="16">
                  <c:v>28311.287538868823</c:v>
                </c:pt>
                <c:pt idx="17">
                  <c:v>28311.287538868823</c:v>
                </c:pt>
                <c:pt idx="18">
                  <c:v>28311.287538868823</c:v>
                </c:pt>
                <c:pt idx="19">
                  <c:v>28311.287538868823</c:v>
                </c:pt>
                <c:pt idx="20">
                  <c:v>28311.287538868823</c:v>
                </c:pt>
                <c:pt idx="21">
                  <c:v>28311.287538868823</c:v>
                </c:pt>
                <c:pt idx="22">
                  <c:v>28311.287538868823</c:v>
                </c:pt>
                <c:pt idx="23">
                  <c:v>28311.287538868823</c:v>
                </c:pt>
                <c:pt idx="24">
                  <c:v>28311.287538868823</c:v>
                </c:pt>
                <c:pt idx="25">
                  <c:v>28311.287538868823</c:v>
                </c:pt>
                <c:pt idx="26">
                  <c:v>28311.287538868823</c:v>
                </c:pt>
                <c:pt idx="27">
                  <c:v>28311.287538868823</c:v>
                </c:pt>
                <c:pt idx="28">
                  <c:v>28311.287538868823</c:v>
                </c:pt>
                <c:pt idx="29">
                  <c:v>28311.287538868823</c:v>
                </c:pt>
                <c:pt idx="30">
                  <c:v>28311.287538868823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9D-4745-8FA8-0B6E85D94ECD}"/>
            </c:ext>
          </c:extLst>
        </c:ser>
        <c:ser>
          <c:idx val="5"/>
          <c:order val="5"/>
          <c:tx>
            <c:strRef>
              <c:f>Sheet3!$P$5</c:f>
              <c:strCache>
                <c:ptCount val="1"/>
                <c:pt idx="0">
                  <c:v>160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Sheet3!$J$6:$J$36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Sheet3!$P$6:$P$36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25557.968662159205</c:v>
                </c:pt>
                <c:pt idx="2">
                  <c:v>25557.968662159205</c:v>
                </c:pt>
                <c:pt idx="3">
                  <c:v>25557.968662159205</c:v>
                </c:pt>
                <c:pt idx="4">
                  <c:v>25557.968662159205</c:v>
                </c:pt>
                <c:pt idx="5">
                  <c:v>25557.968662159205</c:v>
                </c:pt>
                <c:pt idx="6">
                  <c:v>25557.968662159205</c:v>
                </c:pt>
                <c:pt idx="7">
                  <c:v>25557.968662159205</c:v>
                </c:pt>
                <c:pt idx="8">
                  <c:v>25557.968662159205</c:v>
                </c:pt>
                <c:pt idx="9">
                  <c:v>25557.968662159205</c:v>
                </c:pt>
                <c:pt idx="10">
                  <c:v>25557.968662159205</c:v>
                </c:pt>
                <c:pt idx="11">
                  <c:v>25557.968662159205</c:v>
                </c:pt>
                <c:pt idx="12">
                  <c:v>25557.968662159205</c:v>
                </c:pt>
                <c:pt idx="13">
                  <c:v>25557.968662159205</c:v>
                </c:pt>
                <c:pt idx="14">
                  <c:v>25557.968662159205</c:v>
                </c:pt>
                <c:pt idx="15">
                  <c:v>25557.968662159205</c:v>
                </c:pt>
                <c:pt idx="16">
                  <c:v>25557.968662159205</c:v>
                </c:pt>
                <c:pt idx="17">
                  <c:v>25557.968662159205</c:v>
                </c:pt>
                <c:pt idx="18">
                  <c:v>25557.968662159205</c:v>
                </c:pt>
                <c:pt idx="19">
                  <c:v>25557.968662159205</c:v>
                </c:pt>
                <c:pt idx="20">
                  <c:v>25557.968662159205</c:v>
                </c:pt>
                <c:pt idx="21">
                  <c:v>25557.968662159205</c:v>
                </c:pt>
                <c:pt idx="22">
                  <c:v>25557.968662159205</c:v>
                </c:pt>
                <c:pt idx="23">
                  <c:v>25557.968662159205</c:v>
                </c:pt>
                <c:pt idx="24">
                  <c:v>25557.968662159205</c:v>
                </c:pt>
                <c:pt idx="25">
                  <c:v>25557.968662159205</c:v>
                </c:pt>
                <c:pt idx="26">
                  <c:v>25557.968662159205</c:v>
                </c:pt>
                <c:pt idx="27">
                  <c:v>25557.968662159205</c:v>
                </c:pt>
                <c:pt idx="28">
                  <c:v>25557.968662159205</c:v>
                </c:pt>
                <c:pt idx="29">
                  <c:v>25557.968662159205</c:v>
                </c:pt>
                <c:pt idx="30">
                  <c:v>25557.968662159205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1-4C35-9474-50FD43F1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711680"/>
        <c:axId val="1778711264"/>
      </c:lineChart>
      <c:catAx>
        <c:axId val="1778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Spawning</a:t>
                </a:r>
                <a:r>
                  <a:rPr lang="en-US" sz="2000" baseline="0"/>
                  <a:t> biomass (t)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264"/>
        <c:crosses val="autoZero"/>
        <c:auto val="1"/>
        <c:lblAlgn val="ctr"/>
        <c:lblOffset val="100"/>
        <c:noMultiLvlLbl val="0"/>
      </c:catAx>
      <c:valAx>
        <c:axId val="17787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 Recrtuits at</a:t>
                </a:r>
                <a:r>
                  <a:rPr lang="en-US" sz="2000" baseline="0"/>
                  <a:t> </a:t>
                </a:r>
                <a:r>
                  <a:rPr lang="en-US" sz="2000"/>
                  <a:t>age-5 no fishing </a:t>
                </a:r>
                <a:r>
                  <a:rPr lang="en-US" sz="1800" b="0" i="0" baseline="0">
                    <a:effectLst/>
                  </a:rPr>
                  <a:t>(1,000s)</a:t>
                </a:r>
                <a:endParaRPr lang="en-US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680"/>
        <c:crosses val="autoZero"/>
        <c:crossBetween val="between"/>
      </c:valAx>
      <c:spPr>
        <a:noFill/>
        <a:ln>
          <a:solidFill>
            <a:schemeClr val="tx1"/>
          </a:solidFill>
          <a:prstDash val="sysDot"/>
        </a:ln>
        <a:effectLst/>
      </c:spPr>
    </c:plotArea>
    <c:legend>
      <c:legendPos val="r"/>
      <c:layout>
        <c:manualLayout>
          <c:xMode val="edge"/>
          <c:yMode val="edge"/>
          <c:x val="0.81912803207291396"/>
          <c:y val="0.31100453352421858"/>
          <c:w val="0.10701215902889466"/>
          <c:h val="0.3655306824491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Pacific cod stock </a:t>
            </a:r>
            <a:r>
              <a:rPr lang="en-US" sz="2000" baseline="0"/>
              <a:t>recruit curves by change in sea surface temperature from 1982-2012 mean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02333362175881"/>
          <c:y val="0.13910108963652273"/>
          <c:w val="0.62163594935248478"/>
          <c:h val="0.62129929213393775"/>
        </c:manualLayout>
      </c:layout>
      <c:lineChart>
        <c:grouping val="standard"/>
        <c:varyColors val="0"/>
        <c:ser>
          <c:idx val="1"/>
          <c:order val="0"/>
          <c:tx>
            <c:strRef>
              <c:f>Sheet3!$K$107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Sheet3!$J$108:$J$138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Sheet3!$K$108:$K$138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304227.62906144338</c:v>
                </c:pt>
                <c:pt idx="2">
                  <c:v>304227.62906144338</c:v>
                </c:pt>
                <c:pt idx="3">
                  <c:v>304227.62906144338</c:v>
                </c:pt>
                <c:pt idx="4">
                  <c:v>304227.62906144338</c:v>
                </c:pt>
                <c:pt idx="5">
                  <c:v>304227.62906144338</c:v>
                </c:pt>
                <c:pt idx="6">
                  <c:v>304227.62906144338</c:v>
                </c:pt>
                <c:pt idx="7">
                  <c:v>304227.62906144338</c:v>
                </c:pt>
                <c:pt idx="8">
                  <c:v>304227.62906144338</c:v>
                </c:pt>
                <c:pt idx="9">
                  <c:v>304227.62906144338</c:v>
                </c:pt>
                <c:pt idx="10">
                  <c:v>304227.62906144338</c:v>
                </c:pt>
                <c:pt idx="11">
                  <c:v>304227.62906144338</c:v>
                </c:pt>
                <c:pt idx="12">
                  <c:v>304227.62906144338</c:v>
                </c:pt>
                <c:pt idx="13">
                  <c:v>304227.62906144338</c:v>
                </c:pt>
                <c:pt idx="14">
                  <c:v>304227.62906144338</c:v>
                </c:pt>
                <c:pt idx="15">
                  <c:v>304227.62906144338</c:v>
                </c:pt>
                <c:pt idx="16">
                  <c:v>304227.62906144338</c:v>
                </c:pt>
                <c:pt idx="17">
                  <c:v>304227.62906144338</c:v>
                </c:pt>
                <c:pt idx="18">
                  <c:v>304227.62906144338</c:v>
                </c:pt>
                <c:pt idx="19">
                  <c:v>304227.62906144338</c:v>
                </c:pt>
                <c:pt idx="20">
                  <c:v>304227.62906144338</c:v>
                </c:pt>
                <c:pt idx="21">
                  <c:v>304227.62906144338</c:v>
                </c:pt>
                <c:pt idx="22">
                  <c:v>304227.62906144338</c:v>
                </c:pt>
                <c:pt idx="23">
                  <c:v>304227.62906144338</c:v>
                </c:pt>
                <c:pt idx="24">
                  <c:v>304227.62906144338</c:v>
                </c:pt>
                <c:pt idx="25">
                  <c:v>304227.62906144338</c:v>
                </c:pt>
                <c:pt idx="26">
                  <c:v>304227.62906144338</c:v>
                </c:pt>
                <c:pt idx="27">
                  <c:v>304227.62906144338</c:v>
                </c:pt>
                <c:pt idx="28">
                  <c:v>304227.62906144338</c:v>
                </c:pt>
                <c:pt idx="29">
                  <c:v>304227.62906144338</c:v>
                </c:pt>
                <c:pt idx="30">
                  <c:v>304227.62906144338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A-4590-BDB6-47F5C1250CE3}"/>
            </c:ext>
          </c:extLst>
        </c:ser>
        <c:ser>
          <c:idx val="2"/>
          <c:order val="1"/>
          <c:tx>
            <c:strRef>
              <c:f>Sheet3!$L$107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Sheet3!$J$108:$J$138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Sheet3!$L$108:$L$138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248525.14464568652</c:v>
                </c:pt>
                <c:pt idx="2">
                  <c:v>248525.14464568652</c:v>
                </c:pt>
                <c:pt idx="3">
                  <c:v>248525.14464568652</c:v>
                </c:pt>
                <c:pt idx="4">
                  <c:v>248525.14464568652</c:v>
                </c:pt>
                <c:pt idx="5">
                  <c:v>248525.14464568652</c:v>
                </c:pt>
                <c:pt idx="6">
                  <c:v>248525.14464568652</c:v>
                </c:pt>
                <c:pt idx="7">
                  <c:v>248525.14464568652</c:v>
                </c:pt>
                <c:pt idx="8">
                  <c:v>248525.14464568652</c:v>
                </c:pt>
                <c:pt idx="9">
                  <c:v>248525.14464568658</c:v>
                </c:pt>
                <c:pt idx="10">
                  <c:v>248525.14464568652</c:v>
                </c:pt>
                <c:pt idx="11">
                  <c:v>248525.14464568652</c:v>
                </c:pt>
                <c:pt idx="12">
                  <c:v>248525.14464568652</c:v>
                </c:pt>
                <c:pt idx="13">
                  <c:v>248525.14464568652</c:v>
                </c:pt>
                <c:pt idx="14">
                  <c:v>248525.14464568652</c:v>
                </c:pt>
                <c:pt idx="15">
                  <c:v>248525.14464568652</c:v>
                </c:pt>
                <c:pt idx="16">
                  <c:v>248525.14464568652</c:v>
                </c:pt>
                <c:pt idx="17">
                  <c:v>248525.14464568652</c:v>
                </c:pt>
                <c:pt idx="18">
                  <c:v>248525.14464568658</c:v>
                </c:pt>
                <c:pt idx="19">
                  <c:v>248525.14464568652</c:v>
                </c:pt>
                <c:pt idx="20">
                  <c:v>248525.14464568652</c:v>
                </c:pt>
                <c:pt idx="21">
                  <c:v>248525.14464568652</c:v>
                </c:pt>
                <c:pt idx="22">
                  <c:v>248525.14464568652</c:v>
                </c:pt>
                <c:pt idx="23">
                  <c:v>248525.14464568658</c:v>
                </c:pt>
                <c:pt idx="24">
                  <c:v>248525.14464568652</c:v>
                </c:pt>
                <c:pt idx="25">
                  <c:v>248525.14464568652</c:v>
                </c:pt>
                <c:pt idx="26">
                  <c:v>248525.14464568652</c:v>
                </c:pt>
                <c:pt idx="27">
                  <c:v>248525.14464568652</c:v>
                </c:pt>
                <c:pt idx="28">
                  <c:v>248525.14464568652</c:v>
                </c:pt>
                <c:pt idx="29">
                  <c:v>248525.14464568652</c:v>
                </c:pt>
                <c:pt idx="30">
                  <c:v>248525.14464568652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5A-4590-BDB6-47F5C1250CE3}"/>
            </c:ext>
          </c:extLst>
        </c:ser>
        <c:ser>
          <c:idx val="3"/>
          <c:order val="2"/>
          <c:tx>
            <c:strRef>
              <c:f>Sheet3!$M$107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Sheet3!$J$108:$J$138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Sheet3!$M$108:$M$138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235919.02063870139</c:v>
                </c:pt>
                <c:pt idx="2">
                  <c:v>235919.02063870139</c:v>
                </c:pt>
                <c:pt idx="3">
                  <c:v>235919.02063870139</c:v>
                </c:pt>
                <c:pt idx="4">
                  <c:v>235919.02063870139</c:v>
                </c:pt>
                <c:pt idx="5">
                  <c:v>235919.02063870142</c:v>
                </c:pt>
                <c:pt idx="6">
                  <c:v>235919.02063870139</c:v>
                </c:pt>
                <c:pt idx="7">
                  <c:v>235919.02063870139</c:v>
                </c:pt>
                <c:pt idx="8">
                  <c:v>235919.02063870139</c:v>
                </c:pt>
                <c:pt idx="9">
                  <c:v>235919.02063870139</c:v>
                </c:pt>
                <c:pt idx="10">
                  <c:v>235919.02063870142</c:v>
                </c:pt>
                <c:pt idx="11">
                  <c:v>235919.02063870139</c:v>
                </c:pt>
                <c:pt idx="12">
                  <c:v>235919.02063870139</c:v>
                </c:pt>
                <c:pt idx="13">
                  <c:v>235919.02063870139</c:v>
                </c:pt>
                <c:pt idx="14">
                  <c:v>235919.02063870139</c:v>
                </c:pt>
                <c:pt idx="15">
                  <c:v>235919.02063870139</c:v>
                </c:pt>
                <c:pt idx="16">
                  <c:v>235919.02063870139</c:v>
                </c:pt>
                <c:pt idx="17">
                  <c:v>235919.02063870139</c:v>
                </c:pt>
                <c:pt idx="18">
                  <c:v>235919.02063870139</c:v>
                </c:pt>
                <c:pt idx="19">
                  <c:v>235919.02063870139</c:v>
                </c:pt>
                <c:pt idx="20">
                  <c:v>235919.02063870139</c:v>
                </c:pt>
                <c:pt idx="21">
                  <c:v>235919.02063870133</c:v>
                </c:pt>
                <c:pt idx="22">
                  <c:v>235919.02063870139</c:v>
                </c:pt>
                <c:pt idx="23">
                  <c:v>235919.02063870139</c:v>
                </c:pt>
                <c:pt idx="24">
                  <c:v>235919.02063870139</c:v>
                </c:pt>
                <c:pt idx="25">
                  <c:v>235919.02063870139</c:v>
                </c:pt>
                <c:pt idx="26">
                  <c:v>235919.02063870139</c:v>
                </c:pt>
                <c:pt idx="27">
                  <c:v>235919.02063870139</c:v>
                </c:pt>
                <c:pt idx="28">
                  <c:v>235919.02063870139</c:v>
                </c:pt>
                <c:pt idx="29">
                  <c:v>235919.02063870139</c:v>
                </c:pt>
                <c:pt idx="30">
                  <c:v>235919.02063870139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5A-4590-BDB6-47F5C1250CE3}"/>
            </c:ext>
          </c:extLst>
        </c:ser>
        <c:ser>
          <c:idx val="4"/>
          <c:order val="3"/>
          <c:tx>
            <c:strRef>
              <c:f>Sheet3!$N$107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Sheet3!$J$108:$J$138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Sheet3!$N$108:$N$138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221008.12125217097</c:v>
                </c:pt>
                <c:pt idx="2">
                  <c:v>221008.12125217097</c:v>
                </c:pt>
                <c:pt idx="3">
                  <c:v>221008.12125217097</c:v>
                </c:pt>
                <c:pt idx="4">
                  <c:v>221008.12125217097</c:v>
                </c:pt>
                <c:pt idx="5">
                  <c:v>221008.12125217097</c:v>
                </c:pt>
                <c:pt idx="6">
                  <c:v>221008.12125217097</c:v>
                </c:pt>
                <c:pt idx="7">
                  <c:v>221008.12125217097</c:v>
                </c:pt>
                <c:pt idx="8">
                  <c:v>221008.12125217097</c:v>
                </c:pt>
                <c:pt idx="9">
                  <c:v>221008.12125217097</c:v>
                </c:pt>
                <c:pt idx="10">
                  <c:v>221008.12125217097</c:v>
                </c:pt>
                <c:pt idx="11">
                  <c:v>221008.12125217097</c:v>
                </c:pt>
                <c:pt idx="12">
                  <c:v>221008.12125217097</c:v>
                </c:pt>
                <c:pt idx="13">
                  <c:v>221008.12125217097</c:v>
                </c:pt>
                <c:pt idx="14">
                  <c:v>221008.12125217097</c:v>
                </c:pt>
                <c:pt idx="15">
                  <c:v>221008.12125217097</c:v>
                </c:pt>
                <c:pt idx="16">
                  <c:v>221008.12125217097</c:v>
                </c:pt>
                <c:pt idx="17">
                  <c:v>221008.12125217097</c:v>
                </c:pt>
                <c:pt idx="18">
                  <c:v>221008.12125217097</c:v>
                </c:pt>
                <c:pt idx="19">
                  <c:v>221008.12125217094</c:v>
                </c:pt>
                <c:pt idx="20">
                  <c:v>221008.12125217097</c:v>
                </c:pt>
                <c:pt idx="21">
                  <c:v>221008.12125217097</c:v>
                </c:pt>
                <c:pt idx="22">
                  <c:v>221008.12125217097</c:v>
                </c:pt>
                <c:pt idx="23">
                  <c:v>221008.12125217097</c:v>
                </c:pt>
                <c:pt idx="24">
                  <c:v>221008.12125217097</c:v>
                </c:pt>
                <c:pt idx="25">
                  <c:v>221008.12125217097</c:v>
                </c:pt>
                <c:pt idx="26">
                  <c:v>221008.12125217097</c:v>
                </c:pt>
                <c:pt idx="27">
                  <c:v>221008.12125217097</c:v>
                </c:pt>
                <c:pt idx="28">
                  <c:v>221008.12125217097</c:v>
                </c:pt>
                <c:pt idx="29">
                  <c:v>221008.12125217097</c:v>
                </c:pt>
                <c:pt idx="30">
                  <c:v>221008.12125217097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5A-4590-BDB6-47F5C1250CE3}"/>
            </c:ext>
          </c:extLst>
        </c:ser>
        <c:ser>
          <c:idx val="5"/>
          <c:order val="4"/>
          <c:tx>
            <c:strRef>
              <c:f>Sheet3!$O$107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Sheet3!$J$108:$J$138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Sheet3!$O$108:$O$138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203651.16976847762</c:v>
                </c:pt>
                <c:pt idx="2">
                  <c:v>203651.16976847762</c:v>
                </c:pt>
                <c:pt idx="3">
                  <c:v>203651.16976847762</c:v>
                </c:pt>
                <c:pt idx="4">
                  <c:v>203651.16976847762</c:v>
                </c:pt>
                <c:pt idx="5">
                  <c:v>203651.16976847762</c:v>
                </c:pt>
                <c:pt idx="6">
                  <c:v>203651.16976847762</c:v>
                </c:pt>
                <c:pt idx="7">
                  <c:v>203651.16976847762</c:v>
                </c:pt>
                <c:pt idx="8">
                  <c:v>203651.16976847762</c:v>
                </c:pt>
                <c:pt idx="9">
                  <c:v>203651.16976847762</c:v>
                </c:pt>
                <c:pt idx="10">
                  <c:v>203651.16976847762</c:v>
                </c:pt>
                <c:pt idx="11">
                  <c:v>203651.16976847762</c:v>
                </c:pt>
                <c:pt idx="12">
                  <c:v>203651.16976847762</c:v>
                </c:pt>
                <c:pt idx="13">
                  <c:v>203651.16976847762</c:v>
                </c:pt>
                <c:pt idx="14">
                  <c:v>203651.16976847762</c:v>
                </c:pt>
                <c:pt idx="15">
                  <c:v>203651.16976847762</c:v>
                </c:pt>
                <c:pt idx="16">
                  <c:v>203651.16976847762</c:v>
                </c:pt>
                <c:pt idx="17">
                  <c:v>203651.16976847762</c:v>
                </c:pt>
                <c:pt idx="18">
                  <c:v>203651.16976847762</c:v>
                </c:pt>
                <c:pt idx="19">
                  <c:v>203651.16976847762</c:v>
                </c:pt>
                <c:pt idx="20">
                  <c:v>203651.16976847762</c:v>
                </c:pt>
                <c:pt idx="21">
                  <c:v>203651.16976847762</c:v>
                </c:pt>
                <c:pt idx="22">
                  <c:v>203651.16976847762</c:v>
                </c:pt>
                <c:pt idx="23">
                  <c:v>203651.16976847762</c:v>
                </c:pt>
                <c:pt idx="24">
                  <c:v>203651.16976847762</c:v>
                </c:pt>
                <c:pt idx="25">
                  <c:v>203651.16976847762</c:v>
                </c:pt>
                <c:pt idx="26">
                  <c:v>203651.16976847762</c:v>
                </c:pt>
                <c:pt idx="27">
                  <c:v>203651.16976847762</c:v>
                </c:pt>
                <c:pt idx="28">
                  <c:v>203651.16976847762</c:v>
                </c:pt>
                <c:pt idx="29">
                  <c:v>203651.16976847762</c:v>
                </c:pt>
                <c:pt idx="30">
                  <c:v>203651.16976847762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5A-4590-BDB6-47F5C1250CE3}"/>
            </c:ext>
          </c:extLst>
        </c:ser>
        <c:ser>
          <c:idx val="6"/>
          <c:order val="5"/>
          <c:tx>
            <c:strRef>
              <c:f>Sheet3!$P$107</c:f>
              <c:strCache>
                <c:ptCount val="1"/>
                <c:pt idx="0">
                  <c:v>160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Sheet3!$J$108:$J$138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Sheet3!$P$108:$P$138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183845.76144087219</c:v>
                </c:pt>
                <c:pt idx="2">
                  <c:v>183845.76144087219</c:v>
                </c:pt>
                <c:pt idx="3">
                  <c:v>183845.76144087219</c:v>
                </c:pt>
                <c:pt idx="4">
                  <c:v>183845.76144087219</c:v>
                </c:pt>
                <c:pt idx="5">
                  <c:v>183845.76144087219</c:v>
                </c:pt>
                <c:pt idx="6">
                  <c:v>183845.76144087219</c:v>
                </c:pt>
                <c:pt idx="7">
                  <c:v>183845.76144087219</c:v>
                </c:pt>
                <c:pt idx="8">
                  <c:v>183845.76144087219</c:v>
                </c:pt>
                <c:pt idx="9">
                  <c:v>183845.76144087219</c:v>
                </c:pt>
                <c:pt idx="10">
                  <c:v>183845.76144087219</c:v>
                </c:pt>
                <c:pt idx="11">
                  <c:v>183845.76144087219</c:v>
                </c:pt>
                <c:pt idx="12">
                  <c:v>183845.76144087219</c:v>
                </c:pt>
                <c:pt idx="13">
                  <c:v>183845.76144087219</c:v>
                </c:pt>
                <c:pt idx="14">
                  <c:v>183845.76144087219</c:v>
                </c:pt>
                <c:pt idx="15">
                  <c:v>183845.76144087219</c:v>
                </c:pt>
                <c:pt idx="16">
                  <c:v>183845.76144087219</c:v>
                </c:pt>
                <c:pt idx="17">
                  <c:v>183845.76144087219</c:v>
                </c:pt>
                <c:pt idx="18">
                  <c:v>183845.76144087219</c:v>
                </c:pt>
                <c:pt idx="19">
                  <c:v>183845.76144087219</c:v>
                </c:pt>
                <c:pt idx="20">
                  <c:v>183845.76144087219</c:v>
                </c:pt>
                <c:pt idx="21">
                  <c:v>183845.76144087219</c:v>
                </c:pt>
                <c:pt idx="22">
                  <c:v>183845.76144087219</c:v>
                </c:pt>
                <c:pt idx="23">
                  <c:v>183845.76144087219</c:v>
                </c:pt>
                <c:pt idx="24">
                  <c:v>183845.76144087219</c:v>
                </c:pt>
                <c:pt idx="25">
                  <c:v>183845.76144087219</c:v>
                </c:pt>
                <c:pt idx="26">
                  <c:v>183845.76144087219</c:v>
                </c:pt>
                <c:pt idx="27">
                  <c:v>183845.76144087219</c:v>
                </c:pt>
                <c:pt idx="28">
                  <c:v>183845.76144087219</c:v>
                </c:pt>
                <c:pt idx="29">
                  <c:v>183845.76144087219</c:v>
                </c:pt>
                <c:pt idx="30">
                  <c:v>183845.76144087219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5A-4590-BDB6-47F5C125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711680"/>
        <c:axId val="1778711264"/>
      </c:lineChart>
      <c:catAx>
        <c:axId val="1778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Spawning</a:t>
                </a:r>
                <a:r>
                  <a:rPr lang="en-US" sz="2000" baseline="0"/>
                  <a:t> biomass (t)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264"/>
        <c:crosses val="autoZero"/>
        <c:auto val="1"/>
        <c:lblAlgn val="ctr"/>
        <c:lblOffset val="100"/>
        <c:noMultiLvlLbl val="0"/>
      </c:catAx>
      <c:valAx>
        <c:axId val="17787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 Recrtuits at</a:t>
                </a:r>
                <a:r>
                  <a:rPr lang="en-US" sz="2000" baseline="0"/>
                  <a:t> </a:t>
                </a:r>
                <a:r>
                  <a:rPr lang="en-US" sz="2000"/>
                  <a:t>age-1 no fishing </a:t>
                </a:r>
                <a:r>
                  <a:rPr lang="en-US" sz="1800" b="0" i="0" baseline="0">
                    <a:effectLst/>
                  </a:rPr>
                  <a:t>(1,000s)</a:t>
                </a:r>
                <a:endParaRPr lang="en-US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680"/>
        <c:crosses val="autoZero"/>
        <c:crossBetween val="between"/>
      </c:valAx>
      <c:spPr>
        <a:noFill/>
        <a:ln>
          <a:noFill/>
          <a:prstDash val="sysDot"/>
        </a:ln>
        <a:effectLst/>
      </c:spPr>
    </c:plotArea>
    <c:legend>
      <c:legendPos val="r"/>
      <c:layout>
        <c:manualLayout>
          <c:xMode val="edge"/>
          <c:yMode val="edge"/>
          <c:x val="0.81912803207291396"/>
          <c:y val="0.31100453352421858"/>
          <c:w val="0.10701215902889466"/>
          <c:h val="0.3655306824491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0.80721</cdr:x>
      <cdr:y>0.20335</cdr:y>
    </cdr:from>
    <cdr:to>
      <cdr:x>1</cdr:x>
      <cdr:y>0.3488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96697" y="1278355"/>
          <a:ext cx="167105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°C change from 1982-2012 mean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0.80721</cdr:x>
      <cdr:y>0.20335</cdr:y>
    </cdr:from>
    <cdr:to>
      <cdr:x>1</cdr:x>
      <cdr:y>0.3488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96697" y="1278355"/>
          <a:ext cx="167105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°C change from 1982-2012 mean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0.80721</cdr:x>
      <cdr:y>0.20335</cdr:y>
    </cdr:from>
    <cdr:to>
      <cdr:x>1</cdr:x>
      <cdr:y>0.3488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96697" y="1278355"/>
          <a:ext cx="167105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°C change from 1982-2012 mean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0.80721</cdr:x>
      <cdr:y>0.20335</cdr:y>
    </cdr:from>
    <cdr:to>
      <cdr:x>1</cdr:x>
      <cdr:y>0.3488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96697" y="1278355"/>
          <a:ext cx="167105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°C change from 1982-2012 mean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0.80721</cdr:x>
      <cdr:y>0.20335</cdr:y>
    </cdr:from>
    <cdr:to>
      <cdr:x>1</cdr:x>
      <cdr:y>0.3488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96697" y="1278355"/>
          <a:ext cx="167105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°C change from 1982-2012 mean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0.80721</cdr:x>
      <cdr:y>0.20335</cdr:y>
    </cdr:from>
    <cdr:to>
      <cdr:x>1</cdr:x>
      <cdr:y>0.3488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96697" y="1278355"/>
          <a:ext cx="167105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°C change from 1982-2012 mean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352424</xdr:colOff>
      <xdr:row>39</xdr:row>
      <xdr:rowOff>28575</xdr:rowOff>
    </xdr:from>
    <xdr:to>
      <xdr:col>57</xdr:col>
      <xdr:colOff>571500</xdr:colOff>
      <xdr:row>67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57150</xdr:colOff>
      <xdr:row>7</xdr:row>
      <xdr:rowOff>19050</xdr:rowOff>
    </xdr:from>
    <xdr:to>
      <xdr:col>51</xdr:col>
      <xdr:colOff>523875</xdr:colOff>
      <xdr:row>35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1476375</xdr:colOff>
      <xdr:row>9</xdr:row>
      <xdr:rowOff>128587</xdr:rowOff>
    </xdr:from>
    <xdr:to>
      <xdr:col>7</xdr:col>
      <xdr:colOff>590550</xdr:colOff>
      <xdr:row>24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0.80721</cdr:x>
      <cdr:y>0.20335</cdr:y>
    </cdr:from>
    <cdr:to>
      <cdr:x>1</cdr:x>
      <cdr:y>0.3488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96697" y="1278355"/>
          <a:ext cx="167105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°C change from 1982-2012 mean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0.80721</cdr:x>
      <cdr:y>0.20335</cdr:y>
    </cdr:from>
    <cdr:to>
      <cdr:x>1</cdr:x>
      <cdr:y>0.3488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96697" y="1278355"/>
          <a:ext cx="167105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°C change from 1982-2012 mean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0.80721</cdr:x>
      <cdr:y>0.20335</cdr:y>
    </cdr:from>
    <cdr:to>
      <cdr:x>1</cdr:x>
      <cdr:y>0.3488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96697" y="1278355"/>
          <a:ext cx="167105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°C change from 1982-2012 mean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abSelected="1" workbookViewId="0"/>
  </sheetViews>
  <sheetFormatPr defaultRowHeight="15" x14ac:dyDescent="0.25"/>
  <sheetData>
    <row r="1" spans="1:20" x14ac:dyDescent="0.25">
      <c r="A1">
        <v>12.2441</v>
      </c>
      <c r="B1">
        <v>-1</v>
      </c>
      <c r="C1">
        <v>-0.5</v>
      </c>
      <c r="D1">
        <v>0</v>
      </c>
      <c r="E1">
        <v>0.5</v>
      </c>
      <c r="F1">
        <v>1</v>
      </c>
      <c r="G1">
        <v>1.25</v>
      </c>
      <c r="H1">
        <v>2</v>
      </c>
      <c r="M1">
        <f>B1+4.58</f>
        <v>3.58</v>
      </c>
      <c r="N1">
        <f t="shared" ref="N1:R1" si="0">C1+4.58</f>
        <v>4.08</v>
      </c>
      <c r="O1">
        <f t="shared" si="0"/>
        <v>4.58</v>
      </c>
      <c r="P1">
        <f t="shared" si="0"/>
        <v>5.08</v>
      </c>
      <c r="Q1">
        <f t="shared" si="0"/>
        <v>5.58</v>
      </c>
      <c r="R1">
        <f t="shared" si="0"/>
        <v>5.83</v>
      </c>
      <c r="S1">
        <f>H1+4.58</f>
        <v>6.58</v>
      </c>
    </row>
    <row r="2" spans="1:20" x14ac:dyDescent="0.25">
      <c r="A2">
        <v>6.8127699999999999E-2</v>
      </c>
      <c r="B2">
        <f t="shared" ref="B2:C2" si="1">$A$1*EXP(M$2*$A$2)</f>
        <v>13.910229447465314</v>
      </c>
      <c r="C2">
        <f t="shared" si="1"/>
        <v>14.715128822291783</v>
      </c>
      <c r="D2">
        <f>$A$1*EXP(O$2*$A$2)</f>
        <v>15.525524542025039</v>
      </c>
      <c r="E2">
        <f t="shared" ref="E2:G2" si="2">$A$1*EXP(P$2*$A$2)</f>
        <v>16.335128839655162</v>
      </c>
      <c r="F2">
        <f t="shared" si="2"/>
        <v>17.136990048659509</v>
      </c>
      <c r="G2">
        <f t="shared" si="2"/>
        <v>17.532674932532192</v>
      </c>
      <c r="H2">
        <f>$A$1*EXP(S$2*$A$2)</f>
        <v>18.686678694887572</v>
      </c>
      <c r="K2" s="1">
        <v>5.6308999999999997E-6</v>
      </c>
      <c r="M2">
        <f>((0.2494+0.3216*M1-0.0069*M1^2-0.0004*M1^3)-1.00917)/0.1520677</f>
        <v>1.8726643146440711</v>
      </c>
      <c r="N2">
        <f t="shared" ref="N2:S2" si="3">((0.2494+0.3216*N1-0.0069*N1^2-0.0004*N1^3)-1.00917)/0.1520677</f>
        <v>2.6983436666695169</v>
      </c>
      <c r="O2">
        <f t="shared" si="3"/>
        <v>3.4852376619097956</v>
      </c>
      <c r="P2">
        <f t="shared" si="3"/>
        <v>4.2313734948315798</v>
      </c>
      <c r="Q2">
        <f t="shared" si="3"/>
        <v>4.9347783599015438</v>
      </c>
      <c r="R2">
        <f t="shared" si="3"/>
        <v>5.2698401777629291</v>
      </c>
      <c r="S2">
        <f t="shared" si="3"/>
        <v>6.205503964352717</v>
      </c>
    </row>
    <row r="3" spans="1:20" x14ac:dyDescent="0.25">
      <c r="A3">
        <v>0.102052</v>
      </c>
      <c r="B3">
        <f>$D$3*EXP(B$1*$A$3)</f>
        <v>89.812003407708858</v>
      </c>
      <c r="C3">
        <f>$D$3*EXP(C$1*$A$3)</f>
        <v>94.513684601415449</v>
      </c>
      <c r="D3">
        <v>99.461500000000001</v>
      </c>
      <c r="E3">
        <f>$D$3*EXP(E$1*$A$3)</f>
        <v>104.66833479161437</v>
      </c>
      <c r="F3">
        <f t="shared" ref="F3:H3" si="4">$D$3*EXP(F$1*$A$3)</f>
        <v>110.14774870728345</v>
      </c>
      <c r="G3">
        <f t="shared" si="4"/>
        <v>112.99410335059123</v>
      </c>
      <c r="H3">
        <f t="shared" si="4"/>
        <v>121.98213927281273</v>
      </c>
      <c r="K3">
        <v>3.1305999999999998</v>
      </c>
    </row>
    <row r="4" spans="1:20" x14ac:dyDescent="0.25">
      <c r="A4">
        <v>-0.121529</v>
      </c>
      <c r="B4">
        <f>$D$4*EXP(B$1*$A$4)</f>
        <v>0.18898209592508633</v>
      </c>
      <c r="C4">
        <f>$D$4*EXP(C$1*$A$4)</f>
        <v>0.17784062428376354</v>
      </c>
      <c r="D4">
        <v>0.167356</v>
      </c>
      <c r="E4">
        <f>$D$4*EXP(E$1*$A$4)</f>
        <v>0.15748949852599609</v>
      </c>
      <c r="F4">
        <f>$D$4*EXP(F$1*$A$4)</f>
        <v>0.14820467832626091</v>
      </c>
      <c r="G4">
        <f>$D$4*EXP(G$1*$A$4)</f>
        <v>0.14376960169767375</v>
      </c>
      <c r="H4">
        <f>$D$4*EXP(H$1*$A$4)</f>
        <v>0.13124493103199453</v>
      </c>
    </row>
    <row r="6" spans="1:20" x14ac:dyDescent="0.25">
      <c r="B6">
        <f t="shared" ref="B6:F6" si="5">B1</f>
        <v>-1</v>
      </c>
      <c r="C6">
        <f t="shared" si="5"/>
        <v>-0.5</v>
      </c>
      <c r="D6">
        <f t="shared" si="5"/>
        <v>0</v>
      </c>
      <c r="E6">
        <f t="shared" si="5"/>
        <v>0.5</v>
      </c>
      <c r="F6">
        <f t="shared" si="5"/>
        <v>1</v>
      </c>
      <c r="G6">
        <v>1.5</v>
      </c>
      <c r="H6">
        <f>H1</f>
        <v>2</v>
      </c>
      <c r="K6">
        <f>B6</f>
        <v>-1</v>
      </c>
      <c r="L6">
        <f t="shared" ref="L6:Q6" si="6">C6</f>
        <v>-0.5</v>
      </c>
      <c r="M6">
        <f t="shared" si="6"/>
        <v>0</v>
      </c>
      <c r="N6">
        <f t="shared" si="6"/>
        <v>0.5</v>
      </c>
      <c r="O6">
        <f t="shared" si="6"/>
        <v>1</v>
      </c>
      <c r="P6">
        <f t="shared" si="6"/>
        <v>1.5</v>
      </c>
      <c r="Q6">
        <f t="shared" si="6"/>
        <v>2</v>
      </c>
    </row>
    <row r="7" spans="1:20" x14ac:dyDescent="0.25">
      <c r="A7">
        <v>0</v>
      </c>
      <c r="B7" s="2">
        <f>B$3-(B$3-B$2)*EXP(-B$4*$A7)</f>
        <v>13.910229447465312</v>
      </c>
      <c r="C7" s="2">
        <f>C$3-(C$3-C$2)*EXP(-C$4*$A7)</f>
        <v>14.715128822291788</v>
      </c>
      <c r="D7" s="2">
        <f t="shared" ref="C7:H9" si="7">D$3-(D$3-D$2)*EXP(-D$4*$A7)</f>
        <v>15.525524542025039</v>
      </c>
      <c r="E7" s="2">
        <f t="shared" si="7"/>
        <v>16.335128839655169</v>
      </c>
      <c r="F7" s="2">
        <f t="shared" si="7"/>
        <v>17.136990048659513</v>
      </c>
      <c r="G7" s="2">
        <f t="shared" si="7"/>
        <v>17.532674932532188</v>
      </c>
      <c r="H7" s="2">
        <f t="shared" si="7"/>
        <v>18.686678694887576</v>
      </c>
      <c r="J7">
        <v>0</v>
      </c>
      <c r="K7" s="3">
        <f t="shared" ref="K7:K17" si="8">(B7-$D7)/$D7</f>
        <v>-0.10404125736218374</v>
      </c>
      <c r="L7" s="3">
        <f t="shared" ref="L7:L17" si="9">(C7-$D7)/$D7</f>
        <v>-5.2197638639496058E-2</v>
      </c>
      <c r="M7" s="3">
        <f t="shared" ref="M7:M17" si="10">(D7-$D7)/$D7</f>
        <v>0</v>
      </c>
      <c r="N7" s="3">
        <f t="shared" ref="N7:N17" si="11">(E7-$D7)/$D7</f>
        <v>5.2146663092681025E-2</v>
      </c>
      <c r="O7" s="3">
        <f t="shared" ref="O7:O17" si="12">(F7-$D7)/$D7</f>
        <v>0.10379459336607288</v>
      </c>
      <c r="P7" s="3">
        <f t="shared" ref="P7:P17" si="13">(G7-$D7)/$D7</f>
        <v>0.12928068131122553</v>
      </c>
      <c r="Q7" s="3">
        <f t="shared" ref="Q7:Q17" si="14">(H7-$D7)/$D7</f>
        <v>0.20361013531657579</v>
      </c>
      <c r="T7" s="3">
        <f>(H7-B7)/B7</f>
        <v>0.34337674051038863</v>
      </c>
    </row>
    <row r="8" spans="1:20" x14ac:dyDescent="0.25">
      <c r="A8">
        <v>1</v>
      </c>
      <c r="B8" s="2">
        <f>B$3-(B$3-B$2)*EXP(-B$4*$A8)</f>
        <v>26.980414157815133</v>
      </c>
      <c r="C8" s="2">
        <f t="shared" si="7"/>
        <v>27.716242894920427</v>
      </c>
      <c r="D8" s="2">
        <f t="shared" si="7"/>
        <v>28.460191155947186</v>
      </c>
      <c r="E8" s="2">
        <f t="shared" si="7"/>
        <v>29.206532619160271</v>
      </c>
      <c r="F8" s="2">
        <f t="shared" si="7"/>
        <v>29.948793083736561</v>
      </c>
      <c r="G8" s="2">
        <f t="shared" si="7"/>
        <v>30.316175411169311</v>
      </c>
      <c r="H8" s="2">
        <f t="shared" si="7"/>
        <v>31.391716363255938</v>
      </c>
      <c r="J8">
        <v>1</v>
      </c>
      <c r="K8" s="3">
        <f t="shared" si="8"/>
        <v>-5.1994626108575207E-2</v>
      </c>
      <c r="L8" s="3">
        <f t="shared" si="9"/>
        <v>-2.6139960091986231E-2</v>
      </c>
      <c r="M8" s="3">
        <f t="shared" si="10"/>
        <v>0</v>
      </c>
      <c r="N8" s="3">
        <f t="shared" si="11"/>
        <v>2.6224049554815644E-2</v>
      </c>
      <c r="O8" s="3">
        <f t="shared" si="12"/>
        <v>5.2304705883126489E-2</v>
      </c>
      <c r="P8" s="3">
        <f t="shared" si="13"/>
        <v>6.5213344669833306E-2</v>
      </c>
      <c r="Q8" s="3">
        <f t="shared" si="14"/>
        <v>0.10300441030931606</v>
      </c>
      <c r="T8" s="3">
        <f t="shared" ref="T8:T17" si="15">(H8-B8)/B8</f>
        <v>0.16350016644066337</v>
      </c>
    </row>
    <row r="9" spans="1:20" x14ac:dyDescent="0.25">
      <c r="A9">
        <v>2</v>
      </c>
      <c r="B9" s="2">
        <f>B$3-(B$3-B$2)*EXP(-B$4*$A9)</f>
        <v>37.799930412745979</v>
      </c>
      <c r="C9" s="2">
        <f t="shared" si="7"/>
        <v>38.599161149602672</v>
      </c>
      <c r="D9" s="2">
        <f t="shared" si="7"/>
        <v>39.401605180613636</v>
      </c>
      <c r="E9" s="2">
        <f t="shared" si="7"/>
        <v>40.202389898687088</v>
      </c>
      <c r="F9" s="2">
        <f t="shared" si="7"/>
        <v>40.99582933939125</v>
      </c>
      <c r="G9" s="2">
        <f t="shared" si="7"/>
        <v>41.387802443165228</v>
      </c>
      <c r="H9" s="2">
        <f t="shared" si="7"/>
        <v>42.534071787394524</v>
      </c>
      <c r="J9">
        <v>2</v>
      </c>
      <c r="K9" s="3">
        <f t="shared" si="8"/>
        <v>-4.0649987748613656E-2</v>
      </c>
      <c r="L9" s="3">
        <f t="shared" si="9"/>
        <v>-2.0365770057656996E-2</v>
      </c>
      <c r="M9" s="3">
        <f t="shared" si="10"/>
        <v>0</v>
      </c>
      <c r="N9" s="3">
        <f t="shared" si="11"/>
        <v>2.03236572317986E-2</v>
      </c>
      <c r="O9" s="3">
        <f t="shared" si="12"/>
        <v>4.0460893698868981E-2</v>
      </c>
      <c r="P9" s="3">
        <f t="shared" si="13"/>
        <v>5.0409044338346899E-2</v>
      </c>
      <c r="Q9" s="3">
        <f t="shared" si="14"/>
        <v>7.9500989678515002E-2</v>
      </c>
      <c r="T9" s="3">
        <f t="shared" si="15"/>
        <v>0.12524206587037026</v>
      </c>
    </row>
    <row r="10" spans="1:20" x14ac:dyDescent="0.25">
      <c r="A10">
        <v>3</v>
      </c>
      <c r="B10" s="2">
        <f t="shared" ref="B10:H17" si="16">B$3-(B$3-B$2)*EXP(-B$4*$A10)</f>
        <v>46.756340332340713</v>
      </c>
      <c r="C10" s="2">
        <f t="shared" si="16"/>
        <v>47.708988897937274</v>
      </c>
      <c r="D10" s="2">
        <f t="shared" si="16"/>
        <v>48.656929993571197</v>
      </c>
      <c r="E10" s="2">
        <f t="shared" si="16"/>
        <v>49.595994464511044</v>
      </c>
      <c r="F10" s="2">
        <f t="shared" si="16"/>
        <v>50.521187300298692</v>
      </c>
      <c r="G10" s="2">
        <f t="shared" si="16"/>
        <v>50.976797674985441</v>
      </c>
      <c r="H10" s="2">
        <f t="shared" si="16"/>
        <v>52.305950284609168</v>
      </c>
      <c r="J10">
        <v>3</v>
      </c>
      <c r="K10" s="3">
        <f t="shared" si="8"/>
        <v>-3.9061027103058074E-2</v>
      </c>
      <c r="L10" s="3">
        <f t="shared" si="9"/>
        <v>-1.9482139455965865E-2</v>
      </c>
      <c r="M10" s="3">
        <f t="shared" si="10"/>
        <v>0</v>
      </c>
      <c r="N10" s="3">
        <f t="shared" si="11"/>
        <v>1.9299706559043516E-2</v>
      </c>
      <c r="O10" s="3">
        <f t="shared" si="12"/>
        <v>3.8314322481377484E-2</v>
      </c>
      <c r="P10" s="3">
        <f t="shared" si="13"/>
        <v>4.7678052884157655E-2</v>
      </c>
      <c r="Q10" s="3">
        <f t="shared" si="14"/>
        <v>7.4994873115095798E-2</v>
      </c>
      <c r="T10" s="3">
        <f t="shared" si="15"/>
        <v>0.11869213699836696</v>
      </c>
    </row>
    <row r="11" spans="1:20" x14ac:dyDescent="0.25">
      <c r="A11">
        <v>4</v>
      </c>
      <c r="B11" s="2">
        <f t="shared" si="16"/>
        <v>54.170468354123308</v>
      </c>
      <c r="C11" s="2">
        <f t="shared" si="16"/>
        <v>55.334605452451243</v>
      </c>
      <c r="D11" s="2">
        <f t="shared" si="16"/>
        <v>56.485994609920859</v>
      </c>
      <c r="E11" s="2">
        <f t="shared" si="16"/>
        <v>57.620817313327237</v>
      </c>
      <c r="F11" s="2">
        <f t="shared" si="16"/>
        <v>58.734471133505913</v>
      </c>
      <c r="G11" s="2">
        <f t="shared" si="16"/>
        <v>59.281704378412812</v>
      </c>
      <c r="H11" s="2">
        <f t="shared" si="16"/>
        <v>60.875916483807856</v>
      </c>
      <c r="J11">
        <v>4</v>
      </c>
      <c r="K11" s="3">
        <f t="shared" si="8"/>
        <v>-4.0992927039490694E-2</v>
      </c>
      <c r="L11" s="3">
        <f t="shared" si="9"/>
        <v>-2.0383621912313694E-2</v>
      </c>
      <c r="M11" s="3">
        <f t="shared" si="10"/>
        <v>0</v>
      </c>
      <c r="N11" s="3">
        <f t="shared" si="11"/>
        <v>2.0090337635783877E-2</v>
      </c>
      <c r="O11" s="3">
        <f t="shared" si="12"/>
        <v>3.9805911874483409E-2</v>
      </c>
      <c r="P11" s="3">
        <f t="shared" si="13"/>
        <v>4.9493857509254724E-2</v>
      </c>
      <c r="Q11" s="3">
        <f t="shared" si="14"/>
        <v>7.7716997004350849E-2</v>
      </c>
      <c r="T11" s="3">
        <f t="shared" si="15"/>
        <v>0.12378420075399159</v>
      </c>
    </row>
    <row r="12" spans="1:20" x14ac:dyDescent="0.25">
      <c r="A12">
        <v>5</v>
      </c>
      <c r="B12" s="2">
        <f t="shared" si="16"/>
        <v>60.307893373395899</v>
      </c>
      <c r="C12" s="2">
        <f t="shared" si="16"/>
        <v>61.717824701257349</v>
      </c>
      <c r="D12" s="2">
        <f t="shared" si="16"/>
        <v>63.108587982458751</v>
      </c>
      <c r="E12" s="2">
        <f t="shared" si="16"/>
        <v>64.476309398780359</v>
      </c>
      <c r="F12" s="2">
        <f t="shared" si="16"/>
        <v>65.816412998753862</v>
      </c>
      <c r="G12" s="2">
        <f t="shared" si="16"/>
        <v>66.474478353704569</v>
      </c>
      <c r="H12" s="2">
        <f t="shared" si="16"/>
        <v>68.391802060602771</v>
      </c>
      <c r="J12">
        <v>5</v>
      </c>
      <c r="K12" s="3">
        <f t="shared" si="8"/>
        <v>-4.4378977546468232E-2</v>
      </c>
      <c r="L12" s="3">
        <f t="shared" si="9"/>
        <v>-2.2037623177181033E-2</v>
      </c>
      <c r="M12" s="3">
        <f t="shared" si="10"/>
        <v>0</v>
      </c>
      <c r="N12" s="3">
        <f t="shared" si="11"/>
        <v>2.1672508608523624E-2</v>
      </c>
      <c r="O12" s="3">
        <f t="shared" si="12"/>
        <v>4.2907393476269186E-2</v>
      </c>
      <c r="P12" s="3">
        <f t="shared" si="13"/>
        <v>5.3334902251043537E-2</v>
      </c>
      <c r="Q12" s="3">
        <f t="shared" si="14"/>
        <v>8.3716246029977848E-2</v>
      </c>
      <c r="T12" s="3">
        <f t="shared" si="15"/>
        <v>0.13404395734991784</v>
      </c>
    </row>
    <row r="13" spans="1:20" x14ac:dyDescent="0.25">
      <c r="A13">
        <v>6</v>
      </c>
      <c r="B13" s="2">
        <f t="shared" si="16"/>
        <v>65.388461952266553</v>
      </c>
      <c r="C13" s="2">
        <f t="shared" si="16"/>
        <v>67.06106320361944</v>
      </c>
      <c r="D13" s="2">
        <f t="shared" si="16"/>
        <v>68.710629238625074</v>
      </c>
      <c r="E13" s="2">
        <f t="shared" si="16"/>
        <v>70.332858835338143</v>
      </c>
      <c r="F13" s="2">
        <f t="shared" si="16"/>
        <v>71.922850034324654</v>
      </c>
      <c r="G13" s="2">
        <f t="shared" si="16"/>
        <v>72.704048330485051</v>
      </c>
      <c r="H13" s="2">
        <f t="shared" si="16"/>
        <v>74.983255829551794</v>
      </c>
      <c r="J13">
        <v>6</v>
      </c>
      <c r="K13" s="3">
        <f t="shared" si="8"/>
        <v>-4.8350121708549194E-2</v>
      </c>
      <c r="L13" s="3">
        <f t="shared" si="9"/>
        <v>-2.4007436015130321E-2</v>
      </c>
      <c r="M13" s="3">
        <f t="shared" si="10"/>
        <v>0</v>
      </c>
      <c r="N13" s="3">
        <f t="shared" si="11"/>
        <v>2.3609587260207291E-2</v>
      </c>
      <c r="O13" s="3">
        <f t="shared" si="12"/>
        <v>4.6749983682202373E-2</v>
      </c>
      <c r="P13" s="3">
        <f t="shared" si="13"/>
        <v>5.8119378851723739E-2</v>
      </c>
      <c r="Q13" s="3">
        <f t="shared" si="14"/>
        <v>9.1290483880485523E-2</v>
      </c>
      <c r="T13" s="3">
        <f t="shared" si="15"/>
        <v>0.14673527394312197</v>
      </c>
    </row>
    <row r="14" spans="1:20" x14ac:dyDescent="0.25">
      <c r="A14">
        <v>7</v>
      </c>
      <c r="B14" s="2">
        <f t="shared" si="16"/>
        <v>69.594163366712024</v>
      </c>
      <c r="C14" s="2">
        <f t="shared" si="16"/>
        <v>71.533758967354117</v>
      </c>
      <c r="D14" s="2">
        <f t="shared" si="16"/>
        <v>73.449387074177224</v>
      </c>
      <c r="E14" s="2">
        <f t="shared" si="16"/>
        <v>75.336025767092849</v>
      </c>
      <c r="F14" s="2">
        <f t="shared" si="16"/>
        <v>77.188153531430572</v>
      </c>
      <c r="G14" s="2">
        <f t="shared" si="16"/>
        <v>78.099399585635638</v>
      </c>
      <c r="H14" s="2">
        <f t="shared" si="16"/>
        <v>80.763980182558782</v>
      </c>
      <c r="J14">
        <v>7</v>
      </c>
      <c r="K14" s="3">
        <f t="shared" si="8"/>
        <v>-5.2488167172474474E-2</v>
      </c>
      <c r="L14" s="3">
        <f t="shared" si="9"/>
        <v>-2.6080927059180165E-2</v>
      </c>
      <c r="M14" s="3">
        <f t="shared" si="10"/>
        <v>0</v>
      </c>
      <c r="N14" s="3">
        <f t="shared" si="11"/>
        <v>2.5686241479595886E-2</v>
      </c>
      <c r="O14" s="3">
        <f t="shared" si="12"/>
        <v>5.0902622965083875E-2</v>
      </c>
      <c r="P14" s="3">
        <f t="shared" si="13"/>
        <v>6.3309071684455612E-2</v>
      </c>
      <c r="Q14" s="3">
        <f t="shared" si="14"/>
        <v>9.9586850207401767E-2</v>
      </c>
      <c r="T14" s="3">
        <f t="shared" si="15"/>
        <v>0.16049933321261042</v>
      </c>
    </row>
    <row r="15" spans="1:20" x14ac:dyDescent="0.25">
      <c r="A15">
        <v>8</v>
      </c>
      <c r="B15" s="2">
        <f t="shared" si="16"/>
        <v>73.075648580991029</v>
      </c>
      <c r="C15" s="2">
        <f t="shared" si="16"/>
        <v>75.277744452203152</v>
      </c>
      <c r="D15" s="2">
        <f t="shared" si="16"/>
        <v>77.457894830040146</v>
      </c>
      <c r="E15" s="2">
        <f t="shared" si="16"/>
        <v>79.610160155979074</v>
      </c>
      <c r="F15" s="2">
        <f t="shared" si="16"/>
        <v>81.72818575564628</v>
      </c>
      <c r="G15" s="2">
        <f t="shared" si="16"/>
        <v>82.772244625494949</v>
      </c>
      <c r="H15" s="2">
        <f t="shared" si="16"/>
        <v>85.833692451932109</v>
      </c>
      <c r="J15">
        <v>8</v>
      </c>
      <c r="K15" s="3">
        <f t="shared" si="8"/>
        <v>-5.6575850126894631E-2</v>
      </c>
      <c r="L15" s="3">
        <f t="shared" si="9"/>
        <v>-2.8146264271972917E-2</v>
      </c>
      <c r="M15" s="3">
        <f t="shared" si="10"/>
        <v>0</v>
      </c>
      <c r="N15" s="3">
        <f t="shared" si="11"/>
        <v>2.7786261563930652E-2</v>
      </c>
      <c r="O15" s="3">
        <f t="shared" si="12"/>
        <v>5.5130480049530153E-2</v>
      </c>
      <c r="P15" s="3">
        <f t="shared" si="13"/>
        <v>6.8609530469626992E-2</v>
      </c>
      <c r="Q15" s="3">
        <f t="shared" si="14"/>
        <v>0.10813355617616933</v>
      </c>
      <c r="T15" s="3">
        <f t="shared" si="15"/>
        <v>0.17458680310994593</v>
      </c>
    </row>
    <row r="16" spans="1:20" x14ac:dyDescent="0.25">
      <c r="A16">
        <v>9</v>
      </c>
      <c r="B16" s="2">
        <f t="shared" si="16"/>
        <v>75.957626663317996</v>
      </c>
      <c r="C16" s="2">
        <f t="shared" si="16"/>
        <v>78.411744181050281</v>
      </c>
      <c r="D16" s="2">
        <f t="shared" si="16"/>
        <v>80.84868519882906</v>
      </c>
      <c r="E16" s="2">
        <f t="shared" si="16"/>
        <v>83.261492406820594</v>
      </c>
      <c r="F16" s="2">
        <f t="shared" si="16"/>
        <v>85.642849479825969</v>
      </c>
      <c r="G16" s="2">
        <f t="shared" si="16"/>
        <v>86.819336229714906</v>
      </c>
      <c r="H16" s="2">
        <f t="shared" si="16"/>
        <v>90.279845031559091</v>
      </c>
      <c r="J16">
        <v>9</v>
      </c>
      <c r="K16" s="3">
        <f t="shared" si="8"/>
        <v>-6.0496451160369669E-2</v>
      </c>
      <c r="L16" s="3">
        <f t="shared" si="9"/>
        <v>-3.014199936320143E-2</v>
      </c>
      <c r="M16" s="3">
        <f t="shared" si="10"/>
        <v>0</v>
      </c>
      <c r="N16" s="3">
        <f t="shared" si="11"/>
        <v>2.9843493460132101E-2</v>
      </c>
      <c r="O16" s="3">
        <f t="shared" si="12"/>
        <v>5.9297986964249899E-2</v>
      </c>
      <c r="P16" s="3">
        <f t="shared" si="13"/>
        <v>7.3849698559752472E-2</v>
      </c>
      <c r="Q16" s="3">
        <f t="shared" si="14"/>
        <v>0.11665198771676034</v>
      </c>
      <c r="T16" s="3">
        <f t="shared" si="15"/>
        <v>0.18855536958420641</v>
      </c>
    </row>
    <row r="17" spans="1:20" x14ac:dyDescent="0.25">
      <c r="A17">
        <v>10</v>
      </c>
      <c r="B17" s="2">
        <f t="shared" si="16"/>
        <v>78.343331945921932</v>
      </c>
      <c r="C17" s="2">
        <f t="shared" si="16"/>
        <v>81.035139581529506</v>
      </c>
      <c r="D17" s="2">
        <f t="shared" si="16"/>
        <v>83.716949407188224</v>
      </c>
      <c r="E17" s="2">
        <f t="shared" si="16"/>
        <v>86.380773644374202</v>
      </c>
      <c r="F17" s="2">
        <f t="shared" si="16"/>
        <v>89.018286330619659</v>
      </c>
      <c r="G17" s="2">
        <f t="shared" si="16"/>
        <v>90.324470749099888</v>
      </c>
      <c r="H17" s="2">
        <f t="shared" si="16"/>
        <v>94.17913392823786</v>
      </c>
      <c r="J17">
        <v>10</v>
      </c>
      <c r="K17" s="3">
        <f t="shared" si="8"/>
        <v>-6.4187927287337285E-2</v>
      </c>
      <c r="L17" s="3">
        <f t="shared" si="9"/>
        <v>-3.2034251661688572E-2</v>
      </c>
      <c r="M17" s="3">
        <f t="shared" si="10"/>
        <v>0</v>
      </c>
      <c r="N17" s="3">
        <f t="shared" si="11"/>
        <v>3.1819413584093792E-2</v>
      </c>
      <c r="O17" s="3">
        <f t="shared" si="12"/>
        <v>6.3324535365549814E-2</v>
      </c>
      <c r="P17" s="3">
        <f t="shared" si="13"/>
        <v>7.8926924460344938E-2</v>
      </c>
      <c r="Q17" s="3">
        <f t="shared" si="14"/>
        <v>0.12497092399011038</v>
      </c>
      <c r="T17" s="3">
        <f t="shared" si="15"/>
        <v>0.20213337356198879</v>
      </c>
    </row>
    <row r="18" spans="1:20" x14ac:dyDescent="0.25">
      <c r="B18">
        <v>-1</v>
      </c>
      <c r="C18">
        <v>-0.5</v>
      </c>
      <c r="D18">
        <v>0</v>
      </c>
      <c r="E18">
        <v>0.5</v>
      </c>
      <c r="F18">
        <v>1</v>
      </c>
      <c r="G18">
        <v>1.5</v>
      </c>
      <c r="H18">
        <v>2</v>
      </c>
      <c r="K18">
        <f>K6</f>
        <v>-1</v>
      </c>
      <c r="L18">
        <f t="shared" ref="L18:Q18" si="17">L6</f>
        <v>-0.5</v>
      </c>
      <c r="M18">
        <f t="shared" si="17"/>
        <v>0</v>
      </c>
      <c r="N18">
        <f t="shared" si="17"/>
        <v>0.5</v>
      </c>
      <c r="O18">
        <f t="shared" si="17"/>
        <v>1</v>
      </c>
      <c r="P18">
        <f t="shared" si="17"/>
        <v>1.5</v>
      </c>
      <c r="Q18">
        <f t="shared" si="17"/>
        <v>2</v>
      </c>
    </row>
    <row r="19" spans="1:20" x14ac:dyDescent="0.25">
      <c r="A19">
        <v>0</v>
      </c>
      <c r="B19" s="2">
        <f>EXP(LOG($K$2)+LOG(B7)*$K$3)</f>
        <v>0.1882282709572142</v>
      </c>
      <c r="C19" s="2">
        <f t="shared" ref="C19:G19" si="18">EXP(LOG($K$2)+LOG(C7)*$K$3)</f>
        <v>0.20318873707020374</v>
      </c>
      <c r="D19" s="2">
        <f t="shared" si="18"/>
        <v>0.21855169662097193</v>
      </c>
      <c r="E19" s="2">
        <f t="shared" si="18"/>
        <v>0.23419043127292322</v>
      </c>
      <c r="F19" s="2">
        <f t="shared" si="18"/>
        <v>0.2499569189527073</v>
      </c>
      <c r="G19" s="2">
        <f t="shared" si="18"/>
        <v>0.25783612492832031</v>
      </c>
      <c r="H19" s="2">
        <f>EXP(LOG($K$2)+LOG(H7)*$K$3)</f>
        <v>0.28117901852467114</v>
      </c>
      <c r="J19">
        <v>0</v>
      </c>
      <c r="K19" s="3">
        <f>(B19-$D19)/$D19</f>
        <v>-0.13874715288230774</v>
      </c>
      <c r="L19" s="3">
        <f t="shared" ref="L19" si="19">(C19-$D19)/$D19</f>
        <v>-7.0294396192273623E-2</v>
      </c>
      <c r="M19" s="3">
        <f t="shared" ref="M19" si="20">(D19-$D19)/$D19</f>
        <v>0</v>
      </c>
      <c r="N19" s="3">
        <f t="shared" ref="N19" si="21">(E19-$D19)/$D19</f>
        <v>7.1556226255580641E-2</v>
      </c>
      <c r="O19" s="3">
        <f t="shared" ref="O19" si="22">(F19-$D19)/$D19</f>
        <v>0.14369699625897009</v>
      </c>
      <c r="P19" s="3">
        <f t="shared" ref="P19" si="23">(G19-$D19)/$D19</f>
        <v>0.17974890570389054</v>
      </c>
      <c r="Q19" s="3">
        <f t="shared" ref="Q19" si="24">(H19-$D19)/$D19</f>
        <v>0.28655610032765849</v>
      </c>
    </row>
    <row r="20" spans="1:20" x14ac:dyDescent="0.25">
      <c r="A20">
        <v>1</v>
      </c>
      <c r="B20" s="2">
        <f t="shared" ref="B20:H29" si="25">EXP(LOG($K$2)+LOG(B8)*$K$3)</f>
        <v>0.46329957645981296</v>
      </c>
      <c r="C20" s="2">
        <f t="shared" si="25"/>
        <v>0.48056249239018189</v>
      </c>
      <c r="D20" s="2">
        <f t="shared" si="25"/>
        <v>0.49818425087075446</v>
      </c>
      <c r="E20" s="2">
        <f t="shared" si="25"/>
        <v>0.5160299386397007</v>
      </c>
      <c r="F20" s="2">
        <f t="shared" si="25"/>
        <v>0.53394146106665341</v>
      </c>
      <c r="G20" s="2">
        <f t="shared" si="25"/>
        <v>0.54286626776774005</v>
      </c>
      <c r="H20" s="2">
        <f t="shared" si="25"/>
        <v>0.56921733787429296</v>
      </c>
      <c r="J20">
        <v>1</v>
      </c>
      <c r="K20" s="3">
        <f>(B20-$D20)/$D20</f>
        <v>-7.0023639546950969E-2</v>
      </c>
      <c r="L20" s="3">
        <f t="shared" ref="L20:Q29" si="26">(C20-$D20)/$D20</f>
        <v>-3.5371970209359824E-2</v>
      </c>
      <c r="M20" s="3">
        <f t="shared" si="26"/>
        <v>0</v>
      </c>
      <c r="N20" s="3">
        <f t="shared" si="26"/>
        <v>3.5821461111535627E-2</v>
      </c>
      <c r="O20" s="3">
        <f t="shared" si="26"/>
        <v>7.1775071438730714E-2</v>
      </c>
      <c r="P20" s="3">
        <f t="shared" si="26"/>
        <v>8.9689741935614881E-2</v>
      </c>
      <c r="Q20" s="3">
        <f t="shared" si="26"/>
        <v>0.14258396743651144</v>
      </c>
    </row>
    <row r="21" spans="1:20" x14ac:dyDescent="0.25">
      <c r="A21">
        <v>2</v>
      </c>
      <c r="B21" s="2">
        <f t="shared" si="25"/>
        <v>0.73276600323797247</v>
      </c>
      <c r="C21" s="2">
        <f t="shared" si="25"/>
        <v>0.75391057687591534</v>
      </c>
      <c r="D21" s="2">
        <f t="shared" si="25"/>
        <v>0.77529915060644006</v>
      </c>
      <c r="E21" s="2">
        <f t="shared" si="25"/>
        <v>0.79680023541838441</v>
      </c>
      <c r="F21" s="2">
        <f t="shared" si="25"/>
        <v>0.81825655560968236</v>
      </c>
      <c r="G21" s="2">
        <f t="shared" si="25"/>
        <v>0.82891177582481612</v>
      </c>
      <c r="H21" s="2">
        <f t="shared" si="25"/>
        <v>0.86027922759254127</v>
      </c>
      <c r="J21">
        <v>2</v>
      </c>
      <c r="K21" s="3">
        <f t="shared" ref="K21:K29" si="27">(B21-$D21)/$D21</f>
        <v>-5.4860304355032634E-2</v>
      </c>
      <c r="L21" s="3">
        <f t="shared" si="26"/>
        <v>-2.7587510851513956E-2</v>
      </c>
      <c r="M21" s="3">
        <f t="shared" si="26"/>
        <v>0</v>
      </c>
      <c r="N21" s="3">
        <f t="shared" si="26"/>
        <v>2.7732630424173909E-2</v>
      </c>
      <c r="O21" s="3">
        <f t="shared" si="26"/>
        <v>5.5407522334625231E-2</v>
      </c>
      <c r="P21" s="3">
        <f t="shared" si="26"/>
        <v>6.9150888629814944E-2</v>
      </c>
      <c r="Q21" s="3">
        <f t="shared" si="26"/>
        <v>0.1096094029248319</v>
      </c>
    </row>
    <row r="22" spans="1:20" x14ac:dyDescent="0.25">
      <c r="A22">
        <v>3</v>
      </c>
      <c r="B22" s="2">
        <f t="shared" si="25"/>
        <v>0.9784168418160466</v>
      </c>
      <c r="C22" s="2">
        <f t="shared" si="25"/>
        <v>1.0056193700457001</v>
      </c>
      <c r="D22" s="2">
        <f t="shared" si="25"/>
        <v>1.0328820731359465</v>
      </c>
      <c r="E22" s="2">
        <f t="shared" si="25"/>
        <v>1.060078486883635</v>
      </c>
      <c r="F22" s="2">
        <f t="shared" si="25"/>
        <v>1.087054891743354</v>
      </c>
      <c r="G22" s="2">
        <f t="shared" si="25"/>
        <v>1.1004050282338265</v>
      </c>
      <c r="H22" s="2">
        <f t="shared" si="25"/>
        <v>1.1395960733367829</v>
      </c>
      <c r="J22">
        <v>3</v>
      </c>
      <c r="K22" s="3">
        <f t="shared" si="27"/>
        <v>-5.2731316320107385E-2</v>
      </c>
      <c r="L22" s="3">
        <f t="shared" si="26"/>
        <v>-2.6394787749073546E-2</v>
      </c>
      <c r="M22" s="3">
        <f t="shared" si="26"/>
        <v>0</v>
      </c>
      <c r="N22" s="3">
        <f t="shared" si="26"/>
        <v>2.633060874521442E-2</v>
      </c>
      <c r="O22" s="3">
        <f t="shared" si="26"/>
        <v>5.2448212643417015E-2</v>
      </c>
      <c r="P22" s="3">
        <f t="shared" si="26"/>
        <v>6.5373344018715196E-2</v>
      </c>
      <c r="Q22" s="3">
        <f t="shared" si="26"/>
        <v>0.10331673186740543</v>
      </c>
    </row>
    <row r="23" spans="1:20" x14ac:dyDescent="0.25">
      <c r="A23">
        <v>4</v>
      </c>
      <c r="B23" s="2">
        <f t="shared" si="25"/>
        <v>1.1951778233649719</v>
      </c>
      <c r="C23" s="2">
        <f t="shared" si="25"/>
        <v>1.2302330858730333</v>
      </c>
      <c r="D23" s="2">
        <f t="shared" si="25"/>
        <v>1.2651663574034855</v>
      </c>
      <c r="E23" s="2">
        <f t="shared" si="25"/>
        <v>1.299848512337644</v>
      </c>
      <c r="F23" s="2">
        <f t="shared" si="25"/>
        <v>1.3341233858562684</v>
      </c>
      <c r="G23" s="2">
        <f t="shared" si="25"/>
        <v>1.3510516641873387</v>
      </c>
      <c r="H23" s="2">
        <f t="shared" si="25"/>
        <v>1.4006871481383407</v>
      </c>
      <c r="J23">
        <v>4</v>
      </c>
      <c r="K23" s="3">
        <f t="shared" si="27"/>
        <v>-5.5319629413915015E-2</v>
      </c>
      <c r="L23" s="3">
        <f t="shared" si="26"/>
        <v>-2.7611603269427867E-2</v>
      </c>
      <c r="M23" s="3">
        <f t="shared" si="26"/>
        <v>0</v>
      </c>
      <c r="N23" s="3">
        <f t="shared" si="26"/>
        <v>2.7413118228449461E-2</v>
      </c>
      <c r="O23" s="3">
        <f t="shared" si="26"/>
        <v>5.450431719849412E-2</v>
      </c>
      <c r="P23" s="3">
        <f t="shared" si="26"/>
        <v>6.7884595793486435E-2</v>
      </c>
      <c r="Q23" s="3">
        <f t="shared" si="26"/>
        <v>0.10711697314887982</v>
      </c>
    </row>
    <row r="24" spans="1:20" x14ac:dyDescent="0.25">
      <c r="A24">
        <v>5</v>
      </c>
      <c r="B24" s="2">
        <f t="shared" si="25"/>
        <v>1.3829475881107209</v>
      </c>
      <c r="C24" s="2">
        <f t="shared" si="25"/>
        <v>1.4270898091727731</v>
      </c>
      <c r="D24" s="2">
        <f t="shared" si="25"/>
        <v>1.4709886968539159</v>
      </c>
      <c r="E24" s="2">
        <f t="shared" si="25"/>
        <v>1.5145009654120947</v>
      </c>
      <c r="F24" s="2">
        <f t="shared" si="25"/>
        <v>1.5574578224115789</v>
      </c>
      <c r="G24" s="2">
        <f t="shared" si="25"/>
        <v>1.5786678579376918</v>
      </c>
      <c r="H24" s="2">
        <f t="shared" si="25"/>
        <v>1.6408944420987095</v>
      </c>
      <c r="J24">
        <v>5</v>
      </c>
      <c r="K24" s="3">
        <f t="shared" si="27"/>
        <v>-5.9851655509993565E-2</v>
      </c>
      <c r="L24" s="3">
        <f t="shared" si="26"/>
        <v>-2.9843116928792018E-2</v>
      </c>
      <c r="M24" s="3">
        <f t="shared" si="26"/>
        <v>0</v>
      </c>
      <c r="N24" s="3">
        <f t="shared" si="26"/>
        <v>2.9580287497273688E-2</v>
      </c>
      <c r="O24" s="3">
        <f t="shared" si="26"/>
        <v>5.8782997954096666E-2</v>
      </c>
      <c r="P24" s="3">
        <f t="shared" si="26"/>
        <v>7.3201895646156409E-2</v>
      </c>
      <c r="Q24" s="3">
        <f t="shared" si="26"/>
        <v>0.11550445330285702</v>
      </c>
    </row>
    <row r="25" spans="1:20" x14ac:dyDescent="0.25">
      <c r="A25">
        <v>6</v>
      </c>
      <c r="B25" s="2">
        <f t="shared" si="25"/>
        <v>1.5437053959669835</v>
      </c>
      <c r="C25" s="2">
        <f t="shared" si="25"/>
        <v>1.5976377901412711</v>
      </c>
      <c r="D25" s="2">
        <f t="shared" si="25"/>
        <v>1.6513034019378454</v>
      </c>
      <c r="E25" s="2">
        <f t="shared" si="25"/>
        <v>1.7045335519932043</v>
      </c>
      <c r="F25" s="2">
        <f t="shared" si="25"/>
        <v>1.7571361495068605</v>
      </c>
      <c r="G25" s="2">
        <f t="shared" si="25"/>
        <v>1.7831351750468252</v>
      </c>
      <c r="H25" s="2">
        <f t="shared" si="25"/>
        <v>1.8595621060585354</v>
      </c>
      <c r="J25">
        <v>6</v>
      </c>
      <c r="K25" s="3">
        <f t="shared" si="27"/>
        <v>-6.5159440624050657E-2</v>
      </c>
      <c r="L25" s="3">
        <f t="shared" si="26"/>
        <v>-3.2498940978136687E-2</v>
      </c>
      <c r="M25" s="3">
        <f t="shared" si="26"/>
        <v>0</v>
      </c>
      <c r="N25" s="3">
        <f t="shared" si="26"/>
        <v>3.2235233084902518E-2</v>
      </c>
      <c r="O25" s="3">
        <f t="shared" si="26"/>
        <v>6.4090431500848186E-2</v>
      </c>
      <c r="P25" s="3">
        <f t="shared" si="26"/>
        <v>7.9834979419452473E-2</v>
      </c>
      <c r="Q25" s="3">
        <f t="shared" si="26"/>
        <v>0.12611777089315826</v>
      </c>
    </row>
    <row r="26" spans="1:20" x14ac:dyDescent="0.25">
      <c r="A26">
        <v>7</v>
      </c>
      <c r="B26" s="2">
        <f t="shared" si="25"/>
        <v>1.6802393939237916</v>
      </c>
      <c r="C26" s="2">
        <f t="shared" si="25"/>
        <v>1.7442245946097896</v>
      </c>
      <c r="D26" s="2">
        <f t="shared" si="25"/>
        <v>1.8080345992175835</v>
      </c>
      <c r="E26" s="2">
        <f t="shared" si="25"/>
        <v>1.8714667579679289</v>
      </c>
      <c r="F26" s="2">
        <f t="shared" si="25"/>
        <v>1.9342968702401648</v>
      </c>
      <c r="G26" s="2">
        <f t="shared" si="25"/>
        <v>1.9654096345653476</v>
      </c>
      <c r="H26" s="2">
        <f t="shared" si="25"/>
        <v>2.0571336642447222</v>
      </c>
      <c r="J26">
        <v>7</v>
      </c>
      <c r="K26" s="3">
        <f t="shared" si="27"/>
        <v>-7.0681836149094984E-2</v>
      </c>
      <c r="L26" s="3">
        <f t="shared" si="26"/>
        <v>-3.5292468758843031E-2</v>
      </c>
      <c r="M26" s="3">
        <f t="shared" si="26"/>
        <v>0</v>
      </c>
      <c r="N26" s="3">
        <f t="shared" si="26"/>
        <v>3.5083487217443386E-2</v>
      </c>
      <c r="O26" s="3">
        <f t="shared" si="26"/>
        <v>6.9833990498423329E-2</v>
      </c>
      <c r="P26" s="3">
        <f t="shared" si="26"/>
        <v>8.7042048540369316E-2</v>
      </c>
      <c r="Q26" s="3">
        <f t="shared" si="26"/>
        <v>0.13777339500855509</v>
      </c>
    </row>
    <row r="27" spans="1:20" x14ac:dyDescent="0.25">
      <c r="A27">
        <v>8</v>
      </c>
      <c r="B27" s="2">
        <f t="shared" si="25"/>
        <v>1.7955377556306535</v>
      </c>
      <c r="C27" s="2">
        <f t="shared" si="25"/>
        <v>1.8694985987819717</v>
      </c>
      <c r="D27" s="2">
        <f t="shared" si="25"/>
        <v>1.9434929854948277</v>
      </c>
      <c r="E27" s="2">
        <f t="shared" si="25"/>
        <v>2.017279443168754</v>
      </c>
      <c r="F27" s="2">
        <f t="shared" si="25"/>
        <v>2.0905959197592208</v>
      </c>
      <c r="G27" s="2">
        <f t="shared" si="25"/>
        <v>2.1269898379811663</v>
      </c>
      <c r="H27" s="2">
        <f t="shared" si="25"/>
        <v>2.2346551255782638</v>
      </c>
      <c r="J27">
        <v>8</v>
      </c>
      <c r="K27" s="3">
        <f t="shared" si="27"/>
        <v>-7.6128512409579754E-2</v>
      </c>
      <c r="L27" s="3">
        <f t="shared" si="26"/>
        <v>-3.807288591474723E-2</v>
      </c>
      <c r="M27" s="3">
        <f t="shared" si="26"/>
        <v>0</v>
      </c>
      <c r="N27" s="3">
        <f t="shared" si="26"/>
        <v>3.7965898629235155E-2</v>
      </c>
      <c r="O27" s="3">
        <f t="shared" si="26"/>
        <v>7.5689974372065733E-2</v>
      </c>
      <c r="P27" s="3">
        <f t="shared" si="26"/>
        <v>9.4416009656766969E-2</v>
      </c>
      <c r="Q27" s="3">
        <f t="shared" si="26"/>
        <v>0.14981383635367435</v>
      </c>
    </row>
    <row r="28" spans="1:20" x14ac:dyDescent="0.25">
      <c r="A28">
        <v>9</v>
      </c>
      <c r="B28" s="2">
        <f t="shared" si="25"/>
        <v>1.8924922237302459</v>
      </c>
      <c r="C28" s="2">
        <f t="shared" si="25"/>
        <v>1.97610420115062</v>
      </c>
      <c r="D28" s="2">
        <f t="shared" si="25"/>
        <v>2.0600675803503687</v>
      </c>
      <c r="E28" s="2">
        <f t="shared" si="25"/>
        <v>2.1441011049170893</v>
      </c>
      <c r="F28" s="2">
        <f t="shared" si="25"/>
        <v>2.2279025875213301</v>
      </c>
      <c r="G28" s="2">
        <f t="shared" si="25"/>
        <v>2.2696156681864132</v>
      </c>
      <c r="H28" s="2">
        <f t="shared" si="25"/>
        <v>2.3934848222814749</v>
      </c>
      <c r="J28">
        <v>9</v>
      </c>
      <c r="K28" s="3">
        <f t="shared" si="27"/>
        <v>-8.1344591904903521E-2</v>
      </c>
      <c r="L28" s="3">
        <f t="shared" si="26"/>
        <v>-4.0757584848487613E-2</v>
      </c>
      <c r="M28" s="3">
        <f t="shared" si="26"/>
        <v>0</v>
      </c>
      <c r="N28" s="3">
        <f t="shared" si="26"/>
        <v>4.079163488045786E-2</v>
      </c>
      <c r="O28" s="3">
        <f t="shared" si="26"/>
        <v>8.147063172675946E-2</v>
      </c>
      <c r="P28" s="3">
        <f t="shared" si="26"/>
        <v>0.10171903574173297</v>
      </c>
      <c r="Q28" s="3">
        <f t="shared" si="26"/>
        <v>0.1618477204880821</v>
      </c>
    </row>
    <row r="29" spans="1:20" x14ac:dyDescent="0.25">
      <c r="A29">
        <v>10</v>
      </c>
      <c r="B29" s="2">
        <f t="shared" si="25"/>
        <v>1.973760478310352</v>
      </c>
      <c r="C29" s="2">
        <f t="shared" si="25"/>
        <v>2.0665296696167954</v>
      </c>
      <c r="D29" s="2">
        <f t="shared" si="25"/>
        <v>2.1600630857804597</v>
      </c>
      <c r="E29" s="2">
        <f t="shared" si="25"/>
        <v>2.2540422382061891</v>
      </c>
      <c r="F29" s="2">
        <f t="shared" si="25"/>
        <v>2.3481258296573149</v>
      </c>
      <c r="G29" s="2">
        <f t="shared" si="25"/>
        <v>2.3950935241644249</v>
      </c>
      <c r="H29" s="2">
        <f t="shared" si="25"/>
        <v>2.5351184824306761</v>
      </c>
      <c r="J29">
        <v>10</v>
      </c>
      <c r="K29" s="3">
        <f t="shared" si="27"/>
        <v>-8.6248688150139891E-2</v>
      </c>
      <c r="L29" s="3">
        <f t="shared" si="26"/>
        <v>-4.3301242810632731E-2</v>
      </c>
      <c r="M29" s="3">
        <f t="shared" si="26"/>
        <v>0</v>
      </c>
      <c r="N29" s="3">
        <f t="shared" si="26"/>
        <v>4.3507596164384002E-2</v>
      </c>
      <c r="O29" s="3">
        <f t="shared" si="26"/>
        <v>8.7063542317286344E-2</v>
      </c>
      <c r="P29" s="3">
        <f t="shared" si="26"/>
        <v>0.10880721027601171</v>
      </c>
      <c r="Q29" s="3">
        <f t="shared" si="26"/>
        <v>0.17363168655544328</v>
      </c>
    </row>
    <row r="31" spans="1:20" x14ac:dyDescent="0.25">
      <c r="B31">
        <f t="shared" ref="B31:G31" si="28">B1</f>
        <v>-1</v>
      </c>
      <c r="C31">
        <f t="shared" si="28"/>
        <v>-0.5</v>
      </c>
      <c r="D31">
        <f t="shared" si="28"/>
        <v>0</v>
      </c>
      <c r="E31">
        <f t="shared" si="28"/>
        <v>0.5</v>
      </c>
      <c r="F31">
        <f t="shared" si="28"/>
        <v>1</v>
      </c>
      <c r="G31">
        <f t="shared" si="28"/>
        <v>1.25</v>
      </c>
      <c r="H31">
        <f>H1</f>
        <v>2</v>
      </c>
    </row>
    <row r="32" spans="1:20" x14ac:dyDescent="0.25">
      <c r="A32" s="2">
        <v>53.7</v>
      </c>
      <c r="B32" s="2">
        <f>LN(($A$32-B$3)/-(B$3-B$2))/-B$4</f>
        <v>3.9306090790630335</v>
      </c>
      <c r="C32" s="2">
        <f t="shared" ref="C32:G32" si="29">LN(($A$32-C$3)/-(C$3-C$2))/-C$4</f>
        <v>3.7701620589509073</v>
      </c>
      <c r="D32" s="2">
        <f>LN(($A$32-D$3)/-(D$3-D$2))/-D$4</f>
        <v>3.6246754525687974</v>
      </c>
      <c r="E32" s="2">
        <f t="shared" si="29"/>
        <v>3.4917346677399159</v>
      </c>
      <c r="F32" s="2">
        <f>LN(($A$32-F$3)/-(F$3-F$2))/-F$4</f>
        <v>3.3696626043459821</v>
      </c>
      <c r="G32" s="2">
        <f t="shared" si="29"/>
        <v>3.3123303250697038</v>
      </c>
      <c r="H32" s="2">
        <f>LN(($A$32-H$3)/-(H$3-H$2))/-H$4</f>
        <v>3.1539900209353169</v>
      </c>
    </row>
    <row r="33" spans="1:9" x14ac:dyDescent="0.25">
      <c r="D33" s="2"/>
      <c r="E33" s="2"/>
      <c r="F33" s="2"/>
      <c r="G33" s="2"/>
      <c r="H33" s="2"/>
    </row>
    <row r="34" spans="1:9" x14ac:dyDescent="0.25">
      <c r="A34" s="2" t="s">
        <v>1</v>
      </c>
      <c r="B34" s="2" t="s">
        <v>0</v>
      </c>
      <c r="D34" s="4"/>
      <c r="E34" s="4"/>
      <c r="F34" s="4"/>
      <c r="G34" s="4"/>
      <c r="H34" s="4"/>
    </row>
    <row r="35" spans="1:9" x14ac:dyDescent="0.25">
      <c r="A35" s="2">
        <f>B31</f>
        <v>-1</v>
      </c>
      <c r="B35" s="2">
        <f>B32</f>
        <v>3.9306090790630335</v>
      </c>
    </row>
    <row r="36" spans="1:9" x14ac:dyDescent="0.25">
      <c r="A36" s="2">
        <f>C31</f>
        <v>-0.5</v>
      </c>
      <c r="B36" s="2">
        <f>C32</f>
        <v>3.7701620589509073</v>
      </c>
    </row>
    <row r="37" spans="1:9" x14ac:dyDescent="0.25">
      <c r="A37" s="2">
        <f>D31</f>
        <v>0</v>
      </c>
      <c r="B37" s="2">
        <f>D32</f>
        <v>3.6246754525687974</v>
      </c>
    </row>
    <row r="38" spans="1:9" x14ac:dyDescent="0.25">
      <c r="A38" s="2">
        <f>E31</f>
        <v>0.5</v>
      </c>
      <c r="B38" s="2">
        <f>E32</f>
        <v>3.4917346677399159</v>
      </c>
    </row>
    <row r="39" spans="1:9" x14ac:dyDescent="0.25">
      <c r="A39" s="2">
        <f>F31</f>
        <v>1</v>
      </c>
      <c r="B39" s="2">
        <f>F32</f>
        <v>3.3696626043459821</v>
      </c>
    </row>
    <row r="40" spans="1:9" x14ac:dyDescent="0.25">
      <c r="A40" s="2">
        <f>G31</f>
        <v>1.25</v>
      </c>
      <c r="B40" s="2">
        <f>G32</f>
        <v>3.3123303250697038</v>
      </c>
    </row>
    <row r="41" spans="1:9" x14ac:dyDescent="0.25">
      <c r="A41" s="2">
        <f>H31</f>
        <v>2</v>
      </c>
      <c r="B41" s="2">
        <f>H32</f>
        <v>3.1539900209353169</v>
      </c>
      <c r="C41" s="2"/>
    </row>
    <row r="42" spans="1:9" x14ac:dyDescent="0.25">
      <c r="B42" s="2"/>
    </row>
    <row r="43" spans="1:9" x14ac:dyDescent="0.25">
      <c r="D43" t="str">
        <f t="shared" ref="D43:H43" si="30">C56</f>
        <v>≤ 0</v>
      </c>
      <c r="E43">
        <f t="shared" si="30"/>
        <v>0.1</v>
      </c>
      <c r="F43">
        <f t="shared" si="30"/>
        <v>0.25</v>
      </c>
      <c r="G43">
        <f t="shared" si="30"/>
        <v>0.5</v>
      </c>
      <c r="H43">
        <f t="shared" si="30"/>
        <v>1</v>
      </c>
      <c r="I43">
        <f>H56</f>
        <v>1.5</v>
      </c>
    </row>
    <row r="44" spans="1:9" x14ac:dyDescent="0.25">
      <c r="A44" s="5">
        <v>0</v>
      </c>
      <c r="B44">
        <v>0</v>
      </c>
      <c r="D44">
        <f>C58</f>
        <v>0.49328699999999998</v>
      </c>
      <c r="E44">
        <f t="shared" ref="E44:I44" si="31">D58</f>
        <v>0.49328699999999998</v>
      </c>
      <c r="F44">
        <f t="shared" si="31"/>
        <v>0.49328699999999998</v>
      </c>
      <c r="G44">
        <f t="shared" si="31"/>
        <v>0.49328699999999998</v>
      </c>
      <c r="H44">
        <f t="shared" si="31"/>
        <v>0.49328699999999998</v>
      </c>
      <c r="I44">
        <f t="shared" si="31"/>
        <v>0.49328699999999998</v>
      </c>
    </row>
    <row r="45" spans="1:9" x14ac:dyDescent="0.25">
      <c r="A45" s="5">
        <v>1</v>
      </c>
      <c r="B45">
        <v>0</v>
      </c>
      <c r="C45">
        <f>D45*EXP(B45*$E$57)</f>
        <v>0.49328699999999998</v>
      </c>
      <c r="D45">
        <f t="shared" ref="D45:I45" si="32">C59</f>
        <v>0.49328699999999998</v>
      </c>
      <c r="E45">
        <f t="shared" si="32"/>
        <v>0.49328699999999998</v>
      </c>
      <c r="F45">
        <f t="shared" si="32"/>
        <v>0.49328699999999998</v>
      </c>
      <c r="G45">
        <f t="shared" si="32"/>
        <v>0.49328699999999998</v>
      </c>
      <c r="H45">
        <f t="shared" si="32"/>
        <v>0.49328699999999998</v>
      </c>
      <c r="I45">
        <f t="shared" si="32"/>
        <v>0.49328699999999998</v>
      </c>
    </row>
    <row r="46" spans="1:9" x14ac:dyDescent="0.25">
      <c r="A46" s="5">
        <v>2</v>
      </c>
      <c r="B46">
        <v>0</v>
      </c>
      <c r="C46">
        <f>C60</f>
        <v>0.49328699999999998</v>
      </c>
      <c r="D46">
        <f t="shared" ref="D46:I46" si="33">C60</f>
        <v>0.49328699999999998</v>
      </c>
      <c r="E46">
        <f t="shared" si="33"/>
        <v>0.49328699999999998</v>
      </c>
      <c r="F46">
        <f t="shared" si="33"/>
        <v>0.49328699999999998</v>
      </c>
      <c r="G46">
        <f t="shared" si="33"/>
        <v>0.49328699999999998</v>
      </c>
      <c r="H46">
        <f t="shared" si="33"/>
        <v>0.49328699999999998</v>
      </c>
      <c r="I46">
        <f t="shared" si="33"/>
        <v>0.49328699999999998</v>
      </c>
    </row>
    <row r="47" spans="1:9" x14ac:dyDescent="0.25">
      <c r="A47" s="5">
        <v>3</v>
      </c>
      <c r="B47">
        <v>0</v>
      </c>
      <c r="C47">
        <f t="shared" ref="C47:C54" si="34">D47*EXP(B47*$E$57)</f>
        <v>0.49328699999999998</v>
      </c>
      <c r="D47">
        <f t="shared" ref="D47:I47" si="35">C61</f>
        <v>0.49328699999999998</v>
      </c>
      <c r="E47">
        <f t="shared" si="35"/>
        <v>0.49328699999999998</v>
      </c>
      <c r="F47">
        <f t="shared" si="35"/>
        <v>0.49328699999999998</v>
      </c>
      <c r="G47">
        <f t="shared" si="35"/>
        <v>0.49328699999999998</v>
      </c>
      <c r="H47">
        <f t="shared" si="35"/>
        <v>0.49328699999999998</v>
      </c>
      <c r="I47">
        <f t="shared" si="35"/>
        <v>0.49328699999999998</v>
      </c>
    </row>
    <row r="48" spans="1:9" x14ac:dyDescent="0.25">
      <c r="A48" s="5">
        <v>4</v>
      </c>
      <c r="B48">
        <v>0</v>
      </c>
      <c r="C48">
        <f>D48*EXP(B48*$E$57)</f>
        <v>0.49328699999999998</v>
      </c>
      <c r="D48">
        <f t="shared" ref="D48:I48" si="36">C62</f>
        <v>0.49328699999999998</v>
      </c>
      <c r="E48">
        <f t="shared" si="36"/>
        <v>0.49328699999999998</v>
      </c>
      <c r="F48">
        <f t="shared" si="36"/>
        <v>0.49328699999999998</v>
      </c>
      <c r="G48">
        <f t="shared" si="36"/>
        <v>0.49328699999999998</v>
      </c>
      <c r="H48">
        <f t="shared" si="36"/>
        <v>0.49328699999999998</v>
      </c>
      <c r="I48">
        <f t="shared" si="36"/>
        <v>0.49328699999999998</v>
      </c>
    </row>
    <row r="49" spans="1:9" x14ac:dyDescent="0.25">
      <c r="A49" s="5">
        <v>5</v>
      </c>
      <c r="B49">
        <v>0</v>
      </c>
      <c r="C49">
        <f>D49*EXP(B49*$E$57)</f>
        <v>0.49328699999999998</v>
      </c>
      <c r="D49">
        <f t="shared" ref="D49:I49" si="37">C63</f>
        <v>0.49328699999999998</v>
      </c>
      <c r="E49">
        <f t="shared" si="37"/>
        <v>0.49328699999999998</v>
      </c>
      <c r="F49">
        <f t="shared" si="37"/>
        <v>0.49328699999999998</v>
      </c>
      <c r="G49">
        <f t="shared" si="37"/>
        <v>0.49328699999999998</v>
      </c>
      <c r="H49">
        <f t="shared" si="37"/>
        <v>0.49328699999999998</v>
      </c>
      <c r="I49">
        <f t="shared" si="37"/>
        <v>0.49328699999999998</v>
      </c>
    </row>
    <row r="50" spans="1:9" x14ac:dyDescent="0.25">
      <c r="A50" s="5">
        <v>6</v>
      </c>
      <c r="B50">
        <v>0</v>
      </c>
      <c r="C50">
        <f t="shared" si="34"/>
        <v>0.49328699999999998</v>
      </c>
      <c r="D50">
        <f t="shared" ref="D50:I50" si="38">C64</f>
        <v>0.49328699999999998</v>
      </c>
      <c r="E50">
        <f t="shared" si="38"/>
        <v>0.49328699999999998</v>
      </c>
      <c r="F50">
        <f t="shared" si="38"/>
        <v>0.49328699999999998</v>
      </c>
      <c r="G50">
        <f t="shared" si="38"/>
        <v>0.49328699999999998</v>
      </c>
      <c r="H50">
        <f t="shared" si="38"/>
        <v>0.49328699999999998</v>
      </c>
      <c r="I50">
        <f t="shared" si="38"/>
        <v>0.49328699999999998</v>
      </c>
    </row>
    <row r="51" spans="1:9" x14ac:dyDescent="0.25">
      <c r="A51" s="5">
        <v>7</v>
      </c>
      <c r="B51">
        <v>0</v>
      </c>
      <c r="C51">
        <f t="shared" si="34"/>
        <v>0.49328699999999998</v>
      </c>
      <c r="D51">
        <f t="shared" ref="D51:I51" si="39">C65</f>
        <v>0.49328699999999998</v>
      </c>
      <c r="E51">
        <f t="shared" si="39"/>
        <v>0.49328699999999998</v>
      </c>
      <c r="F51">
        <f t="shared" si="39"/>
        <v>0.49328699999999998</v>
      </c>
      <c r="G51">
        <f t="shared" si="39"/>
        <v>0.49328699999999998</v>
      </c>
      <c r="H51">
        <f t="shared" si="39"/>
        <v>0.49328699999999998</v>
      </c>
      <c r="I51">
        <f t="shared" si="39"/>
        <v>0.49328699999999998</v>
      </c>
    </row>
    <row r="52" spans="1:9" x14ac:dyDescent="0.25">
      <c r="A52" s="5">
        <v>8</v>
      </c>
      <c r="B52">
        <v>0</v>
      </c>
      <c r="C52">
        <f t="shared" si="34"/>
        <v>0.49328699999999998</v>
      </c>
      <c r="D52">
        <f t="shared" ref="D52:I52" si="40">C66</f>
        <v>0.49328699999999998</v>
      </c>
      <c r="E52">
        <f t="shared" si="40"/>
        <v>0.49328699999999998</v>
      </c>
      <c r="F52">
        <f t="shared" si="40"/>
        <v>0.49328699999999998</v>
      </c>
      <c r="G52">
        <f t="shared" si="40"/>
        <v>0.49328699999999998</v>
      </c>
      <c r="H52">
        <f t="shared" si="40"/>
        <v>0.49328699999999998</v>
      </c>
      <c r="I52">
        <f t="shared" si="40"/>
        <v>0.49328699999999998</v>
      </c>
    </row>
    <row r="53" spans="1:9" x14ac:dyDescent="0.25">
      <c r="A53" s="5">
        <v>9</v>
      </c>
      <c r="B53">
        <v>0</v>
      </c>
      <c r="C53">
        <f t="shared" si="34"/>
        <v>0.49328699999999998</v>
      </c>
      <c r="D53">
        <f t="shared" ref="D53:I53" si="41">C67</f>
        <v>0.49328699999999998</v>
      </c>
      <c r="E53">
        <f t="shared" si="41"/>
        <v>0.49328699999999998</v>
      </c>
      <c r="F53">
        <f t="shared" si="41"/>
        <v>0.49328699999999998</v>
      </c>
      <c r="G53">
        <f t="shared" si="41"/>
        <v>0.49328699999999998</v>
      </c>
      <c r="H53">
        <f t="shared" si="41"/>
        <v>0.49328699999999998</v>
      </c>
      <c r="I53">
        <f t="shared" si="41"/>
        <v>0.49328699999999998</v>
      </c>
    </row>
    <row r="54" spans="1:9" x14ac:dyDescent="0.25">
      <c r="A54" s="5">
        <v>10</v>
      </c>
      <c r="B54">
        <v>0</v>
      </c>
      <c r="C54">
        <f t="shared" si="34"/>
        <v>0.49328699999999998</v>
      </c>
      <c r="D54">
        <f t="shared" ref="D54:I54" si="42">C68</f>
        <v>0.49328699999999998</v>
      </c>
      <c r="E54">
        <f t="shared" si="42"/>
        <v>0.49328699999999998</v>
      </c>
      <c r="F54">
        <f t="shared" si="42"/>
        <v>0.49328699999999998</v>
      </c>
      <c r="G54">
        <f t="shared" si="42"/>
        <v>0.49328699999999998</v>
      </c>
      <c r="H54">
        <f t="shared" si="42"/>
        <v>0.49328699999999998</v>
      </c>
      <c r="I54">
        <f t="shared" si="42"/>
        <v>0.49328699999999998</v>
      </c>
    </row>
    <row r="56" spans="1:9" x14ac:dyDescent="0.25">
      <c r="C56" t="s">
        <v>11</v>
      </c>
      <c r="D56">
        <v>0.1</v>
      </c>
      <c r="E56">
        <v>0.25</v>
      </c>
      <c r="F56">
        <v>0.5</v>
      </c>
      <c r="G56">
        <v>1</v>
      </c>
      <c r="H56">
        <v>1.5</v>
      </c>
      <c r="I56">
        <v>2</v>
      </c>
    </row>
    <row r="57" spans="1:9" x14ac:dyDescent="0.25">
      <c r="C57">
        <v>0</v>
      </c>
      <c r="D57">
        <f>EXP(2.5894465*D56-0.6361583)/(1+EXP(2.5894465*D56-0.6361583))*(156.3435*D56+19.0547)</f>
        <v>14.111474534778234</v>
      </c>
      <c r="E57">
        <f t="shared" ref="E57:I57" si="43">EXP(2.5894465*E56-0.6361583)/(1+EXP(2.5894465*E56-0.6361583))*(156.3435*E56+19.0547)</f>
        <v>29.233127736122423</v>
      </c>
      <c r="F57">
        <f t="shared" si="43"/>
        <v>64.066197720552239</v>
      </c>
      <c r="G57">
        <f t="shared" si="43"/>
        <v>153.61457567191843</v>
      </c>
      <c r="H57">
        <f t="shared" si="43"/>
        <v>244.08683733380076</v>
      </c>
      <c r="I57">
        <f t="shared" si="43"/>
        <v>328.247746344875</v>
      </c>
    </row>
    <row r="58" spans="1:9" x14ac:dyDescent="0.25">
      <c r="A58" s="5">
        <v>0</v>
      </c>
      <c r="B58">
        <v>0</v>
      </c>
      <c r="C58">
        <v>0.49328699999999998</v>
      </c>
      <c r="D58">
        <v>0.49328699999999998</v>
      </c>
      <c r="E58">
        <v>0.49328699999999998</v>
      </c>
      <c r="F58">
        <v>0.49328699999999998</v>
      </c>
      <c r="G58">
        <v>0.49328699999999998</v>
      </c>
      <c r="H58">
        <v>0.49328699999999998</v>
      </c>
      <c r="I58">
        <v>0.49328699999999998</v>
      </c>
    </row>
    <row r="59" spans="1:9" x14ac:dyDescent="0.25">
      <c r="A59" s="5">
        <v>1</v>
      </c>
      <c r="B59">
        <v>0</v>
      </c>
      <c r="C59">
        <v>0.49328699999999998</v>
      </c>
      <c r="D59">
        <f>$C59*EXP($B59*D$57)</f>
        <v>0.49328699999999998</v>
      </c>
      <c r="E59">
        <f t="shared" ref="E59:I59" si="44">$C59*EXP($B59*E$57)</f>
        <v>0.49328699999999998</v>
      </c>
      <c r="F59">
        <f t="shared" si="44"/>
        <v>0.49328699999999998</v>
      </c>
      <c r="G59">
        <f t="shared" si="44"/>
        <v>0.49328699999999998</v>
      </c>
      <c r="H59">
        <f t="shared" si="44"/>
        <v>0.49328699999999998</v>
      </c>
      <c r="I59">
        <f t="shared" si="44"/>
        <v>0.49328699999999998</v>
      </c>
    </row>
    <row r="60" spans="1:9" x14ac:dyDescent="0.25">
      <c r="A60" s="5">
        <v>2</v>
      </c>
      <c r="B60">
        <v>0</v>
      </c>
      <c r="C60">
        <f>AVERAGE(C59,C61)</f>
        <v>0.49328699999999998</v>
      </c>
      <c r="D60">
        <f t="shared" ref="D60:I60" si="45">AVERAGE(D59,D61)</f>
        <v>0.49328699999999998</v>
      </c>
      <c r="E60">
        <f t="shared" si="45"/>
        <v>0.49328699999999998</v>
      </c>
      <c r="F60">
        <f t="shared" si="45"/>
        <v>0.49328699999999998</v>
      </c>
      <c r="G60">
        <f t="shared" si="45"/>
        <v>0.49328699999999998</v>
      </c>
      <c r="H60">
        <f t="shared" si="45"/>
        <v>0.49328699999999998</v>
      </c>
      <c r="I60">
        <f t="shared" si="45"/>
        <v>0.49328699999999998</v>
      </c>
    </row>
    <row r="61" spans="1:9" x14ac:dyDescent="0.25">
      <c r="A61" s="5">
        <v>3</v>
      </c>
      <c r="B61">
        <v>0</v>
      </c>
      <c r="C61">
        <v>0.49328699999999998</v>
      </c>
      <c r="D61">
        <f>$C61*EXP($B61*D$57)</f>
        <v>0.49328699999999998</v>
      </c>
      <c r="E61">
        <f>$C61*EXP($B61*E$57)</f>
        <v>0.49328699999999998</v>
      </c>
      <c r="F61">
        <f>$C61*EXP($B61*F$57)</f>
        <v>0.49328699999999998</v>
      </c>
      <c r="G61">
        <f t="shared" ref="D61:I67" si="46">$C61*EXP($B61*G$57)</f>
        <v>0.49328699999999998</v>
      </c>
      <c r="H61">
        <f t="shared" si="46"/>
        <v>0.49328699999999998</v>
      </c>
      <c r="I61">
        <f>$C61*EXP($B61*I$57)</f>
        <v>0.49328699999999998</v>
      </c>
    </row>
    <row r="62" spans="1:9" x14ac:dyDescent="0.25">
      <c r="A62" s="5">
        <v>4</v>
      </c>
      <c r="B62">
        <v>0</v>
      </c>
      <c r="C62">
        <f>AVERAGE(C61,C63)</f>
        <v>0.49328699999999998</v>
      </c>
      <c r="D62">
        <f t="shared" ref="D62:I62" si="47">AVERAGE(D61,D63)</f>
        <v>0.49328699999999998</v>
      </c>
      <c r="E62">
        <f t="shared" si="47"/>
        <v>0.49328699999999998</v>
      </c>
      <c r="F62">
        <f t="shared" si="47"/>
        <v>0.49328699999999998</v>
      </c>
      <c r="G62">
        <f t="shared" si="47"/>
        <v>0.49328699999999998</v>
      </c>
      <c r="H62">
        <f t="shared" si="47"/>
        <v>0.49328699999999998</v>
      </c>
      <c r="I62">
        <f t="shared" si="47"/>
        <v>0.49328699999999998</v>
      </c>
    </row>
    <row r="63" spans="1:9" x14ac:dyDescent="0.25">
      <c r="A63" s="5">
        <v>5</v>
      </c>
      <c r="B63">
        <v>0</v>
      </c>
      <c r="C63">
        <v>0.49328699999999998</v>
      </c>
      <c r="D63">
        <f t="shared" si="46"/>
        <v>0.49328699999999998</v>
      </c>
      <c r="E63">
        <f t="shared" si="46"/>
        <v>0.49328699999999998</v>
      </c>
      <c r="F63">
        <f t="shared" si="46"/>
        <v>0.49328699999999998</v>
      </c>
      <c r="G63">
        <f t="shared" si="46"/>
        <v>0.49328699999999998</v>
      </c>
      <c r="H63">
        <f t="shared" si="46"/>
        <v>0.49328699999999998</v>
      </c>
      <c r="I63">
        <f t="shared" si="46"/>
        <v>0.49328699999999998</v>
      </c>
    </row>
    <row r="64" spans="1:9" x14ac:dyDescent="0.25">
      <c r="A64" s="5">
        <v>6</v>
      </c>
      <c r="B64">
        <v>0</v>
      </c>
      <c r="C64">
        <f>AVERAGE(C63,C65)</f>
        <v>0.49328699999999998</v>
      </c>
      <c r="D64">
        <f t="shared" ref="D64:I64" si="48">AVERAGE(D63,D65)</f>
        <v>0.49328699999999998</v>
      </c>
      <c r="E64">
        <f t="shared" si="48"/>
        <v>0.49328699999999998</v>
      </c>
      <c r="F64">
        <f t="shared" si="48"/>
        <v>0.49328699999999998</v>
      </c>
      <c r="G64">
        <f t="shared" si="48"/>
        <v>0.49328699999999998</v>
      </c>
      <c r="H64">
        <f t="shared" si="48"/>
        <v>0.49328699999999998</v>
      </c>
      <c r="I64">
        <f t="shared" si="48"/>
        <v>0.49328699999999998</v>
      </c>
    </row>
    <row r="65" spans="1:9" x14ac:dyDescent="0.25">
      <c r="A65" s="5">
        <v>7</v>
      </c>
      <c r="B65">
        <v>0</v>
      </c>
      <c r="C65">
        <v>0.49328699999999998</v>
      </c>
      <c r="D65">
        <f t="shared" si="46"/>
        <v>0.49328699999999998</v>
      </c>
      <c r="E65">
        <f t="shared" si="46"/>
        <v>0.49328699999999998</v>
      </c>
      <c r="F65">
        <f t="shared" si="46"/>
        <v>0.49328699999999998</v>
      </c>
      <c r="G65">
        <f t="shared" si="46"/>
        <v>0.49328699999999998</v>
      </c>
      <c r="H65">
        <f t="shared" si="46"/>
        <v>0.49328699999999998</v>
      </c>
      <c r="I65">
        <f t="shared" si="46"/>
        <v>0.49328699999999998</v>
      </c>
    </row>
    <row r="66" spans="1:9" x14ac:dyDescent="0.25">
      <c r="A66" s="5">
        <v>8</v>
      </c>
      <c r="B66">
        <v>0</v>
      </c>
      <c r="C66">
        <f>AVERAGE(C65,C67)</f>
        <v>0.49328699999999998</v>
      </c>
      <c r="D66">
        <f t="shared" ref="D66:I66" si="49">AVERAGE(D65,D67)</f>
        <v>0.49328699999999998</v>
      </c>
      <c r="E66">
        <f t="shared" si="49"/>
        <v>0.49328699999999998</v>
      </c>
      <c r="F66">
        <f t="shared" si="49"/>
        <v>0.49328699999999998</v>
      </c>
      <c r="G66">
        <f t="shared" si="49"/>
        <v>0.49328699999999998</v>
      </c>
      <c r="H66">
        <f t="shared" si="49"/>
        <v>0.49328699999999998</v>
      </c>
      <c r="I66">
        <f t="shared" si="49"/>
        <v>0.49328699999999998</v>
      </c>
    </row>
    <row r="67" spans="1:9" x14ac:dyDescent="0.25">
      <c r="A67" s="5">
        <v>9</v>
      </c>
      <c r="B67">
        <v>0</v>
      </c>
      <c r="C67">
        <v>0.49328699999999998</v>
      </c>
      <c r="D67">
        <f t="shared" si="46"/>
        <v>0.49328699999999998</v>
      </c>
      <c r="E67">
        <f t="shared" si="46"/>
        <v>0.49328699999999998</v>
      </c>
      <c r="F67">
        <f t="shared" si="46"/>
        <v>0.49328699999999998</v>
      </c>
      <c r="G67">
        <f t="shared" si="46"/>
        <v>0.49328699999999998</v>
      </c>
      <c r="H67">
        <f t="shared" si="46"/>
        <v>0.49328699999999998</v>
      </c>
      <c r="I67">
        <f t="shared" si="46"/>
        <v>0.49328699999999998</v>
      </c>
    </row>
    <row r="68" spans="1:9" x14ac:dyDescent="0.25">
      <c r="A68" s="5">
        <v>10</v>
      </c>
      <c r="B68">
        <v>0</v>
      </c>
      <c r="C68">
        <f>C67</f>
        <v>0.49328699999999998</v>
      </c>
      <c r="D68">
        <f t="shared" ref="D68:I68" si="50">D67</f>
        <v>0.49328699999999998</v>
      </c>
      <c r="E68">
        <f t="shared" si="50"/>
        <v>0.49328699999999998</v>
      </c>
      <c r="F68">
        <f t="shared" si="50"/>
        <v>0.49328699999999998</v>
      </c>
      <c r="G68">
        <f t="shared" si="50"/>
        <v>0.49328699999999998</v>
      </c>
      <c r="H68">
        <f t="shared" si="50"/>
        <v>0.49328699999999998</v>
      </c>
      <c r="I68">
        <f t="shared" si="50"/>
        <v>0.49328699999999998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3"/>
  <sheetViews>
    <sheetView workbookViewId="0">
      <selection activeCell="R1" sqref="R1:R1048576"/>
    </sheetView>
  </sheetViews>
  <sheetFormatPr defaultRowHeight="15" x14ac:dyDescent="0.25"/>
  <sheetData>
    <row r="1" spans="1:29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29" x14ac:dyDescent="0.25">
      <c r="A2">
        <v>1977</v>
      </c>
      <c r="B2">
        <v>1</v>
      </c>
      <c r="C2">
        <v>0.89752200000000004</v>
      </c>
      <c r="D2">
        <v>0.795045</v>
      </c>
      <c r="E2">
        <v>0.69256700000000004</v>
      </c>
      <c r="F2">
        <v>0.59030800000000005</v>
      </c>
      <c r="G2">
        <v>0.48804900000000001</v>
      </c>
      <c r="H2">
        <v>0.54451000000000005</v>
      </c>
      <c r="I2">
        <v>0.60097199999999995</v>
      </c>
      <c r="J2">
        <v>0.54041399999999995</v>
      </c>
      <c r="K2">
        <v>0.47985699999999998</v>
      </c>
      <c r="L2">
        <f>K2</f>
        <v>0.47985699999999998</v>
      </c>
      <c r="N2">
        <v>1977</v>
      </c>
      <c r="O2">
        <v>0</v>
      </c>
      <c r="R2">
        <v>1977</v>
      </c>
      <c r="S2">
        <v>1</v>
      </c>
      <c r="T2">
        <v>0.89752200000000004</v>
      </c>
      <c r="U2">
        <v>0.795045</v>
      </c>
      <c r="V2">
        <v>0.69256700000000004</v>
      </c>
      <c r="W2">
        <v>0.59030800000000005</v>
      </c>
      <c r="X2">
        <v>0.48804900000000001</v>
      </c>
      <c r="Y2">
        <v>0.54451000000000005</v>
      </c>
      <c r="Z2">
        <v>0.60097199999999995</v>
      </c>
      <c r="AA2">
        <v>0.54041399999999995</v>
      </c>
      <c r="AB2">
        <v>0.47985699999999998</v>
      </c>
      <c r="AC2">
        <f>AB2</f>
        <v>0.47985699999999998</v>
      </c>
    </row>
    <row r="3" spans="1:29" x14ac:dyDescent="0.25">
      <c r="A3">
        <v>1978</v>
      </c>
      <c r="B3">
        <v>1</v>
      </c>
      <c r="C3">
        <v>0.89752200000000004</v>
      </c>
      <c r="D3">
        <v>0.795045</v>
      </c>
      <c r="E3">
        <v>0.69256700000000004</v>
      </c>
      <c r="F3">
        <v>0.59030800000000005</v>
      </c>
      <c r="G3">
        <v>0.48804900000000001</v>
      </c>
      <c r="H3">
        <v>0.54451000000000005</v>
      </c>
      <c r="I3">
        <v>0.60097199999999995</v>
      </c>
      <c r="J3">
        <v>0.54041399999999995</v>
      </c>
      <c r="K3">
        <v>0.47985699999999998</v>
      </c>
      <c r="L3">
        <f t="shared" ref="L3:L44" si="0">K3</f>
        <v>0.47985699999999998</v>
      </c>
      <c r="N3">
        <v>1978</v>
      </c>
      <c r="O3">
        <v>0</v>
      </c>
      <c r="R3">
        <v>1978</v>
      </c>
      <c r="S3">
        <v>1</v>
      </c>
      <c r="T3">
        <v>0.89752200000000004</v>
      </c>
      <c r="U3">
        <v>0.795045</v>
      </c>
      <c r="V3">
        <v>0.69256700000000004</v>
      </c>
      <c r="W3">
        <v>0.59030800000000005</v>
      </c>
      <c r="X3">
        <v>0.48804900000000001</v>
      </c>
      <c r="Y3">
        <v>0.54451000000000005</v>
      </c>
      <c r="Z3">
        <v>0.60097199999999995</v>
      </c>
      <c r="AA3">
        <v>0.54041399999999995</v>
      </c>
      <c r="AB3">
        <v>0.47985699999999998</v>
      </c>
      <c r="AC3">
        <f t="shared" ref="AC3:AC66" si="1">AB3</f>
        <v>0.47985699999999998</v>
      </c>
    </row>
    <row r="4" spans="1:29" x14ac:dyDescent="0.25">
      <c r="A4">
        <v>1979</v>
      </c>
      <c r="B4">
        <v>1</v>
      </c>
      <c r="C4">
        <v>0.89752200000000004</v>
      </c>
      <c r="D4">
        <v>0.795045</v>
      </c>
      <c r="E4">
        <v>0.69256700000000004</v>
      </c>
      <c r="F4">
        <v>0.59030800000000005</v>
      </c>
      <c r="G4">
        <v>0.48804900000000001</v>
      </c>
      <c r="H4">
        <v>0.54451000000000005</v>
      </c>
      <c r="I4">
        <v>0.60097199999999995</v>
      </c>
      <c r="J4">
        <v>0.54041399999999995</v>
      </c>
      <c r="K4">
        <v>0.47985699999999998</v>
      </c>
      <c r="L4">
        <f t="shared" si="0"/>
        <v>0.47985699999999998</v>
      </c>
      <c r="N4">
        <v>1979</v>
      </c>
      <c r="O4">
        <v>0</v>
      </c>
      <c r="R4">
        <v>1979</v>
      </c>
      <c r="S4">
        <v>1</v>
      </c>
      <c r="T4">
        <v>0.89752200000000004</v>
      </c>
      <c r="U4">
        <v>0.795045</v>
      </c>
      <c r="V4">
        <v>0.69256700000000004</v>
      </c>
      <c r="W4">
        <v>0.59030800000000005</v>
      </c>
      <c r="X4">
        <v>0.48804900000000001</v>
      </c>
      <c r="Y4">
        <v>0.54451000000000005</v>
      </c>
      <c r="Z4">
        <v>0.60097199999999995</v>
      </c>
      <c r="AA4">
        <v>0.54041399999999995</v>
      </c>
      <c r="AB4">
        <v>0.47985699999999998</v>
      </c>
      <c r="AC4">
        <f t="shared" si="1"/>
        <v>0.47985699999999998</v>
      </c>
    </row>
    <row r="5" spans="1:29" x14ac:dyDescent="0.25">
      <c r="A5">
        <v>1980</v>
      </c>
      <c r="B5">
        <v>1</v>
      </c>
      <c r="C5">
        <v>0.89752200000000004</v>
      </c>
      <c r="D5">
        <v>0.795045</v>
      </c>
      <c r="E5">
        <v>0.69256700000000004</v>
      </c>
      <c r="F5">
        <v>0.59030800000000005</v>
      </c>
      <c r="G5">
        <v>0.48804900000000001</v>
      </c>
      <c r="H5">
        <v>0.54451000000000005</v>
      </c>
      <c r="I5">
        <v>0.60097199999999995</v>
      </c>
      <c r="J5">
        <v>0.54041399999999995</v>
      </c>
      <c r="K5">
        <v>0.47985699999999998</v>
      </c>
      <c r="L5">
        <f t="shared" si="0"/>
        <v>0.47985699999999998</v>
      </c>
      <c r="N5">
        <v>1980</v>
      </c>
      <c r="O5">
        <v>0</v>
      </c>
      <c r="R5">
        <v>1980</v>
      </c>
      <c r="S5">
        <v>1</v>
      </c>
      <c r="T5">
        <v>0.89752200000000004</v>
      </c>
      <c r="U5">
        <v>0.795045</v>
      </c>
      <c r="V5">
        <v>0.69256700000000004</v>
      </c>
      <c r="W5">
        <v>0.59030800000000005</v>
      </c>
      <c r="X5">
        <v>0.48804900000000001</v>
      </c>
      <c r="Y5">
        <v>0.54451000000000005</v>
      </c>
      <c r="Z5">
        <v>0.60097199999999995</v>
      </c>
      <c r="AA5">
        <v>0.54041399999999995</v>
      </c>
      <c r="AB5">
        <v>0.47985699999999998</v>
      </c>
      <c r="AC5">
        <f t="shared" si="1"/>
        <v>0.47985699999999998</v>
      </c>
    </row>
    <row r="6" spans="1:29" x14ac:dyDescent="0.25">
      <c r="A6">
        <v>1981</v>
      </c>
      <c r="B6">
        <v>1</v>
      </c>
      <c r="C6">
        <v>0.89752200000000004</v>
      </c>
      <c r="D6">
        <v>0.795045</v>
      </c>
      <c r="E6">
        <v>0.69256700000000004</v>
      </c>
      <c r="F6">
        <v>0.59030800000000005</v>
      </c>
      <c r="G6">
        <v>0.48804900000000001</v>
      </c>
      <c r="H6">
        <v>0.54451000000000005</v>
      </c>
      <c r="I6">
        <v>0.60097199999999995</v>
      </c>
      <c r="J6">
        <v>0.54041399999999995</v>
      </c>
      <c r="K6">
        <v>0.47985699999999998</v>
      </c>
      <c r="L6">
        <f t="shared" si="0"/>
        <v>0.47985699999999998</v>
      </c>
      <c r="N6">
        <v>1981</v>
      </c>
      <c r="O6">
        <v>0</v>
      </c>
      <c r="R6">
        <v>1981</v>
      </c>
      <c r="S6">
        <v>1</v>
      </c>
      <c r="T6">
        <v>0.89752200000000004</v>
      </c>
      <c r="U6">
        <v>0.795045</v>
      </c>
      <c r="V6">
        <v>0.69256700000000004</v>
      </c>
      <c r="W6">
        <v>0.59030800000000005</v>
      </c>
      <c r="X6">
        <v>0.48804900000000001</v>
      </c>
      <c r="Y6">
        <v>0.54451000000000005</v>
      </c>
      <c r="Z6">
        <v>0.60097199999999995</v>
      </c>
      <c r="AA6">
        <v>0.54041399999999995</v>
      </c>
      <c r="AB6">
        <v>0.47985699999999998</v>
      </c>
      <c r="AC6">
        <f t="shared" si="1"/>
        <v>0.47985699999999998</v>
      </c>
    </row>
    <row r="7" spans="1:29" x14ac:dyDescent="0.25">
      <c r="A7">
        <v>1982</v>
      </c>
      <c r="B7">
        <v>1</v>
      </c>
      <c r="C7">
        <v>0.89752200000000004</v>
      </c>
      <c r="D7">
        <v>0.795045</v>
      </c>
      <c r="E7">
        <v>0.69256700000000004</v>
      </c>
      <c r="F7">
        <v>0.59030800000000005</v>
      </c>
      <c r="G7">
        <v>0.48804900000000001</v>
      </c>
      <c r="H7">
        <v>0.54451000000000005</v>
      </c>
      <c r="I7">
        <v>0.60097199999999995</v>
      </c>
      <c r="J7">
        <v>0.54041399999999995</v>
      </c>
      <c r="K7">
        <v>0.47985699999999998</v>
      </c>
      <c r="L7">
        <f t="shared" si="0"/>
        <v>0.47985699999999998</v>
      </c>
      <c r="N7">
        <v>1982</v>
      </c>
      <c r="O7">
        <v>0</v>
      </c>
      <c r="R7">
        <v>1982</v>
      </c>
      <c r="S7">
        <v>1</v>
      </c>
      <c r="T7">
        <v>0.89752200000000004</v>
      </c>
      <c r="U7">
        <v>0.795045</v>
      </c>
      <c r="V7">
        <v>0.69256700000000004</v>
      </c>
      <c r="W7">
        <v>0.59030800000000005</v>
      </c>
      <c r="X7">
        <v>0.48804900000000001</v>
      </c>
      <c r="Y7">
        <v>0.54451000000000005</v>
      </c>
      <c r="Z7">
        <v>0.60097199999999995</v>
      </c>
      <c r="AA7">
        <v>0.54041399999999995</v>
      </c>
      <c r="AB7">
        <v>0.47985699999999998</v>
      </c>
      <c r="AC7">
        <f t="shared" si="1"/>
        <v>0.47985699999999998</v>
      </c>
    </row>
    <row r="8" spans="1:29" x14ac:dyDescent="0.25">
      <c r="A8">
        <v>1983</v>
      </c>
      <c r="B8">
        <v>1</v>
      </c>
      <c r="C8">
        <v>0.92051300000000003</v>
      </c>
      <c r="D8">
        <v>0.84102600000000005</v>
      </c>
      <c r="E8">
        <v>0.76153999999999999</v>
      </c>
      <c r="F8">
        <v>0.63970899999999997</v>
      </c>
      <c r="G8">
        <v>0.51787899999999998</v>
      </c>
      <c r="H8">
        <v>0.55942499999999995</v>
      </c>
      <c r="I8">
        <v>0.60097199999999995</v>
      </c>
      <c r="J8">
        <v>0.54041399999999995</v>
      </c>
      <c r="K8">
        <v>0.47985699999999998</v>
      </c>
      <c r="L8">
        <f t="shared" si="0"/>
        <v>0.47985699999999998</v>
      </c>
      <c r="N8">
        <v>1983</v>
      </c>
      <c r="O8">
        <v>24.82</v>
      </c>
      <c r="R8">
        <v>1983</v>
      </c>
      <c r="S8">
        <v>1</v>
      </c>
      <c r="T8">
        <v>0.92051300000000003</v>
      </c>
      <c r="U8">
        <v>0.84102600000000005</v>
      </c>
      <c r="V8">
        <v>0.76153999999999999</v>
      </c>
      <c r="W8">
        <v>0.63970899999999997</v>
      </c>
      <c r="X8">
        <v>0.51787899999999998</v>
      </c>
      <c r="Y8">
        <v>0.55942499999999995</v>
      </c>
      <c r="Z8">
        <v>0.60097199999999995</v>
      </c>
      <c r="AA8">
        <v>0.54041399999999995</v>
      </c>
      <c r="AB8">
        <v>0.47985699999999998</v>
      </c>
      <c r="AC8">
        <f t="shared" si="1"/>
        <v>0.47985699999999998</v>
      </c>
    </row>
    <row r="9" spans="1:29" x14ac:dyDescent="0.25">
      <c r="A9">
        <v>1984</v>
      </c>
      <c r="B9">
        <v>1</v>
      </c>
      <c r="C9">
        <v>0.92818500000000004</v>
      </c>
      <c r="D9">
        <v>0.85636999999999996</v>
      </c>
      <c r="E9">
        <v>0.784555</v>
      </c>
      <c r="F9">
        <v>0.65608</v>
      </c>
      <c r="G9">
        <v>0.52760499999999999</v>
      </c>
      <c r="H9">
        <v>0.56428900000000004</v>
      </c>
      <c r="I9">
        <v>0.60097199999999995</v>
      </c>
      <c r="J9">
        <v>0.54041399999999995</v>
      </c>
      <c r="K9">
        <v>0.47985699999999998</v>
      </c>
      <c r="L9">
        <f t="shared" si="0"/>
        <v>0.47985699999999998</v>
      </c>
      <c r="N9">
        <v>1984</v>
      </c>
      <c r="O9">
        <v>41.44</v>
      </c>
      <c r="R9">
        <v>1984</v>
      </c>
      <c r="S9">
        <v>1</v>
      </c>
      <c r="T9">
        <v>0.92818500000000004</v>
      </c>
      <c r="U9">
        <v>0.85636999999999996</v>
      </c>
      <c r="V9">
        <v>0.784555</v>
      </c>
      <c r="W9">
        <v>0.65608</v>
      </c>
      <c r="X9">
        <v>0.52760499999999999</v>
      </c>
      <c r="Y9">
        <v>0.56428900000000004</v>
      </c>
      <c r="Z9">
        <v>0.60097199999999995</v>
      </c>
      <c r="AA9">
        <v>0.54041399999999995</v>
      </c>
      <c r="AB9">
        <v>0.47985699999999998</v>
      </c>
      <c r="AC9">
        <f t="shared" si="1"/>
        <v>0.47985699999999998</v>
      </c>
    </row>
    <row r="10" spans="1:29" x14ac:dyDescent="0.25">
      <c r="A10">
        <v>1985</v>
      </c>
      <c r="B10">
        <v>1</v>
      </c>
      <c r="C10">
        <v>0.91328200000000004</v>
      </c>
      <c r="D10">
        <v>0.82656499999999999</v>
      </c>
      <c r="E10">
        <v>0.73984700000000003</v>
      </c>
      <c r="F10">
        <v>0.62422900000000003</v>
      </c>
      <c r="G10">
        <v>0.50861100000000004</v>
      </c>
      <c r="H10">
        <v>0.55479100000000003</v>
      </c>
      <c r="I10">
        <v>0.60097199999999995</v>
      </c>
      <c r="J10">
        <v>0.54041399999999995</v>
      </c>
      <c r="K10">
        <v>0.47985699999999998</v>
      </c>
      <c r="L10">
        <f t="shared" si="0"/>
        <v>0.47985699999999998</v>
      </c>
      <c r="N10">
        <v>1985</v>
      </c>
      <c r="O10">
        <v>22.2</v>
      </c>
      <c r="R10">
        <v>1985</v>
      </c>
      <c r="S10">
        <v>1</v>
      </c>
      <c r="T10">
        <v>0.91328200000000004</v>
      </c>
      <c r="U10">
        <v>0.82656499999999999</v>
      </c>
      <c r="V10">
        <v>0.73984700000000003</v>
      </c>
      <c r="W10">
        <v>0.62422900000000003</v>
      </c>
      <c r="X10">
        <v>0.50861100000000004</v>
      </c>
      <c r="Y10">
        <v>0.55479100000000003</v>
      </c>
      <c r="Z10">
        <v>0.60097199999999995</v>
      </c>
      <c r="AA10">
        <v>0.54041399999999995</v>
      </c>
      <c r="AB10">
        <v>0.47985699999999998</v>
      </c>
      <c r="AC10">
        <f t="shared" si="1"/>
        <v>0.47985699999999998</v>
      </c>
    </row>
    <row r="11" spans="1:29" x14ac:dyDescent="0.25">
      <c r="A11">
        <v>1986</v>
      </c>
      <c r="B11">
        <v>1</v>
      </c>
      <c r="C11">
        <v>0.90893599999999997</v>
      </c>
      <c r="D11">
        <v>0.81787200000000004</v>
      </c>
      <c r="E11">
        <v>0.72680800000000001</v>
      </c>
      <c r="F11">
        <v>0.61489899999999997</v>
      </c>
      <c r="G11">
        <v>0.50299000000000005</v>
      </c>
      <c r="H11">
        <v>0.55198100000000005</v>
      </c>
      <c r="I11">
        <v>0.60097199999999995</v>
      </c>
      <c r="J11">
        <v>0.54041399999999995</v>
      </c>
      <c r="K11">
        <v>0.47985699999999998</v>
      </c>
      <c r="L11">
        <f t="shared" si="0"/>
        <v>0.47985699999999998</v>
      </c>
      <c r="N11">
        <v>1986</v>
      </c>
      <c r="O11">
        <v>15.67</v>
      </c>
      <c r="R11">
        <v>1986</v>
      </c>
      <c r="S11">
        <v>1</v>
      </c>
      <c r="T11">
        <v>0.90893599999999997</v>
      </c>
      <c r="U11">
        <v>0.81787200000000004</v>
      </c>
      <c r="V11">
        <v>0.72680800000000001</v>
      </c>
      <c r="W11">
        <v>0.61489899999999997</v>
      </c>
      <c r="X11">
        <v>0.50299000000000005</v>
      </c>
      <c r="Y11">
        <v>0.55198100000000005</v>
      </c>
      <c r="Z11">
        <v>0.60097199999999995</v>
      </c>
      <c r="AA11">
        <v>0.54041399999999995</v>
      </c>
      <c r="AB11">
        <v>0.47985699999999998</v>
      </c>
      <c r="AC11">
        <f t="shared" si="1"/>
        <v>0.47985699999999998</v>
      </c>
    </row>
    <row r="12" spans="1:29" x14ac:dyDescent="0.25">
      <c r="A12">
        <v>1987</v>
      </c>
      <c r="B12">
        <v>1</v>
      </c>
      <c r="C12">
        <v>0.90140799999999999</v>
      </c>
      <c r="D12">
        <v>0.80281599999999997</v>
      </c>
      <c r="E12">
        <v>0.70422300000000004</v>
      </c>
      <c r="F12">
        <v>0.59869399999999995</v>
      </c>
      <c r="G12">
        <v>0.49316500000000002</v>
      </c>
      <c r="H12">
        <v>0.54706900000000003</v>
      </c>
      <c r="I12">
        <v>0.60097199999999995</v>
      </c>
      <c r="J12">
        <v>0.54041399999999995</v>
      </c>
      <c r="K12">
        <v>0.47985699999999998</v>
      </c>
      <c r="L12">
        <f t="shared" si="0"/>
        <v>0.47985699999999998</v>
      </c>
      <c r="N12">
        <v>1987</v>
      </c>
      <c r="O12">
        <v>5.45</v>
      </c>
      <c r="R12">
        <v>1987</v>
      </c>
      <c r="S12">
        <v>1</v>
      </c>
      <c r="T12">
        <v>0.90140799999999999</v>
      </c>
      <c r="U12">
        <v>0.80281599999999997</v>
      </c>
      <c r="V12">
        <v>0.70422300000000004</v>
      </c>
      <c r="W12">
        <v>0.59869399999999995</v>
      </c>
      <c r="X12">
        <v>0.49316500000000002</v>
      </c>
      <c r="Y12">
        <v>0.54706900000000003</v>
      </c>
      <c r="Z12">
        <v>0.60097199999999995</v>
      </c>
      <c r="AA12">
        <v>0.54041399999999995</v>
      </c>
      <c r="AB12">
        <v>0.47985699999999998</v>
      </c>
      <c r="AC12">
        <f t="shared" si="1"/>
        <v>0.47985699999999998</v>
      </c>
    </row>
    <row r="13" spans="1:29" x14ac:dyDescent="0.25">
      <c r="A13">
        <v>1988</v>
      </c>
      <c r="B13">
        <v>1</v>
      </c>
      <c r="C13">
        <v>0.89752200000000004</v>
      </c>
      <c r="D13">
        <v>0.795045</v>
      </c>
      <c r="E13">
        <v>0.69256700000000004</v>
      </c>
      <c r="F13">
        <v>0.59030800000000005</v>
      </c>
      <c r="G13">
        <v>0.48804900000000001</v>
      </c>
      <c r="H13">
        <v>0.54451000000000005</v>
      </c>
      <c r="I13">
        <v>0.60097199999999995</v>
      </c>
      <c r="J13">
        <v>0.54041399999999995</v>
      </c>
      <c r="K13">
        <v>0.47985699999999998</v>
      </c>
      <c r="L13">
        <f t="shared" si="0"/>
        <v>0.47985699999999998</v>
      </c>
      <c r="N13">
        <v>1988</v>
      </c>
      <c r="O13">
        <v>0</v>
      </c>
      <c r="R13">
        <v>1988</v>
      </c>
      <c r="S13">
        <v>1</v>
      </c>
      <c r="T13">
        <v>0.89752200000000004</v>
      </c>
      <c r="U13">
        <v>0.795045</v>
      </c>
      <c r="V13">
        <v>0.69256700000000004</v>
      </c>
      <c r="W13">
        <v>0.59030800000000005</v>
      </c>
      <c r="X13">
        <v>0.48804900000000001</v>
      </c>
      <c r="Y13">
        <v>0.54451000000000005</v>
      </c>
      <c r="Z13">
        <v>0.60097199999999995</v>
      </c>
      <c r="AA13">
        <v>0.54041399999999995</v>
      </c>
      <c r="AB13">
        <v>0.47985699999999998</v>
      </c>
      <c r="AC13">
        <f t="shared" si="1"/>
        <v>0.47985699999999998</v>
      </c>
    </row>
    <row r="14" spans="1:29" x14ac:dyDescent="0.25">
      <c r="A14">
        <v>1989</v>
      </c>
      <c r="B14">
        <v>1</v>
      </c>
      <c r="C14">
        <v>0.89752200000000004</v>
      </c>
      <c r="D14">
        <v>0.795045</v>
      </c>
      <c r="E14">
        <v>0.69256700000000004</v>
      </c>
      <c r="F14">
        <v>0.59030800000000005</v>
      </c>
      <c r="G14">
        <v>0.48804900000000001</v>
      </c>
      <c r="H14">
        <v>0.54451000000000005</v>
      </c>
      <c r="I14">
        <v>0.60097199999999995</v>
      </c>
      <c r="J14">
        <v>0.54041399999999995</v>
      </c>
      <c r="K14">
        <v>0.47985699999999998</v>
      </c>
      <c r="L14">
        <f t="shared" si="0"/>
        <v>0.47985699999999998</v>
      </c>
      <c r="N14">
        <v>1989</v>
      </c>
      <c r="O14">
        <v>0</v>
      </c>
      <c r="R14">
        <v>1989</v>
      </c>
      <c r="S14">
        <v>1</v>
      </c>
      <c r="T14">
        <v>0.89752200000000004</v>
      </c>
      <c r="U14">
        <v>0.795045</v>
      </c>
      <c r="V14">
        <v>0.69256700000000004</v>
      </c>
      <c r="W14">
        <v>0.59030800000000005</v>
      </c>
      <c r="X14">
        <v>0.48804900000000001</v>
      </c>
      <c r="Y14">
        <v>0.54451000000000005</v>
      </c>
      <c r="Z14">
        <v>0.60097199999999995</v>
      </c>
      <c r="AA14">
        <v>0.54041399999999995</v>
      </c>
      <c r="AB14">
        <v>0.47985699999999998</v>
      </c>
      <c r="AC14">
        <f t="shared" si="1"/>
        <v>0.47985699999999998</v>
      </c>
    </row>
    <row r="15" spans="1:29" x14ac:dyDescent="0.25">
      <c r="A15">
        <v>1990</v>
      </c>
      <c r="B15">
        <v>1</v>
      </c>
      <c r="C15">
        <v>0.89752200000000004</v>
      </c>
      <c r="D15">
        <v>0.795045</v>
      </c>
      <c r="E15">
        <v>0.69256700000000004</v>
      </c>
      <c r="F15">
        <v>0.59030800000000005</v>
      </c>
      <c r="G15">
        <v>0.48804900000000001</v>
      </c>
      <c r="H15">
        <v>0.54451000000000005</v>
      </c>
      <c r="I15">
        <v>0.60097199999999995</v>
      </c>
      <c r="J15">
        <v>0.54041399999999995</v>
      </c>
      <c r="K15">
        <v>0.47985699999999998</v>
      </c>
      <c r="L15">
        <f t="shared" si="0"/>
        <v>0.47985699999999998</v>
      </c>
      <c r="N15">
        <v>1990</v>
      </c>
      <c r="O15">
        <v>0</v>
      </c>
      <c r="R15">
        <v>1990</v>
      </c>
      <c r="S15">
        <v>1</v>
      </c>
      <c r="T15">
        <v>0.89752200000000004</v>
      </c>
      <c r="U15">
        <v>0.795045</v>
      </c>
      <c r="V15">
        <v>0.69256700000000004</v>
      </c>
      <c r="W15">
        <v>0.59030800000000005</v>
      </c>
      <c r="X15">
        <v>0.48804900000000001</v>
      </c>
      <c r="Y15">
        <v>0.54451000000000005</v>
      </c>
      <c r="Z15">
        <v>0.60097199999999995</v>
      </c>
      <c r="AA15">
        <v>0.54041399999999995</v>
      </c>
      <c r="AB15">
        <v>0.47985699999999998</v>
      </c>
      <c r="AC15">
        <f t="shared" si="1"/>
        <v>0.47985699999999998</v>
      </c>
    </row>
    <row r="16" spans="1:29" x14ac:dyDescent="0.25">
      <c r="A16">
        <v>1991</v>
      </c>
      <c r="B16">
        <v>1</v>
      </c>
      <c r="C16">
        <v>0.89752200000000004</v>
      </c>
      <c r="D16">
        <v>0.795045</v>
      </c>
      <c r="E16">
        <v>0.69256700000000004</v>
      </c>
      <c r="F16">
        <v>0.59030800000000005</v>
      </c>
      <c r="G16">
        <v>0.48804900000000001</v>
      </c>
      <c r="H16">
        <v>0.54451000000000005</v>
      </c>
      <c r="I16">
        <v>0.60097199999999995</v>
      </c>
      <c r="J16">
        <v>0.54041399999999995</v>
      </c>
      <c r="K16">
        <v>0.47985699999999998</v>
      </c>
      <c r="L16">
        <f t="shared" si="0"/>
        <v>0.47985699999999998</v>
      </c>
      <c r="N16">
        <v>1991</v>
      </c>
      <c r="O16">
        <v>0</v>
      </c>
      <c r="R16">
        <v>1991</v>
      </c>
      <c r="S16">
        <v>1</v>
      </c>
      <c r="T16">
        <v>0.89752200000000004</v>
      </c>
      <c r="U16">
        <v>0.795045</v>
      </c>
      <c r="V16">
        <v>0.69256700000000004</v>
      </c>
      <c r="W16">
        <v>0.59030800000000005</v>
      </c>
      <c r="X16">
        <v>0.48804900000000001</v>
      </c>
      <c r="Y16">
        <v>0.54451000000000005</v>
      </c>
      <c r="Z16">
        <v>0.60097199999999995</v>
      </c>
      <c r="AA16">
        <v>0.54041399999999995</v>
      </c>
      <c r="AB16">
        <v>0.47985699999999998</v>
      </c>
      <c r="AC16">
        <f t="shared" si="1"/>
        <v>0.47985699999999998</v>
      </c>
    </row>
    <row r="17" spans="1:29" x14ac:dyDescent="0.25">
      <c r="A17">
        <v>1992</v>
      </c>
      <c r="B17">
        <v>1</v>
      </c>
      <c r="C17">
        <v>0.89752200000000004</v>
      </c>
      <c r="D17">
        <v>0.795045</v>
      </c>
      <c r="E17">
        <v>0.69256700000000004</v>
      </c>
      <c r="F17">
        <v>0.59030800000000005</v>
      </c>
      <c r="G17">
        <v>0.48804900000000001</v>
      </c>
      <c r="H17">
        <v>0.54451000000000005</v>
      </c>
      <c r="I17">
        <v>0.60097199999999995</v>
      </c>
      <c r="J17">
        <v>0.54041399999999995</v>
      </c>
      <c r="K17">
        <v>0.47985699999999998</v>
      </c>
      <c r="L17">
        <f t="shared" si="0"/>
        <v>0.47985699999999998</v>
      </c>
      <c r="N17">
        <v>1992</v>
      </c>
      <c r="O17">
        <v>0</v>
      </c>
      <c r="R17">
        <v>1992</v>
      </c>
      <c r="S17">
        <v>1</v>
      </c>
      <c r="T17">
        <v>0.89752200000000004</v>
      </c>
      <c r="U17">
        <v>0.795045</v>
      </c>
      <c r="V17">
        <v>0.69256700000000004</v>
      </c>
      <c r="W17">
        <v>0.59030800000000005</v>
      </c>
      <c r="X17">
        <v>0.48804900000000001</v>
      </c>
      <c r="Y17">
        <v>0.54451000000000005</v>
      </c>
      <c r="Z17">
        <v>0.60097199999999995</v>
      </c>
      <c r="AA17">
        <v>0.54041399999999995</v>
      </c>
      <c r="AB17">
        <v>0.47985699999999998</v>
      </c>
      <c r="AC17">
        <f t="shared" si="1"/>
        <v>0.47985699999999998</v>
      </c>
    </row>
    <row r="18" spans="1:29" x14ac:dyDescent="0.25">
      <c r="A18">
        <v>1993</v>
      </c>
      <c r="B18">
        <v>1</v>
      </c>
      <c r="C18">
        <v>0.89752200000000004</v>
      </c>
      <c r="D18">
        <v>0.795045</v>
      </c>
      <c r="E18">
        <v>0.69256700000000004</v>
      </c>
      <c r="F18">
        <v>0.59030800000000005</v>
      </c>
      <c r="G18">
        <v>0.48804900000000001</v>
      </c>
      <c r="H18">
        <v>0.54451000000000005</v>
      </c>
      <c r="I18">
        <v>0.60097199999999995</v>
      </c>
      <c r="J18">
        <v>0.54041399999999995</v>
      </c>
      <c r="K18">
        <v>0.47985699999999998</v>
      </c>
      <c r="L18">
        <f t="shared" si="0"/>
        <v>0.47985699999999998</v>
      </c>
      <c r="N18">
        <v>1993</v>
      </c>
      <c r="O18">
        <v>0</v>
      </c>
      <c r="R18">
        <v>1993</v>
      </c>
      <c r="S18">
        <v>1</v>
      </c>
      <c r="T18">
        <v>0.89752200000000004</v>
      </c>
      <c r="U18">
        <v>0.795045</v>
      </c>
      <c r="V18">
        <v>0.69256700000000004</v>
      </c>
      <c r="W18">
        <v>0.59030800000000005</v>
      </c>
      <c r="X18">
        <v>0.48804900000000001</v>
      </c>
      <c r="Y18">
        <v>0.54451000000000005</v>
      </c>
      <c r="Z18">
        <v>0.60097199999999995</v>
      </c>
      <c r="AA18">
        <v>0.54041399999999995</v>
      </c>
      <c r="AB18">
        <v>0.47985699999999998</v>
      </c>
      <c r="AC18">
        <f t="shared" si="1"/>
        <v>0.47985699999999998</v>
      </c>
    </row>
    <row r="19" spans="1:29" x14ac:dyDescent="0.25">
      <c r="A19">
        <v>1994</v>
      </c>
      <c r="B19">
        <v>1</v>
      </c>
      <c r="C19">
        <v>0.89752200000000004</v>
      </c>
      <c r="D19">
        <v>0.795045</v>
      </c>
      <c r="E19">
        <v>0.69256700000000004</v>
      </c>
      <c r="F19">
        <v>0.59030800000000005</v>
      </c>
      <c r="G19">
        <v>0.48804900000000001</v>
      </c>
      <c r="H19">
        <v>0.54451000000000005</v>
      </c>
      <c r="I19">
        <v>0.60097199999999995</v>
      </c>
      <c r="J19">
        <v>0.54041399999999995</v>
      </c>
      <c r="K19">
        <v>0.47985699999999998</v>
      </c>
      <c r="L19">
        <f t="shared" si="0"/>
        <v>0.47985699999999998</v>
      </c>
      <c r="N19">
        <v>1994</v>
      </c>
      <c r="O19">
        <v>0</v>
      </c>
      <c r="R19">
        <v>1994</v>
      </c>
      <c r="S19">
        <v>1</v>
      </c>
      <c r="T19">
        <v>0.89752200000000004</v>
      </c>
      <c r="U19">
        <v>0.795045</v>
      </c>
      <c r="V19">
        <v>0.69256700000000004</v>
      </c>
      <c r="W19">
        <v>0.59030800000000005</v>
      </c>
      <c r="X19">
        <v>0.48804900000000001</v>
      </c>
      <c r="Y19">
        <v>0.54451000000000005</v>
      </c>
      <c r="Z19">
        <v>0.60097199999999995</v>
      </c>
      <c r="AA19">
        <v>0.54041399999999995</v>
      </c>
      <c r="AB19">
        <v>0.47985699999999998</v>
      </c>
      <c r="AC19">
        <f t="shared" si="1"/>
        <v>0.47985699999999998</v>
      </c>
    </row>
    <row r="20" spans="1:29" x14ac:dyDescent="0.25">
      <c r="A20">
        <v>1995</v>
      </c>
      <c r="B20">
        <v>1</v>
      </c>
      <c r="C20">
        <v>0.89752200000000004</v>
      </c>
      <c r="D20">
        <v>0.795045</v>
      </c>
      <c r="E20">
        <v>0.69256700000000004</v>
      </c>
      <c r="F20">
        <v>0.59030800000000005</v>
      </c>
      <c r="G20">
        <v>0.48804900000000001</v>
      </c>
      <c r="H20">
        <v>0.54451000000000005</v>
      </c>
      <c r="I20">
        <v>0.60097199999999995</v>
      </c>
      <c r="J20">
        <v>0.54041399999999995</v>
      </c>
      <c r="K20">
        <v>0.47985699999999998</v>
      </c>
      <c r="L20">
        <f t="shared" si="0"/>
        <v>0.47985699999999998</v>
      </c>
      <c r="N20">
        <v>1995</v>
      </c>
      <c r="O20">
        <v>0</v>
      </c>
      <c r="R20">
        <v>1995</v>
      </c>
      <c r="S20">
        <v>1</v>
      </c>
      <c r="T20">
        <v>0.89752200000000004</v>
      </c>
      <c r="U20">
        <v>0.795045</v>
      </c>
      <c r="V20">
        <v>0.69256700000000004</v>
      </c>
      <c r="W20">
        <v>0.59030800000000005</v>
      </c>
      <c r="X20">
        <v>0.48804900000000001</v>
      </c>
      <c r="Y20">
        <v>0.54451000000000005</v>
      </c>
      <c r="Z20">
        <v>0.60097199999999995</v>
      </c>
      <c r="AA20">
        <v>0.54041399999999995</v>
      </c>
      <c r="AB20">
        <v>0.47985699999999998</v>
      </c>
      <c r="AC20">
        <f t="shared" si="1"/>
        <v>0.47985699999999998</v>
      </c>
    </row>
    <row r="21" spans="1:29" x14ac:dyDescent="0.25">
      <c r="A21">
        <v>1996</v>
      </c>
      <c r="B21">
        <v>1</v>
      </c>
      <c r="C21">
        <v>0.89752200000000004</v>
      </c>
      <c r="D21">
        <v>0.795045</v>
      </c>
      <c r="E21">
        <v>0.69256700000000004</v>
      </c>
      <c r="F21">
        <v>0.59030800000000005</v>
      </c>
      <c r="G21">
        <v>0.48804900000000001</v>
      </c>
      <c r="H21">
        <v>0.54451000000000005</v>
      </c>
      <c r="I21">
        <v>0.60097199999999995</v>
      </c>
      <c r="J21">
        <v>0.54041399999999995</v>
      </c>
      <c r="K21">
        <v>0.47985699999999998</v>
      </c>
      <c r="L21">
        <f t="shared" si="0"/>
        <v>0.47985699999999998</v>
      </c>
      <c r="N21">
        <v>1996</v>
      </c>
      <c r="O21">
        <v>0</v>
      </c>
      <c r="R21">
        <v>1996</v>
      </c>
      <c r="S21">
        <v>1</v>
      </c>
      <c r="T21">
        <v>0.89752200000000004</v>
      </c>
      <c r="U21">
        <v>0.795045</v>
      </c>
      <c r="V21">
        <v>0.69256700000000004</v>
      </c>
      <c r="W21">
        <v>0.59030800000000005</v>
      </c>
      <c r="X21">
        <v>0.48804900000000001</v>
      </c>
      <c r="Y21">
        <v>0.54451000000000005</v>
      </c>
      <c r="Z21">
        <v>0.60097199999999995</v>
      </c>
      <c r="AA21">
        <v>0.54041399999999995</v>
      </c>
      <c r="AB21">
        <v>0.47985699999999998</v>
      </c>
      <c r="AC21">
        <f t="shared" si="1"/>
        <v>0.47985699999999998</v>
      </c>
    </row>
    <row r="22" spans="1:29" x14ac:dyDescent="0.25">
      <c r="A22">
        <v>1997</v>
      </c>
      <c r="B22">
        <v>1</v>
      </c>
      <c r="C22">
        <v>0.90695400000000004</v>
      </c>
      <c r="D22">
        <v>0.81390799999999996</v>
      </c>
      <c r="E22">
        <v>0.720862</v>
      </c>
      <c r="F22">
        <v>0.61063900000000004</v>
      </c>
      <c r="G22">
        <v>0.50041500000000005</v>
      </c>
      <c r="H22">
        <v>0.55069299999999999</v>
      </c>
      <c r="I22">
        <v>0.60097199999999995</v>
      </c>
      <c r="J22">
        <v>0.54041399999999995</v>
      </c>
      <c r="K22">
        <v>0.47985699999999998</v>
      </c>
      <c r="L22">
        <f t="shared" si="0"/>
        <v>0.47985699999999998</v>
      </c>
      <c r="N22">
        <v>1997</v>
      </c>
      <c r="O22">
        <v>24.12</v>
      </c>
      <c r="R22">
        <v>1997</v>
      </c>
      <c r="S22">
        <v>1</v>
      </c>
      <c r="T22">
        <v>0.90695400000000004</v>
      </c>
      <c r="U22">
        <v>0.81390799999999996</v>
      </c>
      <c r="V22">
        <v>0.720862</v>
      </c>
      <c r="W22">
        <v>0.61063900000000004</v>
      </c>
      <c r="X22">
        <v>0.50041500000000005</v>
      </c>
      <c r="Y22">
        <v>0.55069299999999999</v>
      </c>
      <c r="Z22">
        <v>0.60097199999999995</v>
      </c>
      <c r="AA22">
        <v>0.54041399999999995</v>
      </c>
      <c r="AB22">
        <v>0.47985699999999998</v>
      </c>
      <c r="AC22">
        <f t="shared" si="1"/>
        <v>0.47985699999999998</v>
      </c>
    </row>
    <row r="23" spans="1:29" x14ac:dyDescent="0.25">
      <c r="A23">
        <v>1998</v>
      </c>
      <c r="B23">
        <v>1</v>
      </c>
      <c r="C23">
        <v>1.0104299999999999</v>
      </c>
      <c r="D23">
        <v>1.0208600000000001</v>
      </c>
      <c r="E23">
        <v>1.0313000000000001</v>
      </c>
      <c r="F23">
        <v>0.82861200000000002</v>
      </c>
      <c r="G23">
        <v>0.62592700000000001</v>
      </c>
      <c r="H23">
        <v>0.61344900000000002</v>
      </c>
      <c r="I23">
        <v>0.60097199999999995</v>
      </c>
      <c r="J23">
        <v>0.54041399999999995</v>
      </c>
      <c r="K23">
        <v>0.47985699999999998</v>
      </c>
      <c r="L23">
        <f t="shared" si="0"/>
        <v>0.47985699999999998</v>
      </c>
      <c r="N23">
        <v>1998</v>
      </c>
      <c r="O23">
        <v>152.41999999999999</v>
      </c>
      <c r="R23">
        <v>1998</v>
      </c>
      <c r="S23">
        <v>1</v>
      </c>
      <c r="T23">
        <v>1.0104299999999999</v>
      </c>
      <c r="U23">
        <v>1.0208600000000001</v>
      </c>
      <c r="V23">
        <v>1.0313000000000001</v>
      </c>
      <c r="W23">
        <v>0.82861200000000002</v>
      </c>
      <c r="X23">
        <v>0.62592700000000001</v>
      </c>
      <c r="Y23">
        <v>0.61344900000000002</v>
      </c>
      <c r="Z23">
        <v>0.60097199999999995</v>
      </c>
      <c r="AA23">
        <v>0.54041399999999995</v>
      </c>
      <c r="AB23">
        <v>0.47985699999999998</v>
      </c>
      <c r="AC23">
        <f t="shared" si="1"/>
        <v>0.47985699999999998</v>
      </c>
    </row>
    <row r="24" spans="1:29" x14ac:dyDescent="0.25">
      <c r="A24">
        <v>1999</v>
      </c>
      <c r="B24">
        <v>1</v>
      </c>
      <c r="C24">
        <v>0.89752200000000004</v>
      </c>
      <c r="D24">
        <v>0.795045</v>
      </c>
      <c r="E24">
        <v>0.69256700000000004</v>
      </c>
      <c r="F24">
        <v>0.59030800000000005</v>
      </c>
      <c r="G24">
        <v>0.48804900000000001</v>
      </c>
      <c r="H24">
        <v>0.54451000000000005</v>
      </c>
      <c r="I24">
        <v>0.60097199999999995</v>
      </c>
      <c r="J24">
        <v>0.54041399999999995</v>
      </c>
      <c r="K24">
        <v>0.47985699999999998</v>
      </c>
      <c r="L24">
        <f t="shared" si="0"/>
        <v>0.47985699999999998</v>
      </c>
      <c r="N24">
        <v>1999</v>
      </c>
      <c r="O24">
        <v>0</v>
      </c>
      <c r="R24">
        <v>1999</v>
      </c>
      <c r="S24">
        <v>1</v>
      </c>
      <c r="T24">
        <v>0.89752200000000004</v>
      </c>
      <c r="U24">
        <v>0.795045</v>
      </c>
      <c r="V24">
        <v>0.69256700000000004</v>
      </c>
      <c r="W24">
        <v>0.59030800000000005</v>
      </c>
      <c r="X24">
        <v>0.48804900000000001</v>
      </c>
      <c r="Y24">
        <v>0.54451000000000005</v>
      </c>
      <c r="Z24">
        <v>0.60097199999999995</v>
      </c>
      <c r="AA24">
        <v>0.54041399999999995</v>
      </c>
      <c r="AB24">
        <v>0.47985699999999998</v>
      </c>
      <c r="AC24">
        <f t="shared" si="1"/>
        <v>0.47985699999999998</v>
      </c>
    </row>
    <row r="25" spans="1:29" x14ac:dyDescent="0.25">
      <c r="A25">
        <v>2000</v>
      </c>
      <c r="B25">
        <v>1</v>
      </c>
      <c r="C25">
        <v>0.89752200000000004</v>
      </c>
      <c r="D25">
        <v>0.795045</v>
      </c>
      <c r="E25">
        <v>0.69256700000000004</v>
      </c>
      <c r="F25">
        <v>0.59030800000000005</v>
      </c>
      <c r="G25">
        <v>0.48804900000000001</v>
      </c>
      <c r="H25">
        <v>0.54451000000000005</v>
      </c>
      <c r="I25">
        <v>0.60097199999999995</v>
      </c>
      <c r="J25">
        <v>0.54041399999999995</v>
      </c>
      <c r="K25">
        <v>0.47985699999999998</v>
      </c>
      <c r="L25">
        <f t="shared" si="0"/>
        <v>0.47985699999999998</v>
      </c>
      <c r="N25">
        <v>2000</v>
      </c>
      <c r="O25">
        <v>0</v>
      </c>
      <c r="R25">
        <v>2000</v>
      </c>
      <c r="S25">
        <v>1</v>
      </c>
      <c r="T25">
        <v>0.89752200000000004</v>
      </c>
      <c r="U25">
        <v>0.795045</v>
      </c>
      <c r="V25">
        <v>0.69256700000000004</v>
      </c>
      <c r="W25">
        <v>0.59030800000000005</v>
      </c>
      <c r="X25">
        <v>0.48804900000000001</v>
      </c>
      <c r="Y25">
        <v>0.54451000000000005</v>
      </c>
      <c r="Z25">
        <v>0.60097199999999995</v>
      </c>
      <c r="AA25">
        <v>0.54041399999999995</v>
      </c>
      <c r="AB25">
        <v>0.47985699999999998</v>
      </c>
      <c r="AC25">
        <f t="shared" si="1"/>
        <v>0.47985699999999998</v>
      </c>
    </row>
    <row r="26" spans="1:29" x14ac:dyDescent="0.25">
      <c r="A26">
        <v>2001</v>
      </c>
      <c r="B26">
        <v>1</v>
      </c>
      <c r="C26">
        <v>0.91409600000000002</v>
      </c>
      <c r="D26">
        <v>0.82819100000000001</v>
      </c>
      <c r="E26">
        <v>0.74228700000000003</v>
      </c>
      <c r="F26">
        <v>0.625973</v>
      </c>
      <c r="G26">
        <v>0.50965800000000006</v>
      </c>
      <c r="H26">
        <v>0.555315</v>
      </c>
      <c r="I26">
        <v>0.60097199999999995</v>
      </c>
      <c r="J26">
        <v>0.54041399999999995</v>
      </c>
      <c r="K26">
        <v>0.47985699999999998</v>
      </c>
      <c r="L26">
        <f t="shared" si="0"/>
        <v>0.47985699999999998</v>
      </c>
      <c r="N26">
        <v>2001</v>
      </c>
      <c r="O26">
        <v>18.66</v>
      </c>
      <c r="R26">
        <v>2001</v>
      </c>
      <c r="S26">
        <v>1</v>
      </c>
      <c r="T26">
        <v>0.91409600000000002</v>
      </c>
      <c r="U26">
        <v>0.82819100000000001</v>
      </c>
      <c r="V26">
        <v>0.74228700000000003</v>
      </c>
      <c r="W26">
        <v>0.625973</v>
      </c>
      <c r="X26">
        <v>0.50965800000000006</v>
      </c>
      <c r="Y26">
        <v>0.555315</v>
      </c>
      <c r="Z26">
        <v>0.60097199999999995</v>
      </c>
      <c r="AA26">
        <v>0.54041399999999995</v>
      </c>
      <c r="AB26">
        <v>0.47985699999999998</v>
      </c>
      <c r="AC26">
        <f t="shared" si="1"/>
        <v>0.47985699999999998</v>
      </c>
    </row>
    <row r="27" spans="1:29" x14ac:dyDescent="0.25">
      <c r="A27">
        <v>2002</v>
      </c>
      <c r="B27">
        <v>1</v>
      </c>
      <c r="C27">
        <v>0.935666</v>
      </c>
      <c r="D27">
        <v>0.871332</v>
      </c>
      <c r="E27">
        <v>0.80699799999999999</v>
      </c>
      <c r="F27">
        <v>0.67199299999999995</v>
      </c>
      <c r="G27">
        <v>0.53698699999999999</v>
      </c>
      <c r="H27">
        <v>0.56897900000000001</v>
      </c>
      <c r="I27">
        <v>0.60097199999999995</v>
      </c>
      <c r="J27">
        <v>0.54041399999999995</v>
      </c>
      <c r="K27">
        <v>0.47985699999999998</v>
      </c>
      <c r="L27">
        <f t="shared" si="0"/>
        <v>0.47985699999999998</v>
      </c>
      <c r="N27">
        <v>2002</v>
      </c>
      <c r="O27">
        <v>50.34</v>
      </c>
      <c r="R27">
        <v>2002</v>
      </c>
      <c r="S27">
        <v>1</v>
      </c>
      <c r="T27">
        <v>0.935666</v>
      </c>
      <c r="U27">
        <v>0.871332</v>
      </c>
      <c r="V27">
        <v>0.80699799999999999</v>
      </c>
      <c r="W27">
        <v>0.67199299999999995</v>
      </c>
      <c r="X27">
        <v>0.53698699999999999</v>
      </c>
      <c r="Y27">
        <v>0.56897900000000001</v>
      </c>
      <c r="Z27">
        <v>0.60097199999999995</v>
      </c>
      <c r="AA27">
        <v>0.54041399999999995</v>
      </c>
      <c r="AB27">
        <v>0.47985699999999998</v>
      </c>
      <c r="AC27">
        <f t="shared" si="1"/>
        <v>0.47985699999999998</v>
      </c>
    </row>
    <row r="28" spans="1:29" x14ac:dyDescent="0.25">
      <c r="A28">
        <v>2003</v>
      </c>
      <c r="B28">
        <v>1</v>
      </c>
      <c r="C28">
        <v>1.04243</v>
      </c>
      <c r="D28">
        <v>1.0848599999999999</v>
      </c>
      <c r="E28">
        <v>1.1272899999999999</v>
      </c>
      <c r="F28">
        <v>0.89450499999999999</v>
      </c>
      <c r="G28">
        <v>0.66172399999999998</v>
      </c>
      <c r="H28">
        <v>0.63134800000000002</v>
      </c>
      <c r="I28">
        <v>0.60097199999999995</v>
      </c>
      <c r="J28">
        <v>0.54041399999999995</v>
      </c>
      <c r="K28">
        <v>0.47985699999999998</v>
      </c>
      <c r="L28">
        <f t="shared" si="0"/>
        <v>0.47985699999999998</v>
      </c>
      <c r="N28">
        <v>2003</v>
      </c>
      <c r="O28">
        <v>158.99</v>
      </c>
      <c r="R28">
        <v>2003</v>
      </c>
      <c r="S28">
        <v>1</v>
      </c>
      <c r="T28">
        <v>1.04243</v>
      </c>
      <c r="U28">
        <v>1.0848599999999999</v>
      </c>
      <c r="V28">
        <v>1.1272899999999999</v>
      </c>
      <c r="W28">
        <v>0.89450499999999999</v>
      </c>
      <c r="X28">
        <v>0.66172399999999998</v>
      </c>
      <c r="Y28">
        <v>0.63134800000000002</v>
      </c>
      <c r="Z28">
        <v>0.60097199999999995</v>
      </c>
      <c r="AA28">
        <v>0.54041399999999995</v>
      </c>
      <c r="AB28">
        <v>0.47985699999999998</v>
      </c>
      <c r="AC28">
        <f t="shared" si="1"/>
        <v>0.47985699999999998</v>
      </c>
    </row>
    <row r="29" spans="1:29" x14ac:dyDescent="0.25">
      <c r="A29">
        <v>2004</v>
      </c>
      <c r="B29">
        <v>1</v>
      </c>
      <c r="C29">
        <v>0.89752200000000004</v>
      </c>
      <c r="D29">
        <v>0.795045</v>
      </c>
      <c r="E29">
        <v>0.69256700000000004</v>
      </c>
      <c r="F29">
        <v>0.59030800000000005</v>
      </c>
      <c r="G29">
        <v>0.48804900000000001</v>
      </c>
      <c r="H29">
        <v>0.54451000000000005</v>
      </c>
      <c r="I29">
        <v>0.60097199999999995</v>
      </c>
      <c r="J29">
        <v>0.54041399999999995</v>
      </c>
      <c r="K29">
        <v>0.47985699999999998</v>
      </c>
      <c r="L29">
        <f t="shared" si="0"/>
        <v>0.47985699999999998</v>
      </c>
      <c r="N29">
        <v>2004</v>
      </c>
      <c r="O29">
        <v>0</v>
      </c>
      <c r="R29">
        <v>2004</v>
      </c>
      <c r="S29">
        <v>1</v>
      </c>
      <c r="T29">
        <v>0.89752200000000004</v>
      </c>
      <c r="U29">
        <v>0.795045</v>
      </c>
      <c r="V29">
        <v>0.69256700000000004</v>
      </c>
      <c r="W29">
        <v>0.59030800000000005</v>
      </c>
      <c r="X29">
        <v>0.48804900000000001</v>
      </c>
      <c r="Y29">
        <v>0.54451000000000005</v>
      </c>
      <c r="Z29">
        <v>0.60097199999999995</v>
      </c>
      <c r="AA29">
        <v>0.54041399999999995</v>
      </c>
      <c r="AB29">
        <v>0.47985699999999998</v>
      </c>
      <c r="AC29">
        <f t="shared" si="1"/>
        <v>0.47985699999999998</v>
      </c>
    </row>
    <row r="30" spans="1:29" x14ac:dyDescent="0.25">
      <c r="A30">
        <v>2005</v>
      </c>
      <c r="B30">
        <v>1</v>
      </c>
      <c r="C30">
        <v>0.95467900000000006</v>
      </c>
      <c r="D30">
        <v>0.90935699999999997</v>
      </c>
      <c r="E30">
        <v>0.86403600000000003</v>
      </c>
      <c r="F30">
        <v>0.71221800000000002</v>
      </c>
      <c r="G30">
        <v>0.56040000000000001</v>
      </c>
      <c r="H30">
        <v>0.58068600000000004</v>
      </c>
      <c r="I30">
        <v>0.60097199999999995</v>
      </c>
      <c r="J30">
        <v>0.54041399999999995</v>
      </c>
      <c r="K30">
        <v>0.47985699999999998</v>
      </c>
      <c r="L30">
        <f t="shared" si="0"/>
        <v>0.47985699999999998</v>
      </c>
      <c r="N30">
        <v>2005</v>
      </c>
      <c r="O30">
        <v>9.9600000000000009</v>
      </c>
      <c r="R30">
        <v>2005</v>
      </c>
      <c r="S30">
        <v>1</v>
      </c>
      <c r="T30">
        <v>0.95467900000000006</v>
      </c>
      <c r="U30">
        <v>0.90935699999999997</v>
      </c>
      <c r="V30">
        <v>0.86403600000000003</v>
      </c>
      <c r="W30">
        <v>0.71221800000000002</v>
      </c>
      <c r="X30">
        <v>0.56040000000000001</v>
      </c>
      <c r="Y30">
        <v>0.58068600000000004</v>
      </c>
      <c r="Z30">
        <v>0.60097199999999995</v>
      </c>
      <c r="AA30">
        <v>0.54041399999999995</v>
      </c>
      <c r="AB30">
        <v>0.47985699999999998</v>
      </c>
      <c r="AC30">
        <f t="shared" si="1"/>
        <v>0.47985699999999998</v>
      </c>
    </row>
    <row r="31" spans="1:29" x14ac:dyDescent="0.25">
      <c r="A31">
        <v>2006</v>
      </c>
      <c r="B31">
        <v>1</v>
      </c>
      <c r="C31">
        <v>0.90219499999999997</v>
      </c>
      <c r="D31">
        <v>0.80439000000000005</v>
      </c>
      <c r="E31">
        <v>0.70658500000000002</v>
      </c>
      <c r="F31">
        <v>0.60039200000000004</v>
      </c>
      <c r="G31">
        <v>0.494199</v>
      </c>
      <c r="H31">
        <v>0.54758499999999999</v>
      </c>
      <c r="I31">
        <v>0.60097199999999995</v>
      </c>
      <c r="J31">
        <v>0.54041399999999995</v>
      </c>
      <c r="K31">
        <v>0.47985699999999998</v>
      </c>
      <c r="L31">
        <f t="shared" si="0"/>
        <v>0.47985699999999998</v>
      </c>
      <c r="N31">
        <v>2006</v>
      </c>
      <c r="O31">
        <v>5.97</v>
      </c>
      <c r="R31">
        <v>2006</v>
      </c>
      <c r="S31">
        <v>1</v>
      </c>
      <c r="T31">
        <v>0.90219499999999997</v>
      </c>
      <c r="U31">
        <v>0.80439000000000005</v>
      </c>
      <c r="V31">
        <v>0.70658500000000002</v>
      </c>
      <c r="W31">
        <v>0.60039200000000004</v>
      </c>
      <c r="X31">
        <v>0.494199</v>
      </c>
      <c r="Y31">
        <v>0.54758499999999999</v>
      </c>
      <c r="Z31">
        <v>0.60097199999999995</v>
      </c>
      <c r="AA31">
        <v>0.54041399999999995</v>
      </c>
      <c r="AB31">
        <v>0.47985699999999998</v>
      </c>
      <c r="AC31">
        <f t="shared" si="1"/>
        <v>0.47985699999999998</v>
      </c>
    </row>
    <row r="32" spans="1:29" x14ac:dyDescent="0.25">
      <c r="A32">
        <v>2007</v>
      </c>
      <c r="B32">
        <v>1</v>
      </c>
      <c r="C32">
        <v>0.89752200000000004</v>
      </c>
      <c r="D32">
        <v>0.795045</v>
      </c>
      <c r="E32">
        <v>0.69256700000000004</v>
      </c>
      <c r="F32">
        <v>0.59030800000000005</v>
      </c>
      <c r="G32">
        <v>0.48804900000000001</v>
      </c>
      <c r="H32">
        <v>0.54451000000000005</v>
      </c>
      <c r="I32">
        <v>0.60097199999999995</v>
      </c>
      <c r="J32">
        <v>0.54041399999999995</v>
      </c>
      <c r="K32">
        <v>0.47985699999999998</v>
      </c>
      <c r="L32">
        <f t="shared" si="0"/>
        <v>0.47985699999999998</v>
      </c>
      <c r="N32">
        <v>2007</v>
      </c>
      <c r="O32">
        <v>0</v>
      </c>
      <c r="R32">
        <v>2007</v>
      </c>
      <c r="S32">
        <v>1</v>
      </c>
      <c r="T32">
        <v>0.89752200000000004</v>
      </c>
      <c r="U32">
        <v>0.795045</v>
      </c>
      <c r="V32">
        <v>0.69256700000000004</v>
      </c>
      <c r="W32">
        <v>0.59030800000000005</v>
      </c>
      <c r="X32">
        <v>0.48804900000000001</v>
      </c>
      <c r="Y32">
        <v>0.54451000000000005</v>
      </c>
      <c r="Z32">
        <v>0.60097199999999995</v>
      </c>
      <c r="AA32">
        <v>0.54041399999999995</v>
      </c>
      <c r="AB32">
        <v>0.47985699999999998</v>
      </c>
      <c r="AC32">
        <f t="shared" si="1"/>
        <v>0.47985699999999998</v>
      </c>
    </row>
    <row r="33" spans="1:29" x14ac:dyDescent="0.25">
      <c r="A33">
        <v>2008</v>
      </c>
      <c r="B33">
        <v>1</v>
      </c>
      <c r="C33">
        <v>0.89752200000000004</v>
      </c>
      <c r="D33">
        <v>0.795045</v>
      </c>
      <c r="E33">
        <v>0.69256700000000004</v>
      </c>
      <c r="F33">
        <v>0.59030800000000005</v>
      </c>
      <c r="G33">
        <v>0.48804900000000001</v>
      </c>
      <c r="H33">
        <v>0.54451000000000005</v>
      </c>
      <c r="I33">
        <v>0.60097199999999995</v>
      </c>
      <c r="J33">
        <v>0.54041399999999995</v>
      </c>
      <c r="K33">
        <v>0.47985699999999998</v>
      </c>
      <c r="L33">
        <f t="shared" si="0"/>
        <v>0.47985699999999998</v>
      </c>
      <c r="N33">
        <v>2008</v>
      </c>
      <c r="O33">
        <v>0</v>
      </c>
      <c r="R33">
        <v>2008</v>
      </c>
      <c r="S33">
        <v>1</v>
      </c>
      <c r="T33">
        <v>0.89752200000000004</v>
      </c>
      <c r="U33">
        <v>0.795045</v>
      </c>
      <c r="V33">
        <v>0.69256700000000004</v>
      </c>
      <c r="W33">
        <v>0.59030800000000005</v>
      </c>
      <c r="X33">
        <v>0.48804900000000001</v>
      </c>
      <c r="Y33">
        <v>0.54451000000000005</v>
      </c>
      <c r="Z33">
        <v>0.60097199999999995</v>
      </c>
      <c r="AA33">
        <v>0.54041399999999995</v>
      </c>
      <c r="AB33">
        <v>0.47985699999999998</v>
      </c>
      <c r="AC33">
        <f t="shared" si="1"/>
        <v>0.47985699999999998</v>
      </c>
    </row>
    <row r="34" spans="1:29" x14ac:dyDescent="0.25">
      <c r="A34">
        <v>2009</v>
      </c>
      <c r="B34">
        <v>1</v>
      </c>
      <c r="C34">
        <v>0.89752200000000004</v>
      </c>
      <c r="D34">
        <v>0.795045</v>
      </c>
      <c r="E34">
        <v>0.69256700000000004</v>
      </c>
      <c r="F34">
        <v>0.59030800000000005</v>
      </c>
      <c r="G34">
        <v>0.48804900000000001</v>
      </c>
      <c r="H34">
        <v>0.54451000000000005</v>
      </c>
      <c r="I34">
        <v>0.60097199999999995</v>
      </c>
      <c r="J34">
        <v>0.54041399999999995</v>
      </c>
      <c r="K34">
        <v>0.47985699999999998</v>
      </c>
      <c r="L34">
        <f t="shared" si="0"/>
        <v>0.47985699999999998</v>
      </c>
      <c r="N34">
        <v>2009</v>
      </c>
      <c r="O34">
        <v>0</v>
      </c>
      <c r="R34">
        <v>2009</v>
      </c>
      <c r="S34">
        <v>1</v>
      </c>
      <c r="T34">
        <v>0.89752200000000004</v>
      </c>
      <c r="U34">
        <v>0.795045</v>
      </c>
      <c r="V34">
        <v>0.69256700000000004</v>
      </c>
      <c r="W34">
        <v>0.59030800000000005</v>
      </c>
      <c r="X34">
        <v>0.48804900000000001</v>
      </c>
      <c r="Y34">
        <v>0.54451000000000005</v>
      </c>
      <c r="Z34">
        <v>0.60097199999999995</v>
      </c>
      <c r="AA34">
        <v>0.54041399999999995</v>
      </c>
      <c r="AB34">
        <v>0.47985699999999998</v>
      </c>
      <c r="AC34">
        <f t="shared" si="1"/>
        <v>0.47985699999999998</v>
      </c>
    </row>
    <row r="35" spans="1:29" x14ac:dyDescent="0.25">
      <c r="A35">
        <v>2010</v>
      </c>
      <c r="B35">
        <v>1</v>
      </c>
      <c r="C35">
        <v>0.89752200000000004</v>
      </c>
      <c r="D35">
        <v>0.795045</v>
      </c>
      <c r="E35">
        <v>0.69256700000000004</v>
      </c>
      <c r="F35">
        <v>0.59030800000000005</v>
      </c>
      <c r="G35">
        <v>0.48804900000000001</v>
      </c>
      <c r="H35">
        <v>0.54451000000000005</v>
      </c>
      <c r="I35">
        <v>0.60097199999999995</v>
      </c>
      <c r="J35">
        <v>0.54041399999999995</v>
      </c>
      <c r="K35">
        <v>0.47985699999999998</v>
      </c>
      <c r="L35">
        <f t="shared" si="0"/>
        <v>0.47985699999999998</v>
      </c>
      <c r="N35">
        <v>2010</v>
      </c>
      <c r="O35">
        <v>0</v>
      </c>
      <c r="R35">
        <v>2010</v>
      </c>
      <c r="S35">
        <v>1</v>
      </c>
      <c r="T35">
        <v>0.89752200000000004</v>
      </c>
      <c r="U35">
        <v>0.795045</v>
      </c>
      <c r="V35">
        <v>0.69256700000000004</v>
      </c>
      <c r="W35">
        <v>0.59030800000000005</v>
      </c>
      <c r="X35">
        <v>0.48804900000000001</v>
      </c>
      <c r="Y35">
        <v>0.54451000000000005</v>
      </c>
      <c r="Z35">
        <v>0.60097199999999995</v>
      </c>
      <c r="AA35">
        <v>0.54041399999999995</v>
      </c>
      <c r="AB35">
        <v>0.47985699999999998</v>
      </c>
      <c r="AC35">
        <f t="shared" si="1"/>
        <v>0.47985699999999998</v>
      </c>
    </row>
    <row r="36" spans="1:29" x14ac:dyDescent="0.25">
      <c r="A36">
        <v>2011</v>
      </c>
      <c r="B36">
        <v>1</v>
      </c>
      <c r="C36">
        <v>0.89752200000000004</v>
      </c>
      <c r="D36">
        <v>0.795045</v>
      </c>
      <c r="E36">
        <v>0.69256700000000004</v>
      </c>
      <c r="F36">
        <v>0.59030800000000005</v>
      </c>
      <c r="G36">
        <v>0.48804900000000001</v>
      </c>
      <c r="H36">
        <v>0.54451000000000005</v>
      </c>
      <c r="I36">
        <v>0.60097199999999995</v>
      </c>
      <c r="J36">
        <v>0.54041399999999995</v>
      </c>
      <c r="K36">
        <v>0.47985699999999998</v>
      </c>
      <c r="L36">
        <f t="shared" si="0"/>
        <v>0.47985699999999998</v>
      </c>
      <c r="N36">
        <v>2011</v>
      </c>
      <c r="O36">
        <v>0</v>
      </c>
      <c r="R36">
        <v>2011</v>
      </c>
      <c r="S36">
        <v>1</v>
      </c>
      <c r="T36">
        <v>0.89752200000000004</v>
      </c>
      <c r="U36">
        <v>0.795045</v>
      </c>
      <c r="V36">
        <v>0.69256700000000004</v>
      </c>
      <c r="W36">
        <v>0.59030800000000005</v>
      </c>
      <c r="X36">
        <v>0.48804900000000001</v>
      </c>
      <c r="Y36">
        <v>0.54451000000000005</v>
      </c>
      <c r="Z36">
        <v>0.60097199999999995</v>
      </c>
      <c r="AA36">
        <v>0.54041399999999995</v>
      </c>
      <c r="AB36">
        <v>0.47985699999999998</v>
      </c>
      <c r="AC36">
        <f t="shared" si="1"/>
        <v>0.47985699999999998</v>
      </c>
    </row>
    <row r="37" spans="1:29" x14ac:dyDescent="0.25">
      <c r="A37">
        <v>2012</v>
      </c>
      <c r="B37">
        <v>1</v>
      </c>
      <c r="C37">
        <v>0.89752200000000004</v>
      </c>
      <c r="D37">
        <v>0.795045</v>
      </c>
      <c r="E37">
        <v>0.69256700000000004</v>
      </c>
      <c r="F37">
        <v>0.59030800000000005</v>
      </c>
      <c r="G37">
        <v>0.48804900000000001</v>
      </c>
      <c r="H37">
        <v>0.54451000000000005</v>
      </c>
      <c r="I37">
        <v>0.60097199999999995</v>
      </c>
      <c r="J37">
        <v>0.54041399999999995</v>
      </c>
      <c r="K37">
        <v>0.47985699999999998</v>
      </c>
      <c r="L37">
        <f t="shared" si="0"/>
        <v>0.47985699999999998</v>
      </c>
      <c r="N37">
        <v>2012</v>
      </c>
      <c r="O37">
        <v>0</v>
      </c>
      <c r="R37">
        <v>2012</v>
      </c>
      <c r="S37">
        <v>1</v>
      </c>
      <c r="T37">
        <v>0.89752200000000004</v>
      </c>
      <c r="U37">
        <v>0.795045</v>
      </c>
      <c r="V37">
        <v>0.69256700000000004</v>
      </c>
      <c r="W37">
        <v>0.59030800000000005</v>
      </c>
      <c r="X37">
        <v>0.48804900000000001</v>
      </c>
      <c r="Y37">
        <v>0.54451000000000005</v>
      </c>
      <c r="Z37">
        <v>0.60097199999999995</v>
      </c>
      <c r="AA37">
        <v>0.54041399999999995</v>
      </c>
      <c r="AB37">
        <v>0.47985699999999998</v>
      </c>
      <c r="AC37">
        <f t="shared" si="1"/>
        <v>0.47985699999999998</v>
      </c>
    </row>
    <row r="38" spans="1:29" x14ac:dyDescent="0.25">
      <c r="A38">
        <v>2013</v>
      </c>
      <c r="B38">
        <v>1</v>
      </c>
      <c r="C38">
        <v>0.89752200000000004</v>
      </c>
      <c r="D38">
        <v>0.795045</v>
      </c>
      <c r="E38">
        <v>0.69256700000000004</v>
      </c>
      <c r="F38">
        <v>0.59030800000000005</v>
      </c>
      <c r="G38">
        <v>0.48804900000000001</v>
      </c>
      <c r="H38">
        <v>0.54451000000000005</v>
      </c>
      <c r="I38">
        <v>0.60097199999999995</v>
      </c>
      <c r="J38">
        <v>0.54041399999999995</v>
      </c>
      <c r="K38">
        <v>0.47985699999999998</v>
      </c>
      <c r="L38">
        <f t="shared" si="0"/>
        <v>0.47985699999999998</v>
      </c>
      <c r="N38">
        <v>2013</v>
      </c>
      <c r="O38">
        <v>0</v>
      </c>
      <c r="R38">
        <v>2013</v>
      </c>
      <c r="S38">
        <v>1</v>
      </c>
      <c r="T38">
        <v>0.89752200000000004</v>
      </c>
      <c r="U38">
        <v>0.795045</v>
      </c>
      <c r="V38">
        <v>0.69256700000000004</v>
      </c>
      <c r="W38">
        <v>0.59030800000000005</v>
      </c>
      <c r="X38">
        <v>0.48804900000000001</v>
      </c>
      <c r="Y38">
        <v>0.54451000000000005</v>
      </c>
      <c r="Z38">
        <v>0.60097199999999995</v>
      </c>
      <c r="AA38">
        <v>0.54041399999999995</v>
      </c>
      <c r="AB38">
        <v>0.47985699999999998</v>
      </c>
      <c r="AC38">
        <f t="shared" si="1"/>
        <v>0.47985699999999998</v>
      </c>
    </row>
    <row r="39" spans="1:29" x14ac:dyDescent="0.25">
      <c r="A39">
        <v>2014</v>
      </c>
      <c r="B39">
        <v>1</v>
      </c>
      <c r="C39">
        <v>0.98265800000000003</v>
      </c>
      <c r="D39">
        <v>0.96531599999999995</v>
      </c>
      <c r="E39">
        <v>0.94797299999999995</v>
      </c>
      <c r="F39">
        <v>0.77090000000000003</v>
      </c>
      <c r="G39">
        <v>0.59382699999999999</v>
      </c>
      <c r="H39">
        <v>0.59739900000000001</v>
      </c>
      <c r="I39">
        <v>0.60097199999999995</v>
      </c>
      <c r="J39">
        <v>0.54041399999999995</v>
      </c>
      <c r="K39">
        <v>0.47985699999999998</v>
      </c>
      <c r="L39">
        <f t="shared" si="0"/>
        <v>0.47985699999999998</v>
      </c>
      <c r="N39">
        <v>2014</v>
      </c>
      <c r="O39">
        <v>104.06</v>
      </c>
      <c r="R39">
        <v>2014</v>
      </c>
      <c r="S39">
        <v>1</v>
      </c>
      <c r="T39">
        <v>0.98265800000000003</v>
      </c>
      <c r="U39">
        <v>0.96531599999999995</v>
      </c>
      <c r="V39">
        <v>0.94797299999999995</v>
      </c>
      <c r="W39">
        <v>0.77090000000000003</v>
      </c>
      <c r="X39">
        <v>0.59382699999999999</v>
      </c>
      <c r="Y39">
        <v>0.59739900000000001</v>
      </c>
      <c r="Z39">
        <v>0.60097199999999995</v>
      </c>
      <c r="AA39">
        <v>0.54041399999999995</v>
      </c>
      <c r="AB39">
        <v>0.47985699999999998</v>
      </c>
      <c r="AC39">
        <f t="shared" si="1"/>
        <v>0.47985699999999998</v>
      </c>
    </row>
    <row r="40" spans="1:29" x14ac:dyDescent="0.25">
      <c r="A40">
        <v>2015</v>
      </c>
      <c r="B40">
        <v>1</v>
      </c>
      <c r="C40">
        <v>1.13493</v>
      </c>
      <c r="D40">
        <v>1.26986</v>
      </c>
      <c r="E40">
        <v>1.40479</v>
      </c>
      <c r="F40">
        <v>1.0820399999999999</v>
      </c>
      <c r="G40">
        <v>0.75928499999999999</v>
      </c>
      <c r="H40">
        <v>0.68012799999999995</v>
      </c>
      <c r="I40">
        <v>0.60097199999999995</v>
      </c>
      <c r="J40">
        <v>0.54041399999999995</v>
      </c>
      <c r="K40">
        <v>0.47985699999999998</v>
      </c>
      <c r="L40">
        <f t="shared" si="0"/>
        <v>0.47985699999999998</v>
      </c>
      <c r="N40">
        <v>2015</v>
      </c>
      <c r="O40">
        <v>234.5</v>
      </c>
      <c r="R40">
        <v>2015</v>
      </c>
      <c r="S40">
        <v>1</v>
      </c>
      <c r="T40">
        <v>1.13493</v>
      </c>
      <c r="U40">
        <v>1.26986</v>
      </c>
      <c r="V40">
        <v>1.40479</v>
      </c>
      <c r="W40">
        <v>1.0820399999999999</v>
      </c>
      <c r="X40">
        <v>0.75928499999999999</v>
      </c>
      <c r="Y40">
        <v>0.68012799999999995</v>
      </c>
      <c r="Z40">
        <v>0.60097199999999995</v>
      </c>
      <c r="AA40">
        <v>0.54041399999999995</v>
      </c>
      <c r="AB40">
        <v>0.47985699999999998</v>
      </c>
      <c r="AC40">
        <f t="shared" si="1"/>
        <v>0.47985699999999998</v>
      </c>
    </row>
    <row r="41" spans="1:29" x14ac:dyDescent="0.25">
      <c r="A41">
        <v>2016</v>
      </c>
      <c r="B41">
        <v>1</v>
      </c>
      <c r="C41">
        <v>1.3689100000000001</v>
      </c>
      <c r="D41">
        <v>1.7378199999999999</v>
      </c>
      <c r="E41">
        <v>2.1067300000000002</v>
      </c>
      <c r="F41">
        <v>1.5424199999999999</v>
      </c>
      <c r="G41">
        <v>0.97810799999999998</v>
      </c>
      <c r="H41">
        <v>0.78954000000000002</v>
      </c>
      <c r="I41">
        <v>0.60097199999999995</v>
      </c>
      <c r="J41">
        <v>0.54041399999999995</v>
      </c>
      <c r="K41">
        <v>0.47985699999999998</v>
      </c>
      <c r="L41">
        <f t="shared" si="0"/>
        <v>0.47985699999999998</v>
      </c>
      <c r="N41">
        <v>2016</v>
      </c>
      <c r="O41">
        <v>368.28</v>
      </c>
      <c r="R41">
        <v>2016</v>
      </c>
      <c r="S41">
        <v>1</v>
      </c>
      <c r="T41">
        <v>1.3689100000000001</v>
      </c>
      <c r="U41">
        <v>1.7378199999999999</v>
      </c>
      <c r="V41">
        <v>2.1067300000000002</v>
      </c>
      <c r="W41">
        <v>1.5424199999999999</v>
      </c>
      <c r="X41">
        <v>0.97810799999999998</v>
      </c>
      <c r="Y41">
        <v>0.78954000000000002</v>
      </c>
      <c r="Z41">
        <v>0.60097199999999995</v>
      </c>
      <c r="AA41">
        <v>0.54041399999999995</v>
      </c>
      <c r="AB41">
        <v>0.47985699999999998</v>
      </c>
      <c r="AC41">
        <f t="shared" si="1"/>
        <v>0.47985699999999998</v>
      </c>
    </row>
    <row r="42" spans="1:29" x14ac:dyDescent="0.25">
      <c r="A42">
        <v>2017</v>
      </c>
      <c r="B42">
        <v>1</v>
      </c>
      <c r="C42">
        <v>0.91752100000000003</v>
      </c>
      <c r="D42">
        <v>0.83504199999999995</v>
      </c>
      <c r="E42">
        <v>0.75256299999999998</v>
      </c>
      <c r="F42">
        <v>0.63331000000000004</v>
      </c>
      <c r="G42">
        <v>0.51405599999999996</v>
      </c>
      <c r="H42">
        <v>0.55751399999999995</v>
      </c>
      <c r="I42">
        <v>0.60097199999999995</v>
      </c>
      <c r="J42">
        <v>0.54041399999999995</v>
      </c>
      <c r="K42">
        <v>0.47985699999999998</v>
      </c>
      <c r="L42">
        <f t="shared" si="0"/>
        <v>0.47985699999999998</v>
      </c>
      <c r="N42">
        <v>2017</v>
      </c>
      <c r="O42">
        <v>27.44</v>
      </c>
      <c r="R42">
        <v>2017</v>
      </c>
      <c r="S42">
        <v>1</v>
      </c>
      <c r="T42">
        <v>0.91752100000000003</v>
      </c>
      <c r="U42">
        <v>0.83504199999999995</v>
      </c>
      <c r="V42">
        <v>0.75256299999999998</v>
      </c>
      <c r="W42">
        <v>0.63331000000000004</v>
      </c>
      <c r="X42">
        <v>0.51405599999999996</v>
      </c>
      <c r="Y42">
        <v>0.55751399999999995</v>
      </c>
      <c r="Z42">
        <v>0.60097199999999995</v>
      </c>
      <c r="AA42">
        <v>0.54041399999999995</v>
      </c>
      <c r="AB42">
        <v>0.47985699999999998</v>
      </c>
      <c r="AC42">
        <f t="shared" si="1"/>
        <v>0.47985699999999998</v>
      </c>
    </row>
    <row r="43" spans="1:29" x14ac:dyDescent="0.25">
      <c r="A43">
        <v>2018</v>
      </c>
      <c r="B43">
        <v>1</v>
      </c>
      <c r="C43">
        <v>0.94705300000000003</v>
      </c>
      <c r="D43">
        <v>0.89410599999999996</v>
      </c>
      <c r="E43">
        <v>0.84115899999999999</v>
      </c>
      <c r="F43">
        <v>0.69611999999999996</v>
      </c>
      <c r="G43">
        <v>0.55108100000000004</v>
      </c>
      <c r="H43">
        <v>0.57602600000000004</v>
      </c>
      <c r="I43">
        <v>0.60097199999999995</v>
      </c>
      <c r="J43">
        <v>0.54041399999999995</v>
      </c>
      <c r="K43">
        <v>0.47985699999999998</v>
      </c>
      <c r="L43">
        <f t="shared" si="0"/>
        <v>0.47985699999999998</v>
      </c>
      <c r="N43">
        <v>2018</v>
      </c>
      <c r="O43">
        <v>69.59</v>
      </c>
      <c r="R43">
        <v>2018</v>
      </c>
      <c r="S43">
        <v>1</v>
      </c>
      <c r="T43">
        <v>0.94705300000000003</v>
      </c>
      <c r="U43">
        <v>0.89410599999999996</v>
      </c>
      <c r="V43">
        <v>0.84115899999999999</v>
      </c>
      <c r="W43">
        <v>0.69611999999999996</v>
      </c>
      <c r="X43">
        <v>0.55108100000000004</v>
      </c>
      <c r="Y43">
        <v>0.57602600000000004</v>
      </c>
      <c r="Z43">
        <v>0.60097199999999995</v>
      </c>
      <c r="AA43">
        <v>0.54041399999999995</v>
      </c>
      <c r="AB43">
        <v>0.47985699999999998</v>
      </c>
      <c r="AC43">
        <f t="shared" si="1"/>
        <v>0.47985699999999998</v>
      </c>
    </row>
    <row r="44" spans="1:29" x14ac:dyDescent="0.25">
      <c r="A44">
        <v>2019</v>
      </c>
      <c r="B44">
        <v>1</v>
      </c>
      <c r="C44">
        <v>1.0737399999999999</v>
      </c>
      <c r="D44">
        <v>1.1474899999999999</v>
      </c>
      <c r="E44">
        <v>1.22123</v>
      </c>
      <c r="F44">
        <v>0.95845000000000002</v>
      </c>
      <c r="G44">
        <v>0.69566700000000004</v>
      </c>
      <c r="H44">
        <v>0.64831899999999998</v>
      </c>
      <c r="I44">
        <v>0.60097199999999995</v>
      </c>
      <c r="J44">
        <v>0.54041399999999995</v>
      </c>
      <c r="K44">
        <v>0.47985699999999998</v>
      </c>
      <c r="L44">
        <f t="shared" si="0"/>
        <v>0.47985699999999998</v>
      </c>
      <c r="N44">
        <v>2019</v>
      </c>
      <c r="O44">
        <v>150.80000000000001</v>
      </c>
      <c r="R44">
        <v>2019</v>
      </c>
      <c r="S44">
        <v>1</v>
      </c>
      <c r="T44">
        <v>1.0737399999999999</v>
      </c>
      <c r="U44">
        <v>1.1474899999999999</v>
      </c>
      <c r="V44">
        <v>1.22123</v>
      </c>
      <c r="W44">
        <v>0.95845000000000002</v>
      </c>
      <c r="X44">
        <v>0.69566700000000004</v>
      </c>
      <c r="Y44">
        <v>0.64831899999999998</v>
      </c>
      <c r="Z44">
        <v>0.60097199999999995</v>
      </c>
      <c r="AA44">
        <v>0.54041399999999995</v>
      </c>
      <c r="AB44">
        <v>0.47985699999999998</v>
      </c>
      <c r="AC44">
        <f t="shared" si="1"/>
        <v>0.47985699999999998</v>
      </c>
    </row>
    <row r="45" spans="1:29" x14ac:dyDescent="0.25">
      <c r="R45">
        <v>2020</v>
      </c>
      <c r="S45">
        <v>1</v>
      </c>
      <c r="T45">
        <v>0.99497800000000003</v>
      </c>
      <c r="U45">
        <v>0.98995500000000003</v>
      </c>
      <c r="V45">
        <v>0.98493299999999995</v>
      </c>
      <c r="W45">
        <v>0.79656199999999999</v>
      </c>
      <c r="X45">
        <v>0.60819100000000004</v>
      </c>
      <c r="Y45">
        <v>0.60458100000000004</v>
      </c>
      <c r="Z45">
        <v>0.60097199999999995</v>
      </c>
      <c r="AA45">
        <v>0.54041399999999995</v>
      </c>
      <c r="AB45">
        <v>0.47985699999999998</v>
      </c>
      <c r="AC45">
        <f t="shared" si="1"/>
        <v>0.47985699999999998</v>
      </c>
    </row>
    <row r="46" spans="1:29" x14ac:dyDescent="0.25">
      <c r="R46">
        <v>2021</v>
      </c>
      <c r="S46">
        <v>1</v>
      </c>
      <c r="T46">
        <v>0.92157800000000001</v>
      </c>
      <c r="U46">
        <v>0.84315600000000002</v>
      </c>
      <c r="V46">
        <v>0.76473400000000002</v>
      </c>
      <c r="W46">
        <v>0.64198500000000003</v>
      </c>
      <c r="X46">
        <v>0.51923600000000003</v>
      </c>
      <c r="Y46">
        <v>0.56010400000000005</v>
      </c>
      <c r="Z46">
        <v>0.60097199999999995</v>
      </c>
      <c r="AA46">
        <v>0.54041399999999995</v>
      </c>
      <c r="AB46">
        <v>0.47985699999999998</v>
      </c>
      <c r="AC46">
        <f t="shared" si="1"/>
        <v>0.47985699999999998</v>
      </c>
    </row>
    <row r="47" spans="1:29" x14ac:dyDescent="0.25">
      <c r="R47">
        <v>2022</v>
      </c>
      <c r="S47">
        <v>1</v>
      </c>
      <c r="T47">
        <v>1.16462</v>
      </c>
      <c r="U47">
        <v>1.32924</v>
      </c>
      <c r="V47">
        <v>1.4938499999999999</v>
      </c>
      <c r="W47">
        <v>1.14144</v>
      </c>
      <c r="X47">
        <v>0.789018</v>
      </c>
      <c r="Y47">
        <v>0.69499500000000003</v>
      </c>
      <c r="Z47">
        <v>0.60097199999999995</v>
      </c>
      <c r="AA47">
        <v>0.54041399999999995</v>
      </c>
      <c r="AB47">
        <v>0.47985699999999998</v>
      </c>
      <c r="AC47">
        <f t="shared" si="1"/>
        <v>0.47985699999999998</v>
      </c>
    </row>
    <row r="48" spans="1:29" x14ac:dyDescent="0.25">
      <c r="R48">
        <v>2023</v>
      </c>
      <c r="S48">
        <v>1</v>
      </c>
      <c r="T48">
        <v>1.2707200000000001</v>
      </c>
      <c r="U48">
        <v>1.5414399999999999</v>
      </c>
      <c r="V48">
        <v>1.8121700000000001</v>
      </c>
      <c r="W48">
        <v>1.35121</v>
      </c>
      <c r="X48">
        <v>0.89024700000000001</v>
      </c>
      <c r="Y48">
        <v>0.74560899999999997</v>
      </c>
      <c r="Z48">
        <v>0.60097199999999995</v>
      </c>
      <c r="AA48">
        <v>0.54041399999999995</v>
      </c>
      <c r="AB48">
        <v>0.47985699999999998</v>
      </c>
      <c r="AC48">
        <f t="shared" si="1"/>
        <v>0.47985699999999998</v>
      </c>
    </row>
    <row r="49" spans="18:29" x14ac:dyDescent="0.25">
      <c r="R49">
        <v>2024</v>
      </c>
      <c r="S49">
        <v>1</v>
      </c>
      <c r="T49">
        <v>1.8262700000000001</v>
      </c>
      <c r="U49">
        <v>2.6525500000000002</v>
      </c>
      <c r="V49">
        <v>3.4788199999999998</v>
      </c>
      <c r="W49">
        <v>2.40849</v>
      </c>
      <c r="X49">
        <v>1.33815</v>
      </c>
      <c r="Y49">
        <v>0.96956299999999995</v>
      </c>
      <c r="Z49">
        <v>0.60097199999999995</v>
      </c>
      <c r="AA49">
        <v>0.54041399999999995</v>
      </c>
      <c r="AB49">
        <v>0.47985699999999998</v>
      </c>
      <c r="AC49">
        <f t="shared" si="1"/>
        <v>0.47985699999999998</v>
      </c>
    </row>
    <row r="50" spans="18:29" x14ac:dyDescent="0.25">
      <c r="R50">
        <v>2025</v>
      </c>
      <c r="S50">
        <v>1</v>
      </c>
      <c r="T50">
        <v>1.1067199999999999</v>
      </c>
      <c r="U50">
        <v>1.2134400000000001</v>
      </c>
      <c r="V50">
        <v>1.32016</v>
      </c>
      <c r="W50">
        <v>1.0252600000000001</v>
      </c>
      <c r="X50">
        <v>0.73036699999999999</v>
      </c>
      <c r="Y50">
        <v>0.66566899999999996</v>
      </c>
      <c r="Z50">
        <v>0.60097199999999995</v>
      </c>
      <c r="AA50">
        <v>0.54041399999999995</v>
      </c>
      <c r="AB50">
        <v>0.47985699999999998</v>
      </c>
      <c r="AC50">
        <f t="shared" si="1"/>
        <v>0.47985699999999998</v>
      </c>
    </row>
    <row r="51" spans="18:29" x14ac:dyDescent="0.25">
      <c r="R51">
        <v>2026</v>
      </c>
      <c r="S51">
        <v>1</v>
      </c>
      <c r="T51">
        <v>1.1668700000000001</v>
      </c>
      <c r="U51">
        <v>1.3337300000000001</v>
      </c>
      <c r="V51">
        <v>1.5005999999999999</v>
      </c>
      <c r="W51">
        <v>1.14592</v>
      </c>
      <c r="X51">
        <v>0.79124399999999995</v>
      </c>
      <c r="Y51">
        <v>0.69610799999999995</v>
      </c>
      <c r="Z51">
        <v>0.60097199999999995</v>
      </c>
      <c r="AA51">
        <v>0.54041399999999995</v>
      </c>
      <c r="AB51">
        <v>0.47985699999999998</v>
      </c>
      <c r="AC51">
        <f t="shared" si="1"/>
        <v>0.47985699999999998</v>
      </c>
    </row>
    <row r="52" spans="18:29" x14ac:dyDescent="0.25">
      <c r="R52">
        <v>2027</v>
      </c>
      <c r="S52">
        <v>1</v>
      </c>
      <c r="T52">
        <v>1.3128500000000001</v>
      </c>
      <c r="U52">
        <v>1.62571</v>
      </c>
      <c r="V52">
        <v>1.9385600000000001</v>
      </c>
      <c r="W52">
        <v>1.4335599999999999</v>
      </c>
      <c r="X52">
        <v>0.92855699999999997</v>
      </c>
      <c r="Y52">
        <v>0.764764</v>
      </c>
      <c r="Z52">
        <v>0.60097199999999995</v>
      </c>
      <c r="AA52">
        <v>0.54041399999999995</v>
      </c>
      <c r="AB52">
        <v>0.47985699999999998</v>
      </c>
      <c r="AC52">
        <f t="shared" si="1"/>
        <v>0.47985699999999998</v>
      </c>
    </row>
    <row r="53" spans="18:29" x14ac:dyDescent="0.25">
      <c r="R53">
        <v>2028</v>
      </c>
      <c r="S53">
        <v>1</v>
      </c>
      <c r="T53">
        <v>1.1600999999999999</v>
      </c>
      <c r="U53">
        <v>1.3202</v>
      </c>
      <c r="V53">
        <v>1.4802900000000001</v>
      </c>
      <c r="W53">
        <v>1.1324099999999999</v>
      </c>
      <c r="X53">
        <v>0.78453499999999998</v>
      </c>
      <c r="Y53">
        <v>0.69275299999999995</v>
      </c>
      <c r="Z53">
        <v>0.60097199999999995</v>
      </c>
      <c r="AA53">
        <v>0.54041399999999995</v>
      </c>
      <c r="AB53">
        <v>0.47985699999999998</v>
      </c>
      <c r="AC53">
        <f t="shared" si="1"/>
        <v>0.47985699999999998</v>
      </c>
    </row>
    <row r="54" spans="18:29" x14ac:dyDescent="0.25">
      <c r="R54">
        <v>2029</v>
      </c>
      <c r="S54">
        <v>1</v>
      </c>
      <c r="T54">
        <v>1.94</v>
      </c>
      <c r="U54">
        <v>2.8799899999999998</v>
      </c>
      <c r="V54">
        <v>3.8199900000000002</v>
      </c>
      <c r="W54">
        <v>2.6193499999999998</v>
      </c>
      <c r="X54">
        <v>1.41872</v>
      </c>
      <c r="Y54">
        <v>1.0098499999999999</v>
      </c>
      <c r="Z54">
        <v>0.60097199999999995</v>
      </c>
      <c r="AA54">
        <v>0.54041399999999995</v>
      </c>
      <c r="AB54">
        <v>0.47985699999999998</v>
      </c>
      <c r="AC54">
        <f t="shared" si="1"/>
        <v>0.47985699999999998</v>
      </c>
    </row>
    <row r="55" spans="18:29" x14ac:dyDescent="0.25">
      <c r="R55">
        <v>2030</v>
      </c>
      <c r="S55">
        <v>1</v>
      </c>
      <c r="T55">
        <v>1.3371900000000001</v>
      </c>
      <c r="U55">
        <v>1.67439</v>
      </c>
      <c r="V55">
        <v>2.0115799999999999</v>
      </c>
      <c r="W55">
        <v>1.48092</v>
      </c>
      <c r="X55">
        <v>0.95026299999999997</v>
      </c>
      <c r="Y55">
        <v>0.775617</v>
      </c>
      <c r="Z55">
        <v>0.60097199999999995</v>
      </c>
      <c r="AA55">
        <v>0.54041399999999995</v>
      </c>
      <c r="AB55">
        <v>0.47985699999999998</v>
      </c>
      <c r="AC55">
        <f t="shared" si="1"/>
        <v>0.47985699999999998</v>
      </c>
    </row>
    <row r="56" spans="18:29" x14ac:dyDescent="0.25">
      <c r="R56">
        <v>2031</v>
      </c>
      <c r="S56">
        <v>1</v>
      </c>
      <c r="T56">
        <v>1.0924100000000001</v>
      </c>
      <c r="U56">
        <v>1.18482</v>
      </c>
      <c r="V56">
        <v>1.27722</v>
      </c>
      <c r="W56">
        <v>0.99632699999999996</v>
      </c>
      <c r="X56">
        <v>0.71543000000000001</v>
      </c>
      <c r="Y56">
        <v>0.65820100000000004</v>
      </c>
      <c r="Z56">
        <v>0.60097199999999995</v>
      </c>
      <c r="AA56">
        <v>0.54041399999999995</v>
      </c>
      <c r="AB56">
        <v>0.47985699999999998</v>
      </c>
      <c r="AC56">
        <f t="shared" si="1"/>
        <v>0.47985699999999998</v>
      </c>
    </row>
    <row r="57" spans="18:29" x14ac:dyDescent="0.25">
      <c r="R57">
        <v>2032</v>
      </c>
      <c r="S57">
        <v>1</v>
      </c>
      <c r="T57">
        <v>1.5793200000000001</v>
      </c>
      <c r="U57">
        <v>2.1586500000000002</v>
      </c>
      <c r="V57">
        <v>2.7379699999999998</v>
      </c>
      <c r="W57">
        <v>1.9450700000000001</v>
      </c>
      <c r="X57">
        <v>1.1521600000000001</v>
      </c>
      <c r="Y57">
        <v>0.87656699999999999</v>
      </c>
      <c r="Z57">
        <v>0.60097199999999995</v>
      </c>
      <c r="AA57">
        <v>0.54041399999999995</v>
      </c>
      <c r="AB57">
        <v>0.47985699999999998</v>
      </c>
      <c r="AC57">
        <f t="shared" si="1"/>
        <v>0.47985699999999998</v>
      </c>
    </row>
    <row r="58" spans="18:29" x14ac:dyDescent="0.25">
      <c r="R58">
        <v>2033</v>
      </c>
      <c r="S58">
        <v>1</v>
      </c>
      <c r="T58">
        <v>1.1113</v>
      </c>
      <c r="U58">
        <v>1.2225900000000001</v>
      </c>
      <c r="V58">
        <v>1.33389</v>
      </c>
      <c r="W58">
        <v>1.0345</v>
      </c>
      <c r="X58">
        <v>0.73510500000000001</v>
      </c>
      <c r="Y58">
        <v>0.66803800000000002</v>
      </c>
      <c r="Z58">
        <v>0.60097199999999995</v>
      </c>
      <c r="AA58">
        <v>0.54041399999999995</v>
      </c>
      <c r="AB58">
        <v>0.47985699999999998</v>
      </c>
      <c r="AC58">
        <f t="shared" si="1"/>
        <v>0.47985699999999998</v>
      </c>
    </row>
    <row r="59" spans="18:29" x14ac:dyDescent="0.25">
      <c r="R59">
        <v>2034</v>
      </c>
      <c r="S59">
        <v>1</v>
      </c>
      <c r="T59">
        <v>1.8958600000000001</v>
      </c>
      <c r="U59">
        <v>2.7917299999999998</v>
      </c>
      <c r="V59">
        <v>3.6875900000000001</v>
      </c>
      <c r="W59">
        <v>2.53769</v>
      </c>
      <c r="X59">
        <v>1.3877900000000001</v>
      </c>
      <c r="Y59">
        <v>0.99438000000000004</v>
      </c>
      <c r="Z59">
        <v>0.60097199999999995</v>
      </c>
      <c r="AA59">
        <v>0.54041399999999995</v>
      </c>
      <c r="AB59">
        <v>0.47985699999999998</v>
      </c>
      <c r="AC59">
        <f t="shared" si="1"/>
        <v>0.47985699999999998</v>
      </c>
    </row>
    <row r="60" spans="18:29" x14ac:dyDescent="0.25">
      <c r="R60">
        <v>2035</v>
      </c>
      <c r="S60">
        <v>1</v>
      </c>
      <c r="T60">
        <v>1.552</v>
      </c>
      <c r="U60">
        <v>2.10399</v>
      </c>
      <c r="V60">
        <v>2.6559900000000001</v>
      </c>
      <c r="W60">
        <v>1.89324</v>
      </c>
      <c r="X60">
        <v>1.1304799999999999</v>
      </c>
      <c r="Y60">
        <v>0.86572700000000002</v>
      </c>
      <c r="Z60">
        <v>0.60097199999999995</v>
      </c>
      <c r="AA60">
        <v>0.54041399999999995</v>
      </c>
      <c r="AB60">
        <v>0.47985699999999998</v>
      </c>
      <c r="AC60">
        <f t="shared" si="1"/>
        <v>0.47985699999999998</v>
      </c>
    </row>
    <row r="61" spans="18:29" x14ac:dyDescent="0.25">
      <c r="R61">
        <v>2036</v>
      </c>
      <c r="S61">
        <v>1</v>
      </c>
      <c r="T61">
        <v>1.34134</v>
      </c>
      <c r="U61">
        <v>1.68268</v>
      </c>
      <c r="V61">
        <v>2.0240200000000002</v>
      </c>
      <c r="W61">
        <v>1.48898</v>
      </c>
      <c r="X61">
        <v>0.95393099999999997</v>
      </c>
      <c r="Y61">
        <v>0.777451</v>
      </c>
      <c r="Z61">
        <v>0.60097199999999995</v>
      </c>
      <c r="AA61">
        <v>0.54041399999999995</v>
      </c>
      <c r="AB61">
        <v>0.47985699999999998</v>
      </c>
      <c r="AC61">
        <f t="shared" si="1"/>
        <v>0.47985699999999998</v>
      </c>
    </row>
    <row r="62" spans="18:29" x14ac:dyDescent="0.25">
      <c r="R62">
        <v>2037</v>
      </c>
      <c r="S62">
        <v>1</v>
      </c>
      <c r="T62">
        <v>1.6619900000000001</v>
      </c>
      <c r="U62">
        <v>2.3239800000000002</v>
      </c>
      <c r="V62">
        <v>2.98597</v>
      </c>
      <c r="W62">
        <v>2.10114</v>
      </c>
      <c r="X62">
        <v>1.21631</v>
      </c>
      <c r="Y62">
        <v>0.90864299999999998</v>
      </c>
      <c r="Z62">
        <v>0.60097199999999995</v>
      </c>
      <c r="AA62">
        <v>0.54041399999999995</v>
      </c>
      <c r="AB62">
        <v>0.47985699999999998</v>
      </c>
      <c r="AC62">
        <f t="shared" si="1"/>
        <v>0.47985699999999998</v>
      </c>
    </row>
    <row r="63" spans="18:29" x14ac:dyDescent="0.25">
      <c r="R63">
        <v>2038</v>
      </c>
      <c r="S63">
        <v>1</v>
      </c>
      <c r="T63">
        <v>1.01631</v>
      </c>
      <c r="U63">
        <v>1.03261</v>
      </c>
      <c r="V63">
        <v>1.0489200000000001</v>
      </c>
      <c r="W63">
        <v>0.840754</v>
      </c>
      <c r="X63">
        <v>0.63258899999999996</v>
      </c>
      <c r="Y63">
        <v>0.61677999999999999</v>
      </c>
      <c r="Z63">
        <v>0.60097199999999995</v>
      </c>
      <c r="AA63">
        <v>0.54041399999999995</v>
      </c>
      <c r="AB63">
        <v>0.47985699999999998</v>
      </c>
      <c r="AC63">
        <f t="shared" si="1"/>
        <v>0.47985699999999998</v>
      </c>
    </row>
    <row r="64" spans="18:29" x14ac:dyDescent="0.25">
      <c r="R64">
        <v>2039</v>
      </c>
      <c r="S64">
        <v>1</v>
      </c>
      <c r="T64">
        <v>1.39432</v>
      </c>
      <c r="U64">
        <v>1.7886500000000001</v>
      </c>
      <c r="V64">
        <v>2.1829700000000001</v>
      </c>
      <c r="W64">
        <v>1.59152</v>
      </c>
      <c r="X64">
        <v>1.0000800000000001</v>
      </c>
      <c r="Y64">
        <v>0.80052500000000004</v>
      </c>
      <c r="Z64">
        <v>0.60097199999999995</v>
      </c>
      <c r="AA64">
        <v>0.54041399999999995</v>
      </c>
      <c r="AB64">
        <v>0.47985699999999998</v>
      </c>
      <c r="AC64">
        <f t="shared" si="1"/>
        <v>0.47985699999999998</v>
      </c>
    </row>
    <row r="65" spans="18:29" x14ac:dyDescent="0.25">
      <c r="R65">
        <v>2040</v>
      </c>
      <c r="S65">
        <v>1</v>
      </c>
      <c r="T65">
        <v>1.4641</v>
      </c>
      <c r="U65">
        <v>1.9281900000000001</v>
      </c>
      <c r="V65">
        <v>2.39229</v>
      </c>
      <c r="W65">
        <v>1.72563</v>
      </c>
      <c r="X65">
        <v>1.05897</v>
      </c>
      <c r="Y65">
        <v>0.82997200000000004</v>
      </c>
      <c r="Z65">
        <v>0.60097199999999995</v>
      </c>
      <c r="AA65">
        <v>0.54041399999999995</v>
      </c>
      <c r="AB65">
        <v>0.47985699999999998</v>
      </c>
      <c r="AC65">
        <f t="shared" si="1"/>
        <v>0.47985699999999998</v>
      </c>
    </row>
    <row r="66" spans="18:29" x14ac:dyDescent="0.25">
      <c r="R66">
        <v>2041</v>
      </c>
      <c r="S66">
        <v>1</v>
      </c>
      <c r="T66">
        <v>1.08724</v>
      </c>
      <c r="U66">
        <v>1.17448</v>
      </c>
      <c r="V66">
        <v>1.26172</v>
      </c>
      <c r="W66">
        <v>0.98585400000000001</v>
      </c>
      <c r="X66">
        <v>0.70999000000000001</v>
      </c>
      <c r="Y66">
        <v>0.65548099999999998</v>
      </c>
      <c r="Z66">
        <v>0.60097199999999995</v>
      </c>
      <c r="AA66">
        <v>0.54041399999999995</v>
      </c>
      <c r="AB66">
        <v>0.47985699999999998</v>
      </c>
      <c r="AC66">
        <f t="shared" si="1"/>
        <v>0.47985699999999998</v>
      </c>
    </row>
    <row r="67" spans="18:29" x14ac:dyDescent="0.25">
      <c r="R67">
        <v>2042</v>
      </c>
      <c r="S67">
        <v>1</v>
      </c>
      <c r="T67">
        <v>1.4512799999999999</v>
      </c>
      <c r="U67">
        <v>1.90256</v>
      </c>
      <c r="V67">
        <v>2.3538399999999999</v>
      </c>
      <c r="W67">
        <v>1.7010700000000001</v>
      </c>
      <c r="X67">
        <v>1.0483</v>
      </c>
      <c r="Y67">
        <v>0.82463799999999998</v>
      </c>
      <c r="Z67">
        <v>0.60097199999999995</v>
      </c>
      <c r="AA67">
        <v>0.54041399999999995</v>
      </c>
      <c r="AB67">
        <v>0.47985699999999998</v>
      </c>
      <c r="AC67">
        <f t="shared" ref="AC67:AC123" si="2">AB67</f>
        <v>0.47985699999999998</v>
      </c>
    </row>
    <row r="68" spans="18:29" x14ac:dyDescent="0.25">
      <c r="R68">
        <v>2043</v>
      </c>
      <c r="S68">
        <v>1</v>
      </c>
      <c r="T68">
        <v>1.55314</v>
      </c>
      <c r="U68">
        <v>2.1062699999999999</v>
      </c>
      <c r="V68">
        <v>2.6594099999999998</v>
      </c>
      <c r="W68">
        <v>1.8954</v>
      </c>
      <c r="X68">
        <v>1.1313899999999999</v>
      </c>
      <c r="Y68">
        <v>0.86618099999999998</v>
      </c>
      <c r="Z68">
        <v>0.60097199999999995</v>
      </c>
      <c r="AA68">
        <v>0.54041399999999995</v>
      </c>
      <c r="AB68">
        <v>0.47985699999999998</v>
      </c>
      <c r="AC68">
        <f t="shared" si="2"/>
        <v>0.47985699999999998</v>
      </c>
    </row>
    <row r="69" spans="18:29" x14ac:dyDescent="0.25">
      <c r="R69">
        <v>2044</v>
      </c>
      <c r="S69">
        <v>1</v>
      </c>
      <c r="T69">
        <v>2.4998999999999998</v>
      </c>
      <c r="U69">
        <v>3.9998</v>
      </c>
      <c r="V69">
        <v>5.4996999999999998</v>
      </c>
      <c r="W69">
        <v>3.6406399999999999</v>
      </c>
      <c r="X69">
        <v>1.7815799999999999</v>
      </c>
      <c r="Y69">
        <v>1.1912799999999999</v>
      </c>
      <c r="Z69">
        <v>0.60097199999999995</v>
      </c>
      <c r="AA69">
        <v>0.54041399999999995</v>
      </c>
      <c r="AB69">
        <v>0.47985699999999998</v>
      </c>
      <c r="AC69">
        <f t="shared" si="2"/>
        <v>0.47985699999999998</v>
      </c>
    </row>
    <row r="70" spans="18:29" x14ac:dyDescent="0.25">
      <c r="R70">
        <v>2045</v>
      </c>
      <c r="S70">
        <v>1</v>
      </c>
      <c r="T70">
        <v>3.0088900000000001</v>
      </c>
      <c r="U70">
        <v>5.0177899999999998</v>
      </c>
      <c r="V70">
        <v>7.0266799999999998</v>
      </c>
      <c r="W70">
        <v>4.55152</v>
      </c>
      <c r="X70">
        <v>2.0763600000000002</v>
      </c>
      <c r="Y70">
        <v>1.33867</v>
      </c>
      <c r="Z70">
        <v>0.60097199999999995</v>
      </c>
      <c r="AA70">
        <v>0.54041399999999995</v>
      </c>
      <c r="AB70">
        <v>0.47985699999999998</v>
      </c>
      <c r="AC70">
        <f t="shared" si="2"/>
        <v>0.47985699999999998</v>
      </c>
    </row>
    <row r="71" spans="18:29" x14ac:dyDescent="0.25">
      <c r="R71">
        <v>2046</v>
      </c>
      <c r="S71">
        <v>1</v>
      </c>
      <c r="T71">
        <v>1.09202</v>
      </c>
      <c r="U71">
        <v>1.18404</v>
      </c>
      <c r="V71">
        <v>1.27606</v>
      </c>
      <c r="W71">
        <v>0.99554399999999998</v>
      </c>
      <c r="X71">
        <v>0.71502399999999999</v>
      </c>
      <c r="Y71">
        <v>0.65799799999999997</v>
      </c>
      <c r="Z71">
        <v>0.60097199999999995</v>
      </c>
      <c r="AA71">
        <v>0.54041399999999995</v>
      </c>
      <c r="AB71">
        <v>0.47985699999999998</v>
      </c>
      <c r="AC71">
        <f t="shared" si="2"/>
        <v>0.47985699999999998</v>
      </c>
    </row>
    <row r="72" spans="18:29" x14ac:dyDescent="0.25">
      <c r="R72">
        <v>2047</v>
      </c>
      <c r="S72">
        <v>1</v>
      </c>
      <c r="T72">
        <v>1.5665500000000001</v>
      </c>
      <c r="U72">
        <v>2.1331000000000002</v>
      </c>
      <c r="V72">
        <v>2.6996500000000001</v>
      </c>
      <c r="W72">
        <v>1.92086</v>
      </c>
      <c r="X72">
        <v>1.1420600000000001</v>
      </c>
      <c r="Y72">
        <v>0.87151599999999996</v>
      </c>
      <c r="Z72">
        <v>0.60097199999999995</v>
      </c>
      <c r="AA72">
        <v>0.54041399999999995</v>
      </c>
      <c r="AB72">
        <v>0.47985699999999998</v>
      </c>
      <c r="AC72">
        <f t="shared" si="2"/>
        <v>0.47985699999999998</v>
      </c>
    </row>
    <row r="73" spans="18:29" x14ac:dyDescent="0.25">
      <c r="R73">
        <v>2048</v>
      </c>
      <c r="S73">
        <v>1</v>
      </c>
      <c r="T73">
        <v>1.9818800000000001</v>
      </c>
      <c r="U73">
        <v>2.9637600000000002</v>
      </c>
      <c r="V73">
        <v>3.9456500000000001</v>
      </c>
      <c r="W73">
        <v>2.6966800000000002</v>
      </c>
      <c r="X73">
        <v>1.4477100000000001</v>
      </c>
      <c r="Y73">
        <v>1.02434</v>
      </c>
      <c r="Z73">
        <v>0.60097199999999995</v>
      </c>
      <c r="AA73">
        <v>0.54041399999999995</v>
      </c>
      <c r="AB73">
        <v>0.47985699999999998</v>
      </c>
      <c r="AC73">
        <f t="shared" si="2"/>
        <v>0.47985699999999998</v>
      </c>
    </row>
    <row r="74" spans="18:29" x14ac:dyDescent="0.25">
      <c r="R74">
        <v>2049</v>
      </c>
      <c r="S74">
        <v>1</v>
      </c>
      <c r="T74">
        <v>1.5465199999999999</v>
      </c>
      <c r="U74">
        <v>2.0930300000000002</v>
      </c>
      <c r="V74">
        <v>2.6395499999999998</v>
      </c>
      <c r="W74">
        <v>1.88283</v>
      </c>
      <c r="X74">
        <v>1.1261000000000001</v>
      </c>
      <c r="Y74">
        <v>0.86353800000000003</v>
      </c>
      <c r="Z74">
        <v>0.60097199999999995</v>
      </c>
      <c r="AA74">
        <v>0.54041399999999995</v>
      </c>
      <c r="AB74">
        <v>0.47985699999999998</v>
      </c>
      <c r="AC74">
        <f t="shared" si="2"/>
        <v>0.47985699999999998</v>
      </c>
    </row>
    <row r="75" spans="18:29" x14ac:dyDescent="0.25">
      <c r="R75">
        <v>2050</v>
      </c>
      <c r="S75">
        <v>1</v>
      </c>
      <c r="T75">
        <v>1.2737700000000001</v>
      </c>
      <c r="U75">
        <v>1.5475399999999999</v>
      </c>
      <c r="V75">
        <v>1.82131</v>
      </c>
      <c r="W75">
        <v>1.3571800000000001</v>
      </c>
      <c r="X75">
        <v>0.89305299999999999</v>
      </c>
      <c r="Y75">
        <v>0.74701200000000001</v>
      </c>
      <c r="Z75">
        <v>0.60097199999999995</v>
      </c>
      <c r="AA75">
        <v>0.54041399999999995</v>
      </c>
      <c r="AB75">
        <v>0.47985699999999998</v>
      </c>
      <c r="AC75">
        <f t="shared" si="2"/>
        <v>0.47985699999999998</v>
      </c>
    </row>
    <row r="76" spans="18:29" x14ac:dyDescent="0.25">
      <c r="R76">
        <v>2051</v>
      </c>
      <c r="S76">
        <v>1</v>
      </c>
      <c r="T76">
        <v>1.7571699999999999</v>
      </c>
      <c r="U76">
        <v>2.5143399999999998</v>
      </c>
      <c r="V76">
        <v>3.2715100000000001</v>
      </c>
      <c r="W76">
        <v>2.27963</v>
      </c>
      <c r="X76">
        <v>1.28775</v>
      </c>
      <c r="Y76">
        <v>0.94435999999999998</v>
      </c>
      <c r="Z76">
        <v>0.60097199999999995</v>
      </c>
      <c r="AA76">
        <v>0.54041399999999995</v>
      </c>
      <c r="AB76">
        <v>0.47985699999999998</v>
      </c>
      <c r="AC76">
        <f t="shared" si="2"/>
        <v>0.47985699999999998</v>
      </c>
    </row>
    <row r="77" spans="18:29" x14ac:dyDescent="0.25">
      <c r="R77">
        <v>2052</v>
      </c>
      <c r="S77">
        <v>1</v>
      </c>
      <c r="T77">
        <v>1.0769500000000001</v>
      </c>
      <c r="U77">
        <v>1.15391</v>
      </c>
      <c r="V77">
        <v>1.2308600000000001</v>
      </c>
      <c r="W77">
        <v>0.96497699999999997</v>
      </c>
      <c r="X77">
        <v>0.69908999999999999</v>
      </c>
      <c r="Y77">
        <v>0.65003100000000003</v>
      </c>
      <c r="Z77">
        <v>0.60097199999999995</v>
      </c>
      <c r="AA77">
        <v>0.54041399999999995</v>
      </c>
      <c r="AB77">
        <v>0.47985699999999998</v>
      </c>
      <c r="AC77">
        <f t="shared" si="2"/>
        <v>0.47985699999999998</v>
      </c>
    </row>
    <row r="78" spans="18:29" x14ac:dyDescent="0.25">
      <c r="R78">
        <v>2053</v>
      </c>
      <c r="S78">
        <v>1</v>
      </c>
      <c r="T78">
        <v>1.00183</v>
      </c>
      <c r="U78">
        <v>1.0036700000000001</v>
      </c>
      <c r="V78">
        <v>1.0055000000000001</v>
      </c>
      <c r="W78">
        <v>0.81079900000000005</v>
      </c>
      <c r="X78">
        <v>0.61609700000000001</v>
      </c>
      <c r="Y78">
        <v>0.60853400000000002</v>
      </c>
      <c r="Z78">
        <v>0.60097199999999995</v>
      </c>
      <c r="AA78">
        <v>0.54041399999999995</v>
      </c>
      <c r="AB78">
        <v>0.47985699999999998</v>
      </c>
      <c r="AC78">
        <f t="shared" si="2"/>
        <v>0.47985699999999998</v>
      </c>
    </row>
    <row r="79" spans="18:29" x14ac:dyDescent="0.25">
      <c r="R79">
        <v>2054</v>
      </c>
      <c r="S79">
        <v>1</v>
      </c>
      <c r="T79">
        <v>1.2978099999999999</v>
      </c>
      <c r="U79">
        <v>1.59562</v>
      </c>
      <c r="V79">
        <v>1.8934299999999999</v>
      </c>
      <c r="W79">
        <v>1.40421</v>
      </c>
      <c r="X79">
        <v>0.91498999999999997</v>
      </c>
      <c r="Y79">
        <v>0.75798100000000002</v>
      </c>
      <c r="Z79">
        <v>0.60097199999999995</v>
      </c>
      <c r="AA79">
        <v>0.54041399999999995</v>
      </c>
      <c r="AB79">
        <v>0.47985699999999998</v>
      </c>
      <c r="AC79">
        <f t="shared" si="2"/>
        <v>0.47985699999999998</v>
      </c>
    </row>
    <row r="80" spans="18:29" x14ac:dyDescent="0.25">
      <c r="R80">
        <v>2055</v>
      </c>
      <c r="S80">
        <v>1</v>
      </c>
      <c r="T80">
        <v>1.07464</v>
      </c>
      <c r="U80">
        <v>1.1492800000000001</v>
      </c>
      <c r="V80">
        <v>1.2239199999999999</v>
      </c>
      <c r="W80">
        <v>0.96027300000000004</v>
      </c>
      <c r="X80">
        <v>0.69662400000000002</v>
      </c>
      <c r="Y80">
        <v>0.64879799999999999</v>
      </c>
      <c r="Z80">
        <v>0.60097199999999995</v>
      </c>
      <c r="AA80">
        <v>0.54041399999999995</v>
      </c>
      <c r="AB80">
        <v>0.47985699999999998</v>
      </c>
      <c r="AC80">
        <f t="shared" si="2"/>
        <v>0.47985699999999998</v>
      </c>
    </row>
    <row r="81" spans="18:29" x14ac:dyDescent="0.25">
      <c r="R81">
        <v>2056</v>
      </c>
      <c r="S81">
        <v>1</v>
      </c>
      <c r="T81">
        <v>1.10883</v>
      </c>
      <c r="U81">
        <v>1.21766</v>
      </c>
      <c r="V81">
        <v>1.3264899999999999</v>
      </c>
      <c r="W81">
        <v>1.02952</v>
      </c>
      <c r="X81">
        <v>0.73255199999999998</v>
      </c>
      <c r="Y81">
        <v>0.66676199999999997</v>
      </c>
      <c r="Z81">
        <v>0.60097199999999995</v>
      </c>
      <c r="AA81">
        <v>0.54041399999999995</v>
      </c>
      <c r="AB81">
        <v>0.47985699999999998</v>
      </c>
      <c r="AC81">
        <f t="shared" si="2"/>
        <v>0.47985699999999998</v>
      </c>
    </row>
    <row r="82" spans="18:29" x14ac:dyDescent="0.25">
      <c r="R82">
        <v>2057</v>
      </c>
      <c r="S82">
        <v>1</v>
      </c>
      <c r="T82">
        <v>2.2002999999999999</v>
      </c>
      <c r="U82">
        <v>3.4005999999999998</v>
      </c>
      <c r="V82">
        <v>4.6009099999999998</v>
      </c>
      <c r="W82">
        <v>3.0972499999999998</v>
      </c>
      <c r="X82">
        <v>1.5935900000000001</v>
      </c>
      <c r="Y82">
        <v>1.09728</v>
      </c>
      <c r="Z82">
        <v>0.60097199999999995</v>
      </c>
      <c r="AA82">
        <v>0.54041399999999995</v>
      </c>
      <c r="AB82">
        <v>0.47985699999999998</v>
      </c>
      <c r="AC82">
        <f t="shared" si="2"/>
        <v>0.47985699999999998</v>
      </c>
    </row>
    <row r="83" spans="18:29" x14ac:dyDescent="0.25">
      <c r="R83">
        <v>2058</v>
      </c>
      <c r="S83">
        <v>1</v>
      </c>
      <c r="T83">
        <v>1.98512</v>
      </c>
      <c r="U83">
        <v>2.97024</v>
      </c>
      <c r="V83">
        <v>3.9553600000000002</v>
      </c>
      <c r="W83">
        <v>2.7026500000000002</v>
      </c>
      <c r="X83">
        <v>1.4499299999999999</v>
      </c>
      <c r="Y83">
        <v>1.02545</v>
      </c>
      <c r="Z83">
        <v>0.60097199999999995</v>
      </c>
      <c r="AA83">
        <v>0.54041399999999995</v>
      </c>
      <c r="AB83">
        <v>0.47985699999999998</v>
      </c>
      <c r="AC83">
        <f t="shared" si="2"/>
        <v>0.47985699999999998</v>
      </c>
    </row>
    <row r="84" spans="18:29" x14ac:dyDescent="0.25">
      <c r="R84">
        <v>2059</v>
      </c>
      <c r="S84">
        <v>1</v>
      </c>
      <c r="T84">
        <v>1.1626799999999999</v>
      </c>
      <c r="U84">
        <v>1.3253699999999999</v>
      </c>
      <c r="V84">
        <v>1.4880500000000001</v>
      </c>
      <c r="W84">
        <v>1.13757</v>
      </c>
      <c r="X84">
        <v>0.78710000000000002</v>
      </c>
      <c r="Y84">
        <v>0.69403599999999999</v>
      </c>
      <c r="Z84">
        <v>0.60097199999999995</v>
      </c>
      <c r="AA84">
        <v>0.54041399999999995</v>
      </c>
      <c r="AB84">
        <v>0.47985699999999998</v>
      </c>
      <c r="AC84">
        <f t="shared" si="2"/>
        <v>0.47985699999999998</v>
      </c>
    </row>
    <row r="85" spans="18:29" x14ac:dyDescent="0.25">
      <c r="R85">
        <v>2060</v>
      </c>
      <c r="S85">
        <v>1</v>
      </c>
      <c r="T85">
        <v>1.56938</v>
      </c>
      <c r="U85">
        <v>2.1387700000000001</v>
      </c>
      <c r="V85">
        <v>2.7081499999999998</v>
      </c>
      <c r="W85">
        <v>1.9262300000000001</v>
      </c>
      <c r="X85">
        <v>1.1443000000000001</v>
      </c>
      <c r="Y85">
        <v>0.87263800000000002</v>
      </c>
      <c r="Z85">
        <v>0.60097199999999995</v>
      </c>
      <c r="AA85">
        <v>0.54041399999999995</v>
      </c>
      <c r="AB85">
        <v>0.47985699999999998</v>
      </c>
      <c r="AC85">
        <f t="shared" si="2"/>
        <v>0.47985699999999998</v>
      </c>
    </row>
    <row r="86" spans="18:29" x14ac:dyDescent="0.25">
      <c r="R86">
        <v>2061</v>
      </c>
      <c r="S86">
        <v>1</v>
      </c>
      <c r="T86">
        <v>1.3891800000000001</v>
      </c>
      <c r="U86">
        <v>1.7783599999999999</v>
      </c>
      <c r="V86">
        <v>2.1675499999999999</v>
      </c>
      <c r="W86">
        <v>1.5815999999999999</v>
      </c>
      <c r="X86">
        <v>0.99565700000000001</v>
      </c>
      <c r="Y86">
        <v>0.79831399999999997</v>
      </c>
      <c r="Z86">
        <v>0.60097199999999995</v>
      </c>
      <c r="AA86">
        <v>0.54041399999999995</v>
      </c>
      <c r="AB86">
        <v>0.47985699999999998</v>
      </c>
      <c r="AC86">
        <f t="shared" si="2"/>
        <v>0.47985699999999998</v>
      </c>
    </row>
    <row r="87" spans="18:29" x14ac:dyDescent="0.25">
      <c r="R87">
        <v>2062</v>
      </c>
      <c r="S87">
        <v>1</v>
      </c>
      <c r="T87">
        <v>1.80308</v>
      </c>
      <c r="U87">
        <v>2.60616</v>
      </c>
      <c r="V87">
        <v>3.40924</v>
      </c>
      <c r="W87">
        <v>2.36531</v>
      </c>
      <c r="X87">
        <v>1.3213699999999999</v>
      </c>
      <c r="Y87">
        <v>0.96116900000000005</v>
      </c>
      <c r="Z87">
        <v>0.60097199999999995</v>
      </c>
      <c r="AA87">
        <v>0.54041399999999995</v>
      </c>
      <c r="AB87">
        <v>0.47985699999999998</v>
      </c>
      <c r="AC87">
        <f t="shared" si="2"/>
        <v>0.47985699999999998</v>
      </c>
    </row>
    <row r="88" spans="18:29" x14ac:dyDescent="0.25">
      <c r="R88">
        <v>2063</v>
      </c>
      <c r="S88">
        <v>1</v>
      </c>
      <c r="T88">
        <v>1.4617899999999999</v>
      </c>
      <c r="U88">
        <v>1.9235800000000001</v>
      </c>
      <c r="V88">
        <v>2.3853800000000001</v>
      </c>
      <c r="W88">
        <v>1.72122</v>
      </c>
      <c r="X88">
        <v>1.0570600000000001</v>
      </c>
      <c r="Y88">
        <v>0.82901499999999995</v>
      </c>
      <c r="Z88">
        <v>0.60097199999999995</v>
      </c>
      <c r="AA88">
        <v>0.54041399999999995</v>
      </c>
      <c r="AB88">
        <v>0.47985699999999998</v>
      </c>
      <c r="AC88">
        <f t="shared" si="2"/>
        <v>0.47985699999999998</v>
      </c>
    </row>
    <row r="89" spans="18:29" x14ac:dyDescent="0.25">
      <c r="R89">
        <v>2064</v>
      </c>
      <c r="S89">
        <v>1</v>
      </c>
      <c r="T89">
        <v>1.9514899999999999</v>
      </c>
      <c r="U89">
        <v>2.90299</v>
      </c>
      <c r="V89">
        <v>3.8544800000000001</v>
      </c>
      <c r="W89">
        <v>2.6406000000000001</v>
      </c>
      <c r="X89">
        <v>1.4267099999999999</v>
      </c>
      <c r="Y89">
        <v>1.0138400000000001</v>
      </c>
      <c r="Z89">
        <v>0.60097199999999995</v>
      </c>
      <c r="AA89">
        <v>0.54041399999999995</v>
      </c>
      <c r="AB89">
        <v>0.47985699999999998</v>
      </c>
      <c r="AC89">
        <f t="shared" si="2"/>
        <v>0.47985699999999998</v>
      </c>
    </row>
    <row r="90" spans="18:29" x14ac:dyDescent="0.25">
      <c r="R90">
        <v>2065</v>
      </c>
      <c r="S90">
        <v>1</v>
      </c>
      <c r="T90">
        <v>1.45702</v>
      </c>
      <c r="U90">
        <v>1.9140299999999999</v>
      </c>
      <c r="V90">
        <v>2.3710499999999999</v>
      </c>
      <c r="W90">
        <v>1.71207</v>
      </c>
      <c r="X90">
        <v>1.0530900000000001</v>
      </c>
      <c r="Y90">
        <v>0.82702900000000001</v>
      </c>
      <c r="Z90">
        <v>0.60097199999999995</v>
      </c>
      <c r="AA90">
        <v>0.54041399999999995</v>
      </c>
      <c r="AB90">
        <v>0.47985699999999998</v>
      </c>
      <c r="AC90">
        <f t="shared" si="2"/>
        <v>0.47985699999999998</v>
      </c>
    </row>
    <row r="91" spans="18:29" x14ac:dyDescent="0.25">
      <c r="R91">
        <v>2066</v>
      </c>
      <c r="S91">
        <v>1</v>
      </c>
      <c r="T91">
        <v>1.2738</v>
      </c>
      <c r="U91">
        <v>1.5476099999999999</v>
      </c>
      <c r="V91">
        <v>1.82141</v>
      </c>
      <c r="W91">
        <v>1.3572500000000001</v>
      </c>
      <c r="X91">
        <v>0.89308399999999999</v>
      </c>
      <c r="Y91">
        <v>0.74702800000000003</v>
      </c>
      <c r="Z91">
        <v>0.60097199999999995</v>
      </c>
      <c r="AA91">
        <v>0.54041399999999995</v>
      </c>
      <c r="AB91">
        <v>0.47985699999999998</v>
      </c>
      <c r="AC91">
        <f t="shared" si="2"/>
        <v>0.47985699999999998</v>
      </c>
    </row>
    <row r="92" spans="18:29" x14ac:dyDescent="0.25">
      <c r="R92">
        <v>2067</v>
      </c>
      <c r="S92">
        <v>1</v>
      </c>
      <c r="T92">
        <v>1.76284</v>
      </c>
      <c r="U92">
        <v>2.5256799999999999</v>
      </c>
      <c r="V92">
        <v>3.2885200000000001</v>
      </c>
      <c r="W92">
        <v>2.2902300000000002</v>
      </c>
      <c r="X92">
        <v>1.29193</v>
      </c>
      <c r="Y92">
        <v>0.94645100000000004</v>
      </c>
      <c r="Z92">
        <v>0.60097199999999995</v>
      </c>
      <c r="AA92">
        <v>0.54041399999999995</v>
      </c>
      <c r="AB92">
        <v>0.47985699999999998</v>
      </c>
      <c r="AC92">
        <f t="shared" si="2"/>
        <v>0.47985699999999998</v>
      </c>
    </row>
    <row r="93" spans="18:29" x14ac:dyDescent="0.25">
      <c r="R93">
        <v>2068</v>
      </c>
      <c r="S93">
        <v>1</v>
      </c>
      <c r="T93">
        <v>1.8154600000000001</v>
      </c>
      <c r="U93">
        <v>2.6309300000000002</v>
      </c>
      <c r="V93">
        <v>3.4463900000000001</v>
      </c>
      <c r="W93">
        <v>2.3883700000000001</v>
      </c>
      <c r="X93">
        <v>1.3303499999999999</v>
      </c>
      <c r="Y93">
        <v>0.96565900000000005</v>
      </c>
      <c r="Z93">
        <v>0.60097199999999995</v>
      </c>
      <c r="AA93">
        <v>0.54041399999999995</v>
      </c>
      <c r="AB93">
        <v>0.47985699999999998</v>
      </c>
      <c r="AC93">
        <f t="shared" si="2"/>
        <v>0.47985699999999998</v>
      </c>
    </row>
    <row r="94" spans="18:29" x14ac:dyDescent="0.25">
      <c r="R94">
        <v>2069</v>
      </c>
      <c r="S94">
        <v>1</v>
      </c>
      <c r="T94">
        <v>2.1718600000000001</v>
      </c>
      <c r="U94">
        <v>3.3437199999999998</v>
      </c>
      <c r="V94">
        <v>4.5155799999999999</v>
      </c>
      <c r="W94">
        <v>3.0453199999999998</v>
      </c>
      <c r="X94">
        <v>1.5750599999999999</v>
      </c>
      <c r="Y94">
        <v>1.08802</v>
      </c>
      <c r="Z94">
        <v>0.60097199999999995</v>
      </c>
      <c r="AA94">
        <v>0.54041399999999995</v>
      </c>
      <c r="AB94">
        <v>0.47985699999999998</v>
      </c>
      <c r="AC94">
        <f t="shared" si="2"/>
        <v>0.47985699999999998</v>
      </c>
    </row>
    <row r="95" spans="18:29" x14ac:dyDescent="0.25">
      <c r="R95">
        <v>2070</v>
      </c>
      <c r="S95">
        <v>1</v>
      </c>
      <c r="T95">
        <v>2.3593500000000001</v>
      </c>
      <c r="U95">
        <v>3.7186900000000001</v>
      </c>
      <c r="V95">
        <v>5.0780399999999997</v>
      </c>
      <c r="W95">
        <v>3.3864900000000002</v>
      </c>
      <c r="X95">
        <v>1.69495</v>
      </c>
      <c r="Y95">
        <v>1.1479600000000001</v>
      </c>
      <c r="Z95">
        <v>0.60097199999999995</v>
      </c>
      <c r="AA95">
        <v>0.54041399999999995</v>
      </c>
      <c r="AB95">
        <v>0.47985699999999998</v>
      </c>
      <c r="AC95">
        <f t="shared" si="2"/>
        <v>0.47985699999999998</v>
      </c>
    </row>
    <row r="96" spans="18:29" x14ac:dyDescent="0.25">
      <c r="R96">
        <v>2071</v>
      </c>
      <c r="S96">
        <v>1</v>
      </c>
      <c r="T96">
        <v>1.3426499999999999</v>
      </c>
      <c r="U96">
        <v>1.6853</v>
      </c>
      <c r="V96">
        <v>2.0279600000000002</v>
      </c>
      <c r="W96">
        <v>1.49152</v>
      </c>
      <c r="X96">
        <v>0.95508999999999999</v>
      </c>
      <c r="Y96">
        <v>0.77803100000000003</v>
      </c>
      <c r="Z96">
        <v>0.60097199999999995</v>
      </c>
      <c r="AA96">
        <v>0.54041399999999995</v>
      </c>
      <c r="AB96">
        <v>0.47985699999999998</v>
      </c>
      <c r="AC96">
        <f t="shared" si="2"/>
        <v>0.47985699999999998</v>
      </c>
    </row>
    <row r="97" spans="18:29" x14ac:dyDescent="0.25">
      <c r="R97">
        <v>2072</v>
      </c>
      <c r="S97">
        <v>1</v>
      </c>
      <c r="T97">
        <v>1.6406099999999999</v>
      </c>
      <c r="U97">
        <v>2.2812299999999999</v>
      </c>
      <c r="V97">
        <v>2.92184</v>
      </c>
      <c r="W97">
        <v>2.06088</v>
      </c>
      <c r="X97">
        <v>1.1999200000000001</v>
      </c>
      <c r="Y97">
        <v>0.90044800000000003</v>
      </c>
      <c r="Z97">
        <v>0.60097199999999995</v>
      </c>
      <c r="AA97">
        <v>0.54041399999999995</v>
      </c>
      <c r="AB97">
        <v>0.47985699999999998</v>
      </c>
      <c r="AC97">
        <f t="shared" si="2"/>
        <v>0.47985699999999998</v>
      </c>
    </row>
    <row r="98" spans="18:29" x14ac:dyDescent="0.25">
      <c r="R98">
        <v>2073</v>
      </c>
      <c r="S98">
        <v>1</v>
      </c>
      <c r="T98">
        <v>1.9540900000000001</v>
      </c>
      <c r="U98">
        <v>2.9081800000000002</v>
      </c>
      <c r="V98">
        <v>3.8622700000000001</v>
      </c>
      <c r="W98">
        <v>2.6453899999999999</v>
      </c>
      <c r="X98">
        <v>1.4285099999999999</v>
      </c>
      <c r="Y98">
        <v>1.01474</v>
      </c>
      <c r="Z98">
        <v>0.60097199999999995</v>
      </c>
      <c r="AA98">
        <v>0.54041399999999995</v>
      </c>
      <c r="AB98">
        <v>0.47985699999999998</v>
      </c>
      <c r="AC98">
        <f t="shared" si="2"/>
        <v>0.47985699999999998</v>
      </c>
    </row>
    <row r="99" spans="18:29" x14ac:dyDescent="0.25">
      <c r="R99">
        <v>2074</v>
      </c>
      <c r="S99">
        <v>1</v>
      </c>
      <c r="T99">
        <v>1.4342200000000001</v>
      </c>
      <c r="U99">
        <v>1.8684499999999999</v>
      </c>
      <c r="V99">
        <v>2.30267</v>
      </c>
      <c r="W99">
        <v>1.6683399999999999</v>
      </c>
      <c r="X99">
        <v>1.0340100000000001</v>
      </c>
      <c r="Y99">
        <v>0.81748799999999999</v>
      </c>
      <c r="Z99">
        <v>0.60097199999999995</v>
      </c>
      <c r="AA99">
        <v>0.54041399999999995</v>
      </c>
      <c r="AB99">
        <v>0.47985699999999998</v>
      </c>
      <c r="AC99">
        <f t="shared" si="2"/>
        <v>0.47985699999999998</v>
      </c>
    </row>
    <row r="100" spans="18:29" x14ac:dyDescent="0.25">
      <c r="R100">
        <v>2075</v>
      </c>
      <c r="S100">
        <v>1</v>
      </c>
      <c r="T100">
        <v>1.7138899999999999</v>
      </c>
      <c r="U100">
        <v>2.4277799999999998</v>
      </c>
      <c r="V100">
        <v>3.1416599999999999</v>
      </c>
      <c r="W100">
        <v>2.19862</v>
      </c>
      <c r="X100">
        <v>1.2555700000000001</v>
      </c>
      <c r="Y100">
        <v>0.92827000000000004</v>
      </c>
      <c r="Z100">
        <v>0.60097199999999995</v>
      </c>
      <c r="AA100">
        <v>0.54041399999999995</v>
      </c>
      <c r="AB100">
        <v>0.47985699999999998</v>
      </c>
      <c r="AC100">
        <f t="shared" si="2"/>
        <v>0.47985699999999998</v>
      </c>
    </row>
    <row r="101" spans="18:29" x14ac:dyDescent="0.25">
      <c r="R101">
        <v>2076</v>
      </c>
      <c r="S101">
        <v>1</v>
      </c>
      <c r="T101">
        <v>2.8259300000000001</v>
      </c>
      <c r="U101">
        <v>4.6518600000000001</v>
      </c>
      <c r="V101">
        <v>6.4777899999999997</v>
      </c>
      <c r="W101">
        <v>4.2256299999999998</v>
      </c>
      <c r="X101">
        <v>1.97346</v>
      </c>
      <c r="Y101">
        <v>1.28722</v>
      </c>
      <c r="Z101">
        <v>0.60097199999999995</v>
      </c>
      <c r="AA101">
        <v>0.54041399999999995</v>
      </c>
      <c r="AB101">
        <v>0.47985699999999998</v>
      </c>
      <c r="AC101">
        <f t="shared" si="2"/>
        <v>0.47985699999999998</v>
      </c>
    </row>
    <row r="102" spans="18:29" x14ac:dyDescent="0.25">
      <c r="R102">
        <v>2077</v>
      </c>
      <c r="S102">
        <v>1</v>
      </c>
      <c r="T102">
        <v>1.90591</v>
      </c>
      <c r="U102">
        <v>2.8118300000000001</v>
      </c>
      <c r="V102">
        <v>3.71774</v>
      </c>
      <c r="W102">
        <v>2.5562999999999998</v>
      </c>
      <c r="X102">
        <v>1.3948700000000001</v>
      </c>
      <c r="Y102">
        <v>0.99792000000000003</v>
      </c>
      <c r="Z102">
        <v>0.60097199999999995</v>
      </c>
      <c r="AA102">
        <v>0.54041399999999995</v>
      </c>
      <c r="AB102">
        <v>0.47985699999999998</v>
      </c>
      <c r="AC102">
        <f t="shared" si="2"/>
        <v>0.47985699999999998</v>
      </c>
    </row>
    <row r="103" spans="18:29" x14ac:dyDescent="0.25">
      <c r="R103">
        <v>2078</v>
      </c>
      <c r="S103">
        <v>1</v>
      </c>
      <c r="T103">
        <v>1.83822</v>
      </c>
      <c r="U103">
        <v>2.67645</v>
      </c>
      <c r="V103">
        <v>3.5146700000000002</v>
      </c>
      <c r="W103">
        <v>2.43072</v>
      </c>
      <c r="X103">
        <v>1.34676</v>
      </c>
      <c r="Y103">
        <v>0.97386399999999995</v>
      </c>
      <c r="Z103">
        <v>0.60097199999999995</v>
      </c>
      <c r="AA103">
        <v>0.54041399999999995</v>
      </c>
      <c r="AB103">
        <v>0.47985699999999998</v>
      </c>
      <c r="AC103">
        <f t="shared" si="2"/>
        <v>0.47985699999999998</v>
      </c>
    </row>
    <row r="104" spans="18:29" x14ac:dyDescent="0.25">
      <c r="R104">
        <v>2079</v>
      </c>
      <c r="S104">
        <v>1</v>
      </c>
      <c r="T104">
        <v>1.0788199999999999</v>
      </c>
      <c r="U104">
        <v>1.1576299999999999</v>
      </c>
      <c r="V104">
        <v>1.23645</v>
      </c>
      <c r="W104">
        <v>0.96875900000000004</v>
      </c>
      <c r="X104">
        <v>0.70106999999999997</v>
      </c>
      <c r="Y104">
        <v>0.65102099999999996</v>
      </c>
      <c r="Z104">
        <v>0.60097199999999995</v>
      </c>
      <c r="AA104">
        <v>0.54041399999999995</v>
      </c>
      <c r="AB104">
        <v>0.47985699999999998</v>
      </c>
      <c r="AC104">
        <f t="shared" si="2"/>
        <v>0.47985699999999998</v>
      </c>
    </row>
    <row r="105" spans="18:29" x14ac:dyDescent="0.25">
      <c r="R105">
        <v>2080</v>
      </c>
      <c r="S105">
        <v>1</v>
      </c>
      <c r="T105">
        <v>1.3649</v>
      </c>
      <c r="U105">
        <v>1.7298100000000001</v>
      </c>
      <c r="V105">
        <v>2.0947100000000001</v>
      </c>
      <c r="W105">
        <v>1.53467</v>
      </c>
      <c r="X105">
        <v>0.97461699999999996</v>
      </c>
      <c r="Y105">
        <v>0.78779399999999999</v>
      </c>
      <c r="Z105">
        <v>0.60097199999999995</v>
      </c>
      <c r="AA105">
        <v>0.54041399999999995</v>
      </c>
      <c r="AB105">
        <v>0.47985699999999998</v>
      </c>
      <c r="AC105">
        <f t="shared" si="2"/>
        <v>0.47985699999999998</v>
      </c>
    </row>
    <row r="106" spans="18:29" x14ac:dyDescent="0.25">
      <c r="R106">
        <v>2081</v>
      </c>
      <c r="S106">
        <v>1</v>
      </c>
      <c r="T106">
        <v>1.94791</v>
      </c>
      <c r="U106">
        <v>2.8958200000000001</v>
      </c>
      <c r="V106">
        <v>3.8437199999999998</v>
      </c>
      <c r="W106">
        <v>2.6339700000000001</v>
      </c>
      <c r="X106">
        <v>1.42422</v>
      </c>
      <c r="Y106">
        <v>1.0125999999999999</v>
      </c>
      <c r="Z106">
        <v>0.60097199999999995</v>
      </c>
      <c r="AA106">
        <v>0.54041399999999995</v>
      </c>
      <c r="AB106">
        <v>0.47985699999999998</v>
      </c>
      <c r="AC106">
        <f t="shared" si="2"/>
        <v>0.47985699999999998</v>
      </c>
    </row>
    <row r="107" spans="18:29" x14ac:dyDescent="0.25">
      <c r="R107">
        <v>2082</v>
      </c>
      <c r="S107">
        <v>1</v>
      </c>
      <c r="T107">
        <v>1.60389</v>
      </c>
      <c r="U107">
        <v>2.20777</v>
      </c>
      <c r="V107">
        <v>2.8116599999999998</v>
      </c>
      <c r="W107">
        <v>1.9915499999999999</v>
      </c>
      <c r="X107">
        <v>1.17144</v>
      </c>
      <c r="Y107">
        <v>0.88620699999999997</v>
      </c>
      <c r="Z107">
        <v>0.60097199999999995</v>
      </c>
      <c r="AA107">
        <v>0.54041399999999995</v>
      </c>
      <c r="AB107">
        <v>0.47985699999999998</v>
      </c>
      <c r="AC107">
        <f t="shared" si="2"/>
        <v>0.47985699999999998</v>
      </c>
    </row>
    <row r="108" spans="18:29" x14ac:dyDescent="0.25">
      <c r="R108">
        <v>2083</v>
      </c>
      <c r="S108">
        <v>1</v>
      </c>
      <c r="T108">
        <v>1.38083</v>
      </c>
      <c r="U108">
        <v>1.7616700000000001</v>
      </c>
      <c r="V108">
        <v>2.1425000000000001</v>
      </c>
      <c r="W108">
        <v>1.56548</v>
      </c>
      <c r="X108">
        <v>0.98845400000000005</v>
      </c>
      <c r="Y108">
        <v>0.794713</v>
      </c>
      <c r="Z108">
        <v>0.60097199999999995</v>
      </c>
      <c r="AA108">
        <v>0.54041399999999995</v>
      </c>
      <c r="AB108">
        <v>0.47985699999999998</v>
      </c>
      <c r="AC108">
        <f t="shared" si="2"/>
        <v>0.47985699999999998</v>
      </c>
    </row>
    <row r="109" spans="18:29" x14ac:dyDescent="0.25">
      <c r="R109">
        <v>2084</v>
      </c>
      <c r="S109">
        <v>1</v>
      </c>
      <c r="T109">
        <v>1.45489</v>
      </c>
      <c r="U109">
        <v>1.9097900000000001</v>
      </c>
      <c r="V109">
        <v>2.3646799999999999</v>
      </c>
      <c r="W109">
        <v>1.708</v>
      </c>
      <c r="X109">
        <v>1.05132</v>
      </c>
      <c r="Y109">
        <v>0.82614500000000002</v>
      </c>
      <c r="Z109">
        <v>0.60097199999999995</v>
      </c>
      <c r="AA109">
        <v>0.54041399999999995</v>
      </c>
      <c r="AB109">
        <v>0.47985699999999998</v>
      </c>
      <c r="AC109">
        <f t="shared" si="2"/>
        <v>0.47985699999999998</v>
      </c>
    </row>
    <row r="110" spans="18:29" x14ac:dyDescent="0.25">
      <c r="R110">
        <v>2085</v>
      </c>
      <c r="S110">
        <v>1</v>
      </c>
      <c r="T110">
        <v>1.35659</v>
      </c>
      <c r="U110">
        <v>1.7131700000000001</v>
      </c>
      <c r="V110">
        <v>2.06976</v>
      </c>
      <c r="W110">
        <v>1.5185500000000001</v>
      </c>
      <c r="X110">
        <v>0.96734500000000001</v>
      </c>
      <c r="Y110">
        <v>0.78415800000000002</v>
      </c>
      <c r="Z110">
        <v>0.60097199999999995</v>
      </c>
      <c r="AA110">
        <v>0.54041399999999995</v>
      </c>
      <c r="AB110">
        <v>0.47985699999999998</v>
      </c>
      <c r="AC110">
        <f t="shared" si="2"/>
        <v>0.47985699999999998</v>
      </c>
    </row>
    <row r="111" spans="18:29" x14ac:dyDescent="0.25">
      <c r="R111">
        <v>2086</v>
      </c>
      <c r="S111">
        <v>1</v>
      </c>
      <c r="T111">
        <v>1.1972700000000001</v>
      </c>
      <c r="U111">
        <v>1.39455</v>
      </c>
      <c r="V111">
        <v>1.59182</v>
      </c>
      <c r="W111">
        <v>1.2063900000000001</v>
      </c>
      <c r="X111">
        <v>0.820967</v>
      </c>
      <c r="Y111">
        <v>0.71096899999999996</v>
      </c>
      <c r="Z111">
        <v>0.60097199999999995</v>
      </c>
      <c r="AA111">
        <v>0.54041399999999995</v>
      </c>
      <c r="AB111">
        <v>0.47985699999999998</v>
      </c>
      <c r="AC111">
        <f t="shared" si="2"/>
        <v>0.47985699999999998</v>
      </c>
    </row>
    <row r="112" spans="18:29" x14ac:dyDescent="0.25">
      <c r="R112">
        <v>2087</v>
      </c>
      <c r="S112">
        <v>1</v>
      </c>
      <c r="T112">
        <v>2.7341299999999999</v>
      </c>
      <c r="U112">
        <v>4.4682599999999999</v>
      </c>
      <c r="V112">
        <v>6.2023900000000003</v>
      </c>
      <c r="W112">
        <v>4.0614999999999997</v>
      </c>
      <c r="X112">
        <v>1.9206099999999999</v>
      </c>
      <c r="Y112">
        <v>1.2607900000000001</v>
      </c>
      <c r="Z112">
        <v>0.60097199999999995</v>
      </c>
      <c r="AA112">
        <v>0.54041399999999995</v>
      </c>
      <c r="AB112">
        <v>0.47985699999999998</v>
      </c>
      <c r="AC112">
        <f t="shared" si="2"/>
        <v>0.47985699999999998</v>
      </c>
    </row>
    <row r="113" spans="18:29" x14ac:dyDescent="0.25">
      <c r="R113">
        <v>2088</v>
      </c>
      <c r="S113">
        <v>1</v>
      </c>
      <c r="T113">
        <v>1.1551800000000001</v>
      </c>
      <c r="U113">
        <v>1.31036</v>
      </c>
      <c r="V113">
        <v>1.4655400000000001</v>
      </c>
      <c r="W113">
        <v>1.12259</v>
      </c>
      <c r="X113">
        <v>0.77963899999999997</v>
      </c>
      <c r="Y113">
        <v>0.69030499999999995</v>
      </c>
      <c r="Z113">
        <v>0.60097199999999995</v>
      </c>
      <c r="AA113">
        <v>0.54041399999999995</v>
      </c>
      <c r="AB113">
        <v>0.47985699999999998</v>
      </c>
      <c r="AC113">
        <f t="shared" si="2"/>
        <v>0.47985699999999998</v>
      </c>
    </row>
    <row r="114" spans="18:29" x14ac:dyDescent="0.25">
      <c r="R114">
        <v>2089</v>
      </c>
      <c r="S114">
        <v>1</v>
      </c>
      <c r="T114">
        <v>1.8681099999999999</v>
      </c>
      <c r="U114">
        <v>2.7362199999999999</v>
      </c>
      <c r="V114">
        <v>3.60433</v>
      </c>
      <c r="W114">
        <v>2.4862299999999999</v>
      </c>
      <c r="X114">
        <v>1.36812</v>
      </c>
      <c r="Y114">
        <v>0.98454799999999998</v>
      </c>
      <c r="Z114">
        <v>0.60097199999999995</v>
      </c>
      <c r="AA114">
        <v>0.54041399999999995</v>
      </c>
      <c r="AB114">
        <v>0.47985699999999998</v>
      </c>
      <c r="AC114">
        <f t="shared" si="2"/>
        <v>0.47985699999999998</v>
      </c>
    </row>
    <row r="115" spans="18:29" x14ac:dyDescent="0.25">
      <c r="R115">
        <v>2090</v>
      </c>
      <c r="S115">
        <v>1</v>
      </c>
      <c r="T115">
        <v>2.2576800000000001</v>
      </c>
      <c r="U115">
        <v>3.5153699999999999</v>
      </c>
      <c r="V115">
        <v>4.7730499999999996</v>
      </c>
      <c r="W115">
        <v>3.2018300000000002</v>
      </c>
      <c r="X115">
        <v>1.6306</v>
      </c>
      <c r="Y115">
        <v>1.11578</v>
      </c>
      <c r="Z115">
        <v>0.60097199999999995</v>
      </c>
      <c r="AA115">
        <v>0.54041399999999995</v>
      </c>
      <c r="AB115">
        <v>0.47985699999999998</v>
      </c>
      <c r="AC115">
        <f t="shared" si="2"/>
        <v>0.47985699999999998</v>
      </c>
    </row>
    <row r="116" spans="18:29" x14ac:dyDescent="0.25">
      <c r="R116">
        <v>2091</v>
      </c>
      <c r="S116">
        <v>1</v>
      </c>
      <c r="T116">
        <v>1.8138799999999999</v>
      </c>
      <c r="U116">
        <v>2.6277499999999998</v>
      </c>
      <c r="V116">
        <v>3.44163</v>
      </c>
      <c r="W116">
        <v>2.3854099999999998</v>
      </c>
      <c r="X116">
        <v>1.3291999999999999</v>
      </c>
      <c r="Y116">
        <v>0.96508400000000005</v>
      </c>
      <c r="Z116">
        <v>0.60097199999999995</v>
      </c>
      <c r="AA116">
        <v>0.54041399999999995</v>
      </c>
      <c r="AB116">
        <v>0.47985699999999998</v>
      </c>
      <c r="AC116">
        <f t="shared" si="2"/>
        <v>0.47985699999999998</v>
      </c>
    </row>
    <row r="117" spans="18:29" x14ac:dyDescent="0.25">
      <c r="R117">
        <v>2092</v>
      </c>
      <c r="S117">
        <v>1</v>
      </c>
      <c r="T117">
        <v>1.80779</v>
      </c>
      <c r="U117">
        <v>2.61558</v>
      </c>
      <c r="V117">
        <v>3.4233699999999998</v>
      </c>
      <c r="W117">
        <v>2.3740800000000002</v>
      </c>
      <c r="X117">
        <v>1.3247800000000001</v>
      </c>
      <c r="Y117">
        <v>0.96287800000000001</v>
      </c>
      <c r="Z117">
        <v>0.60097199999999995</v>
      </c>
      <c r="AA117">
        <v>0.54041399999999995</v>
      </c>
      <c r="AB117">
        <v>0.47985699999999998</v>
      </c>
      <c r="AC117">
        <f t="shared" si="2"/>
        <v>0.47985699999999998</v>
      </c>
    </row>
    <row r="118" spans="18:29" x14ac:dyDescent="0.25">
      <c r="R118">
        <v>2093</v>
      </c>
      <c r="S118">
        <v>1</v>
      </c>
      <c r="T118">
        <v>2.6030600000000002</v>
      </c>
      <c r="U118">
        <v>4.2061299999999999</v>
      </c>
      <c r="V118">
        <v>5.8091900000000001</v>
      </c>
      <c r="W118">
        <v>3.82639</v>
      </c>
      <c r="X118">
        <v>1.8435900000000001</v>
      </c>
      <c r="Y118">
        <v>1.22228</v>
      </c>
      <c r="Z118">
        <v>0.60097199999999995</v>
      </c>
      <c r="AA118">
        <v>0.54041399999999995</v>
      </c>
      <c r="AB118">
        <v>0.47985699999999998</v>
      </c>
      <c r="AC118">
        <f t="shared" si="2"/>
        <v>0.47985699999999998</v>
      </c>
    </row>
    <row r="119" spans="18:29" x14ac:dyDescent="0.25">
      <c r="R119">
        <v>2094</v>
      </c>
      <c r="S119">
        <v>1</v>
      </c>
      <c r="T119">
        <v>1.5043</v>
      </c>
      <c r="U119">
        <v>2.0085999999999999</v>
      </c>
      <c r="V119">
        <v>2.5128900000000001</v>
      </c>
      <c r="W119">
        <v>1.80246</v>
      </c>
      <c r="X119">
        <v>1.0920300000000001</v>
      </c>
      <c r="Y119">
        <v>0.846499</v>
      </c>
      <c r="Z119">
        <v>0.60097199999999995</v>
      </c>
      <c r="AA119">
        <v>0.54041399999999995</v>
      </c>
      <c r="AB119">
        <v>0.47985699999999998</v>
      </c>
      <c r="AC119">
        <f t="shared" si="2"/>
        <v>0.47985699999999998</v>
      </c>
    </row>
    <row r="120" spans="18:29" x14ac:dyDescent="0.25">
      <c r="R120">
        <v>2095</v>
      </c>
      <c r="S120">
        <v>1</v>
      </c>
      <c r="T120">
        <v>1.7633700000000001</v>
      </c>
      <c r="U120">
        <v>2.5267400000000002</v>
      </c>
      <c r="V120">
        <v>3.2901099999999999</v>
      </c>
      <c r="W120">
        <v>2.29122</v>
      </c>
      <c r="X120">
        <v>1.2923199999999999</v>
      </c>
      <c r="Y120">
        <v>0.94664599999999999</v>
      </c>
      <c r="Z120">
        <v>0.60097199999999995</v>
      </c>
      <c r="AA120">
        <v>0.54041399999999995</v>
      </c>
      <c r="AB120">
        <v>0.47985699999999998</v>
      </c>
      <c r="AC120">
        <f t="shared" si="2"/>
        <v>0.47985699999999998</v>
      </c>
    </row>
    <row r="121" spans="18:29" x14ac:dyDescent="0.25">
      <c r="R121">
        <v>2096</v>
      </c>
      <c r="S121">
        <v>1</v>
      </c>
      <c r="T121">
        <v>1.76362</v>
      </c>
      <c r="U121">
        <v>2.5272299999999999</v>
      </c>
      <c r="V121">
        <v>3.2908499999999998</v>
      </c>
      <c r="W121">
        <v>2.2916699999999999</v>
      </c>
      <c r="X121">
        <v>1.2925</v>
      </c>
      <c r="Y121">
        <v>0.94673600000000002</v>
      </c>
      <c r="Z121">
        <v>0.60097199999999995</v>
      </c>
      <c r="AA121">
        <v>0.54041399999999995</v>
      </c>
      <c r="AB121">
        <v>0.47985699999999998</v>
      </c>
      <c r="AC121">
        <f t="shared" si="2"/>
        <v>0.47985699999999998</v>
      </c>
    </row>
    <row r="122" spans="18:29" x14ac:dyDescent="0.25">
      <c r="R122">
        <v>2097</v>
      </c>
      <c r="S122">
        <v>1</v>
      </c>
      <c r="T122">
        <v>2.1532200000000001</v>
      </c>
      <c r="U122">
        <v>3.3064399999999998</v>
      </c>
      <c r="V122">
        <v>4.4596600000000004</v>
      </c>
      <c r="W122">
        <v>3.01125</v>
      </c>
      <c r="X122">
        <v>1.56284</v>
      </c>
      <c r="Y122">
        <v>1.0819099999999999</v>
      </c>
      <c r="Z122">
        <v>0.60097199999999995</v>
      </c>
      <c r="AA122">
        <v>0.54041399999999995</v>
      </c>
      <c r="AB122">
        <v>0.47985699999999998</v>
      </c>
      <c r="AC122">
        <f t="shared" si="2"/>
        <v>0.47985699999999998</v>
      </c>
    </row>
    <row r="123" spans="18:29" x14ac:dyDescent="0.25">
      <c r="R123">
        <v>2098</v>
      </c>
      <c r="S123">
        <v>1</v>
      </c>
      <c r="T123">
        <v>5.0754900000000003</v>
      </c>
      <c r="U123">
        <v>9.1509699999999992</v>
      </c>
      <c r="V123">
        <v>13.2265</v>
      </c>
      <c r="W123">
        <v>8.1546900000000004</v>
      </c>
      <c r="X123">
        <v>3.08291</v>
      </c>
      <c r="Y123">
        <v>1.8419399999999999</v>
      </c>
      <c r="Z123">
        <v>0.60097199999999995</v>
      </c>
      <c r="AA123">
        <v>0.54041399999999995</v>
      </c>
      <c r="AB123">
        <v>0.47985699999999998</v>
      </c>
      <c r="AC123">
        <f t="shared" si="2"/>
        <v>0.47985699999999998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38"/>
  <sheetViews>
    <sheetView topLeftCell="AR28" workbookViewId="0">
      <selection activeCell="BX10" sqref="BX10:BX25"/>
    </sheetView>
  </sheetViews>
  <sheetFormatPr defaultRowHeight="15" x14ac:dyDescent="0.25"/>
  <cols>
    <col min="1" max="1" width="13.5703125" customWidth="1"/>
    <col min="2" max="2" width="13.28515625" bestFit="1" customWidth="1"/>
    <col min="3" max="3" width="23.140625" customWidth="1"/>
    <col min="4" max="4" width="16.5703125" customWidth="1"/>
    <col min="5" max="5" width="12.28515625" customWidth="1"/>
    <col min="6" max="6" width="13.42578125" customWidth="1"/>
    <col min="7" max="7" width="16.42578125" customWidth="1"/>
    <col min="8" max="8" width="11.28515625" customWidth="1"/>
    <col min="11" max="16" width="16.140625" customWidth="1"/>
    <col min="17" max="17" width="13.140625" customWidth="1"/>
    <col min="20" max="20" width="12" bestFit="1" customWidth="1"/>
    <col min="24" max="24" width="12.7109375" bestFit="1" customWidth="1"/>
    <col min="25" max="25" width="10.5703125" bestFit="1" customWidth="1"/>
    <col min="31" max="31" width="11.5703125" bestFit="1" customWidth="1"/>
    <col min="32" max="32" width="11.5703125" customWidth="1"/>
    <col min="37" max="37" width="12" bestFit="1" customWidth="1"/>
    <col min="84" max="84" width="19.5703125" customWidth="1"/>
  </cols>
  <sheetData>
    <row r="1" spans="1:88" x14ac:dyDescent="0.25">
      <c r="B1">
        <v>13.2865</v>
      </c>
      <c r="C1">
        <v>13.206799999999999</v>
      </c>
      <c r="E1">
        <v>0</v>
      </c>
      <c r="F1">
        <v>0.90890000000000004</v>
      </c>
      <c r="K1">
        <f>B3</f>
        <v>498230.68916333833</v>
      </c>
      <c r="L1">
        <f t="shared" ref="L1:Q1" si="0">($B$3*EXP($X$2*L$4))*EXP(-0.5*$E$1*0.44^2)</f>
        <v>490601.41667696682</v>
      </c>
      <c r="M1">
        <f t="shared" si="0"/>
        <v>488637.60983324493</v>
      </c>
      <c r="N1">
        <f t="shared" si="0"/>
        <v>486174.55553499988</v>
      </c>
      <c r="O1">
        <f t="shared" si="0"/>
        <v>483088.96918740351</v>
      </c>
      <c r="P1">
        <f t="shared" si="0"/>
        <v>479229.23845678638</v>
      </c>
      <c r="Q1">
        <f t="shared" si="0"/>
        <v>474410.15495568025</v>
      </c>
      <c r="X1">
        <v>-7.1625200000000003E-3</v>
      </c>
    </row>
    <row r="2" spans="1:88" x14ac:dyDescent="0.25">
      <c r="A2" t="s">
        <v>3</v>
      </c>
      <c r="B2">
        <v>1</v>
      </c>
      <c r="K2">
        <f>LN(K1)</f>
        <v>13.11881848</v>
      </c>
      <c r="L2">
        <f>LN(L1)</f>
        <v>13.103387298443952</v>
      </c>
      <c r="M2">
        <f t="shared" ref="M2:Q2" si="1">LN(M1)</f>
        <v>13.099376409532786</v>
      </c>
      <c r="N2">
        <f t="shared" si="1"/>
        <v>13.094323006164817</v>
      </c>
      <c r="O2">
        <f t="shared" si="1"/>
        <v>13.087956116887906</v>
      </c>
      <c r="P2">
        <f t="shared" si="1"/>
        <v>13.079934339065574</v>
      </c>
      <c r="Q2">
        <f t="shared" si="1"/>
        <v>13.069827532329636</v>
      </c>
      <c r="W2">
        <f>B1</f>
        <v>13.2865</v>
      </c>
      <c r="X2">
        <f>Y2</f>
        <v>-7.1625200000000003E-3</v>
      </c>
      <c r="Y2">
        <v>-7.1625200000000003E-3</v>
      </c>
      <c r="Z2">
        <f>Y2/X2</f>
        <v>1</v>
      </c>
    </row>
    <row r="3" spans="1:88" x14ac:dyDescent="0.25">
      <c r="A3" t="s">
        <v>4</v>
      </c>
      <c r="B3" s="10">
        <f>EXP($C$1*EXP($A$38*K$4))*EXP(-0.5*$F$1*0.44^2)</f>
        <v>498230.68916333833</v>
      </c>
      <c r="C3" s="10">
        <f t="shared" ref="C3:H3" si="2">EXP($C$1*EXP($A$38*L$4))*EXP(-0.5*$F$1*0.44^2)</f>
        <v>407007.26121831243</v>
      </c>
      <c r="D3" s="10">
        <f t="shared" si="2"/>
        <v>386362.33205439936</v>
      </c>
      <c r="E3" s="10">
        <f t="shared" si="2"/>
        <v>361942.89421334834</v>
      </c>
      <c r="F3" s="10">
        <f t="shared" si="2"/>
        <v>333517.58016092668</v>
      </c>
      <c r="G3" s="10">
        <f t="shared" si="2"/>
        <v>301082.45166629791</v>
      </c>
      <c r="H3" s="10">
        <f t="shared" si="2"/>
        <v>264976.93399937556</v>
      </c>
      <c r="K3" s="5">
        <v>0</v>
      </c>
      <c r="L3" s="5">
        <v>10</v>
      </c>
      <c r="M3" s="5">
        <v>20</v>
      </c>
      <c r="N3" s="5">
        <v>40</v>
      </c>
      <c r="O3" s="5">
        <v>80</v>
      </c>
      <c r="P3" s="5">
        <v>160</v>
      </c>
      <c r="Q3" s="5">
        <v>320</v>
      </c>
    </row>
    <row r="4" spans="1:88" x14ac:dyDescent="0.25">
      <c r="A4" t="s">
        <v>5</v>
      </c>
      <c r="B4" s="7">
        <v>516438</v>
      </c>
      <c r="C4" s="7">
        <v>516438</v>
      </c>
      <c r="D4" s="7">
        <v>516438</v>
      </c>
      <c r="E4" s="7">
        <v>516438</v>
      </c>
      <c r="F4" s="7">
        <v>516438</v>
      </c>
      <c r="G4" s="7">
        <v>516438</v>
      </c>
      <c r="H4" s="7">
        <v>516438</v>
      </c>
      <c r="K4" s="7">
        <v>0</v>
      </c>
      <c r="L4">
        <f t="shared" ref="L4:Q4" si="3">L3^(1/3)</f>
        <v>2.1544346900318838</v>
      </c>
      <c r="M4">
        <f t="shared" si="3"/>
        <v>2.7144176165949063</v>
      </c>
      <c r="N4">
        <f t="shared" si="3"/>
        <v>3.4199518933533941</v>
      </c>
      <c r="O4">
        <f t="shared" si="3"/>
        <v>4.3088693800637659</v>
      </c>
      <c r="P4">
        <f>P3^(1/3)</f>
        <v>5.4288352331898126</v>
      </c>
      <c r="Q4">
        <f t="shared" si="3"/>
        <v>6.8399037867067873</v>
      </c>
    </row>
    <row r="5" spans="1:88" x14ac:dyDescent="0.25">
      <c r="B5" s="11">
        <v>0</v>
      </c>
      <c r="C5" s="5">
        <f>L3</f>
        <v>10</v>
      </c>
      <c r="D5" s="5">
        <f t="shared" ref="D5:H5" si="4">M3</f>
        <v>20</v>
      </c>
      <c r="E5" s="5">
        <f t="shared" si="4"/>
        <v>40</v>
      </c>
      <c r="F5" s="5">
        <f t="shared" si="4"/>
        <v>80</v>
      </c>
      <c r="G5" s="5">
        <f t="shared" si="4"/>
        <v>160</v>
      </c>
      <c r="H5" s="5">
        <f t="shared" si="4"/>
        <v>320</v>
      </c>
      <c r="J5" t="s">
        <v>7</v>
      </c>
      <c r="K5" s="11">
        <f>B5</f>
        <v>0</v>
      </c>
      <c r="L5" s="5">
        <f t="shared" ref="L5" si="5">C5</f>
        <v>10</v>
      </c>
      <c r="M5" s="5">
        <f t="shared" ref="M5" si="6">D5</f>
        <v>20</v>
      </c>
      <c r="N5" s="5">
        <f t="shared" ref="N5" si="7">E5</f>
        <v>40</v>
      </c>
      <c r="O5" s="5">
        <f t="shared" ref="O5" si="8">F5</f>
        <v>80</v>
      </c>
      <c r="P5" s="5">
        <f t="shared" ref="P5:Q5" si="9">G5</f>
        <v>160</v>
      </c>
      <c r="Q5" s="5">
        <f t="shared" si="9"/>
        <v>320</v>
      </c>
    </row>
    <row r="6" spans="1:88" x14ac:dyDescent="0.25">
      <c r="A6">
        <v>0</v>
      </c>
      <c r="B6" s="7" t="e">
        <f>((4*$B$2*EXP($C$1)*$A6)/(B$4*(1-$B$2)+$A6*(5*$B$2-1)))*EXP(-0.5*$F$1*0.44^2)</f>
        <v>#DIV/0!</v>
      </c>
      <c r="C6" s="7" t="e">
        <f>((4*$B$2*EXP($C$1*EXP($A$38*L$4))*$A6)/(C$4*(1-$B$2)+$A6*(5*$B$2-1)))*EXP(-0.5*$F$1*0.44^2)</f>
        <v>#DIV/0!</v>
      </c>
      <c r="D6" s="7" t="e">
        <f t="shared" ref="D6" si="10">((4*$B$2*EXP($C$1*EXP($A$38*M$4))*$A6)/(D$4*(1-$B$2)+$A6*(5*$B$2-1)))*EXP(-0.5*$F$1*0.44^2)</f>
        <v>#DIV/0!</v>
      </c>
      <c r="E6" s="7" t="e">
        <f t="shared" ref="E6" si="11">((4*$B$2*EXP($C$1*EXP($A$38*N$4))*$A6)/(E$4*(1-$B$2)+$A6*(5*$B$2-1)))*EXP(-0.5*$F$1*0.44^2)</f>
        <v>#DIV/0!</v>
      </c>
      <c r="F6" s="7" t="e">
        <f t="shared" ref="F6" si="12">((4*$B$2*EXP($C$1*EXP($A$38*O$4))*$A6)/(F$4*(1-$B$2)+$A6*(5*$B$2-1)))*EXP(-0.5*$F$1*0.44^2)</f>
        <v>#DIV/0!</v>
      </c>
      <c r="G6" s="7" t="e">
        <f t="shared" ref="G6" si="13">((4*$B$2*EXP($C$1*EXP($A$38*P$4))*$A6)/(G$4*(1-$B$2)+$A6*(5*$B$2-1)))*EXP(-0.5*$F$1*0.44^2)</f>
        <v>#DIV/0!</v>
      </c>
      <c r="H6" s="7" t="e">
        <f t="shared" ref="H6" si="14">((4*$B$2*EXP($C$1*EXP($A$38*Q$4))*$A6)/(H$4*(1-$B$2)+$A6*(5*$B$2-1)))*EXP(-0.5*$F$1*0.44^2)</f>
        <v>#DIV/0!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88" x14ac:dyDescent="0.25">
      <c r="A7" s="6">
        <v>10000</v>
      </c>
      <c r="B7" s="6">
        <f>((4*$B$2*EXP($C$1)*$A7)/(B$4*(1-$B$2)+$A7*(5*$B$2-1)))*EXP(-0.5*$F$1*0.44^2)</f>
        <v>498230.68916333833</v>
      </c>
      <c r="C7" s="6">
        <f>((4*$B$2*EXP($C$1*EXP($A$38*L$4))*$A7)/(C$4*(1-$B$2)+$A7*(5*$B$2-1)))*EXP(-0.5*$F$1*0.44^2)</f>
        <v>407007.26121831243</v>
      </c>
      <c r="D7" s="6">
        <f t="shared" ref="D7:H7" si="15">((4*$B$2*EXP($C$1*EXP($A$38*M$4))*$A7)/(D$4*(1-$B$2)+$A7*(5*$B$2-1)))*EXP(-0.5*$F$1*0.44^2)</f>
        <v>386362.33205439936</v>
      </c>
      <c r="E7" s="6">
        <f t="shared" si="15"/>
        <v>361942.89421334834</v>
      </c>
      <c r="F7" s="6">
        <f t="shared" si="15"/>
        <v>333517.58016092668</v>
      </c>
      <c r="G7" s="6">
        <f t="shared" si="15"/>
        <v>301082.45166629791</v>
      </c>
      <c r="H7" s="6">
        <f t="shared" si="15"/>
        <v>264976.93399937556</v>
      </c>
      <c r="J7">
        <v>10000</v>
      </c>
      <c r="K7" s="8">
        <f>B7*EXP(-Sheet1!C$58)*EXP(-Sheet1!C$59)*EXP(-Sheet1!C$60)*EXP(-Sheet1!C$61)*EXP(-Sheet1!C$62)</f>
        <v>42293.279696938102</v>
      </c>
      <c r="L7" s="8">
        <f>C7*EXP(-Sheet1!D$58)*EXP(-Sheet1!D$59)*EXP(-Sheet1!D$60)*EXP(-Sheet1!D$61)*EXP(-Sheet1!D$62)</f>
        <v>34549.601844673925</v>
      </c>
      <c r="M7" s="8">
        <f>D7*EXP(-Sheet1!E$58)*EXP(-Sheet1!E$59)*EXP(-Sheet1!E$60)*EXP(-Sheet1!E$61)*EXP(-Sheet1!E$62)</f>
        <v>32797.116936690669</v>
      </c>
      <c r="N7" s="8">
        <f>E7*EXP(-Sheet1!F$58)*EXP(-Sheet1!F$59)*EXP(-Sheet1!F$60)*EXP(-Sheet1!F$61)*EXP(-Sheet1!F$62)</f>
        <v>30724.225528921554</v>
      </c>
      <c r="O7" s="8">
        <f>F7*EXP(-Sheet1!G$58)*EXP(-Sheet1!G$59)*EXP(-Sheet1!G$60)*EXP(-Sheet1!G$61)*EXP(-Sheet1!G$62)</f>
        <v>28311.287538868823</v>
      </c>
      <c r="P7" s="8">
        <f>G7*EXP(-Sheet1!H$58)*EXP(-Sheet1!H$59)*EXP(-Sheet1!H$60)*EXP(-Sheet1!H$61)*EXP(-Sheet1!H$62)</f>
        <v>25557.968662159205</v>
      </c>
      <c r="Q7" s="8">
        <f>H7*EXP(-Sheet1!I$58)*EXP(-Sheet1!I$59)*EXP(-Sheet1!I$60)*EXP(-Sheet1!I$61)*EXP(-Sheet1!I$62)</f>
        <v>22493.081672049939</v>
      </c>
    </row>
    <row r="8" spans="1:88" x14ac:dyDescent="0.25">
      <c r="A8" s="6">
        <v>20000</v>
      </c>
      <c r="B8" s="6">
        <f t="shared" ref="B8:B36" si="16">((4*$B$2*EXP($C$1)*$A8)/(B$4*(1-$B$2)+$A8*(5*$B$2-1)))*EXP(-0.5*$F$1*0.44^2)</f>
        <v>498230.68916333833</v>
      </c>
      <c r="C8" s="6">
        <f t="shared" ref="C8:C37" si="17">((4*$B$2*EXP($C$1*EXP($A$38*L$4))*$A8)/(C$4*(1-$B$2)+$A8*(5*$B$2-1)))*EXP(-0.5*$F$1*0.44^2)</f>
        <v>407007.26121831243</v>
      </c>
      <c r="D8" s="6">
        <f t="shared" ref="D8:D37" si="18">((4*$B$2*EXP($C$1*EXP($A$38*M$4))*$A8)/(D$4*(1-$B$2)+$A8*(5*$B$2-1)))*EXP(-0.5*$F$1*0.44^2)</f>
        <v>386362.33205439936</v>
      </c>
      <c r="E8" s="6">
        <f t="shared" ref="E8:E37" si="19">((4*$B$2*EXP($C$1*EXP($A$38*N$4))*$A8)/(E$4*(1-$B$2)+$A8*(5*$B$2-1)))*EXP(-0.5*$F$1*0.44^2)</f>
        <v>361942.89421334834</v>
      </c>
      <c r="F8" s="6">
        <f t="shared" ref="F8:F37" si="20">((4*$B$2*EXP($C$1*EXP($A$38*O$4))*$A8)/(F$4*(1-$B$2)+$A8*(5*$B$2-1)))*EXP(-0.5*$F$1*0.44^2)</f>
        <v>333517.58016092668</v>
      </c>
      <c r="G8" s="6">
        <f t="shared" ref="G8:G37" si="21">((4*$B$2*EXP($C$1*EXP($A$38*P$4))*$A8)/(G$4*(1-$B$2)+$A8*(5*$B$2-1)))*EXP(-0.5*$F$1*0.44^2)</f>
        <v>301082.45166629791</v>
      </c>
      <c r="H8" s="6">
        <f t="shared" ref="H8:H37" si="22">((4*$B$2*EXP($C$1*EXP($A$38*Q$4))*$A8)/(H$4*(1-$B$2)+$A8*(5*$B$2-1)))*EXP(-0.5*$F$1*0.44^2)</f>
        <v>264976.93399937556</v>
      </c>
      <c r="J8">
        <v>20000</v>
      </c>
      <c r="K8" s="8">
        <f>B8*EXP(-Sheet1!C$58)*EXP(-Sheet1!C$59)*EXP(-Sheet1!C$60)*EXP(-Sheet1!C$61)*EXP(-Sheet1!C$62)</f>
        <v>42293.279696938102</v>
      </c>
      <c r="L8" s="8">
        <f>C8*EXP(-Sheet1!D$58)*EXP(-Sheet1!D$59)*EXP(-Sheet1!D$60)*EXP(-Sheet1!D$61)*EXP(-Sheet1!D$62)</f>
        <v>34549.601844673925</v>
      </c>
      <c r="M8" s="8">
        <f>D8*EXP(-Sheet1!E$58)*EXP(-Sheet1!E$59)*EXP(-Sheet1!E$60)*EXP(-Sheet1!E$61)*EXP(-Sheet1!E$62)</f>
        <v>32797.116936690669</v>
      </c>
      <c r="N8" s="8">
        <f>E8*EXP(-Sheet1!F$58)*EXP(-Sheet1!F$59)*EXP(-Sheet1!F$60)*EXP(-Sheet1!F$61)*EXP(-Sheet1!F$62)</f>
        <v>30724.225528921554</v>
      </c>
      <c r="O8" s="8">
        <f>F8*EXP(-Sheet1!G$58)*EXP(-Sheet1!G$59)*EXP(-Sheet1!G$60)*EXP(-Sheet1!G$61)*EXP(-Sheet1!G$62)</f>
        <v>28311.287538868823</v>
      </c>
      <c r="P8" s="8">
        <f>G8*EXP(-Sheet1!H$58)*EXP(-Sheet1!H$59)*EXP(-Sheet1!H$60)*EXP(-Sheet1!H$61)*EXP(-Sheet1!H$62)</f>
        <v>25557.968662159205</v>
      </c>
      <c r="Q8" s="8">
        <f>H8*EXP(-Sheet1!I$58)*EXP(-Sheet1!I$59)*EXP(-Sheet1!I$60)*EXP(-Sheet1!I$61)*EXP(-Sheet1!I$62)</f>
        <v>22493.081672049939</v>
      </c>
    </row>
    <row r="9" spans="1:88" x14ac:dyDescent="0.25">
      <c r="A9" s="6">
        <v>30000</v>
      </c>
      <c r="B9" s="6">
        <f t="shared" si="16"/>
        <v>498230.68916333833</v>
      </c>
      <c r="C9" s="6">
        <f t="shared" si="17"/>
        <v>407007.26121831243</v>
      </c>
      <c r="D9" s="6">
        <f t="shared" si="18"/>
        <v>386362.33205439936</v>
      </c>
      <c r="E9" s="6">
        <f t="shared" si="19"/>
        <v>361942.89421334834</v>
      </c>
      <c r="F9" s="6">
        <f t="shared" si="20"/>
        <v>333517.58016092668</v>
      </c>
      <c r="G9" s="6">
        <f t="shared" si="21"/>
        <v>301082.45166629791</v>
      </c>
      <c r="H9" s="6">
        <f t="shared" si="22"/>
        <v>264976.93399937556</v>
      </c>
      <c r="J9">
        <v>30000</v>
      </c>
      <c r="K9" s="8">
        <f>B9*EXP(-Sheet1!C$58)*EXP(-Sheet1!C$59)*EXP(-Sheet1!C$60)*EXP(-Sheet1!C$61)*EXP(-Sheet1!C$62)</f>
        <v>42293.279696938102</v>
      </c>
      <c r="L9" s="8">
        <f>C9*EXP(-Sheet1!D$58)*EXP(-Sheet1!D$59)*EXP(-Sheet1!D$60)*EXP(-Sheet1!D$61)*EXP(-Sheet1!D$62)</f>
        <v>34549.601844673925</v>
      </c>
      <c r="M9" s="8">
        <f>D9*EXP(-Sheet1!E$58)*EXP(-Sheet1!E$59)*EXP(-Sheet1!E$60)*EXP(-Sheet1!E$61)*EXP(-Sheet1!E$62)</f>
        <v>32797.116936690669</v>
      </c>
      <c r="N9" s="8">
        <f>E9*EXP(-Sheet1!F$58)*EXP(-Sheet1!F$59)*EXP(-Sheet1!F$60)*EXP(-Sheet1!F$61)*EXP(-Sheet1!F$62)</f>
        <v>30724.225528921554</v>
      </c>
      <c r="O9" s="8">
        <f>F9*EXP(-Sheet1!G$58)*EXP(-Sheet1!G$59)*EXP(-Sheet1!G$60)*EXP(-Sheet1!G$61)*EXP(-Sheet1!G$62)</f>
        <v>28311.287538868823</v>
      </c>
      <c r="P9" s="8">
        <f>G9*EXP(-Sheet1!H$58)*EXP(-Sheet1!H$59)*EXP(-Sheet1!H$60)*EXP(-Sheet1!H$61)*EXP(-Sheet1!H$62)</f>
        <v>25557.968662159205</v>
      </c>
      <c r="Q9" s="8">
        <f>H9*EXP(-Sheet1!I$58)*EXP(-Sheet1!I$59)*EXP(-Sheet1!I$60)*EXP(-Sheet1!I$61)*EXP(-Sheet1!I$62)</f>
        <v>22493.081672049939</v>
      </c>
      <c r="BV9" t="s">
        <v>174</v>
      </c>
      <c r="BY9" t="s">
        <v>175</v>
      </c>
      <c r="CG9">
        <v>1977</v>
      </c>
      <c r="CH9" s="1">
        <v>3</v>
      </c>
      <c r="CI9">
        <v>0</v>
      </c>
      <c r="CJ9" t="s">
        <v>82</v>
      </c>
    </row>
    <row r="10" spans="1:88" x14ac:dyDescent="0.25">
      <c r="A10" s="6">
        <v>40000</v>
      </c>
      <c r="B10" s="6">
        <f t="shared" si="16"/>
        <v>498230.68916333833</v>
      </c>
      <c r="C10" s="6">
        <f t="shared" si="17"/>
        <v>407007.26121831243</v>
      </c>
      <c r="D10" s="6">
        <f t="shared" si="18"/>
        <v>386362.33205439936</v>
      </c>
      <c r="E10" s="6">
        <f t="shared" si="19"/>
        <v>361942.89421334834</v>
      </c>
      <c r="F10" s="6">
        <f t="shared" si="20"/>
        <v>333517.58016092668</v>
      </c>
      <c r="G10" s="6">
        <f t="shared" si="21"/>
        <v>301082.45166629791</v>
      </c>
      <c r="H10" s="6">
        <f t="shared" si="22"/>
        <v>264976.93399937556</v>
      </c>
      <c r="J10">
        <v>40000</v>
      </c>
      <c r="K10" s="8">
        <f>B10*EXP(-Sheet1!C$58)*EXP(-Sheet1!C$59)*EXP(-Sheet1!C$60)*EXP(-Sheet1!C$61)*EXP(-Sheet1!C$62)</f>
        <v>42293.279696938102</v>
      </c>
      <c r="L10" s="8">
        <f>C10*EXP(-Sheet1!D$58)*EXP(-Sheet1!D$59)*EXP(-Sheet1!D$60)*EXP(-Sheet1!D$61)*EXP(-Sheet1!D$62)</f>
        <v>34549.601844673925</v>
      </c>
      <c r="M10" s="8">
        <f>D10*EXP(-Sheet1!E$58)*EXP(-Sheet1!E$59)*EXP(-Sheet1!E$60)*EXP(-Sheet1!E$61)*EXP(-Sheet1!E$62)</f>
        <v>32797.116936690669</v>
      </c>
      <c r="N10" s="8">
        <f>E10*EXP(-Sheet1!F$58)*EXP(-Sheet1!F$59)*EXP(-Sheet1!F$60)*EXP(-Sheet1!F$61)*EXP(-Sheet1!F$62)</f>
        <v>30724.225528921554</v>
      </c>
      <c r="O10" s="8">
        <f>F10*EXP(-Sheet1!G$58)*EXP(-Sheet1!G$59)*EXP(-Sheet1!G$60)*EXP(-Sheet1!G$61)*EXP(-Sheet1!G$62)</f>
        <v>28311.287538868823</v>
      </c>
      <c r="P10" s="8">
        <f>G10*EXP(-Sheet1!H$58)*EXP(-Sheet1!H$59)*EXP(-Sheet1!H$60)*EXP(-Sheet1!H$61)*EXP(-Sheet1!H$62)</f>
        <v>25557.968662159205</v>
      </c>
      <c r="Q10" s="8">
        <f>H10*EXP(-Sheet1!I$58)*EXP(-Sheet1!I$59)*EXP(-Sheet1!I$60)*EXP(-Sheet1!I$61)*EXP(-Sheet1!I$62)</f>
        <v>22493.081672049939</v>
      </c>
      <c r="AZ10" t="s">
        <v>12</v>
      </c>
      <c r="BA10">
        <v>417244</v>
      </c>
      <c r="BB10">
        <v>142571</v>
      </c>
      <c r="BC10">
        <f>EXP(LN(BA10+BF10))</f>
        <v>417243.81279800035</v>
      </c>
      <c r="BD10">
        <v>43</v>
      </c>
      <c r="BE10" t="s">
        <v>91</v>
      </c>
      <c r="BF10">
        <v>-0.18720200000000001</v>
      </c>
      <c r="BG10">
        <v>24</v>
      </c>
      <c r="BH10">
        <v>1</v>
      </c>
      <c r="BI10">
        <v>-5</v>
      </c>
      <c r="BJ10">
        <v>5</v>
      </c>
      <c r="BK10">
        <v>-0.18720200000000001</v>
      </c>
      <c r="BL10">
        <v>-0.18720200000000001</v>
      </c>
      <c r="BM10" t="s">
        <v>92</v>
      </c>
      <c r="BN10">
        <v>0.28696199999999999</v>
      </c>
      <c r="BO10" s="1">
        <v>1.2677099999999999E-7</v>
      </c>
      <c r="BP10" t="s">
        <v>93</v>
      </c>
      <c r="BS10">
        <v>2006</v>
      </c>
      <c r="BT10">
        <v>1</v>
      </c>
      <c r="BU10">
        <v>9</v>
      </c>
      <c r="BV10" s="1">
        <v>113.28</v>
      </c>
      <c r="BW10">
        <v>0.32477050000000002</v>
      </c>
      <c r="BX10">
        <f>LN(BV10)</f>
        <v>4.7298626299454094</v>
      </c>
      <c r="BY10" s="1">
        <v>0</v>
      </c>
      <c r="BZ10" t="s">
        <v>79</v>
      </c>
      <c r="CA10" s="2">
        <f>BY10^3</f>
        <v>0</v>
      </c>
      <c r="CC10" s="1"/>
      <c r="CG10">
        <v>1978</v>
      </c>
      <c r="CH10" s="1">
        <v>3</v>
      </c>
      <c r="CI10" s="1">
        <v>0</v>
      </c>
      <c r="CJ10" t="s">
        <v>83</v>
      </c>
    </row>
    <row r="11" spans="1:88" x14ac:dyDescent="0.25">
      <c r="A11" s="6">
        <v>50000</v>
      </c>
      <c r="B11" s="6">
        <f t="shared" si="16"/>
        <v>498230.68916333833</v>
      </c>
      <c r="C11" s="6">
        <f t="shared" si="17"/>
        <v>407007.26121831243</v>
      </c>
      <c r="D11" s="6">
        <f t="shared" si="18"/>
        <v>386362.33205439942</v>
      </c>
      <c r="E11" s="6">
        <f t="shared" si="19"/>
        <v>361942.89421334834</v>
      </c>
      <c r="F11" s="6">
        <f t="shared" si="20"/>
        <v>333517.58016092668</v>
      </c>
      <c r="G11" s="6">
        <f t="shared" si="21"/>
        <v>301082.45166629791</v>
      </c>
      <c r="H11" s="6">
        <f t="shared" si="22"/>
        <v>264976.93399937556</v>
      </c>
      <c r="J11">
        <v>50000</v>
      </c>
      <c r="K11" s="8">
        <f>B11*EXP(-Sheet1!C$58)*EXP(-Sheet1!C$59)*EXP(-Sheet1!C$60)*EXP(-Sheet1!C$61)*EXP(-Sheet1!C$62)</f>
        <v>42293.279696938102</v>
      </c>
      <c r="L11" s="8">
        <f>C11*EXP(-Sheet1!D$58)*EXP(-Sheet1!D$59)*EXP(-Sheet1!D$60)*EXP(-Sheet1!D$61)*EXP(-Sheet1!D$62)</f>
        <v>34549.601844673925</v>
      </c>
      <c r="M11" s="8">
        <f>D11*EXP(-Sheet1!E$58)*EXP(-Sheet1!E$59)*EXP(-Sheet1!E$60)*EXP(-Sheet1!E$61)*EXP(-Sheet1!E$62)</f>
        <v>32797.116936690676</v>
      </c>
      <c r="N11" s="8">
        <f>E11*EXP(-Sheet1!F$58)*EXP(-Sheet1!F$59)*EXP(-Sheet1!F$60)*EXP(-Sheet1!F$61)*EXP(-Sheet1!F$62)</f>
        <v>30724.225528921554</v>
      </c>
      <c r="O11" s="8">
        <f>F11*EXP(-Sheet1!G$58)*EXP(-Sheet1!G$59)*EXP(-Sheet1!G$60)*EXP(-Sheet1!G$61)*EXP(-Sheet1!G$62)</f>
        <v>28311.287538868823</v>
      </c>
      <c r="P11" s="8">
        <f>G11*EXP(-Sheet1!H$58)*EXP(-Sheet1!H$59)*EXP(-Sheet1!H$60)*EXP(-Sheet1!H$61)*EXP(-Sheet1!H$62)</f>
        <v>25557.968662159205</v>
      </c>
      <c r="Q11" s="8">
        <f>H11*EXP(-Sheet1!I$58)*EXP(-Sheet1!I$59)*EXP(-Sheet1!I$60)*EXP(-Sheet1!I$61)*EXP(-Sheet1!I$62)</f>
        <v>22493.081672049939</v>
      </c>
      <c r="AZ11" t="s">
        <v>13</v>
      </c>
      <c r="BA11">
        <v>410868</v>
      </c>
      <c r="BB11">
        <v>127832</v>
      </c>
      <c r="BC11">
        <f t="shared" ref="BC11:BC19" si="23">EXP(LN(BA11+BF11))</f>
        <v>410867.80315000028</v>
      </c>
      <c r="BD11">
        <v>44</v>
      </c>
      <c r="BE11" t="s">
        <v>94</v>
      </c>
      <c r="BF11">
        <v>-0.19685</v>
      </c>
      <c r="BG11">
        <v>25</v>
      </c>
      <c r="BH11">
        <v>1</v>
      </c>
      <c r="BI11">
        <v>-5</v>
      </c>
      <c r="BJ11">
        <v>5</v>
      </c>
      <c r="BK11">
        <v>-0.19685</v>
      </c>
      <c r="BL11">
        <v>-0.19685</v>
      </c>
      <c r="BM11" t="s">
        <v>92</v>
      </c>
      <c r="BN11">
        <v>0.24660099999999999</v>
      </c>
      <c r="BO11" s="1">
        <v>8.2818799999999999E-10</v>
      </c>
      <c r="BP11" t="s">
        <v>93</v>
      </c>
      <c r="BS11">
        <v>2007</v>
      </c>
      <c r="BT11">
        <v>1</v>
      </c>
      <c r="BU11">
        <v>9</v>
      </c>
      <c r="BV11" s="1">
        <v>7.42</v>
      </c>
      <c r="BW11">
        <v>0.39353100000000002</v>
      </c>
      <c r="BX11">
        <f t="shared" ref="BX11:BX25" si="24">LN(BV11)</f>
        <v>2.004179057179289</v>
      </c>
      <c r="BY11" s="1">
        <v>0</v>
      </c>
      <c r="BZ11" t="s">
        <v>80</v>
      </c>
      <c r="CA11" s="2">
        <f t="shared" ref="CA11:CA25" si="25">BY11^3</f>
        <v>0</v>
      </c>
      <c r="CC11" s="1"/>
      <c r="CG11">
        <v>1979</v>
      </c>
      <c r="CH11" s="1">
        <v>3</v>
      </c>
      <c r="CI11" s="1">
        <v>0</v>
      </c>
      <c r="CJ11" t="s">
        <v>84</v>
      </c>
    </row>
    <row r="12" spans="1:88" x14ac:dyDescent="0.25">
      <c r="A12" s="6">
        <v>60000</v>
      </c>
      <c r="B12" s="6">
        <f t="shared" si="16"/>
        <v>498230.68916333833</v>
      </c>
      <c r="C12" s="6">
        <f t="shared" si="17"/>
        <v>407007.26121831243</v>
      </c>
      <c r="D12" s="6">
        <f t="shared" si="18"/>
        <v>386362.33205439936</v>
      </c>
      <c r="E12" s="6">
        <f t="shared" si="19"/>
        <v>361942.89421334834</v>
      </c>
      <c r="F12" s="6">
        <f t="shared" si="20"/>
        <v>333517.58016092668</v>
      </c>
      <c r="G12" s="6">
        <f t="shared" si="21"/>
        <v>301082.45166629791</v>
      </c>
      <c r="H12" s="6">
        <f t="shared" si="22"/>
        <v>264976.93399937556</v>
      </c>
      <c r="J12">
        <v>60000</v>
      </c>
      <c r="K12" s="8">
        <f>B12*EXP(-Sheet1!C$58)*EXP(-Sheet1!C$59)*EXP(-Sheet1!C$60)*EXP(-Sheet1!C$61)*EXP(-Sheet1!C$62)</f>
        <v>42293.279696938102</v>
      </c>
      <c r="L12" s="8">
        <f>C12*EXP(-Sheet1!D$58)*EXP(-Sheet1!D$59)*EXP(-Sheet1!D$60)*EXP(-Sheet1!D$61)*EXP(-Sheet1!D$62)</f>
        <v>34549.601844673925</v>
      </c>
      <c r="M12" s="8">
        <f>D12*EXP(-Sheet1!E$58)*EXP(-Sheet1!E$59)*EXP(-Sheet1!E$60)*EXP(-Sheet1!E$61)*EXP(-Sheet1!E$62)</f>
        <v>32797.116936690669</v>
      </c>
      <c r="N12" s="8">
        <f>E12*EXP(-Sheet1!F$58)*EXP(-Sheet1!F$59)*EXP(-Sheet1!F$60)*EXP(-Sheet1!F$61)*EXP(-Sheet1!F$62)</f>
        <v>30724.225528921554</v>
      </c>
      <c r="O12" s="8">
        <f>F12*EXP(-Sheet1!G$58)*EXP(-Sheet1!G$59)*EXP(-Sheet1!G$60)*EXP(-Sheet1!G$61)*EXP(-Sheet1!G$62)</f>
        <v>28311.287538868823</v>
      </c>
      <c r="P12" s="8">
        <f>G12*EXP(-Sheet1!H$58)*EXP(-Sheet1!H$59)*EXP(-Sheet1!H$60)*EXP(-Sheet1!H$61)*EXP(-Sheet1!H$62)</f>
        <v>25557.968662159205</v>
      </c>
      <c r="Q12" s="8">
        <f>H12*EXP(-Sheet1!I$58)*EXP(-Sheet1!I$59)*EXP(-Sheet1!I$60)*EXP(-Sheet1!I$61)*EXP(-Sheet1!I$62)</f>
        <v>22493.081672049939</v>
      </c>
      <c r="AZ12" t="s">
        <v>14</v>
      </c>
      <c r="BA12">
        <v>693037</v>
      </c>
      <c r="BB12">
        <v>193455</v>
      </c>
      <c r="BC12">
        <f t="shared" si="23"/>
        <v>693037.32998600055</v>
      </c>
      <c r="BD12">
        <v>45</v>
      </c>
      <c r="BE12" t="s">
        <v>95</v>
      </c>
      <c r="BF12">
        <v>0.329986</v>
      </c>
      <c r="BG12">
        <v>26</v>
      </c>
      <c r="BH12">
        <v>1</v>
      </c>
      <c r="BI12">
        <v>-5</v>
      </c>
      <c r="BJ12">
        <v>5</v>
      </c>
      <c r="BK12">
        <v>0.329986</v>
      </c>
      <c r="BL12">
        <v>0.329986</v>
      </c>
      <c r="BM12" t="s">
        <v>92</v>
      </c>
      <c r="BN12">
        <v>0.198766</v>
      </c>
      <c r="BO12" s="1">
        <v>1.09676E-7</v>
      </c>
      <c r="BP12" t="s">
        <v>93</v>
      </c>
      <c r="BS12">
        <v>2008</v>
      </c>
      <c r="BT12">
        <v>1</v>
      </c>
      <c r="BU12">
        <v>9</v>
      </c>
      <c r="BV12" s="1">
        <v>26.23</v>
      </c>
      <c r="BW12">
        <v>0.3766679</v>
      </c>
      <c r="BX12">
        <f t="shared" si="24"/>
        <v>3.2669037938787824</v>
      </c>
      <c r="BY12" s="1">
        <v>0</v>
      </c>
      <c r="BZ12" t="s">
        <v>81</v>
      </c>
      <c r="CA12" s="2">
        <f t="shared" si="25"/>
        <v>0</v>
      </c>
      <c r="CC12" s="1"/>
      <c r="CG12">
        <v>1980</v>
      </c>
      <c r="CH12" s="1">
        <v>3</v>
      </c>
      <c r="CI12" s="1">
        <v>0</v>
      </c>
      <c r="CJ12" t="s">
        <v>85</v>
      </c>
    </row>
    <row r="13" spans="1:88" x14ac:dyDescent="0.25">
      <c r="A13" s="6">
        <v>70000</v>
      </c>
      <c r="B13" s="6">
        <f t="shared" si="16"/>
        <v>498230.68916333833</v>
      </c>
      <c r="C13" s="6">
        <f t="shared" si="17"/>
        <v>407007.26121831243</v>
      </c>
      <c r="D13" s="6">
        <f t="shared" si="18"/>
        <v>386362.33205439936</v>
      </c>
      <c r="E13" s="6">
        <f t="shared" si="19"/>
        <v>361942.89421334834</v>
      </c>
      <c r="F13" s="6">
        <f t="shared" si="20"/>
        <v>333517.58016092668</v>
      </c>
      <c r="G13" s="6">
        <f t="shared" si="21"/>
        <v>301082.45166629791</v>
      </c>
      <c r="H13" s="6">
        <f t="shared" si="22"/>
        <v>264976.93399937556</v>
      </c>
      <c r="J13">
        <v>70000</v>
      </c>
      <c r="K13" s="8">
        <f>B13*EXP(-Sheet1!C$58)*EXP(-Sheet1!C$59)*EXP(-Sheet1!C$60)*EXP(-Sheet1!C$61)*EXP(-Sheet1!C$62)</f>
        <v>42293.279696938102</v>
      </c>
      <c r="L13" s="8">
        <f>C13*EXP(-Sheet1!D$58)*EXP(-Sheet1!D$59)*EXP(-Sheet1!D$60)*EXP(-Sheet1!D$61)*EXP(-Sheet1!D$62)</f>
        <v>34549.601844673925</v>
      </c>
      <c r="M13" s="8">
        <f>D13*EXP(-Sheet1!E$58)*EXP(-Sheet1!E$59)*EXP(-Sheet1!E$60)*EXP(-Sheet1!E$61)*EXP(-Sheet1!E$62)</f>
        <v>32797.116936690669</v>
      </c>
      <c r="N13" s="8">
        <f>E13*EXP(-Sheet1!F$58)*EXP(-Sheet1!F$59)*EXP(-Sheet1!F$60)*EXP(-Sheet1!F$61)*EXP(-Sheet1!F$62)</f>
        <v>30724.225528921554</v>
      </c>
      <c r="O13" s="8">
        <f>F13*EXP(-Sheet1!G$58)*EXP(-Sheet1!G$59)*EXP(-Sheet1!G$60)*EXP(-Sheet1!G$61)*EXP(-Sheet1!G$62)</f>
        <v>28311.287538868823</v>
      </c>
      <c r="P13" s="8">
        <f>G13*EXP(-Sheet1!H$58)*EXP(-Sheet1!H$59)*EXP(-Sheet1!H$60)*EXP(-Sheet1!H$61)*EXP(-Sheet1!H$62)</f>
        <v>25557.968662159205</v>
      </c>
      <c r="Q13" s="8">
        <f>H13*EXP(-Sheet1!I$58)*EXP(-Sheet1!I$59)*EXP(-Sheet1!I$60)*EXP(-Sheet1!I$61)*EXP(-Sheet1!I$62)</f>
        <v>22493.081672049939</v>
      </c>
      <c r="AZ13" t="s">
        <v>15</v>
      </c>
      <c r="BA13">
        <v>752084</v>
      </c>
      <c r="BB13">
        <v>194673</v>
      </c>
      <c r="BC13">
        <f t="shared" si="23"/>
        <v>752084.41175100033</v>
      </c>
      <c r="BD13">
        <v>46</v>
      </c>
      <c r="BE13" t="s">
        <v>96</v>
      </c>
      <c r="BF13">
        <v>0.41175099999999998</v>
      </c>
      <c r="BG13">
        <v>27</v>
      </c>
      <c r="BH13">
        <v>1</v>
      </c>
      <c r="BI13">
        <v>-5</v>
      </c>
      <c r="BJ13">
        <v>5</v>
      </c>
      <c r="BK13">
        <v>0.41175099999999998</v>
      </c>
      <c r="BL13">
        <v>0.41175099999999998</v>
      </c>
      <c r="BM13" t="s">
        <v>92</v>
      </c>
      <c r="BN13">
        <v>0.176817</v>
      </c>
      <c r="BO13" s="1">
        <v>-2.2325400000000002E-8</v>
      </c>
      <c r="BP13" t="s">
        <v>93</v>
      </c>
      <c r="BS13">
        <v>2009</v>
      </c>
      <c r="BT13">
        <v>1</v>
      </c>
      <c r="BU13">
        <v>9</v>
      </c>
      <c r="BV13" s="1">
        <v>26.58</v>
      </c>
      <c r="BW13">
        <v>0.57411590000000001</v>
      </c>
      <c r="BX13">
        <f t="shared" si="24"/>
        <v>3.2801590532850993</v>
      </c>
      <c r="BY13" s="1">
        <v>0</v>
      </c>
      <c r="BZ13" t="s">
        <v>82</v>
      </c>
      <c r="CA13" s="2">
        <f t="shared" si="25"/>
        <v>0</v>
      </c>
      <c r="CC13" s="1"/>
      <c r="CG13">
        <v>1981</v>
      </c>
      <c r="CH13" s="1">
        <v>3</v>
      </c>
      <c r="CI13" s="1">
        <v>0</v>
      </c>
      <c r="CJ13" t="s">
        <v>86</v>
      </c>
    </row>
    <row r="14" spans="1:88" x14ac:dyDescent="0.25">
      <c r="A14" s="6">
        <v>80000</v>
      </c>
      <c r="B14" s="6">
        <f t="shared" si="16"/>
        <v>498230.68916333833</v>
      </c>
      <c r="C14" s="6">
        <f t="shared" si="17"/>
        <v>407007.26121831243</v>
      </c>
      <c r="D14" s="6">
        <f t="shared" si="18"/>
        <v>386362.33205439936</v>
      </c>
      <c r="E14" s="6">
        <f t="shared" si="19"/>
        <v>361942.89421334834</v>
      </c>
      <c r="F14" s="6">
        <f t="shared" si="20"/>
        <v>333517.58016092668</v>
      </c>
      <c r="G14" s="6">
        <f t="shared" si="21"/>
        <v>301082.45166629791</v>
      </c>
      <c r="H14" s="6">
        <f t="shared" si="22"/>
        <v>264976.93399937556</v>
      </c>
      <c r="J14">
        <v>80000</v>
      </c>
      <c r="K14" s="8">
        <f>B14*EXP(-Sheet1!C$58)*EXP(-Sheet1!C$59)*EXP(-Sheet1!C$60)*EXP(-Sheet1!C$61)*EXP(-Sheet1!C$62)</f>
        <v>42293.279696938102</v>
      </c>
      <c r="L14" s="8">
        <f>C14*EXP(-Sheet1!D$58)*EXP(-Sheet1!D$59)*EXP(-Sheet1!D$60)*EXP(-Sheet1!D$61)*EXP(-Sheet1!D$62)</f>
        <v>34549.601844673925</v>
      </c>
      <c r="M14" s="8">
        <f>D14*EXP(-Sheet1!E$58)*EXP(-Sheet1!E$59)*EXP(-Sheet1!E$60)*EXP(-Sheet1!E$61)*EXP(-Sheet1!E$62)</f>
        <v>32797.116936690669</v>
      </c>
      <c r="N14" s="8">
        <f>E14*EXP(-Sheet1!F$58)*EXP(-Sheet1!F$59)*EXP(-Sheet1!F$60)*EXP(-Sheet1!F$61)*EXP(-Sheet1!F$62)</f>
        <v>30724.225528921554</v>
      </c>
      <c r="O14" s="8">
        <f>F14*EXP(-Sheet1!G$58)*EXP(-Sheet1!G$59)*EXP(-Sheet1!G$60)*EXP(-Sheet1!G$61)*EXP(-Sheet1!G$62)</f>
        <v>28311.287538868823</v>
      </c>
      <c r="P14" s="8">
        <f>G14*EXP(-Sheet1!H$58)*EXP(-Sheet1!H$59)*EXP(-Sheet1!H$60)*EXP(-Sheet1!H$61)*EXP(-Sheet1!H$62)</f>
        <v>25557.968662159205</v>
      </c>
      <c r="Q14" s="8">
        <f>H14*EXP(-Sheet1!I$58)*EXP(-Sheet1!I$59)*EXP(-Sheet1!I$60)*EXP(-Sheet1!I$61)*EXP(-Sheet1!I$62)</f>
        <v>22493.081672049939</v>
      </c>
      <c r="AA14">
        <f>EXP(10)</f>
        <v>22026.465794806718</v>
      </c>
      <c r="AB14">
        <f>EXP(5)</f>
        <v>148.4131591025766</v>
      </c>
      <c r="AC14">
        <f>EXP(10+5)</f>
        <v>3269017.3724721107</v>
      </c>
      <c r="AZ14" t="s">
        <v>16</v>
      </c>
      <c r="BA14">
        <v>834698</v>
      </c>
      <c r="BB14">
        <v>217860</v>
      </c>
      <c r="BC14">
        <f t="shared" si="23"/>
        <v>834698.51597299927</v>
      </c>
      <c r="BD14">
        <v>47</v>
      </c>
      <c r="BE14" t="s">
        <v>97</v>
      </c>
      <c r="BF14">
        <v>0.51597300000000001</v>
      </c>
      <c r="BG14">
        <v>28</v>
      </c>
      <c r="BH14">
        <v>1</v>
      </c>
      <c r="BI14">
        <v>-5</v>
      </c>
      <c r="BJ14">
        <v>5</v>
      </c>
      <c r="BK14">
        <v>0.51597300000000001</v>
      </c>
      <c r="BL14">
        <v>0.51597300000000001</v>
      </c>
      <c r="BM14" t="s">
        <v>92</v>
      </c>
      <c r="BN14">
        <v>0.17912</v>
      </c>
      <c r="BO14" s="1">
        <v>-5.2675300000000003E-8</v>
      </c>
      <c r="BP14" t="s">
        <v>93</v>
      </c>
      <c r="BS14">
        <v>2010</v>
      </c>
      <c r="BT14">
        <v>1</v>
      </c>
      <c r="BU14">
        <v>9</v>
      </c>
      <c r="BV14" s="1">
        <v>9.19</v>
      </c>
      <c r="BW14">
        <v>0.51904240000000001</v>
      </c>
      <c r="BX14">
        <f t="shared" si="24"/>
        <v>2.2181159363675955</v>
      </c>
      <c r="BY14" s="1">
        <v>0</v>
      </c>
      <c r="BZ14" t="s">
        <v>83</v>
      </c>
      <c r="CA14" s="2">
        <f t="shared" si="25"/>
        <v>0</v>
      </c>
      <c r="CC14" s="1"/>
      <c r="CG14">
        <v>1982</v>
      </c>
      <c r="CH14" s="1">
        <v>3</v>
      </c>
      <c r="CI14" s="1">
        <v>0</v>
      </c>
      <c r="CJ14" t="s">
        <v>87</v>
      </c>
    </row>
    <row r="15" spans="1:88" x14ac:dyDescent="0.25">
      <c r="A15" s="6">
        <v>90000</v>
      </c>
      <c r="B15" s="6">
        <f t="shared" si="16"/>
        <v>498230.68916333833</v>
      </c>
      <c r="C15" s="6">
        <f t="shared" si="17"/>
        <v>407007.26121831249</v>
      </c>
      <c r="D15" s="6">
        <f t="shared" si="18"/>
        <v>386362.33205439936</v>
      </c>
      <c r="E15" s="6">
        <f t="shared" si="19"/>
        <v>361942.89421334834</v>
      </c>
      <c r="F15" s="6">
        <f t="shared" si="20"/>
        <v>333517.58016092668</v>
      </c>
      <c r="G15" s="6">
        <f t="shared" si="21"/>
        <v>301082.45166629791</v>
      </c>
      <c r="H15" s="6">
        <f t="shared" si="22"/>
        <v>264976.93399937556</v>
      </c>
      <c r="J15">
        <v>90000</v>
      </c>
      <c r="K15" s="8">
        <f>B15*EXP(-Sheet1!C$58)*EXP(-Sheet1!C$59)*EXP(-Sheet1!C$60)*EXP(-Sheet1!C$61)*EXP(-Sheet1!C$62)</f>
        <v>42293.279696938102</v>
      </c>
      <c r="L15" s="8">
        <f>C15*EXP(-Sheet1!D$58)*EXP(-Sheet1!D$59)*EXP(-Sheet1!D$60)*EXP(-Sheet1!D$61)*EXP(-Sheet1!D$62)</f>
        <v>34549.601844673933</v>
      </c>
      <c r="M15" s="8">
        <f>D15*EXP(-Sheet1!E$58)*EXP(-Sheet1!E$59)*EXP(-Sheet1!E$60)*EXP(-Sheet1!E$61)*EXP(-Sheet1!E$62)</f>
        <v>32797.116936690669</v>
      </c>
      <c r="N15" s="8">
        <f>E15*EXP(-Sheet1!F$58)*EXP(-Sheet1!F$59)*EXP(-Sheet1!F$60)*EXP(-Sheet1!F$61)*EXP(-Sheet1!F$62)</f>
        <v>30724.225528921554</v>
      </c>
      <c r="O15" s="8">
        <f>F15*EXP(-Sheet1!G$58)*EXP(-Sheet1!G$59)*EXP(-Sheet1!G$60)*EXP(-Sheet1!G$61)*EXP(-Sheet1!G$62)</f>
        <v>28311.287538868823</v>
      </c>
      <c r="P15" s="8">
        <f>G15*EXP(-Sheet1!H$58)*EXP(-Sheet1!H$59)*EXP(-Sheet1!H$60)*EXP(-Sheet1!H$61)*EXP(-Sheet1!H$62)</f>
        <v>25557.968662159205</v>
      </c>
      <c r="Q15" s="8">
        <f>H15*EXP(-Sheet1!I$58)*EXP(-Sheet1!I$59)*EXP(-Sheet1!I$60)*EXP(-Sheet1!I$61)*EXP(-Sheet1!I$62)</f>
        <v>22493.081672049939</v>
      </c>
      <c r="AA15">
        <f>AA14*AB14</f>
        <v>3269017.3724721107</v>
      </c>
      <c r="AZ15" t="s">
        <v>17</v>
      </c>
      <c r="BA15">
        <v>536447</v>
      </c>
      <c r="BB15">
        <v>167203</v>
      </c>
      <c r="BC15">
        <f t="shared" si="23"/>
        <v>536447.3238120001</v>
      </c>
      <c r="BD15">
        <v>48</v>
      </c>
      <c r="BE15" t="s">
        <v>98</v>
      </c>
      <c r="BF15">
        <v>0.32381199999999999</v>
      </c>
      <c r="BG15">
        <v>29</v>
      </c>
      <c r="BH15">
        <v>1</v>
      </c>
      <c r="BI15">
        <v>-5</v>
      </c>
      <c r="BJ15">
        <v>5</v>
      </c>
      <c r="BK15">
        <v>0.32381199999999999</v>
      </c>
      <c r="BL15">
        <v>0.32381199999999999</v>
      </c>
      <c r="BM15" t="s">
        <v>92</v>
      </c>
      <c r="BN15">
        <v>0.25356800000000002</v>
      </c>
      <c r="BO15" s="1">
        <v>-1.06259E-7</v>
      </c>
      <c r="BP15" t="s">
        <v>93</v>
      </c>
      <c r="BS15">
        <v>2011</v>
      </c>
      <c r="BT15">
        <v>1</v>
      </c>
      <c r="BU15">
        <v>9</v>
      </c>
      <c r="BV15" s="1">
        <v>30.58</v>
      </c>
      <c r="BW15">
        <v>0.41236099999999998</v>
      </c>
      <c r="BX15">
        <f t="shared" si="24"/>
        <v>3.4203462005009162</v>
      </c>
      <c r="BY15" s="1">
        <v>0</v>
      </c>
      <c r="BZ15" t="s">
        <v>84</v>
      </c>
      <c r="CA15" s="2">
        <f t="shared" si="25"/>
        <v>0</v>
      </c>
      <c r="CC15" s="1"/>
      <c r="CG15">
        <v>1983</v>
      </c>
      <c r="CH15" s="1">
        <v>3</v>
      </c>
      <c r="CI15" s="1">
        <v>1.6786251000000001</v>
      </c>
      <c r="CJ15" t="s">
        <v>88</v>
      </c>
    </row>
    <row r="16" spans="1:88" x14ac:dyDescent="0.25">
      <c r="A16" s="6">
        <v>100000</v>
      </c>
      <c r="B16" s="6">
        <f t="shared" si="16"/>
        <v>498230.68916333833</v>
      </c>
      <c r="C16" s="6">
        <f t="shared" si="17"/>
        <v>407007.26121831243</v>
      </c>
      <c r="D16" s="6">
        <f t="shared" si="18"/>
        <v>386362.33205439942</v>
      </c>
      <c r="E16" s="6">
        <f t="shared" si="19"/>
        <v>361942.89421334834</v>
      </c>
      <c r="F16" s="6">
        <f t="shared" si="20"/>
        <v>333517.58016092668</v>
      </c>
      <c r="G16" s="6">
        <f t="shared" si="21"/>
        <v>301082.45166629791</v>
      </c>
      <c r="H16" s="6">
        <f t="shared" si="22"/>
        <v>264976.93399937556</v>
      </c>
      <c r="J16">
        <v>100000</v>
      </c>
      <c r="K16" s="8">
        <f>B16*EXP(-Sheet1!C$58)*EXP(-Sheet1!C$59)*EXP(-Sheet1!C$60)*EXP(-Sheet1!C$61)*EXP(-Sheet1!C$62)</f>
        <v>42293.279696938102</v>
      </c>
      <c r="L16" s="8">
        <f>C16*EXP(-Sheet1!D$58)*EXP(-Sheet1!D$59)*EXP(-Sheet1!D$60)*EXP(-Sheet1!D$61)*EXP(-Sheet1!D$62)</f>
        <v>34549.601844673925</v>
      </c>
      <c r="M16" s="8">
        <f>D16*EXP(-Sheet1!E$58)*EXP(-Sheet1!E$59)*EXP(-Sheet1!E$60)*EXP(-Sheet1!E$61)*EXP(-Sheet1!E$62)</f>
        <v>32797.116936690676</v>
      </c>
      <c r="N16" s="8">
        <f>E16*EXP(-Sheet1!F$58)*EXP(-Sheet1!F$59)*EXP(-Sheet1!F$60)*EXP(-Sheet1!F$61)*EXP(-Sheet1!F$62)</f>
        <v>30724.225528921554</v>
      </c>
      <c r="O16" s="8">
        <f>F16*EXP(-Sheet1!G$58)*EXP(-Sheet1!G$59)*EXP(-Sheet1!G$60)*EXP(-Sheet1!G$61)*EXP(-Sheet1!G$62)</f>
        <v>28311.287538868823</v>
      </c>
      <c r="P16" s="8">
        <f>G16*EXP(-Sheet1!H$58)*EXP(-Sheet1!H$59)*EXP(-Sheet1!H$60)*EXP(-Sheet1!H$61)*EXP(-Sheet1!H$62)</f>
        <v>25557.968662159205</v>
      </c>
      <c r="Q16" s="8">
        <f>H16*EXP(-Sheet1!I$58)*EXP(-Sheet1!I$59)*EXP(-Sheet1!I$60)*EXP(-Sheet1!I$61)*EXP(-Sheet1!I$62)</f>
        <v>22493.081672049939</v>
      </c>
      <c r="AZ16" t="s">
        <v>18</v>
      </c>
      <c r="BA16">
        <v>809158</v>
      </c>
      <c r="BB16">
        <v>213868</v>
      </c>
      <c r="BC16">
        <f t="shared" si="23"/>
        <v>809158.48489800014</v>
      </c>
      <c r="BD16">
        <v>49</v>
      </c>
      <c r="BE16" t="s">
        <v>99</v>
      </c>
      <c r="BF16">
        <v>0.484898</v>
      </c>
      <c r="BG16">
        <v>30</v>
      </c>
      <c r="BH16">
        <v>1</v>
      </c>
      <c r="BI16">
        <v>-5</v>
      </c>
      <c r="BJ16">
        <v>5</v>
      </c>
      <c r="BK16">
        <v>0.484898</v>
      </c>
      <c r="BL16">
        <v>0.484898</v>
      </c>
      <c r="BM16" t="s">
        <v>92</v>
      </c>
      <c r="BN16">
        <v>0.19680400000000001</v>
      </c>
      <c r="BO16" s="1">
        <v>-1.27786E-7</v>
      </c>
      <c r="BP16" t="s">
        <v>93</v>
      </c>
      <c r="BS16">
        <v>2012</v>
      </c>
      <c r="BT16">
        <v>1</v>
      </c>
      <c r="BU16">
        <v>9</v>
      </c>
      <c r="BV16" s="1">
        <v>170.75</v>
      </c>
      <c r="BW16">
        <v>0.37206440000000002</v>
      </c>
      <c r="BX16">
        <f t="shared" si="24"/>
        <v>5.1402004984508993</v>
      </c>
      <c r="BY16" s="1">
        <v>0</v>
      </c>
      <c r="BZ16" t="s">
        <v>85</v>
      </c>
      <c r="CA16" s="2">
        <f t="shared" si="25"/>
        <v>0</v>
      </c>
      <c r="CC16" s="1"/>
      <c r="CG16">
        <v>1984</v>
      </c>
      <c r="CH16" s="1">
        <v>3</v>
      </c>
      <c r="CI16" s="1">
        <v>0</v>
      </c>
      <c r="CJ16" t="s">
        <v>89</v>
      </c>
    </row>
    <row r="17" spans="1:88" x14ac:dyDescent="0.25">
      <c r="A17" s="6">
        <v>110000</v>
      </c>
      <c r="B17" s="6">
        <f t="shared" si="16"/>
        <v>498230.68916333833</v>
      </c>
      <c r="C17" s="6">
        <f t="shared" si="17"/>
        <v>407007.26121831243</v>
      </c>
      <c r="D17" s="6">
        <f t="shared" si="18"/>
        <v>386362.33205439936</v>
      </c>
      <c r="E17" s="6">
        <f t="shared" si="19"/>
        <v>361942.89421334834</v>
      </c>
      <c r="F17" s="6">
        <f t="shared" si="20"/>
        <v>333517.58016092668</v>
      </c>
      <c r="G17" s="6">
        <f t="shared" si="21"/>
        <v>301082.45166629791</v>
      </c>
      <c r="H17" s="6">
        <f t="shared" si="22"/>
        <v>264976.93399937556</v>
      </c>
      <c r="J17">
        <v>110000</v>
      </c>
      <c r="K17" s="8">
        <f>B17*EXP(-Sheet1!C$58)*EXP(-Sheet1!C$59)*EXP(-Sheet1!C$60)*EXP(-Sheet1!C$61)*EXP(-Sheet1!C$62)</f>
        <v>42293.279696938102</v>
      </c>
      <c r="L17" s="8">
        <f>C17*EXP(-Sheet1!D$58)*EXP(-Sheet1!D$59)*EXP(-Sheet1!D$60)*EXP(-Sheet1!D$61)*EXP(-Sheet1!D$62)</f>
        <v>34549.601844673925</v>
      </c>
      <c r="M17" s="8">
        <f>D17*EXP(-Sheet1!E$58)*EXP(-Sheet1!E$59)*EXP(-Sheet1!E$60)*EXP(-Sheet1!E$61)*EXP(-Sheet1!E$62)</f>
        <v>32797.116936690669</v>
      </c>
      <c r="N17" s="8">
        <f>E17*EXP(-Sheet1!F$58)*EXP(-Sheet1!F$59)*EXP(-Sheet1!F$60)*EXP(-Sheet1!F$61)*EXP(-Sheet1!F$62)</f>
        <v>30724.225528921554</v>
      </c>
      <c r="O17" s="8">
        <f>F17*EXP(-Sheet1!G$58)*EXP(-Sheet1!G$59)*EXP(-Sheet1!G$60)*EXP(-Sheet1!G$61)*EXP(-Sheet1!G$62)</f>
        <v>28311.287538868823</v>
      </c>
      <c r="P17" s="8">
        <f>G17*EXP(-Sheet1!H$58)*EXP(-Sheet1!H$59)*EXP(-Sheet1!H$60)*EXP(-Sheet1!H$61)*EXP(-Sheet1!H$62)</f>
        <v>25557.968662159205</v>
      </c>
      <c r="Q17" s="8">
        <f>H17*EXP(-Sheet1!I$58)*EXP(-Sheet1!I$59)*EXP(-Sheet1!I$60)*EXP(-Sheet1!I$61)*EXP(-Sheet1!I$62)</f>
        <v>22493.081672049939</v>
      </c>
      <c r="AZ17" t="s">
        <v>19</v>
      </c>
      <c r="BA17">
        <v>889248</v>
      </c>
      <c r="BB17">
        <v>210990</v>
      </c>
      <c r="BC17">
        <f t="shared" si="23"/>
        <v>889248.97895699961</v>
      </c>
      <c r="BD17">
        <v>50</v>
      </c>
      <c r="BE17" t="s">
        <v>100</v>
      </c>
      <c r="BF17">
        <v>0.97895699999999997</v>
      </c>
      <c r="BG17">
        <v>31</v>
      </c>
      <c r="BH17">
        <v>1</v>
      </c>
      <c r="BI17">
        <v>-5</v>
      </c>
      <c r="BJ17">
        <v>5</v>
      </c>
      <c r="BK17">
        <v>0.97895699999999997</v>
      </c>
      <c r="BL17">
        <v>0.97895699999999997</v>
      </c>
      <c r="BM17" t="s">
        <v>92</v>
      </c>
      <c r="BN17">
        <v>0.19356599999999999</v>
      </c>
      <c r="BO17" s="1">
        <v>-1.5408399999999999E-7</v>
      </c>
      <c r="BP17" t="s">
        <v>93</v>
      </c>
      <c r="BS17">
        <v>2013</v>
      </c>
      <c r="BT17">
        <v>1</v>
      </c>
      <c r="BU17">
        <v>9</v>
      </c>
      <c r="BV17" s="1">
        <v>8.14</v>
      </c>
      <c r="BW17">
        <v>0.43120389999999997</v>
      </c>
      <c r="BX17">
        <f t="shared" si="24"/>
        <v>2.0967901800144491</v>
      </c>
      <c r="BY17" s="1">
        <v>0</v>
      </c>
      <c r="BZ17" t="s">
        <v>86</v>
      </c>
      <c r="CA17" s="2">
        <f t="shared" si="25"/>
        <v>0</v>
      </c>
      <c r="CC17" s="1"/>
      <c r="CG17">
        <v>1985</v>
      </c>
      <c r="CH17" s="1">
        <v>3</v>
      </c>
      <c r="CI17" s="1">
        <v>2.6998628199999999</v>
      </c>
      <c r="CJ17" t="s">
        <v>132</v>
      </c>
    </row>
    <row r="18" spans="1:88" x14ac:dyDescent="0.25">
      <c r="A18" s="6">
        <v>120000</v>
      </c>
      <c r="B18" s="6">
        <f t="shared" si="16"/>
        <v>498230.68916333833</v>
      </c>
      <c r="C18" s="6">
        <f t="shared" si="17"/>
        <v>407007.26121831243</v>
      </c>
      <c r="D18" s="6">
        <f t="shared" si="18"/>
        <v>386362.33205439936</v>
      </c>
      <c r="E18" s="6">
        <f t="shared" si="19"/>
        <v>361942.89421334834</v>
      </c>
      <c r="F18" s="6">
        <f t="shared" si="20"/>
        <v>333517.58016092668</v>
      </c>
      <c r="G18" s="6">
        <f t="shared" si="21"/>
        <v>301082.45166629791</v>
      </c>
      <c r="H18" s="6">
        <f t="shared" si="22"/>
        <v>264976.93399937556</v>
      </c>
      <c r="J18">
        <v>120000</v>
      </c>
      <c r="K18" s="8">
        <f>B18*EXP(-Sheet1!C$58)*EXP(-Sheet1!C$59)*EXP(-Sheet1!C$60)*EXP(-Sheet1!C$61)*EXP(-Sheet1!C$62)</f>
        <v>42293.279696938102</v>
      </c>
      <c r="L18" s="8">
        <f>C18*EXP(-Sheet1!D$58)*EXP(-Sheet1!D$59)*EXP(-Sheet1!D$60)*EXP(-Sheet1!D$61)*EXP(-Sheet1!D$62)</f>
        <v>34549.601844673925</v>
      </c>
      <c r="M18" s="8">
        <f>D18*EXP(-Sheet1!E$58)*EXP(-Sheet1!E$59)*EXP(-Sheet1!E$60)*EXP(-Sheet1!E$61)*EXP(-Sheet1!E$62)</f>
        <v>32797.116936690669</v>
      </c>
      <c r="N18" s="8">
        <f>E18*EXP(-Sheet1!F$58)*EXP(-Sheet1!F$59)*EXP(-Sheet1!F$60)*EXP(-Sheet1!F$61)*EXP(-Sheet1!F$62)</f>
        <v>30724.225528921554</v>
      </c>
      <c r="O18" s="8">
        <f>F18*EXP(-Sheet1!G$58)*EXP(-Sheet1!G$59)*EXP(-Sheet1!G$60)*EXP(-Sheet1!G$61)*EXP(-Sheet1!G$62)</f>
        <v>28311.287538868823</v>
      </c>
      <c r="P18" s="8">
        <f>G18*EXP(-Sheet1!H$58)*EXP(-Sheet1!H$59)*EXP(-Sheet1!H$60)*EXP(-Sheet1!H$61)*EXP(-Sheet1!H$62)</f>
        <v>25557.968662159205</v>
      </c>
      <c r="Q18" s="8">
        <f>H18*EXP(-Sheet1!I$58)*EXP(-Sheet1!I$59)*EXP(-Sheet1!I$60)*EXP(-Sheet1!I$61)*EXP(-Sheet1!I$62)</f>
        <v>22493.081672049939</v>
      </c>
      <c r="AZ18" t="s">
        <v>20</v>
      </c>
      <c r="BA18">
        <v>551995</v>
      </c>
      <c r="BB18">
        <v>144096</v>
      </c>
      <c r="BC18">
        <f t="shared" si="23"/>
        <v>551995.10244200018</v>
      </c>
      <c r="BD18">
        <v>51</v>
      </c>
      <c r="BE18" t="s">
        <v>101</v>
      </c>
      <c r="BF18">
        <v>0.10244200000000001</v>
      </c>
      <c r="BG18">
        <v>32</v>
      </c>
      <c r="BH18">
        <v>1</v>
      </c>
      <c r="BI18">
        <v>-5</v>
      </c>
      <c r="BJ18">
        <v>5</v>
      </c>
      <c r="BK18">
        <v>0.10244200000000001</v>
      </c>
      <c r="BL18">
        <v>0.10244200000000001</v>
      </c>
      <c r="BM18" t="s">
        <v>92</v>
      </c>
      <c r="BN18">
        <v>0.20341899999999999</v>
      </c>
      <c r="BO18" s="1">
        <v>-3.6901699999999999E-8</v>
      </c>
      <c r="BP18" t="s">
        <v>93</v>
      </c>
      <c r="BS18">
        <v>2014</v>
      </c>
      <c r="BT18">
        <v>1</v>
      </c>
      <c r="BU18">
        <v>9</v>
      </c>
      <c r="BV18" s="1">
        <v>7.68</v>
      </c>
      <c r="BW18">
        <v>0.55078119999999997</v>
      </c>
      <c r="BX18">
        <f t="shared" si="24"/>
        <v>2.0386195471595809</v>
      </c>
      <c r="BY18" s="1">
        <v>0</v>
      </c>
      <c r="BZ18" t="s">
        <v>87</v>
      </c>
      <c r="CA18" s="2">
        <f t="shared" si="25"/>
        <v>0</v>
      </c>
      <c r="CC18" s="1"/>
      <c r="CG18">
        <v>1986</v>
      </c>
      <c r="CH18" s="1">
        <v>3</v>
      </c>
      <c r="CI18" s="1">
        <v>0</v>
      </c>
      <c r="CJ18" t="s">
        <v>133</v>
      </c>
    </row>
    <row r="19" spans="1:88" x14ac:dyDescent="0.25">
      <c r="A19" s="6">
        <v>130000</v>
      </c>
      <c r="B19" s="6">
        <f t="shared" si="16"/>
        <v>498230.68916333833</v>
      </c>
      <c r="C19" s="6">
        <f t="shared" si="17"/>
        <v>407007.26121831243</v>
      </c>
      <c r="D19" s="6">
        <f t="shared" si="18"/>
        <v>386362.33205439936</v>
      </c>
      <c r="E19" s="6">
        <f t="shared" si="19"/>
        <v>361942.89421334834</v>
      </c>
      <c r="F19" s="6">
        <f t="shared" si="20"/>
        <v>333517.58016092668</v>
      </c>
      <c r="G19" s="6">
        <f t="shared" si="21"/>
        <v>301082.45166629791</v>
      </c>
      <c r="H19" s="6">
        <f t="shared" si="22"/>
        <v>264976.93399937556</v>
      </c>
      <c r="J19">
        <v>130000</v>
      </c>
      <c r="K19" s="8">
        <f>B19*EXP(-Sheet1!C$58)*EXP(-Sheet1!C$59)*EXP(-Sheet1!C$60)*EXP(-Sheet1!C$61)*EXP(-Sheet1!C$62)</f>
        <v>42293.279696938102</v>
      </c>
      <c r="L19" s="8">
        <f>C19*EXP(-Sheet1!D$58)*EXP(-Sheet1!D$59)*EXP(-Sheet1!D$60)*EXP(-Sheet1!D$61)*EXP(-Sheet1!D$62)</f>
        <v>34549.601844673925</v>
      </c>
      <c r="M19" s="8">
        <f>D19*EXP(-Sheet1!E$58)*EXP(-Sheet1!E$59)*EXP(-Sheet1!E$60)*EXP(-Sheet1!E$61)*EXP(-Sheet1!E$62)</f>
        <v>32797.116936690669</v>
      </c>
      <c r="N19" s="8">
        <f>E19*EXP(-Sheet1!F$58)*EXP(-Sheet1!F$59)*EXP(-Sheet1!F$60)*EXP(-Sheet1!F$61)*EXP(-Sheet1!F$62)</f>
        <v>30724.225528921554</v>
      </c>
      <c r="O19" s="8">
        <f>F19*EXP(-Sheet1!G$58)*EXP(-Sheet1!G$59)*EXP(-Sheet1!G$60)*EXP(-Sheet1!G$61)*EXP(-Sheet1!G$62)</f>
        <v>28311.287538868823</v>
      </c>
      <c r="P19" s="8">
        <f>G19*EXP(-Sheet1!H$58)*EXP(-Sheet1!H$59)*EXP(-Sheet1!H$60)*EXP(-Sheet1!H$61)*EXP(-Sheet1!H$62)</f>
        <v>25557.968662159205</v>
      </c>
      <c r="Q19" s="8">
        <f>H19*EXP(-Sheet1!I$58)*EXP(-Sheet1!I$59)*EXP(-Sheet1!I$60)*EXP(-Sheet1!I$61)*EXP(-Sheet1!I$62)</f>
        <v>22493.081672049939</v>
      </c>
      <c r="AZ19" t="s">
        <v>21</v>
      </c>
      <c r="BA19">
        <v>618762</v>
      </c>
      <c r="BB19">
        <v>135711</v>
      </c>
      <c r="BC19">
        <f t="shared" si="23"/>
        <v>618762.21662499965</v>
      </c>
      <c r="BD19">
        <v>52</v>
      </c>
      <c r="BE19" t="s">
        <v>102</v>
      </c>
      <c r="BF19">
        <v>0.21662500000000001</v>
      </c>
      <c r="BG19">
        <v>33</v>
      </c>
      <c r="BH19">
        <v>1</v>
      </c>
      <c r="BI19">
        <v>-5</v>
      </c>
      <c r="BJ19">
        <v>5</v>
      </c>
      <c r="BK19">
        <v>0.21662500000000001</v>
      </c>
      <c r="BL19">
        <v>0.21662500000000001</v>
      </c>
      <c r="BM19" t="s">
        <v>92</v>
      </c>
      <c r="BN19">
        <v>0.158363</v>
      </c>
      <c r="BO19" s="1">
        <v>-1.17602E-7</v>
      </c>
      <c r="BP19" t="s">
        <v>93</v>
      </c>
      <c r="BS19">
        <v>2015</v>
      </c>
      <c r="BT19">
        <v>1</v>
      </c>
      <c r="BU19">
        <v>9</v>
      </c>
      <c r="BV19" s="1">
        <v>1.04</v>
      </c>
      <c r="BW19">
        <v>0.96153849999999996</v>
      </c>
      <c r="BX19">
        <f t="shared" si="24"/>
        <v>3.9220713153281329E-2</v>
      </c>
      <c r="BY19" s="1">
        <v>5.1080610699999998</v>
      </c>
      <c r="BZ19" t="s">
        <v>88</v>
      </c>
      <c r="CA19" s="2">
        <f t="shared" si="25"/>
        <v>133.28100002291319</v>
      </c>
      <c r="CC19" s="1"/>
      <c r="CG19">
        <v>1987</v>
      </c>
      <c r="CH19" s="1">
        <v>3</v>
      </c>
      <c r="CI19" s="1">
        <v>0</v>
      </c>
      <c r="CJ19" t="s">
        <v>134</v>
      </c>
    </row>
    <row r="20" spans="1:88" x14ac:dyDescent="0.25">
      <c r="A20" s="6">
        <v>140000</v>
      </c>
      <c r="B20" s="6">
        <f t="shared" si="16"/>
        <v>498230.68916333833</v>
      </c>
      <c r="C20" s="6">
        <f t="shared" si="17"/>
        <v>407007.26121831243</v>
      </c>
      <c r="D20" s="6">
        <f t="shared" si="18"/>
        <v>386362.33205439936</v>
      </c>
      <c r="E20" s="6">
        <f t="shared" si="19"/>
        <v>361942.89421334834</v>
      </c>
      <c r="F20" s="6">
        <f t="shared" si="20"/>
        <v>333517.58016092668</v>
      </c>
      <c r="G20" s="6">
        <f t="shared" si="21"/>
        <v>301082.45166629791</v>
      </c>
      <c r="H20" s="6">
        <f t="shared" si="22"/>
        <v>264976.93399937556</v>
      </c>
      <c r="J20">
        <v>140000</v>
      </c>
      <c r="K20" s="8">
        <f>B20*EXP(-Sheet1!C$58)*EXP(-Sheet1!C$59)*EXP(-Sheet1!C$60)*EXP(-Sheet1!C$61)*EXP(-Sheet1!C$62)</f>
        <v>42293.279696938102</v>
      </c>
      <c r="L20" s="8">
        <f>C20*EXP(-Sheet1!D$58)*EXP(-Sheet1!D$59)*EXP(-Sheet1!D$60)*EXP(-Sheet1!D$61)*EXP(-Sheet1!D$62)</f>
        <v>34549.601844673925</v>
      </c>
      <c r="M20" s="8">
        <f>D20*EXP(-Sheet1!E$58)*EXP(-Sheet1!E$59)*EXP(-Sheet1!E$60)*EXP(-Sheet1!E$61)*EXP(-Sheet1!E$62)</f>
        <v>32797.116936690669</v>
      </c>
      <c r="N20" s="8">
        <f>E20*EXP(-Sheet1!F$58)*EXP(-Sheet1!F$59)*EXP(-Sheet1!F$60)*EXP(-Sheet1!F$61)*EXP(-Sheet1!F$62)</f>
        <v>30724.225528921554</v>
      </c>
      <c r="O20" s="8">
        <f>F20*EXP(-Sheet1!G$58)*EXP(-Sheet1!G$59)*EXP(-Sheet1!G$60)*EXP(-Sheet1!G$61)*EXP(-Sheet1!G$62)</f>
        <v>28311.287538868823</v>
      </c>
      <c r="P20" s="8">
        <f>G20*EXP(-Sheet1!H$58)*EXP(-Sheet1!H$59)*EXP(-Sheet1!H$60)*EXP(-Sheet1!H$61)*EXP(-Sheet1!H$62)</f>
        <v>25557.968662159205</v>
      </c>
      <c r="Q20" s="8">
        <f>H20*EXP(-Sheet1!I$58)*EXP(-Sheet1!I$59)*EXP(-Sheet1!I$60)*EXP(-Sheet1!I$61)*EXP(-Sheet1!I$62)</f>
        <v>22493.081672049939</v>
      </c>
      <c r="Y20" t="s">
        <v>136</v>
      </c>
      <c r="AA20" t="s">
        <v>90</v>
      </c>
      <c r="AC20" s="1">
        <f>AD20^(1/3)</f>
        <v>6.6943295008216941</v>
      </c>
      <c r="AD20">
        <v>300</v>
      </c>
      <c r="AE20" s="8">
        <v>498230.68916333833</v>
      </c>
      <c r="AF20" s="8">
        <f t="shared" ref="AF20:AF59" si="26">LN(AE20)</f>
        <v>13.11881848</v>
      </c>
      <c r="AG20">
        <f t="shared" ref="AG20:AG59" si="27">(EXP($B$1)*EXP($X$1*$AC20))*EXP(-0.5*$F$1*0.44)</f>
        <v>459821.53742262541</v>
      </c>
      <c r="AH20">
        <f t="shared" ref="AH20:AH59" si="28">((EXP($W$2*EXP($X$2*$AC20)))*EXP(-0.5*$F$1*0.44))</f>
        <v>258980.79605316228</v>
      </c>
      <c r="AI20">
        <f t="shared" ref="AI20:AI59" si="29">LN(AH20)</f>
        <v>12.464509191419799</v>
      </c>
      <c r="AK20">
        <f t="shared" ref="AK20:AK59" si="30">LN(AG20)</f>
        <v>13.038593731063775</v>
      </c>
      <c r="AZ20" t="s">
        <v>22</v>
      </c>
      <c r="BA20">
        <v>635484</v>
      </c>
      <c r="BB20">
        <v>135086</v>
      </c>
      <c r="BC20">
        <f t="shared" ref="BC20:BC48" si="31">EXP(LN(BA20+BF20))</f>
        <v>635484.24329000036</v>
      </c>
      <c r="BD20">
        <v>53</v>
      </c>
      <c r="BE20" t="s">
        <v>103</v>
      </c>
      <c r="BF20">
        <v>0.24329000000000001</v>
      </c>
      <c r="BG20">
        <v>34</v>
      </c>
      <c r="BH20">
        <v>1</v>
      </c>
      <c r="BI20">
        <v>-5</v>
      </c>
      <c r="BJ20">
        <v>5</v>
      </c>
      <c r="BK20">
        <v>0.24329000000000001</v>
      </c>
      <c r="BL20">
        <v>0.24329000000000001</v>
      </c>
      <c r="BM20" t="s">
        <v>92</v>
      </c>
      <c r="BN20">
        <v>0.14696100000000001</v>
      </c>
      <c r="BO20" s="1">
        <v>-1.57826E-7</v>
      </c>
      <c r="BP20" t="s">
        <v>93</v>
      </c>
      <c r="BS20">
        <v>2016</v>
      </c>
      <c r="BT20">
        <v>1</v>
      </c>
      <c r="BU20">
        <v>9</v>
      </c>
      <c r="BV20" s="1">
        <v>1.66</v>
      </c>
      <c r="BW20">
        <v>0.48192770000000001</v>
      </c>
      <c r="BX20">
        <f t="shared" si="24"/>
        <v>0.50681760236845186</v>
      </c>
      <c r="BY20" s="1">
        <v>5.3781006099999997</v>
      </c>
      <c r="BZ20" t="s">
        <v>89</v>
      </c>
      <c r="CA20" s="2">
        <f t="shared" si="25"/>
        <v>155.55600010939307</v>
      </c>
      <c r="CC20" s="1"/>
      <c r="CG20">
        <v>1988</v>
      </c>
      <c r="CH20" s="1">
        <v>3</v>
      </c>
      <c r="CI20" s="1">
        <v>0</v>
      </c>
      <c r="CJ20" t="s">
        <v>135</v>
      </c>
    </row>
    <row r="21" spans="1:88" x14ac:dyDescent="0.25">
      <c r="A21" s="6">
        <v>150000</v>
      </c>
      <c r="B21" s="6">
        <f t="shared" si="16"/>
        <v>498230.68916333833</v>
      </c>
      <c r="C21" s="6">
        <f t="shared" si="17"/>
        <v>407007.26121831243</v>
      </c>
      <c r="D21" s="6">
        <f t="shared" si="18"/>
        <v>386362.33205439936</v>
      </c>
      <c r="E21" s="6">
        <f t="shared" si="19"/>
        <v>361942.89421334834</v>
      </c>
      <c r="F21" s="6">
        <f t="shared" si="20"/>
        <v>333517.58016092668</v>
      </c>
      <c r="G21" s="6">
        <f t="shared" si="21"/>
        <v>301082.45166629791</v>
      </c>
      <c r="H21" s="6">
        <f t="shared" si="22"/>
        <v>264976.93399937556</v>
      </c>
      <c r="J21">
        <v>150000</v>
      </c>
      <c r="K21" s="8">
        <f>B21*EXP(-Sheet1!C$58)*EXP(-Sheet1!C$59)*EXP(-Sheet1!C$60)*EXP(-Sheet1!C$61)*EXP(-Sheet1!C$62)</f>
        <v>42293.279696938102</v>
      </c>
      <c r="L21" s="8">
        <f>C21*EXP(-Sheet1!D$58)*EXP(-Sheet1!D$59)*EXP(-Sheet1!D$60)*EXP(-Sheet1!D$61)*EXP(-Sheet1!D$62)</f>
        <v>34549.601844673925</v>
      </c>
      <c r="M21" s="8">
        <f>D21*EXP(-Sheet1!E$58)*EXP(-Sheet1!E$59)*EXP(-Sheet1!E$60)*EXP(-Sheet1!E$61)*EXP(-Sheet1!E$62)</f>
        <v>32797.116936690669</v>
      </c>
      <c r="N21" s="8">
        <f>E21*EXP(-Sheet1!F$58)*EXP(-Sheet1!F$59)*EXP(-Sheet1!F$60)*EXP(-Sheet1!F$61)*EXP(-Sheet1!F$62)</f>
        <v>30724.225528921554</v>
      </c>
      <c r="O21" s="8">
        <f>F21*EXP(-Sheet1!G$58)*EXP(-Sheet1!G$59)*EXP(-Sheet1!G$60)*EXP(-Sheet1!G$61)*EXP(-Sheet1!G$62)</f>
        <v>28311.287538868823</v>
      </c>
      <c r="P21" s="8">
        <f>G21*EXP(-Sheet1!H$58)*EXP(-Sheet1!H$59)*EXP(-Sheet1!H$60)*EXP(-Sheet1!H$61)*EXP(-Sheet1!H$62)</f>
        <v>25557.968662159205</v>
      </c>
      <c r="Q21" s="8">
        <f>H21*EXP(-Sheet1!I$58)*EXP(-Sheet1!I$59)*EXP(-Sheet1!I$60)*EXP(-Sheet1!I$61)*EXP(-Sheet1!I$62)</f>
        <v>22493.081672049939</v>
      </c>
      <c r="S21" s="2">
        <f t="shared" ref="S21:S59" si="32">Z21-AF21</f>
        <v>2.6862907124334257E-2</v>
      </c>
      <c r="T21">
        <f t="shared" ref="T21:T59" si="33">(U21-W21)^2</f>
        <v>0.71219945832946974</v>
      </c>
      <c r="U21">
        <f t="shared" ref="U21:U59" si="34">Z21-AI21</f>
        <v>0.56121310650812362</v>
      </c>
      <c r="V21">
        <f t="shared" ref="V21:V59" si="35">(LN(AH21)+W21)</f>
        <v>12.301762280616211</v>
      </c>
      <c r="W21">
        <v>-0.28270600000000001</v>
      </c>
      <c r="X21" t="s">
        <v>50</v>
      </c>
      <c r="Y21">
        <v>511796</v>
      </c>
      <c r="Z21">
        <f t="shared" ref="Z21:Z59" si="36">LN(Y21)</f>
        <v>13.145681387124334</v>
      </c>
      <c r="AA21">
        <v>298452</v>
      </c>
      <c r="AB21">
        <f t="shared" ref="AB21:AB59" si="37">LN(AA21)</f>
        <v>12.606364394864341</v>
      </c>
      <c r="AC21" s="1">
        <v>5.3780999999999999</v>
      </c>
      <c r="AD21" s="2">
        <f t="shared" ref="AD21:AD59" si="38">AC21^3</f>
        <v>155.55594717854098</v>
      </c>
      <c r="AE21" s="8">
        <f t="shared" ref="AE21:AE59" si="39">AE20</f>
        <v>498230.68916333833</v>
      </c>
      <c r="AF21" s="8">
        <f t="shared" si="26"/>
        <v>13.11881848</v>
      </c>
      <c r="AG21">
        <f t="shared" si="27"/>
        <v>464177.01262646832</v>
      </c>
      <c r="AH21">
        <f t="shared" si="28"/>
        <v>291988.08645785297</v>
      </c>
      <c r="AI21">
        <f t="shared" si="29"/>
        <v>12.58446828061621</v>
      </c>
      <c r="AJ21">
        <f t="shared" ref="AJ21:AJ59" si="40">(AI21-Z21)^2</f>
        <v>0.31496015091649848</v>
      </c>
      <c r="AK21">
        <f t="shared" si="30"/>
        <v>13.048021251188</v>
      </c>
      <c r="AL21">
        <f t="shared" ref="AL21:AL59" si="41">(Z21-AK21)^2</f>
        <v>9.5375021511031575E-3</v>
      </c>
      <c r="AZ21" t="s">
        <v>23</v>
      </c>
      <c r="BA21">
        <v>671344</v>
      </c>
      <c r="BB21">
        <v>139887</v>
      </c>
      <c r="BC21">
        <f t="shared" si="31"/>
        <v>671344.29818600009</v>
      </c>
      <c r="BD21">
        <v>54</v>
      </c>
      <c r="BE21" t="s">
        <v>104</v>
      </c>
      <c r="BF21">
        <v>0.29818600000000001</v>
      </c>
      <c r="BG21">
        <v>35</v>
      </c>
      <c r="BH21">
        <v>1</v>
      </c>
      <c r="BI21">
        <v>-5</v>
      </c>
      <c r="BJ21">
        <v>5</v>
      </c>
      <c r="BK21">
        <v>0.29818600000000001</v>
      </c>
      <c r="BL21">
        <v>0.29818600000000001</v>
      </c>
      <c r="BM21" t="s">
        <v>92</v>
      </c>
      <c r="BN21">
        <v>0.142791</v>
      </c>
      <c r="BO21" s="1">
        <v>-1.8722300000000001E-7</v>
      </c>
      <c r="BP21" t="s">
        <v>93</v>
      </c>
      <c r="BS21">
        <v>2017</v>
      </c>
      <c r="BT21">
        <v>1</v>
      </c>
      <c r="BU21">
        <v>9</v>
      </c>
      <c r="BV21" s="1">
        <v>74.709999999999994</v>
      </c>
      <c r="BW21">
        <v>0.32485609999999998</v>
      </c>
      <c r="BX21">
        <f t="shared" si="24"/>
        <v>4.3136139519877101</v>
      </c>
      <c r="BY21" s="1">
        <v>0</v>
      </c>
      <c r="BZ21" t="s">
        <v>132</v>
      </c>
      <c r="CA21" s="2">
        <f t="shared" si="25"/>
        <v>0</v>
      </c>
      <c r="CC21" s="1"/>
      <c r="CG21">
        <v>1989</v>
      </c>
      <c r="CH21" s="1">
        <v>3</v>
      </c>
      <c r="CI21" s="1">
        <v>0</v>
      </c>
      <c r="CJ21" t="s">
        <v>141</v>
      </c>
    </row>
    <row r="22" spans="1:88" x14ac:dyDescent="0.25">
      <c r="A22" s="6">
        <v>160000</v>
      </c>
      <c r="B22" s="6">
        <f t="shared" si="16"/>
        <v>498230.68916333833</v>
      </c>
      <c r="C22" s="6">
        <f t="shared" si="17"/>
        <v>407007.26121831243</v>
      </c>
      <c r="D22" s="6">
        <f t="shared" si="18"/>
        <v>386362.33205439936</v>
      </c>
      <c r="E22" s="6">
        <f t="shared" si="19"/>
        <v>361942.89421334834</v>
      </c>
      <c r="F22" s="6">
        <f t="shared" si="20"/>
        <v>333517.58016092668</v>
      </c>
      <c r="G22" s="6">
        <f t="shared" si="21"/>
        <v>301082.45166629791</v>
      </c>
      <c r="H22" s="6">
        <f t="shared" si="22"/>
        <v>264976.93399937556</v>
      </c>
      <c r="J22">
        <v>160000</v>
      </c>
      <c r="K22" s="8">
        <f>B22*EXP(-Sheet1!C$58)*EXP(-Sheet1!C$59)*EXP(-Sheet1!C$60)*EXP(-Sheet1!C$61)*EXP(-Sheet1!C$62)</f>
        <v>42293.279696938102</v>
      </c>
      <c r="L22" s="8">
        <f>C22*EXP(-Sheet1!D$58)*EXP(-Sheet1!D$59)*EXP(-Sheet1!D$60)*EXP(-Sheet1!D$61)*EXP(-Sheet1!D$62)</f>
        <v>34549.601844673925</v>
      </c>
      <c r="M22" s="8">
        <f>D22*EXP(-Sheet1!E$58)*EXP(-Sheet1!E$59)*EXP(-Sheet1!E$60)*EXP(-Sheet1!E$61)*EXP(-Sheet1!E$62)</f>
        <v>32797.116936690669</v>
      </c>
      <c r="N22" s="8">
        <f>E22*EXP(-Sheet1!F$58)*EXP(-Sheet1!F$59)*EXP(-Sheet1!F$60)*EXP(-Sheet1!F$61)*EXP(-Sheet1!F$62)</f>
        <v>30724.225528921554</v>
      </c>
      <c r="O22" s="8">
        <f>F22*EXP(-Sheet1!G$58)*EXP(-Sheet1!G$59)*EXP(-Sheet1!G$60)*EXP(-Sheet1!G$61)*EXP(-Sheet1!G$62)</f>
        <v>28311.287538868823</v>
      </c>
      <c r="P22" s="8">
        <f>G22*EXP(-Sheet1!H$58)*EXP(-Sheet1!H$59)*EXP(-Sheet1!H$60)*EXP(-Sheet1!H$61)*EXP(-Sheet1!H$62)</f>
        <v>25557.968662159205</v>
      </c>
      <c r="Q22" s="8">
        <f>H22*EXP(-Sheet1!I$58)*EXP(-Sheet1!I$59)*EXP(-Sheet1!I$60)*EXP(-Sheet1!I$61)*EXP(-Sheet1!I$62)</f>
        <v>22493.081672049939</v>
      </c>
      <c r="S22" s="2">
        <f t="shared" si="32"/>
        <v>-0.80144151824451626</v>
      </c>
      <c r="T22">
        <f t="shared" si="33"/>
        <v>6.3720633145703559E-2</v>
      </c>
      <c r="U22">
        <f t="shared" si="34"/>
        <v>-0.2918424617228812</v>
      </c>
      <c r="V22">
        <f t="shared" si="35"/>
        <v>12.569806423478365</v>
      </c>
      <c r="W22">
        <v>-3.9412999999999997E-2</v>
      </c>
      <c r="X22" t="s">
        <v>49</v>
      </c>
      <c r="Y22">
        <v>223547</v>
      </c>
      <c r="Z22">
        <f t="shared" si="36"/>
        <v>12.317376961755484</v>
      </c>
      <c r="AA22">
        <v>276783</v>
      </c>
      <c r="AB22">
        <f t="shared" si="37"/>
        <v>12.53098908465463</v>
      </c>
      <c r="AC22" s="1">
        <v>5.10806</v>
      </c>
      <c r="AD22" s="2">
        <f t="shared" si="38"/>
        <v>133.2809162666866</v>
      </c>
      <c r="AE22" s="8">
        <f t="shared" si="39"/>
        <v>498230.68916333833</v>
      </c>
      <c r="AF22" s="8">
        <f t="shared" si="26"/>
        <v>13.11881848</v>
      </c>
      <c r="AG22">
        <f t="shared" si="27"/>
        <v>465075.67724392284</v>
      </c>
      <c r="AH22">
        <f t="shared" si="28"/>
        <v>299305.30652756745</v>
      </c>
      <c r="AI22">
        <f t="shared" si="29"/>
        <v>12.609219423478365</v>
      </c>
      <c r="AJ22">
        <f t="shared" si="40"/>
        <v>8.5172022464471378E-2</v>
      </c>
      <c r="AK22">
        <f t="shared" si="30"/>
        <v>13.0499554180888</v>
      </c>
      <c r="AL22">
        <f t="shared" si="41"/>
        <v>0.5366711946837045</v>
      </c>
      <c r="AZ22" t="s">
        <v>24</v>
      </c>
      <c r="BA22">
        <v>791292</v>
      </c>
      <c r="BB22">
        <v>154276</v>
      </c>
      <c r="BC22">
        <f t="shared" si="31"/>
        <v>791292.46257000009</v>
      </c>
      <c r="BD22">
        <v>55</v>
      </c>
      <c r="BE22" t="s">
        <v>105</v>
      </c>
      <c r="BF22">
        <v>0.46256999999999998</v>
      </c>
      <c r="BG22">
        <v>36</v>
      </c>
      <c r="BH22">
        <v>1</v>
      </c>
      <c r="BI22">
        <v>-5</v>
      </c>
      <c r="BJ22">
        <v>5</v>
      </c>
      <c r="BK22">
        <v>0.46256999999999998</v>
      </c>
      <c r="BL22">
        <v>0.46256999999999998</v>
      </c>
      <c r="BM22" t="s">
        <v>92</v>
      </c>
      <c r="BN22">
        <v>0.12669</v>
      </c>
      <c r="BO22" s="1">
        <v>-3.2708900000000002E-7</v>
      </c>
      <c r="BP22" t="s">
        <v>93</v>
      </c>
      <c r="BS22">
        <v>2018</v>
      </c>
      <c r="BT22">
        <v>1</v>
      </c>
      <c r="BU22">
        <v>9</v>
      </c>
      <c r="BV22" s="1">
        <v>103.57</v>
      </c>
      <c r="BW22">
        <v>0.23549290000000001</v>
      </c>
      <c r="BX22">
        <f t="shared" si="24"/>
        <v>4.6402477126007877</v>
      </c>
      <c r="BY22" s="1">
        <v>0</v>
      </c>
      <c r="BZ22" t="s">
        <v>133</v>
      </c>
      <c r="CA22" s="2">
        <f t="shared" si="25"/>
        <v>0</v>
      </c>
      <c r="CC22" s="1"/>
      <c r="CG22">
        <v>1990</v>
      </c>
      <c r="CH22" s="1">
        <v>3</v>
      </c>
      <c r="CI22" s="1">
        <v>0</v>
      </c>
      <c r="CJ22" t="s">
        <v>142</v>
      </c>
    </row>
    <row r="23" spans="1:88" x14ac:dyDescent="0.25">
      <c r="A23" s="6">
        <v>170000</v>
      </c>
      <c r="B23" s="6">
        <f t="shared" si="16"/>
        <v>498230.68916333833</v>
      </c>
      <c r="C23" s="6">
        <f t="shared" si="17"/>
        <v>407007.26121831243</v>
      </c>
      <c r="D23" s="6">
        <f t="shared" si="18"/>
        <v>386362.33205439936</v>
      </c>
      <c r="E23" s="6">
        <f t="shared" si="19"/>
        <v>361942.89421334834</v>
      </c>
      <c r="F23" s="6">
        <f t="shared" si="20"/>
        <v>333517.58016092668</v>
      </c>
      <c r="G23" s="6">
        <f t="shared" si="21"/>
        <v>301082.45166629791</v>
      </c>
      <c r="H23" s="6">
        <f t="shared" si="22"/>
        <v>264976.93399937556</v>
      </c>
      <c r="J23">
        <v>170000</v>
      </c>
      <c r="K23" s="8">
        <f>B23*EXP(-Sheet1!C$58)*EXP(-Sheet1!C$59)*EXP(-Sheet1!C$60)*EXP(-Sheet1!C$61)*EXP(-Sheet1!C$62)</f>
        <v>42293.279696938102</v>
      </c>
      <c r="L23" s="8">
        <f>C23*EXP(-Sheet1!D$58)*EXP(-Sheet1!D$59)*EXP(-Sheet1!D$60)*EXP(-Sheet1!D$61)*EXP(-Sheet1!D$62)</f>
        <v>34549.601844673925</v>
      </c>
      <c r="M23" s="8">
        <f>D23*EXP(-Sheet1!E$58)*EXP(-Sheet1!E$59)*EXP(-Sheet1!E$60)*EXP(-Sheet1!E$61)*EXP(-Sheet1!E$62)</f>
        <v>32797.116936690669</v>
      </c>
      <c r="N23" s="8">
        <f>E23*EXP(-Sheet1!F$58)*EXP(-Sheet1!F$59)*EXP(-Sheet1!F$60)*EXP(-Sheet1!F$61)*EXP(-Sheet1!F$62)</f>
        <v>30724.225528921554</v>
      </c>
      <c r="O23" s="8">
        <f>F23*EXP(-Sheet1!G$58)*EXP(-Sheet1!G$59)*EXP(-Sheet1!G$60)*EXP(-Sheet1!G$61)*EXP(-Sheet1!G$62)</f>
        <v>28311.287538868823</v>
      </c>
      <c r="P23" s="8">
        <f>G23*EXP(-Sheet1!H$58)*EXP(-Sheet1!H$59)*EXP(-Sheet1!H$60)*EXP(-Sheet1!H$61)*EXP(-Sheet1!H$62)</f>
        <v>25557.968662159205</v>
      </c>
      <c r="Q23" s="8">
        <f>H23*EXP(-Sheet1!I$58)*EXP(-Sheet1!I$59)*EXP(-Sheet1!I$60)*EXP(-Sheet1!I$61)*EXP(-Sheet1!I$62)</f>
        <v>22493.081672049939</v>
      </c>
      <c r="S23" s="2">
        <f t="shared" si="32"/>
        <v>-0.30548611727257047</v>
      </c>
      <c r="T23">
        <f t="shared" si="33"/>
        <v>3.4207800293508193E-2</v>
      </c>
      <c r="U23">
        <f t="shared" si="34"/>
        <v>0.17250420846498749</v>
      </c>
      <c r="V23">
        <f t="shared" si="35"/>
        <v>12.628378854262442</v>
      </c>
      <c r="W23">
        <v>-1.24493E-2</v>
      </c>
      <c r="X23" t="s">
        <v>37</v>
      </c>
      <c r="Y23">
        <v>367079</v>
      </c>
      <c r="Z23">
        <f t="shared" si="36"/>
        <v>12.813332362727429</v>
      </c>
      <c r="AA23">
        <v>274700</v>
      </c>
      <c r="AB23">
        <f t="shared" si="37"/>
        <v>12.523434872083365</v>
      </c>
      <c r="AC23" s="1">
        <v>4.76396</v>
      </c>
      <c r="AD23" s="2">
        <f t="shared" si="38"/>
        <v>108.11957228334713</v>
      </c>
      <c r="AE23" s="8">
        <f t="shared" si="39"/>
        <v>498230.68916333833</v>
      </c>
      <c r="AF23" s="8">
        <f t="shared" si="26"/>
        <v>13.11881848</v>
      </c>
      <c r="AG23">
        <f t="shared" si="27"/>
        <v>466223.32719756314</v>
      </c>
      <c r="AH23">
        <f t="shared" si="28"/>
        <v>308917.07502930693</v>
      </c>
      <c r="AI23">
        <f t="shared" si="29"/>
        <v>12.640828154262442</v>
      </c>
      <c r="AJ23">
        <f t="shared" si="40"/>
        <v>2.9757701938131861E-2</v>
      </c>
      <c r="AK23">
        <f t="shared" si="30"/>
        <v>13.052420041220801</v>
      </c>
      <c r="AL23">
        <f t="shared" si="41"/>
        <v>5.716291800734969E-2</v>
      </c>
      <c r="AZ23" t="s">
        <v>25</v>
      </c>
      <c r="BA23">
        <v>469281</v>
      </c>
      <c r="BB23">
        <v>101641</v>
      </c>
      <c r="BC23">
        <f t="shared" si="31"/>
        <v>469280.94010470033</v>
      </c>
      <c r="BD23">
        <v>56</v>
      </c>
      <c r="BE23" t="s">
        <v>106</v>
      </c>
      <c r="BF23">
        <v>-5.9895299999999999E-2</v>
      </c>
      <c r="BG23">
        <v>37</v>
      </c>
      <c r="BH23">
        <v>1</v>
      </c>
      <c r="BI23">
        <v>-5</v>
      </c>
      <c r="BJ23">
        <v>5</v>
      </c>
      <c r="BK23">
        <v>-5.9895299999999999E-2</v>
      </c>
      <c r="BL23">
        <v>-5.9895299999999999E-2</v>
      </c>
      <c r="BM23" t="s">
        <v>92</v>
      </c>
      <c r="BN23">
        <v>0.15834899999999999</v>
      </c>
      <c r="BO23" s="1">
        <v>-2.19543E-7</v>
      </c>
      <c r="BP23" t="s">
        <v>93</v>
      </c>
      <c r="BS23">
        <v>2019</v>
      </c>
      <c r="BT23">
        <v>1</v>
      </c>
      <c r="BU23">
        <v>9</v>
      </c>
      <c r="BV23" s="1">
        <v>1.84</v>
      </c>
      <c r="BW23">
        <v>0.57608700000000002</v>
      </c>
      <c r="BX23">
        <f t="shared" si="24"/>
        <v>0.60976557162089429</v>
      </c>
      <c r="BY23" s="1">
        <v>4.6485099500000002</v>
      </c>
      <c r="BZ23" t="s">
        <v>134</v>
      </c>
      <c r="CA23" s="2">
        <f>BY23^3</f>
        <v>100.44800015079031</v>
      </c>
      <c r="CC23" s="1"/>
      <c r="CG23">
        <v>1991</v>
      </c>
      <c r="CH23" s="1">
        <v>3</v>
      </c>
      <c r="CI23" s="1">
        <v>0</v>
      </c>
      <c r="CJ23" t="s">
        <v>143</v>
      </c>
    </row>
    <row r="24" spans="1:88" x14ac:dyDescent="0.25">
      <c r="A24" s="6">
        <v>180000</v>
      </c>
      <c r="B24" s="6">
        <f t="shared" si="16"/>
        <v>498230.68916333833</v>
      </c>
      <c r="C24" s="6">
        <f t="shared" si="17"/>
        <v>407007.26121831249</v>
      </c>
      <c r="D24" s="6">
        <f t="shared" si="18"/>
        <v>386362.33205439936</v>
      </c>
      <c r="E24" s="6">
        <f t="shared" si="19"/>
        <v>361942.89421334834</v>
      </c>
      <c r="F24" s="6">
        <f t="shared" si="20"/>
        <v>333517.58016092668</v>
      </c>
      <c r="G24" s="6">
        <f t="shared" si="21"/>
        <v>301082.45166629791</v>
      </c>
      <c r="H24" s="6">
        <f t="shared" si="22"/>
        <v>264976.93399937556</v>
      </c>
      <c r="J24">
        <v>180000</v>
      </c>
      <c r="K24" s="8">
        <f>B24*EXP(-Sheet1!C$58)*EXP(-Sheet1!C$59)*EXP(-Sheet1!C$60)*EXP(-Sheet1!C$61)*EXP(-Sheet1!C$62)</f>
        <v>42293.279696938102</v>
      </c>
      <c r="L24" s="8">
        <f>C24*EXP(-Sheet1!D$58)*EXP(-Sheet1!D$59)*EXP(-Sheet1!D$60)*EXP(-Sheet1!D$61)*EXP(-Sheet1!D$62)</f>
        <v>34549.601844673933</v>
      </c>
      <c r="M24" s="8">
        <f>D24*EXP(-Sheet1!E$58)*EXP(-Sheet1!E$59)*EXP(-Sheet1!E$60)*EXP(-Sheet1!E$61)*EXP(-Sheet1!E$62)</f>
        <v>32797.116936690669</v>
      </c>
      <c r="N24" s="8">
        <f>E24*EXP(-Sheet1!F$58)*EXP(-Sheet1!F$59)*EXP(-Sheet1!F$60)*EXP(-Sheet1!F$61)*EXP(-Sheet1!F$62)</f>
        <v>30724.225528921554</v>
      </c>
      <c r="O24" s="8">
        <f>F24*EXP(-Sheet1!G$58)*EXP(-Sheet1!G$59)*EXP(-Sheet1!G$60)*EXP(-Sheet1!G$61)*EXP(-Sheet1!G$62)</f>
        <v>28311.287538868823</v>
      </c>
      <c r="P24" s="8">
        <f>G24*EXP(-Sheet1!H$58)*EXP(-Sheet1!H$59)*EXP(-Sheet1!H$60)*EXP(-Sheet1!H$61)*EXP(-Sheet1!H$62)</f>
        <v>25557.968662159205</v>
      </c>
      <c r="Q24" s="8">
        <f>H24*EXP(-Sheet1!I$58)*EXP(-Sheet1!I$59)*EXP(-Sheet1!I$60)*EXP(-Sheet1!I$61)*EXP(-Sheet1!I$62)</f>
        <v>22493.081672049939</v>
      </c>
      <c r="S24" s="2">
        <f t="shared" si="32"/>
        <v>-0.45448273127090033</v>
      </c>
      <c r="T24">
        <f t="shared" si="33"/>
        <v>3.8246176920673806E-3</v>
      </c>
      <c r="U24">
        <f t="shared" si="34"/>
        <v>-1.7081293530583963E-2</v>
      </c>
      <c r="V24">
        <f t="shared" si="35"/>
        <v>12.726179242259683</v>
      </c>
      <c r="W24">
        <v>4.4762200000000002E-2</v>
      </c>
      <c r="X24" t="s">
        <v>32</v>
      </c>
      <c r="Y24">
        <v>316265</v>
      </c>
      <c r="Z24">
        <f t="shared" si="36"/>
        <v>12.6643357487291</v>
      </c>
      <c r="AA24">
        <v>290385</v>
      </c>
      <c r="AB24">
        <f t="shared" si="37"/>
        <v>12.57896290770616</v>
      </c>
      <c r="AC24" s="1">
        <v>4.32334</v>
      </c>
      <c r="AD24" s="2">
        <f t="shared" si="38"/>
        <v>80.808709861835695</v>
      </c>
      <c r="AE24" s="8">
        <f t="shared" si="39"/>
        <v>498230.68916333833</v>
      </c>
      <c r="AF24" s="8">
        <f t="shared" si="26"/>
        <v>13.11881848</v>
      </c>
      <c r="AG24">
        <f t="shared" si="27"/>
        <v>467697.02874371363</v>
      </c>
      <c r="AH24">
        <f t="shared" si="28"/>
        <v>321713.61753798317</v>
      </c>
      <c r="AI24">
        <f t="shared" si="29"/>
        <v>12.681417042259683</v>
      </c>
      <c r="AJ24">
        <f t="shared" si="40"/>
        <v>2.9177058867796955E-4</v>
      </c>
      <c r="AK24">
        <f t="shared" si="30"/>
        <v>13.055575990783201</v>
      </c>
      <c r="AL24">
        <f t="shared" si="41"/>
        <v>0.15306892700255156</v>
      </c>
      <c r="AZ24" t="s">
        <v>26</v>
      </c>
      <c r="BA24">
        <v>405677</v>
      </c>
      <c r="BB24">
        <v>84670.1</v>
      </c>
      <c r="BC24">
        <f t="shared" si="31"/>
        <v>405676.79446000018</v>
      </c>
      <c r="BD24">
        <v>57</v>
      </c>
      <c r="BE24" t="s">
        <v>107</v>
      </c>
      <c r="BF24">
        <v>-0.20554</v>
      </c>
      <c r="BG24">
        <v>38</v>
      </c>
      <c r="BH24">
        <v>1</v>
      </c>
      <c r="BI24">
        <v>-5</v>
      </c>
      <c r="BJ24">
        <v>5</v>
      </c>
      <c r="BK24">
        <v>-0.20554</v>
      </c>
      <c r="BL24">
        <v>-0.20554</v>
      </c>
      <c r="BM24" t="s">
        <v>92</v>
      </c>
      <c r="BN24">
        <v>0.15180399999999999</v>
      </c>
      <c r="BO24" s="1">
        <v>-1.7072499999999999E-7</v>
      </c>
      <c r="BP24" t="s">
        <v>93</v>
      </c>
      <c r="BS24">
        <v>2020</v>
      </c>
      <c r="BT24">
        <v>1</v>
      </c>
      <c r="BU24">
        <v>9</v>
      </c>
      <c r="BV24" s="1">
        <v>179.03</v>
      </c>
      <c r="BW24">
        <v>0.287773</v>
      </c>
      <c r="BX24">
        <f t="shared" si="24"/>
        <v>5.187553389563182</v>
      </c>
      <c r="BY24" s="1">
        <v>0</v>
      </c>
      <c r="BZ24" t="s">
        <v>135</v>
      </c>
      <c r="CA24" s="2">
        <f t="shared" si="25"/>
        <v>0</v>
      </c>
      <c r="CC24" s="1"/>
      <c r="CG24">
        <v>1992</v>
      </c>
      <c r="CH24" s="1">
        <v>3</v>
      </c>
      <c r="CI24" s="1">
        <v>0</v>
      </c>
      <c r="CJ24" t="s">
        <v>144</v>
      </c>
    </row>
    <row r="25" spans="1:88" x14ac:dyDescent="0.25">
      <c r="A25" s="6">
        <v>190000</v>
      </c>
      <c r="B25" s="6">
        <f t="shared" si="16"/>
        <v>498230.68916333833</v>
      </c>
      <c r="C25" s="6">
        <f t="shared" si="17"/>
        <v>407007.26121831243</v>
      </c>
      <c r="D25" s="6">
        <f t="shared" si="18"/>
        <v>386362.33205439936</v>
      </c>
      <c r="E25" s="6">
        <f t="shared" si="19"/>
        <v>361942.89421334828</v>
      </c>
      <c r="F25" s="6">
        <f t="shared" si="20"/>
        <v>333517.58016092668</v>
      </c>
      <c r="G25" s="6">
        <f t="shared" si="21"/>
        <v>301082.45166629791</v>
      </c>
      <c r="H25" s="6">
        <f t="shared" si="22"/>
        <v>264976.93399937556</v>
      </c>
      <c r="J25">
        <v>190000</v>
      </c>
      <c r="K25" s="8">
        <f>B25*EXP(-Sheet1!C$58)*EXP(-Sheet1!C$59)*EXP(-Sheet1!C$60)*EXP(-Sheet1!C$61)*EXP(-Sheet1!C$62)</f>
        <v>42293.279696938102</v>
      </c>
      <c r="L25" s="8">
        <f>C25*EXP(-Sheet1!D$58)*EXP(-Sheet1!D$59)*EXP(-Sheet1!D$60)*EXP(-Sheet1!D$61)*EXP(-Sheet1!D$62)</f>
        <v>34549.601844673925</v>
      </c>
      <c r="M25" s="8">
        <f>D25*EXP(-Sheet1!E$58)*EXP(-Sheet1!E$59)*EXP(-Sheet1!E$60)*EXP(-Sheet1!E$61)*EXP(-Sheet1!E$62)</f>
        <v>32797.116936690669</v>
      </c>
      <c r="N25" s="8">
        <f>E25*EXP(-Sheet1!F$58)*EXP(-Sheet1!F$59)*EXP(-Sheet1!F$60)*EXP(-Sheet1!F$61)*EXP(-Sheet1!F$62)</f>
        <v>30724.225528921554</v>
      </c>
      <c r="O25" s="8">
        <f>F25*EXP(-Sheet1!G$58)*EXP(-Sheet1!G$59)*EXP(-Sheet1!G$60)*EXP(-Sheet1!G$61)*EXP(-Sheet1!G$62)</f>
        <v>28311.287538868823</v>
      </c>
      <c r="P25" s="8">
        <f>G25*EXP(-Sheet1!H$58)*EXP(-Sheet1!H$59)*EXP(-Sheet1!H$60)*EXP(-Sheet1!H$61)*EXP(-Sheet1!H$62)</f>
        <v>25557.968662159205</v>
      </c>
      <c r="Q25" s="8">
        <f>H25*EXP(-Sheet1!I$58)*EXP(-Sheet1!I$59)*EXP(-Sheet1!I$60)*EXP(-Sheet1!I$61)*EXP(-Sheet1!I$62)</f>
        <v>22493.081672049939</v>
      </c>
      <c r="S25" s="2">
        <f t="shared" si="32"/>
        <v>0.81478617634674144</v>
      </c>
      <c r="T25">
        <f t="shared" si="33"/>
        <v>1.502316999653714E-2</v>
      </c>
      <c r="U25">
        <f t="shared" si="34"/>
        <v>1.1015260417541768</v>
      </c>
      <c r="V25">
        <f t="shared" si="35"/>
        <v>13.811035614592564</v>
      </c>
      <c r="W25">
        <v>0.97895699999999997</v>
      </c>
      <c r="X25" t="s">
        <v>19</v>
      </c>
      <c r="Y25" s="1">
        <v>1125350</v>
      </c>
      <c r="Z25">
        <f t="shared" si="36"/>
        <v>13.933604656346741</v>
      </c>
      <c r="AA25" s="1">
        <v>1212400</v>
      </c>
      <c r="AB25">
        <f t="shared" si="37"/>
        <v>14.008112424165786</v>
      </c>
      <c r="AC25" s="1">
        <v>2.6998600000000001</v>
      </c>
      <c r="AD25" s="2">
        <f t="shared" si="38"/>
        <v>19.679938358757258</v>
      </c>
      <c r="AE25" s="8">
        <f t="shared" si="39"/>
        <v>498230.68916333833</v>
      </c>
      <c r="AF25" s="8">
        <f t="shared" si="26"/>
        <v>13.11881848</v>
      </c>
      <c r="AG25">
        <f t="shared" si="27"/>
        <v>473167.2498571254</v>
      </c>
      <c r="AH25">
        <f t="shared" si="28"/>
        <v>374025.26013826759</v>
      </c>
      <c r="AI25">
        <f t="shared" si="29"/>
        <v>12.832078614592564</v>
      </c>
      <c r="AJ25">
        <f t="shared" si="40"/>
        <v>1.2133596206626245</v>
      </c>
      <c r="AK25">
        <f t="shared" si="30"/>
        <v>13.067204198752801</v>
      </c>
      <c r="AL25">
        <f t="shared" si="41"/>
        <v>0.75064975291898883</v>
      </c>
      <c r="AZ25" t="s">
        <v>27</v>
      </c>
      <c r="BA25">
        <v>327972</v>
      </c>
      <c r="BB25">
        <v>69497.899999999994</v>
      </c>
      <c r="BC25">
        <f t="shared" si="31"/>
        <v>327971.581832</v>
      </c>
      <c r="BD25">
        <v>58</v>
      </c>
      <c r="BE25" t="s">
        <v>108</v>
      </c>
      <c r="BF25">
        <v>-0.41816799999999998</v>
      </c>
      <c r="BG25">
        <v>39</v>
      </c>
      <c r="BH25">
        <v>1</v>
      </c>
      <c r="BI25">
        <v>-5</v>
      </c>
      <c r="BJ25">
        <v>5</v>
      </c>
      <c r="BK25">
        <v>-0.41816799999999998</v>
      </c>
      <c r="BL25">
        <v>-0.41816799999999998</v>
      </c>
      <c r="BM25" t="s">
        <v>92</v>
      </c>
      <c r="BN25">
        <v>0.16009200000000001</v>
      </c>
      <c r="BO25" s="1">
        <v>-1.9586200000000001E-7</v>
      </c>
      <c r="BP25" t="s">
        <v>93</v>
      </c>
      <c r="BS25">
        <v>2021</v>
      </c>
      <c r="BT25">
        <v>1</v>
      </c>
      <c r="BU25">
        <v>9</v>
      </c>
      <c r="BV25" s="1">
        <v>20.2</v>
      </c>
      <c r="BW25">
        <v>0.2846535</v>
      </c>
      <c r="BX25">
        <f t="shared" si="24"/>
        <v>3.0056826044071592</v>
      </c>
      <c r="BY25">
        <v>2.2039872599999999</v>
      </c>
      <c r="CA25" s="2">
        <f t="shared" si="25"/>
        <v>10.706000006989655</v>
      </c>
      <c r="CG25">
        <v>1993</v>
      </c>
      <c r="CH25" s="1">
        <v>3</v>
      </c>
      <c r="CI25" s="1">
        <v>0</v>
      </c>
      <c r="CJ25" t="s">
        <v>145</v>
      </c>
    </row>
    <row r="26" spans="1:88" x14ac:dyDescent="0.25">
      <c r="A26" s="6">
        <v>201424</v>
      </c>
      <c r="B26" s="6">
        <f t="shared" si="16"/>
        <v>498230.68916333833</v>
      </c>
      <c r="C26" s="6">
        <f t="shared" si="17"/>
        <v>407007.26121831243</v>
      </c>
      <c r="D26" s="6">
        <f t="shared" si="18"/>
        <v>386362.33205439936</v>
      </c>
      <c r="E26" s="6">
        <f t="shared" si="19"/>
        <v>361942.89421334834</v>
      </c>
      <c r="F26" s="6">
        <f t="shared" si="20"/>
        <v>333517.58016092668</v>
      </c>
      <c r="G26" s="6">
        <f t="shared" si="21"/>
        <v>301082.45166629791</v>
      </c>
      <c r="H26" s="6">
        <f t="shared" si="22"/>
        <v>264976.93399937556</v>
      </c>
      <c r="J26">
        <v>200000</v>
      </c>
      <c r="K26" s="8">
        <f>B26*EXP(-Sheet1!C$58)*EXP(-Sheet1!C$59)*EXP(-Sheet1!C$60)*EXP(-Sheet1!C$61)*EXP(-Sheet1!C$62)</f>
        <v>42293.279696938102</v>
      </c>
      <c r="L26" s="8">
        <f>C26*EXP(-Sheet1!D$58)*EXP(-Sheet1!D$59)*EXP(-Sheet1!D$60)*EXP(-Sheet1!D$61)*EXP(-Sheet1!D$62)</f>
        <v>34549.601844673925</v>
      </c>
      <c r="M26" s="8">
        <f>D26*EXP(-Sheet1!E$58)*EXP(-Sheet1!E$59)*EXP(-Sheet1!E$60)*EXP(-Sheet1!E$61)*EXP(-Sheet1!E$62)</f>
        <v>32797.116936690669</v>
      </c>
      <c r="N26" s="8">
        <f>E26*EXP(-Sheet1!F$58)*EXP(-Sheet1!F$59)*EXP(-Sheet1!F$60)*EXP(-Sheet1!F$61)*EXP(-Sheet1!F$62)</f>
        <v>30724.225528921554</v>
      </c>
      <c r="O26" s="8">
        <f>F26*EXP(-Sheet1!G$58)*EXP(-Sheet1!G$59)*EXP(-Sheet1!G$60)*EXP(-Sheet1!G$61)*EXP(-Sheet1!G$62)</f>
        <v>28311.287538868823</v>
      </c>
      <c r="P26" s="8">
        <f>G26*EXP(-Sheet1!H$58)*EXP(-Sheet1!H$59)*EXP(-Sheet1!H$60)*EXP(-Sheet1!H$61)*EXP(-Sheet1!H$62)</f>
        <v>25557.968662159205</v>
      </c>
      <c r="Q26" s="8">
        <f>H26*EXP(-Sheet1!I$58)*EXP(-Sheet1!I$59)*EXP(-Sheet1!I$60)*EXP(-Sheet1!I$61)*EXP(-Sheet1!I$62)</f>
        <v>22493.081672049939</v>
      </c>
      <c r="S26" s="2">
        <f t="shared" si="32"/>
        <v>-4.7090730820169568E-3</v>
      </c>
      <c r="T26">
        <f t="shared" si="33"/>
        <v>0.33488142215377759</v>
      </c>
      <c r="U26">
        <f t="shared" si="34"/>
        <v>0.23957040041595512</v>
      </c>
      <c r="V26">
        <f t="shared" si="35"/>
        <v>12.535420006502028</v>
      </c>
      <c r="W26">
        <v>-0.339119</v>
      </c>
      <c r="X26" t="s">
        <v>35</v>
      </c>
      <c r="Y26">
        <v>495890</v>
      </c>
      <c r="Z26">
        <f t="shared" si="36"/>
        <v>13.114109406917983</v>
      </c>
      <c r="AA26">
        <v>328576</v>
      </c>
      <c r="AB26">
        <f t="shared" si="37"/>
        <v>12.702523444790758</v>
      </c>
      <c r="AC26" s="1">
        <v>2.2457099999999999</v>
      </c>
      <c r="AD26" s="2">
        <f t="shared" si="38"/>
        <v>11.325594773721409</v>
      </c>
      <c r="AE26" s="8">
        <f t="shared" si="39"/>
        <v>498230.68916333833</v>
      </c>
      <c r="AF26" s="8">
        <f t="shared" si="26"/>
        <v>13.11881848</v>
      </c>
      <c r="AG26">
        <f t="shared" si="27"/>
        <v>474708.90197657683</v>
      </c>
      <c r="AH26">
        <f t="shared" si="28"/>
        <v>390248.50461339258</v>
      </c>
      <c r="AI26">
        <f t="shared" si="29"/>
        <v>12.874539006502028</v>
      </c>
      <c r="AJ26">
        <f t="shared" si="40"/>
        <v>5.7393976755461068E-2</v>
      </c>
      <c r="AK26">
        <f t="shared" si="30"/>
        <v>13.070457057210801</v>
      </c>
      <c r="AL26">
        <f t="shared" si="41"/>
        <v>1.9055276349581234E-3</v>
      </c>
      <c r="AZ26" t="s">
        <v>28</v>
      </c>
      <c r="BA26">
        <v>368422</v>
      </c>
      <c r="BB26">
        <v>73197.2</v>
      </c>
      <c r="BC26">
        <f t="shared" si="31"/>
        <v>368421.6981319997</v>
      </c>
      <c r="BD26">
        <v>59</v>
      </c>
      <c r="BE26" t="s">
        <v>109</v>
      </c>
      <c r="BF26">
        <v>-0.30186800000000003</v>
      </c>
      <c r="BG26">
        <v>40</v>
      </c>
      <c r="BH26">
        <v>1</v>
      </c>
      <c r="BI26">
        <v>-5</v>
      </c>
      <c r="BJ26">
        <v>5</v>
      </c>
      <c r="BK26">
        <v>-0.30186800000000003</v>
      </c>
      <c r="BL26">
        <v>-0.30186800000000003</v>
      </c>
      <c r="BM26" t="s">
        <v>92</v>
      </c>
      <c r="BN26">
        <v>0.146037</v>
      </c>
      <c r="BO26" s="1">
        <v>-2.1644E-7</v>
      </c>
      <c r="BP26" t="s">
        <v>93</v>
      </c>
      <c r="CG26">
        <v>1994</v>
      </c>
      <c r="CH26" s="1">
        <v>3</v>
      </c>
      <c r="CI26" s="1">
        <v>0</v>
      </c>
      <c r="CJ26" t="s">
        <v>146</v>
      </c>
    </row>
    <row r="27" spans="1:88" x14ac:dyDescent="0.25">
      <c r="A27" s="6">
        <v>210000</v>
      </c>
      <c r="B27" s="6">
        <f t="shared" si="16"/>
        <v>498230.68916333833</v>
      </c>
      <c r="C27" s="6">
        <f t="shared" si="17"/>
        <v>407007.26121831243</v>
      </c>
      <c r="D27" s="6">
        <f t="shared" si="18"/>
        <v>386362.3320543993</v>
      </c>
      <c r="E27" s="6">
        <f t="shared" si="19"/>
        <v>361942.89421334834</v>
      </c>
      <c r="F27" s="6">
        <f t="shared" si="20"/>
        <v>333517.58016092668</v>
      </c>
      <c r="G27" s="6">
        <f t="shared" si="21"/>
        <v>301082.45166629791</v>
      </c>
      <c r="H27" s="6">
        <f t="shared" si="22"/>
        <v>264976.93399937556</v>
      </c>
      <c r="J27">
        <v>210000</v>
      </c>
      <c r="K27" s="8">
        <f>B27*EXP(-Sheet1!C$58)*EXP(-Sheet1!C$59)*EXP(-Sheet1!C$60)*EXP(-Sheet1!C$61)*EXP(-Sheet1!C$62)</f>
        <v>42293.279696938102</v>
      </c>
      <c r="L27" s="8">
        <f>C27*EXP(-Sheet1!D$58)*EXP(-Sheet1!D$59)*EXP(-Sheet1!D$60)*EXP(-Sheet1!D$61)*EXP(-Sheet1!D$62)</f>
        <v>34549.601844673925</v>
      </c>
      <c r="M27" s="8">
        <f>D27*EXP(-Sheet1!E$58)*EXP(-Sheet1!E$59)*EXP(-Sheet1!E$60)*EXP(-Sheet1!E$61)*EXP(-Sheet1!E$62)</f>
        <v>32797.116936690654</v>
      </c>
      <c r="N27" s="8">
        <f>E27*EXP(-Sheet1!F$58)*EXP(-Sheet1!F$59)*EXP(-Sheet1!F$60)*EXP(-Sheet1!F$61)*EXP(-Sheet1!F$62)</f>
        <v>30724.225528921554</v>
      </c>
      <c r="O27" s="8">
        <f>F27*EXP(-Sheet1!G$58)*EXP(-Sheet1!G$59)*EXP(-Sheet1!G$60)*EXP(-Sheet1!G$61)*EXP(-Sheet1!G$62)</f>
        <v>28311.287538868823</v>
      </c>
      <c r="P27" s="8">
        <f>G27*EXP(-Sheet1!H$58)*EXP(-Sheet1!H$59)*EXP(-Sheet1!H$60)*EXP(-Sheet1!H$61)*EXP(-Sheet1!H$62)</f>
        <v>25557.968662159205</v>
      </c>
      <c r="Q27" s="8">
        <f>H27*EXP(-Sheet1!I$58)*EXP(-Sheet1!I$59)*EXP(-Sheet1!I$60)*EXP(-Sheet1!I$61)*EXP(-Sheet1!I$62)</f>
        <v>22493.081672049939</v>
      </c>
      <c r="S27" s="2">
        <f t="shared" si="32"/>
        <v>0.13457315981073315</v>
      </c>
      <c r="T27">
        <f t="shared" si="33"/>
        <v>3.3403713248652056E-6</v>
      </c>
      <c r="U27">
        <f t="shared" si="34"/>
        <v>0.32563966827538948</v>
      </c>
      <c r="V27">
        <f t="shared" si="35"/>
        <v>13.251563971535344</v>
      </c>
      <c r="W27">
        <v>0.32381199999999999</v>
      </c>
      <c r="X27" t="s">
        <v>17</v>
      </c>
      <c r="Y27">
        <v>570000</v>
      </c>
      <c r="Z27">
        <f t="shared" si="36"/>
        <v>13.253391639810733</v>
      </c>
      <c r="AA27">
        <v>729800</v>
      </c>
      <c r="AB27">
        <f t="shared" si="37"/>
        <v>13.500525802984484</v>
      </c>
      <c r="AC27" s="1">
        <v>1.6786300000000001</v>
      </c>
      <c r="AD27" s="2">
        <f t="shared" si="38"/>
        <v>4.7300413930046474</v>
      </c>
      <c r="AE27" s="8">
        <f t="shared" si="39"/>
        <v>498230.68916333833</v>
      </c>
      <c r="AF27" s="8">
        <f t="shared" si="26"/>
        <v>13.11881848</v>
      </c>
      <c r="AG27">
        <f t="shared" si="27"/>
        <v>476640.9585741898</v>
      </c>
      <c r="AH27">
        <f t="shared" si="28"/>
        <v>411577.23445461039</v>
      </c>
      <c r="AI27">
        <f t="shared" si="29"/>
        <v>12.927751971535344</v>
      </c>
      <c r="AJ27">
        <f t="shared" si="40"/>
        <v>0.1060411935545057</v>
      </c>
      <c r="AK27">
        <f t="shared" si="30"/>
        <v>13.074518779052401</v>
      </c>
      <c r="AL27">
        <f t="shared" si="41"/>
        <v>3.1995500315869736E-2</v>
      </c>
      <c r="AZ27" t="s">
        <v>29</v>
      </c>
      <c r="BA27">
        <v>461184</v>
      </c>
      <c r="BB27">
        <v>82728.800000000003</v>
      </c>
      <c r="BC27">
        <f t="shared" si="31"/>
        <v>461183.92270109977</v>
      </c>
      <c r="BD27">
        <v>60</v>
      </c>
      <c r="BE27" t="s">
        <v>110</v>
      </c>
      <c r="BF27">
        <v>-7.7298900000000004E-2</v>
      </c>
      <c r="BG27">
        <v>41</v>
      </c>
      <c r="BH27">
        <v>1</v>
      </c>
      <c r="BI27">
        <v>-5</v>
      </c>
      <c r="BJ27">
        <v>5</v>
      </c>
      <c r="BK27">
        <v>-7.7298900000000004E-2</v>
      </c>
      <c r="BL27">
        <v>-7.7298900000000004E-2</v>
      </c>
      <c r="BM27" t="s">
        <v>92</v>
      </c>
      <c r="BN27">
        <v>0.121729</v>
      </c>
      <c r="BO27" s="1">
        <v>-2.7248299999999999E-7</v>
      </c>
      <c r="BP27" t="s">
        <v>93</v>
      </c>
      <c r="CG27">
        <v>1995</v>
      </c>
      <c r="CH27" s="1">
        <v>3</v>
      </c>
      <c r="CI27" s="1">
        <v>0</v>
      </c>
      <c r="CJ27" t="s">
        <v>147</v>
      </c>
    </row>
    <row r="28" spans="1:88" x14ac:dyDescent="0.25">
      <c r="A28" s="6">
        <v>220000</v>
      </c>
      <c r="B28" s="6">
        <f t="shared" si="16"/>
        <v>498230.68916333833</v>
      </c>
      <c r="C28" s="6">
        <f t="shared" si="17"/>
        <v>407007.26121831243</v>
      </c>
      <c r="D28" s="6">
        <f t="shared" si="18"/>
        <v>386362.33205439936</v>
      </c>
      <c r="E28" s="6">
        <f t="shared" si="19"/>
        <v>361942.89421334834</v>
      </c>
      <c r="F28" s="6">
        <f t="shared" si="20"/>
        <v>333517.58016092668</v>
      </c>
      <c r="G28" s="6">
        <f t="shared" si="21"/>
        <v>301082.45166629791</v>
      </c>
      <c r="H28" s="6">
        <f t="shared" si="22"/>
        <v>264976.93399937556</v>
      </c>
      <c r="J28">
        <v>220000</v>
      </c>
      <c r="K28" s="8">
        <f>B28*EXP(-Sheet1!C$58)*EXP(-Sheet1!C$59)*EXP(-Sheet1!C$60)*EXP(-Sheet1!C$61)*EXP(-Sheet1!C$62)</f>
        <v>42293.279696938102</v>
      </c>
      <c r="L28" s="8">
        <f>C28*EXP(-Sheet1!D$58)*EXP(-Sheet1!D$59)*EXP(-Sheet1!D$60)*EXP(-Sheet1!D$61)*EXP(-Sheet1!D$62)</f>
        <v>34549.601844673925</v>
      </c>
      <c r="M28" s="8">
        <f>D28*EXP(-Sheet1!E$58)*EXP(-Sheet1!E$59)*EXP(-Sheet1!E$60)*EXP(-Sheet1!E$61)*EXP(-Sheet1!E$62)</f>
        <v>32797.116936690669</v>
      </c>
      <c r="N28" s="8">
        <f>E28*EXP(-Sheet1!F$58)*EXP(-Sheet1!F$59)*EXP(-Sheet1!F$60)*EXP(-Sheet1!F$61)*EXP(-Sheet1!F$62)</f>
        <v>30724.225528921554</v>
      </c>
      <c r="O28" s="8">
        <f>F28*EXP(-Sheet1!G$58)*EXP(-Sheet1!G$59)*EXP(-Sheet1!G$60)*EXP(-Sheet1!G$61)*EXP(-Sheet1!G$62)</f>
        <v>28311.287538868823</v>
      </c>
      <c r="P28" s="8">
        <f>G28*EXP(-Sheet1!H$58)*EXP(-Sheet1!H$59)*EXP(-Sheet1!H$60)*EXP(-Sheet1!H$61)*EXP(-Sheet1!H$62)</f>
        <v>25557.968662159205</v>
      </c>
      <c r="Q28" s="8">
        <f>H28*EXP(-Sheet1!I$58)*EXP(-Sheet1!I$59)*EXP(-Sheet1!I$60)*EXP(-Sheet1!I$61)*EXP(-Sheet1!I$62)</f>
        <v>22493.081672049939</v>
      </c>
      <c r="S28" s="2">
        <f t="shared" si="32"/>
        <v>0.1931250467603487</v>
      </c>
      <c r="T28">
        <f t="shared" si="33"/>
        <v>0.17024167029507789</v>
      </c>
      <c r="U28">
        <f t="shared" si="34"/>
        <v>0.22540152676034886</v>
      </c>
      <c r="V28">
        <f t="shared" si="35"/>
        <v>12.89934</v>
      </c>
      <c r="W28">
        <v>-0.18720200000000001</v>
      </c>
      <c r="X28" t="s">
        <v>12</v>
      </c>
      <c r="Y28">
        <v>604371</v>
      </c>
      <c r="Z28">
        <f t="shared" si="36"/>
        <v>13.311943526760349</v>
      </c>
      <c r="AA28">
        <v>536544</v>
      </c>
      <c r="AB28">
        <f t="shared" si="37"/>
        <v>13.192903850737535</v>
      </c>
      <c r="AC28" s="1">
        <v>0</v>
      </c>
      <c r="AD28" s="2">
        <f t="shared" si="38"/>
        <v>0</v>
      </c>
      <c r="AE28" s="8">
        <f t="shared" si="39"/>
        <v>498230.68916333833</v>
      </c>
      <c r="AF28" s="8">
        <f t="shared" si="26"/>
        <v>13.11881848</v>
      </c>
      <c r="AG28">
        <f t="shared" si="27"/>
        <v>482406.30771303625</v>
      </c>
      <c r="AH28">
        <f t="shared" si="28"/>
        <v>482406.30771303625</v>
      </c>
      <c r="AI28">
        <f t="shared" si="29"/>
        <v>13.086542</v>
      </c>
      <c r="AJ28">
        <f t="shared" si="40"/>
        <v>5.0805848265896264E-2</v>
      </c>
      <c r="AK28">
        <f t="shared" si="30"/>
        <v>13.086542</v>
      </c>
      <c r="AL28">
        <f t="shared" si="41"/>
        <v>5.0805848265896264E-2</v>
      </c>
      <c r="AZ28" t="s">
        <v>30</v>
      </c>
      <c r="BA28">
        <v>323913</v>
      </c>
      <c r="BB28">
        <v>62088.5</v>
      </c>
      <c r="BC28">
        <f t="shared" si="31"/>
        <v>323912.56937800022</v>
      </c>
      <c r="BD28">
        <v>61</v>
      </c>
      <c r="BE28" t="s">
        <v>111</v>
      </c>
      <c r="BF28">
        <v>-0.430622</v>
      </c>
      <c r="BG28">
        <v>42</v>
      </c>
      <c r="BH28">
        <v>1</v>
      </c>
      <c r="BI28">
        <v>-5</v>
      </c>
      <c r="BJ28">
        <v>5</v>
      </c>
      <c r="BK28">
        <v>-0.430622</v>
      </c>
      <c r="BL28">
        <v>-0.430622</v>
      </c>
      <c r="BM28" t="s">
        <v>92</v>
      </c>
      <c r="BN28">
        <v>0.138876</v>
      </c>
      <c r="BO28" s="1">
        <v>-2.2698399999999999E-7</v>
      </c>
      <c r="BP28" t="s">
        <v>93</v>
      </c>
      <c r="CG28">
        <v>1996</v>
      </c>
      <c r="CH28" s="1">
        <v>3</v>
      </c>
      <c r="CI28" s="1">
        <v>0</v>
      </c>
      <c r="CJ28" t="s">
        <v>148</v>
      </c>
    </row>
    <row r="29" spans="1:88" x14ac:dyDescent="0.25">
      <c r="A29" s="6">
        <v>230000</v>
      </c>
      <c r="B29" s="6">
        <f t="shared" si="16"/>
        <v>498230.68916333833</v>
      </c>
      <c r="C29" s="6">
        <f t="shared" si="17"/>
        <v>407007.26121831249</v>
      </c>
      <c r="D29" s="6">
        <f t="shared" si="18"/>
        <v>386362.33205439936</v>
      </c>
      <c r="E29" s="6">
        <f t="shared" si="19"/>
        <v>361942.89421334834</v>
      </c>
      <c r="F29" s="6">
        <f t="shared" si="20"/>
        <v>333517.58016092668</v>
      </c>
      <c r="G29" s="6">
        <f t="shared" si="21"/>
        <v>301082.45166629791</v>
      </c>
      <c r="H29" s="6">
        <f t="shared" si="22"/>
        <v>264976.93399937556</v>
      </c>
      <c r="J29">
        <v>230000</v>
      </c>
      <c r="K29" s="8">
        <f>B29*EXP(-Sheet1!C$58)*EXP(-Sheet1!C$59)*EXP(-Sheet1!C$60)*EXP(-Sheet1!C$61)*EXP(-Sheet1!C$62)</f>
        <v>42293.279696938102</v>
      </c>
      <c r="L29" s="8">
        <f>C29*EXP(-Sheet1!D$58)*EXP(-Sheet1!D$59)*EXP(-Sheet1!D$60)*EXP(-Sheet1!D$61)*EXP(-Sheet1!D$62)</f>
        <v>34549.601844673933</v>
      </c>
      <c r="M29" s="8">
        <f>D29*EXP(-Sheet1!E$58)*EXP(-Sheet1!E$59)*EXP(-Sheet1!E$60)*EXP(-Sheet1!E$61)*EXP(-Sheet1!E$62)</f>
        <v>32797.116936690669</v>
      </c>
      <c r="N29" s="8">
        <f>E29*EXP(-Sheet1!F$58)*EXP(-Sheet1!F$59)*EXP(-Sheet1!F$60)*EXP(-Sheet1!F$61)*EXP(-Sheet1!F$62)</f>
        <v>30724.225528921554</v>
      </c>
      <c r="O29" s="8">
        <f>F29*EXP(-Sheet1!G$58)*EXP(-Sheet1!G$59)*EXP(-Sheet1!G$60)*EXP(-Sheet1!G$61)*EXP(-Sheet1!G$62)</f>
        <v>28311.287538868823</v>
      </c>
      <c r="P29" s="8">
        <f>G29*EXP(-Sheet1!H$58)*EXP(-Sheet1!H$59)*EXP(-Sheet1!H$60)*EXP(-Sheet1!H$61)*EXP(-Sheet1!H$62)</f>
        <v>25557.968662159205</v>
      </c>
      <c r="Q29" s="8">
        <f>H29*EXP(-Sheet1!I$58)*EXP(-Sheet1!I$59)*EXP(-Sheet1!I$60)*EXP(-Sheet1!I$61)*EXP(-Sheet1!I$62)</f>
        <v>22493.081672049939</v>
      </c>
      <c r="S29" s="2">
        <f t="shared" si="32"/>
        <v>1.7116386714405962E-2</v>
      </c>
      <c r="T29">
        <f t="shared" si="33"/>
        <v>6.0635549407728778E-2</v>
      </c>
      <c r="U29">
        <f t="shared" si="34"/>
        <v>4.9392866714406125E-2</v>
      </c>
      <c r="V29">
        <f t="shared" si="35"/>
        <v>12.889692</v>
      </c>
      <c r="W29">
        <v>-0.19685</v>
      </c>
      <c r="X29" t="s">
        <v>13</v>
      </c>
      <c r="Y29">
        <v>506832</v>
      </c>
      <c r="Z29">
        <f t="shared" si="36"/>
        <v>13.135934866714406</v>
      </c>
      <c r="AA29">
        <v>451648</v>
      </c>
      <c r="AB29">
        <f t="shared" si="37"/>
        <v>13.020658394360503</v>
      </c>
      <c r="AC29" s="1">
        <v>0</v>
      </c>
      <c r="AD29" s="2">
        <f t="shared" si="38"/>
        <v>0</v>
      </c>
      <c r="AE29" s="8">
        <f t="shared" si="39"/>
        <v>498230.68916333833</v>
      </c>
      <c r="AF29" s="8">
        <f t="shared" si="26"/>
        <v>13.11881848</v>
      </c>
      <c r="AG29">
        <f t="shared" si="27"/>
        <v>482406.30771303625</v>
      </c>
      <c r="AH29">
        <f t="shared" si="28"/>
        <v>482406.30771303625</v>
      </c>
      <c r="AI29">
        <f t="shared" si="29"/>
        <v>13.086542</v>
      </c>
      <c r="AJ29">
        <f t="shared" si="40"/>
        <v>2.4396552822670884E-3</v>
      </c>
      <c r="AK29">
        <f t="shared" si="30"/>
        <v>13.086542</v>
      </c>
      <c r="AL29">
        <f t="shared" si="41"/>
        <v>2.4396552822670884E-3</v>
      </c>
      <c r="AZ29" t="s">
        <v>31</v>
      </c>
      <c r="BA29">
        <v>314388</v>
      </c>
      <c r="BB29">
        <v>59301.3</v>
      </c>
      <c r="BC29">
        <f t="shared" si="31"/>
        <v>314387.53953299986</v>
      </c>
      <c r="BD29">
        <v>62</v>
      </c>
      <c r="BE29" t="s">
        <v>112</v>
      </c>
      <c r="BF29">
        <v>-0.46046700000000002</v>
      </c>
      <c r="BG29">
        <v>43</v>
      </c>
      <c r="BH29">
        <v>1</v>
      </c>
      <c r="BI29">
        <v>-5</v>
      </c>
      <c r="BJ29">
        <v>5</v>
      </c>
      <c r="BK29">
        <v>-0.46046700000000002</v>
      </c>
      <c r="BL29">
        <v>-0.46046700000000002</v>
      </c>
      <c r="BM29" t="s">
        <v>92</v>
      </c>
      <c r="BN29">
        <v>0.13237099999999999</v>
      </c>
      <c r="BO29" s="1">
        <v>-2.9927400000000001E-7</v>
      </c>
      <c r="BP29" t="s">
        <v>93</v>
      </c>
      <c r="BX29" s="1"/>
      <c r="CG29">
        <v>1997</v>
      </c>
      <c r="CH29" s="1">
        <v>3</v>
      </c>
      <c r="CI29" s="1">
        <v>0</v>
      </c>
      <c r="CJ29" t="s">
        <v>149</v>
      </c>
    </row>
    <row r="30" spans="1:88" x14ac:dyDescent="0.25">
      <c r="A30" s="6">
        <v>240000</v>
      </c>
      <c r="B30" s="6">
        <f t="shared" si="16"/>
        <v>498230.68916333833</v>
      </c>
      <c r="C30" s="6">
        <f t="shared" si="17"/>
        <v>407007.26121831243</v>
      </c>
      <c r="D30" s="6">
        <f t="shared" si="18"/>
        <v>386362.33205439936</v>
      </c>
      <c r="E30" s="6">
        <f t="shared" si="19"/>
        <v>361942.89421334834</v>
      </c>
      <c r="F30" s="6">
        <f t="shared" si="20"/>
        <v>333517.58016092668</v>
      </c>
      <c r="G30" s="6">
        <f t="shared" si="21"/>
        <v>301082.45166629791</v>
      </c>
      <c r="H30" s="6">
        <f t="shared" si="22"/>
        <v>264976.93399937556</v>
      </c>
      <c r="J30">
        <v>240000</v>
      </c>
      <c r="K30" s="8">
        <f>B30*EXP(-Sheet1!C$58)*EXP(-Sheet1!C$59)*EXP(-Sheet1!C$60)*EXP(-Sheet1!C$61)*EXP(-Sheet1!C$62)</f>
        <v>42293.279696938102</v>
      </c>
      <c r="L30" s="8">
        <f>C30*EXP(-Sheet1!D$58)*EXP(-Sheet1!D$59)*EXP(-Sheet1!D$60)*EXP(-Sheet1!D$61)*EXP(-Sheet1!D$62)</f>
        <v>34549.601844673925</v>
      </c>
      <c r="M30" s="8">
        <f>D30*EXP(-Sheet1!E$58)*EXP(-Sheet1!E$59)*EXP(-Sheet1!E$60)*EXP(-Sheet1!E$61)*EXP(-Sheet1!E$62)</f>
        <v>32797.116936690669</v>
      </c>
      <c r="N30" s="8">
        <f>E30*EXP(-Sheet1!F$58)*EXP(-Sheet1!F$59)*EXP(-Sheet1!F$60)*EXP(-Sheet1!F$61)*EXP(-Sheet1!F$62)</f>
        <v>30724.225528921554</v>
      </c>
      <c r="O30" s="8">
        <f>F30*EXP(-Sheet1!G$58)*EXP(-Sheet1!G$59)*EXP(-Sheet1!G$60)*EXP(-Sheet1!G$61)*EXP(-Sheet1!G$62)</f>
        <v>28311.287538868823</v>
      </c>
      <c r="P30" s="8">
        <f>G30*EXP(-Sheet1!H$58)*EXP(-Sheet1!H$59)*EXP(-Sheet1!H$60)*EXP(-Sheet1!H$61)*EXP(-Sheet1!H$62)</f>
        <v>25557.968662159205</v>
      </c>
      <c r="Q30" s="8">
        <f>H30*EXP(-Sheet1!I$58)*EXP(-Sheet1!I$59)*EXP(-Sheet1!I$60)*EXP(-Sheet1!I$61)*EXP(-Sheet1!I$62)</f>
        <v>22493.081672049939</v>
      </c>
      <c r="S30" s="2">
        <f t="shared" si="32"/>
        <v>-4.4832420429994357E-3</v>
      </c>
      <c r="T30">
        <f t="shared" si="33"/>
        <v>9.1320465431176778E-2</v>
      </c>
      <c r="U30">
        <f t="shared" si="34"/>
        <v>2.7793237957000727E-2</v>
      </c>
      <c r="V30">
        <f t="shared" si="35"/>
        <v>13.416528</v>
      </c>
      <c r="W30">
        <v>0.329986</v>
      </c>
      <c r="X30" t="s">
        <v>14</v>
      </c>
      <c r="Y30">
        <v>496002</v>
      </c>
      <c r="Z30">
        <f t="shared" si="36"/>
        <v>13.114335237957</v>
      </c>
      <c r="AA30">
        <v>633645</v>
      </c>
      <c r="AB30">
        <f t="shared" si="37"/>
        <v>13.359244139687631</v>
      </c>
      <c r="AC30" s="1">
        <v>0</v>
      </c>
      <c r="AD30" s="2">
        <f t="shared" si="38"/>
        <v>0</v>
      </c>
      <c r="AE30" s="8">
        <f t="shared" si="39"/>
        <v>498230.68916333833</v>
      </c>
      <c r="AF30" s="8">
        <f t="shared" si="26"/>
        <v>13.11881848</v>
      </c>
      <c r="AG30">
        <f t="shared" si="27"/>
        <v>482406.30771303625</v>
      </c>
      <c r="AH30">
        <f t="shared" si="28"/>
        <v>482406.30771303625</v>
      </c>
      <c r="AI30">
        <f t="shared" si="29"/>
        <v>13.086542</v>
      </c>
      <c r="AJ30">
        <f t="shared" si="40"/>
        <v>7.7246407613446597E-4</v>
      </c>
      <c r="AK30">
        <f t="shared" si="30"/>
        <v>13.086542</v>
      </c>
      <c r="AL30">
        <f t="shared" si="41"/>
        <v>7.7246407613446597E-4</v>
      </c>
      <c r="AZ30" t="s">
        <v>32</v>
      </c>
      <c r="BA30">
        <v>276357</v>
      </c>
      <c r="BB30">
        <v>51739.199999999997</v>
      </c>
      <c r="BC30">
        <f t="shared" si="31"/>
        <v>276357.04476219974</v>
      </c>
      <c r="BD30">
        <v>63</v>
      </c>
      <c r="BE30" t="s">
        <v>113</v>
      </c>
      <c r="BF30">
        <v>4.4762200000000002E-2</v>
      </c>
      <c r="BG30">
        <v>44</v>
      </c>
      <c r="BH30">
        <v>1</v>
      </c>
      <c r="BI30">
        <v>-5</v>
      </c>
      <c r="BJ30">
        <v>5</v>
      </c>
      <c r="BK30">
        <v>4.4762200000000002E-2</v>
      </c>
      <c r="BL30">
        <v>4.4762200000000002E-2</v>
      </c>
      <c r="BM30" t="s">
        <v>92</v>
      </c>
      <c r="BN30">
        <v>0.20226</v>
      </c>
      <c r="BO30" s="1">
        <v>-7.6877799999999998E-8</v>
      </c>
      <c r="BP30" t="s">
        <v>93</v>
      </c>
      <c r="BX30" s="1"/>
      <c r="CG30">
        <v>1998</v>
      </c>
      <c r="CH30" s="1">
        <v>3</v>
      </c>
      <c r="CI30" s="1">
        <v>4.3233433899999998</v>
      </c>
      <c r="CJ30" t="s">
        <v>150</v>
      </c>
    </row>
    <row r="31" spans="1:88" x14ac:dyDescent="0.25">
      <c r="A31" s="6">
        <v>250000</v>
      </c>
      <c r="B31" s="6">
        <f t="shared" si="16"/>
        <v>498230.68916333833</v>
      </c>
      <c r="C31" s="6">
        <f t="shared" si="17"/>
        <v>407007.26121831243</v>
      </c>
      <c r="D31" s="6">
        <f t="shared" si="18"/>
        <v>386362.33205439936</v>
      </c>
      <c r="E31" s="6">
        <f t="shared" si="19"/>
        <v>361942.89421334834</v>
      </c>
      <c r="F31" s="6">
        <f t="shared" si="20"/>
        <v>333517.58016092668</v>
      </c>
      <c r="G31" s="6">
        <f t="shared" si="21"/>
        <v>301082.45166629791</v>
      </c>
      <c r="H31" s="6">
        <f t="shared" si="22"/>
        <v>264976.93399937556</v>
      </c>
      <c r="J31">
        <v>250000</v>
      </c>
      <c r="K31" s="8">
        <f>B31*EXP(-Sheet1!C$58)*EXP(-Sheet1!C$59)*EXP(-Sheet1!C$60)*EXP(-Sheet1!C$61)*EXP(-Sheet1!C$62)</f>
        <v>42293.279696938102</v>
      </c>
      <c r="L31" s="8">
        <f>C31*EXP(-Sheet1!D$58)*EXP(-Sheet1!D$59)*EXP(-Sheet1!D$60)*EXP(-Sheet1!D$61)*EXP(-Sheet1!D$62)</f>
        <v>34549.601844673925</v>
      </c>
      <c r="M31" s="8">
        <f>D31*EXP(-Sheet1!E$58)*EXP(-Sheet1!E$59)*EXP(-Sheet1!E$60)*EXP(-Sheet1!E$61)*EXP(-Sheet1!E$62)</f>
        <v>32797.116936690669</v>
      </c>
      <c r="N31" s="8">
        <f>E31*EXP(-Sheet1!F$58)*EXP(-Sheet1!F$59)*EXP(-Sheet1!F$60)*EXP(-Sheet1!F$61)*EXP(-Sheet1!F$62)</f>
        <v>30724.225528921554</v>
      </c>
      <c r="O31" s="8">
        <f>F31*EXP(-Sheet1!G$58)*EXP(-Sheet1!G$59)*EXP(-Sheet1!G$60)*EXP(-Sheet1!G$61)*EXP(-Sheet1!G$62)</f>
        <v>28311.287538868823</v>
      </c>
      <c r="P31" s="8">
        <f>G31*EXP(-Sheet1!H$58)*EXP(-Sheet1!H$59)*EXP(-Sheet1!H$60)*EXP(-Sheet1!H$61)*EXP(-Sheet1!H$62)</f>
        <v>25557.968662159205</v>
      </c>
      <c r="Q31" s="8">
        <f>H31*EXP(-Sheet1!I$58)*EXP(-Sheet1!I$59)*EXP(-Sheet1!I$60)*EXP(-Sheet1!I$61)*EXP(-Sheet1!I$62)</f>
        <v>22493.081672049939</v>
      </c>
      <c r="S31" s="2">
        <f t="shared" si="32"/>
        <v>0.67751129728140569</v>
      </c>
      <c r="T31">
        <f t="shared" si="33"/>
        <v>8.8825920612286322E-2</v>
      </c>
      <c r="U31">
        <f t="shared" si="34"/>
        <v>0.70978777728140585</v>
      </c>
      <c r="V31">
        <f t="shared" si="35"/>
        <v>13.498293</v>
      </c>
      <c r="W31">
        <v>0.41175099999999998</v>
      </c>
      <c r="X31" t="s">
        <v>15</v>
      </c>
      <c r="Y31">
        <v>981002</v>
      </c>
      <c r="Z31">
        <f t="shared" si="36"/>
        <v>13.796329777281406</v>
      </c>
      <c r="AA31">
        <v>898381</v>
      </c>
      <c r="AB31">
        <f t="shared" si="37"/>
        <v>13.708349533473918</v>
      </c>
      <c r="AC31" s="1">
        <v>0</v>
      </c>
      <c r="AD31" s="2">
        <f t="shared" si="38"/>
        <v>0</v>
      </c>
      <c r="AE31" s="8">
        <f t="shared" si="39"/>
        <v>498230.68916333833</v>
      </c>
      <c r="AF31" s="8">
        <f t="shared" si="26"/>
        <v>13.11881848</v>
      </c>
      <c r="AG31">
        <f t="shared" si="27"/>
        <v>482406.30771303625</v>
      </c>
      <c r="AH31">
        <f t="shared" si="28"/>
        <v>482406.30771303625</v>
      </c>
      <c r="AI31">
        <f t="shared" si="29"/>
        <v>13.086542</v>
      </c>
      <c r="AJ31">
        <f t="shared" si="40"/>
        <v>0.50379868877807865</v>
      </c>
      <c r="AK31">
        <f t="shared" si="30"/>
        <v>13.086542</v>
      </c>
      <c r="AL31">
        <f t="shared" si="41"/>
        <v>0.50379868877807865</v>
      </c>
      <c r="AZ31" t="s">
        <v>33</v>
      </c>
      <c r="BA31">
        <v>391163</v>
      </c>
      <c r="BB31">
        <v>68140.5</v>
      </c>
      <c r="BC31">
        <f t="shared" si="31"/>
        <v>391162.75802900019</v>
      </c>
      <c r="BD31">
        <v>64</v>
      </c>
      <c r="BE31" t="s">
        <v>114</v>
      </c>
      <c r="BF31">
        <v>-0.24197099999999999</v>
      </c>
      <c r="BG31">
        <v>45</v>
      </c>
      <c r="BH31">
        <v>1</v>
      </c>
      <c r="BI31">
        <v>-5</v>
      </c>
      <c r="BJ31">
        <v>5</v>
      </c>
      <c r="BK31">
        <v>-0.24197099999999999</v>
      </c>
      <c r="BL31">
        <v>-0.24197099999999999</v>
      </c>
      <c r="BM31" t="s">
        <v>92</v>
      </c>
      <c r="BN31">
        <v>0.117802</v>
      </c>
      <c r="BO31" s="1">
        <v>-3.6345500000000002E-7</v>
      </c>
      <c r="BP31" t="s">
        <v>93</v>
      </c>
      <c r="BX31" s="1"/>
      <c r="CG31">
        <v>1999</v>
      </c>
      <c r="CH31" s="1">
        <v>3</v>
      </c>
      <c r="CI31" s="1">
        <v>0</v>
      </c>
      <c r="CJ31" t="s">
        <v>151</v>
      </c>
    </row>
    <row r="32" spans="1:88" x14ac:dyDescent="0.25">
      <c r="A32" s="6">
        <v>260000</v>
      </c>
      <c r="B32" s="6">
        <f t="shared" si="16"/>
        <v>498230.68916333833</v>
      </c>
      <c r="C32" s="6">
        <f t="shared" si="17"/>
        <v>407007.26121831243</v>
      </c>
      <c r="D32" s="6">
        <f t="shared" si="18"/>
        <v>386362.33205439936</v>
      </c>
      <c r="E32" s="6">
        <f t="shared" si="19"/>
        <v>361942.89421334834</v>
      </c>
      <c r="F32" s="6">
        <f t="shared" si="20"/>
        <v>333517.58016092668</v>
      </c>
      <c r="G32" s="6">
        <f t="shared" si="21"/>
        <v>301082.45166629791</v>
      </c>
      <c r="H32" s="6">
        <f t="shared" si="22"/>
        <v>264976.93399937556</v>
      </c>
      <c r="J32">
        <v>260000</v>
      </c>
      <c r="K32" s="8">
        <f>B32*EXP(-Sheet1!C$58)*EXP(-Sheet1!C$59)*EXP(-Sheet1!C$60)*EXP(-Sheet1!C$61)*EXP(-Sheet1!C$62)</f>
        <v>42293.279696938102</v>
      </c>
      <c r="L32" s="8">
        <f>C32*EXP(-Sheet1!D$58)*EXP(-Sheet1!D$59)*EXP(-Sheet1!D$60)*EXP(-Sheet1!D$61)*EXP(-Sheet1!D$62)</f>
        <v>34549.601844673925</v>
      </c>
      <c r="M32" s="8">
        <f>D32*EXP(-Sheet1!E$58)*EXP(-Sheet1!E$59)*EXP(-Sheet1!E$60)*EXP(-Sheet1!E$61)*EXP(-Sheet1!E$62)</f>
        <v>32797.116936690669</v>
      </c>
      <c r="N32" s="8">
        <f>E32*EXP(-Sheet1!F$58)*EXP(-Sheet1!F$59)*EXP(-Sheet1!F$60)*EXP(-Sheet1!F$61)*EXP(-Sheet1!F$62)</f>
        <v>30724.225528921554</v>
      </c>
      <c r="O32" s="8">
        <f>F32*EXP(-Sheet1!G$58)*EXP(-Sheet1!G$59)*EXP(-Sheet1!G$60)*EXP(-Sheet1!G$61)*EXP(-Sheet1!G$62)</f>
        <v>28311.287538868823</v>
      </c>
      <c r="P32" s="8">
        <f>G32*EXP(-Sheet1!H$58)*EXP(-Sheet1!H$59)*EXP(-Sheet1!H$60)*EXP(-Sheet1!H$61)*EXP(-Sheet1!H$62)</f>
        <v>25557.968662159205</v>
      </c>
      <c r="Q32" s="8">
        <f>H32*EXP(-Sheet1!I$58)*EXP(-Sheet1!I$59)*EXP(-Sheet1!I$60)*EXP(-Sheet1!I$61)*EXP(-Sheet1!I$62)</f>
        <v>22493.081672049939</v>
      </c>
      <c r="S32" s="2">
        <f t="shared" si="32"/>
        <v>0.67838043859297059</v>
      </c>
      <c r="T32">
        <f t="shared" si="33"/>
        <v>3.7901828158714457E-2</v>
      </c>
      <c r="U32">
        <f t="shared" si="34"/>
        <v>0.71065691859297075</v>
      </c>
      <c r="V32">
        <f t="shared" si="35"/>
        <v>13.602515</v>
      </c>
      <c r="W32">
        <v>0.51597300000000001</v>
      </c>
      <c r="X32" t="s">
        <v>16</v>
      </c>
      <c r="Y32">
        <v>981855</v>
      </c>
      <c r="Z32">
        <f t="shared" si="36"/>
        <v>13.79719891859297</v>
      </c>
      <c r="AA32">
        <v>881680</v>
      </c>
      <c r="AB32">
        <f t="shared" si="37"/>
        <v>13.689584457365424</v>
      </c>
      <c r="AC32" s="1">
        <v>0</v>
      </c>
      <c r="AD32" s="2">
        <f t="shared" si="38"/>
        <v>0</v>
      </c>
      <c r="AE32" s="8">
        <f t="shared" si="39"/>
        <v>498230.68916333833</v>
      </c>
      <c r="AF32" s="8">
        <f t="shared" si="26"/>
        <v>13.11881848</v>
      </c>
      <c r="AG32">
        <f t="shared" si="27"/>
        <v>482406.30771303625</v>
      </c>
      <c r="AH32">
        <f t="shared" si="28"/>
        <v>482406.30771303625</v>
      </c>
      <c r="AI32">
        <f t="shared" si="29"/>
        <v>13.086542</v>
      </c>
      <c r="AJ32">
        <f t="shared" si="40"/>
        <v>0.50503325594405624</v>
      </c>
      <c r="AK32">
        <f t="shared" si="30"/>
        <v>13.086542</v>
      </c>
      <c r="AL32">
        <f t="shared" si="41"/>
        <v>0.50503325594405624</v>
      </c>
      <c r="AZ32" t="s">
        <v>34</v>
      </c>
      <c r="BA32">
        <v>462909</v>
      </c>
      <c r="BB32">
        <v>76872.800000000003</v>
      </c>
      <c r="BC32">
        <f t="shared" si="31"/>
        <v>462908.92643429968</v>
      </c>
      <c r="BD32">
        <v>65</v>
      </c>
      <c r="BE32" t="s">
        <v>115</v>
      </c>
      <c r="BF32">
        <v>-7.3565699999999998E-2</v>
      </c>
      <c r="BG32">
        <v>46</v>
      </c>
      <c r="BH32">
        <v>1</v>
      </c>
      <c r="BI32">
        <v>-5</v>
      </c>
      <c r="BJ32">
        <v>5</v>
      </c>
      <c r="BK32">
        <v>-7.3565699999999998E-2</v>
      </c>
      <c r="BL32">
        <v>-7.3565699999999998E-2</v>
      </c>
      <c r="BM32" t="s">
        <v>92</v>
      </c>
      <c r="BN32">
        <v>0.111141</v>
      </c>
      <c r="BO32" s="1">
        <v>-2.8173799999999998E-7</v>
      </c>
      <c r="BP32" t="s">
        <v>93</v>
      </c>
      <c r="BX32" s="1"/>
      <c r="CG32">
        <v>2000</v>
      </c>
      <c r="CH32" s="1">
        <v>3</v>
      </c>
      <c r="CI32" s="1">
        <v>0</v>
      </c>
      <c r="CJ32" t="s">
        <v>152</v>
      </c>
    </row>
    <row r="33" spans="1:88" x14ac:dyDescent="0.25">
      <c r="A33" s="6">
        <v>270000</v>
      </c>
      <c r="B33" s="6">
        <f t="shared" si="16"/>
        <v>498230.68916333833</v>
      </c>
      <c r="C33" s="6">
        <f t="shared" si="17"/>
        <v>407007.26121831243</v>
      </c>
      <c r="D33" s="6">
        <f t="shared" si="18"/>
        <v>386362.33205439936</v>
      </c>
      <c r="E33" s="6">
        <f t="shared" si="19"/>
        <v>361942.89421334834</v>
      </c>
      <c r="F33" s="6">
        <f t="shared" si="20"/>
        <v>333517.58016092668</v>
      </c>
      <c r="G33" s="6">
        <f t="shared" si="21"/>
        <v>301082.45166629791</v>
      </c>
      <c r="H33" s="6">
        <f t="shared" si="22"/>
        <v>264976.93399937556</v>
      </c>
      <c r="J33">
        <v>270000</v>
      </c>
      <c r="K33" s="8">
        <f>B33*EXP(-Sheet1!C$58)*EXP(-Sheet1!C$59)*EXP(-Sheet1!C$60)*EXP(-Sheet1!C$61)*EXP(-Sheet1!C$62)</f>
        <v>42293.279696938102</v>
      </c>
      <c r="L33" s="8">
        <f>C33*EXP(-Sheet1!D$58)*EXP(-Sheet1!D$59)*EXP(-Sheet1!D$60)*EXP(-Sheet1!D$61)*EXP(-Sheet1!D$62)</f>
        <v>34549.601844673925</v>
      </c>
      <c r="M33" s="8">
        <f>D33*EXP(-Sheet1!E$58)*EXP(-Sheet1!E$59)*EXP(-Sheet1!E$60)*EXP(-Sheet1!E$61)*EXP(-Sheet1!E$62)</f>
        <v>32797.116936690669</v>
      </c>
      <c r="N33" s="8">
        <f>E33*EXP(-Sheet1!F$58)*EXP(-Sheet1!F$59)*EXP(-Sheet1!F$60)*EXP(-Sheet1!F$61)*EXP(-Sheet1!F$62)</f>
        <v>30724.225528921554</v>
      </c>
      <c r="O33" s="8">
        <f>F33*EXP(-Sheet1!G$58)*EXP(-Sheet1!G$59)*EXP(-Sheet1!G$60)*EXP(-Sheet1!G$61)*EXP(-Sheet1!G$62)</f>
        <v>28311.287538868823</v>
      </c>
      <c r="P33" s="8">
        <f>G33*EXP(-Sheet1!H$58)*EXP(-Sheet1!H$59)*EXP(-Sheet1!H$60)*EXP(-Sheet1!H$61)*EXP(-Sheet1!H$62)</f>
        <v>25557.968662159205</v>
      </c>
      <c r="Q33" s="8">
        <f>H33*EXP(-Sheet1!I$58)*EXP(-Sheet1!I$59)*EXP(-Sheet1!I$60)*EXP(-Sheet1!I$61)*EXP(-Sheet1!I$62)</f>
        <v>22493.081672049939</v>
      </c>
      <c r="S33" s="2">
        <f t="shared" si="32"/>
        <v>0.33891509843589773</v>
      </c>
      <c r="T33">
        <f t="shared" si="33"/>
        <v>1.2929150304913303E-2</v>
      </c>
      <c r="U33">
        <f t="shared" si="34"/>
        <v>0.3711915784358979</v>
      </c>
      <c r="V33">
        <f t="shared" si="35"/>
        <v>13.571439999999999</v>
      </c>
      <c r="W33">
        <v>0.484898</v>
      </c>
      <c r="X33" t="s">
        <v>18</v>
      </c>
      <c r="Y33">
        <v>699229</v>
      </c>
      <c r="Z33">
        <f t="shared" si="36"/>
        <v>13.457733578435898</v>
      </c>
      <c r="AA33">
        <v>640274</v>
      </c>
      <c r="AB33">
        <f t="shared" si="37"/>
        <v>13.369651488716496</v>
      </c>
      <c r="AC33" s="1">
        <v>0</v>
      </c>
      <c r="AD33" s="2">
        <f t="shared" si="38"/>
        <v>0</v>
      </c>
      <c r="AE33" s="8">
        <f t="shared" si="39"/>
        <v>498230.68916333833</v>
      </c>
      <c r="AF33" s="8">
        <f t="shared" si="26"/>
        <v>13.11881848</v>
      </c>
      <c r="AG33">
        <f t="shared" si="27"/>
        <v>482406.30771303625</v>
      </c>
      <c r="AH33">
        <f t="shared" si="28"/>
        <v>482406.30771303625</v>
      </c>
      <c r="AI33">
        <f t="shared" si="29"/>
        <v>13.086542</v>
      </c>
      <c r="AJ33">
        <f t="shared" si="40"/>
        <v>0.13778318790173333</v>
      </c>
      <c r="AK33">
        <f t="shared" si="30"/>
        <v>13.086542</v>
      </c>
      <c r="AL33">
        <f t="shared" si="41"/>
        <v>0.13778318790173333</v>
      </c>
      <c r="AZ33" t="s">
        <v>35</v>
      </c>
      <c r="BA33">
        <v>254341</v>
      </c>
      <c r="BB33">
        <v>47824.4</v>
      </c>
      <c r="BC33">
        <f t="shared" si="31"/>
        <v>254340.66088100005</v>
      </c>
      <c r="BD33">
        <v>66</v>
      </c>
      <c r="BE33" t="s">
        <v>116</v>
      </c>
      <c r="BF33">
        <v>-0.339119</v>
      </c>
      <c r="BG33">
        <v>47</v>
      </c>
      <c r="BH33">
        <v>1</v>
      </c>
      <c r="BI33">
        <v>-5</v>
      </c>
      <c r="BJ33">
        <v>5</v>
      </c>
      <c r="BK33">
        <v>-0.339119</v>
      </c>
      <c r="BL33">
        <v>-0.339119</v>
      </c>
      <c r="BM33" t="s">
        <v>92</v>
      </c>
      <c r="BN33">
        <v>0.15551699999999999</v>
      </c>
      <c r="BO33" s="1">
        <v>-2.9115499999999999E-7</v>
      </c>
      <c r="BP33" t="s">
        <v>93</v>
      </c>
      <c r="BX33" s="1"/>
      <c r="CG33">
        <v>2001</v>
      </c>
      <c r="CH33" s="1">
        <v>3</v>
      </c>
      <c r="CI33" s="1">
        <v>2.24571035</v>
      </c>
      <c r="CJ33" t="s">
        <v>153</v>
      </c>
    </row>
    <row r="34" spans="1:88" x14ac:dyDescent="0.25">
      <c r="A34" s="6">
        <v>280000</v>
      </c>
      <c r="B34" s="6">
        <f t="shared" si="16"/>
        <v>498230.68916333833</v>
      </c>
      <c r="C34" s="6">
        <f t="shared" si="17"/>
        <v>407007.26121831243</v>
      </c>
      <c r="D34" s="6">
        <f t="shared" si="18"/>
        <v>386362.33205439936</v>
      </c>
      <c r="E34" s="6">
        <f t="shared" si="19"/>
        <v>361942.89421334834</v>
      </c>
      <c r="F34" s="6">
        <f t="shared" si="20"/>
        <v>333517.58016092668</v>
      </c>
      <c r="G34" s="6">
        <f t="shared" si="21"/>
        <v>301082.45166629791</v>
      </c>
      <c r="H34" s="6">
        <f t="shared" si="22"/>
        <v>264976.93399937556</v>
      </c>
      <c r="J34">
        <v>280000</v>
      </c>
      <c r="K34" s="8">
        <f>B34*EXP(-Sheet1!C$58)*EXP(-Sheet1!C$59)*EXP(-Sheet1!C$60)*EXP(-Sheet1!C$61)*EXP(-Sheet1!C$62)</f>
        <v>42293.279696938102</v>
      </c>
      <c r="L34" s="8">
        <f>C34*EXP(-Sheet1!D$58)*EXP(-Sheet1!D$59)*EXP(-Sheet1!D$60)*EXP(-Sheet1!D$61)*EXP(-Sheet1!D$62)</f>
        <v>34549.601844673925</v>
      </c>
      <c r="M34" s="8">
        <f>D34*EXP(-Sheet1!E$58)*EXP(-Sheet1!E$59)*EXP(-Sheet1!E$60)*EXP(-Sheet1!E$61)*EXP(-Sheet1!E$62)</f>
        <v>32797.116936690669</v>
      </c>
      <c r="N34" s="8">
        <f>E34*EXP(-Sheet1!F$58)*EXP(-Sheet1!F$59)*EXP(-Sheet1!F$60)*EXP(-Sheet1!F$61)*EXP(-Sheet1!F$62)</f>
        <v>30724.225528921554</v>
      </c>
      <c r="O34" s="8">
        <f>F34*EXP(-Sheet1!G$58)*EXP(-Sheet1!G$59)*EXP(-Sheet1!G$60)*EXP(-Sheet1!G$61)*EXP(-Sheet1!G$62)</f>
        <v>28311.287538868823</v>
      </c>
      <c r="P34" s="8">
        <f>G34*EXP(-Sheet1!H$58)*EXP(-Sheet1!H$59)*EXP(-Sheet1!H$60)*EXP(-Sheet1!H$61)*EXP(-Sheet1!H$62)</f>
        <v>25557.968662159205</v>
      </c>
      <c r="Q34" s="8">
        <f>H34*EXP(-Sheet1!I$58)*EXP(-Sheet1!I$59)*EXP(-Sheet1!I$60)*EXP(-Sheet1!I$61)*EXP(-Sheet1!I$62)</f>
        <v>22493.081672049939</v>
      </c>
      <c r="S34" s="2">
        <f t="shared" si="32"/>
        <v>-0.11503370463108098</v>
      </c>
      <c r="T34">
        <f t="shared" si="33"/>
        <v>3.4298752803953531E-2</v>
      </c>
      <c r="U34">
        <f t="shared" si="34"/>
        <v>-8.2757224631080817E-2</v>
      </c>
      <c r="V34">
        <f t="shared" si="35"/>
        <v>13.188984</v>
      </c>
      <c r="W34">
        <v>0.10244200000000001</v>
      </c>
      <c r="X34" t="s">
        <v>20</v>
      </c>
      <c r="Y34">
        <v>444091</v>
      </c>
      <c r="Z34">
        <f t="shared" si="36"/>
        <v>13.003784775368919</v>
      </c>
      <c r="AA34">
        <v>542830</v>
      </c>
      <c r="AB34">
        <f t="shared" si="37"/>
        <v>13.204551474391259</v>
      </c>
      <c r="AC34" s="1">
        <v>0</v>
      </c>
      <c r="AD34" s="2">
        <f t="shared" si="38"/>
        <v>0</v>
      </c>
      <c r="AE34" s="8">
        <f t="shared" si="39"/>
        <v>498230.68916333833</v>
      </c>
      <c r="AF34" s="8">
        <f t="shared" si="26"/>
        <v>13.11881848</v>
      </c>
      <c r="AG34">
        <f t="shared" si="27"/>
        <v>482406.30771303625</v>
      </c>
      <c r="AH34">
        <f t="shared" si="28"/>
        <v>482406.30771303625</v>
      </c>
      <c r="AI34">
        <f t="shared" si="29"/>
        <v>13.086542</v>
      </c>
      <c r="AJ34">
        <f t="shared" si="40"/>
        <v>6.8487582286391692E-3</v>
      </c>
      <c r="AK34">
        <f t="shared" si="30"/>
        <v>13.086542</v>
      </c>
      <c r="AL34">
        <f t="shared" si="41"/>
        <v>6.8487582286391692E-3</v>
      </c>
      <c r="AZ34" t="s">
        <v>36</v>
      </c>
      <c r="BA34">
        <v>209745</v>
      </c>
      <c r="BB34">
        <v>38895.599999999999</v>
      </c>
      <c r="BC34">
        <f t="shared" si="31"/>
        <v>209744.13479699995</v>
      </c>
      <c r="BD34">
        <v>67</v>
      </c>
      <c r="BE34" t="s">
        <v>117</v>
      </c>
      <c r="BF34">
        <v>-0.86520300000000006</v>
      </c>
      <c r="BG34">
        <v>48</v>
      </c>
      <c r="BH34">
        <v>1</v>
      </c>
      <c r="BI34">
        <v>-5</v>
      </c>
      <c r="BJ34">
        <v>5</v>
      </c>
      <c r="BK34">
        <v>-0.86520300000000006</v>
      </c>
      <c r="BL34">
        <v>-0.86520300000000006</v>
      </c>
      <c r="BM34" t="s">
        <v>92</v>
      </c>
      <c r="BN34">
        <v>0.14327699999999999</v>
      </c>
      <c r="BO34" s="1">
        <v>-2.0657500000000001E-7</v>
      </c>
      <c r="BP34" t="s">
        <v>93</v>
      </c>
      <c r="BX34" s="1"/>
      <c r="CG34">
        <v>2002</v>
      </c>
      <c r="CH34" s="1">
        <v>3</v>
      </c>
      <c r="CI34" s="1">
        <v>0</v>
      </c>
      <c r="CJ34" t="s">
        <v>154</v>
      </c>
    </row>
    <row r="35" spans="1:88" x14ac:dyDescent="0.25">
      <c r="A35" s="6">
        <v>290000</v>
      </c>
      <c r="B35" s="6">
        <f t="shared" si="16"/>
        <v>498230.68916333833</v>
      </c>
      <c r="C35" s="6">
        <f t="shared" si="17"/>
        <v>407007.26121831243</v>
      </c>
      <c r="D35" s="6">
        <f t="shared" si="18"/>
        <v>386362.33205439936</v>
      </c>
      <c r="E35" s="6">
        <f t="shared" si="19"/>
        <v>361942.89421334834</v>
      </c>
      <c r="F35" s="6">
        <f t="shared" si="20"/>
        <v>333517.58016092668</v>
      </c>
      <c r="G35" s="6">
        <f t="shared" si="21"/>
        <v>301082.45166629791</v>
      </c>
      <c r="H35" s="6">
        <f t="shared" si="22"/>
        <v>264976.93399937556</v>
      </c>
      <c r="J35">
        <v>290000</v>
      </c>
      <c r="K35" s="8">
        <f>B35*EXP(-Sheet1!C$58)*EXP(-Sheet1!C$59)*EXP(-Sheet1!C$60)*EXP(-Sheet1!C$61)*EXP(-Sheet1!C$62)</f>
        <v>42293.279696938102</v>
      </c>
      <c r="L35" s="8">
        <f>C35*EXP(-Sheet1!D$58)*EXP(-Sheet1!D$59)*EXP(-Sheet1!D$60)*EXP(-Sheet1!D$61)*EXP(-Sheet1!D$62)</f>
        <v>34549.601844673925</v>
      </c>
      <c r="M35" s="8">
        <f>D35*EXP(-Sheet1!E$58)*EXP(-Sheet1!E$59)*EXP(-Sheet1!E$60)*EXP(-Sheet1!E$61)*EXP(-Sheet1!E$62)</f>
        <v>32797.116936690669</v>
      </c>
      <c r="N35" s="8">
        <f>E35*EXP(-Sheet1!F$58)*EXP(-Sheet1!F$59)*EXP(-Sheet1!F$60)*EXP(-Sheet1!F$61)*EXP(-Sheet1!F$62)</f>
        <v>30724.225528921554</v>
      </c>
      <c r="O35" s="8">
        <f>F35*EXP(-Sheet1!G$58)*EXP(-Sheet1!G$59)*EXP(-Sheet1!G$60)*EXP(-Sheet1!G$61)*EXP(-Sheet1!G$62)</f>
        <v>28311.287538868823</v>
      </c>
      <c r="P35" s="8">
        <f>G35*EXP(-Sheet1!H$58)*EXP(-Sheet1!H$59)*EXP(-Sheet1!H$60)*EXP(-Sheet1!H$61)*EXP(-Sheet1!H$62)</f>
        <v>25557.968662159205</v>
      </c>
      <c r="Q35" s="8">
        <f>H35*EXP(-Sheet1!I$58)*EXP(-Sheet1!I$59)*EXP(-Sheet1!I$60)*EXP(-Sheet1!I$61)*EXP(-Sheet1!I$62)</f>
        <v>22493.081672049939</v>
      </c>
      <c r="S35" s="2">
        <f t="shared" si="32"/>
        <v>0.28505697452201773</v>
      </c>
      <c r="T35">
        <f t="shared" si="33"/>
        <v>1.0142192812213343E-2</v>
      </c>
      <c r="U35">
        <f t="shared" si="34"/>
        <v>0.31733345452201789</v>
      </c>
      <c r="V35">
        <f t="shared" si="35"/>
        <v>13.303167</v>
      </c>
      <c r="W35">
        <v>0.21662500000000001</v>
      </c>
      <c r="X35" t="s">
        <v>21</v>
      </c>
      <c r="Y35">
        <v>662566</v>
      </c>
      <c r="Z35">
        <f t="shared" si="36"/>
        <v>13.403875454522018</v>
      </c>
      <c r="AA35">
        <v>721133</v>
      </c>
      <c r="AB35">
        <f t="shared" si="37"/>
        <v>13.488578865274739</v>
      </c>
      <c r="AC35" s="1">
        <v>0</v>
      </c>
      <c r="AD35" s="2">
        <f t="shared" si="38"/>
        <v>0</v>
      </c>
      <c r="AE35" s="8">
        <f t="shared" si="39"/>
        <v>498230.68916333833</v>
      </c>
      <c r="AF35" s="8">
        <f t="shared" si="26"/>
        <v>13.11881848</v>
      </c>
      <c r="AG35">
        <f t="shared" si="27"/>
        <v>482406.30771303625</v>
      </c>
      <c r="AH35">
        <f t="shared" si="28"/>
        <v>482406.30771303625</v>
      </c>
      <c r="AI35">
        <f t="shared" si="29"/>
        <v>13.086542</v>
      </c>
      <c r="AJ35">
        <f t="shared" si="40"/>
        <v>0.1007005213588776</v>
      </c>
      <c r="AK35">
        <f t="shared" si="30"/>
        <v>13.086542</v>
      </c>
      <c r="AL35">
        <f t="shared" si="41"/>
        <v>0.1007005213588776</v>
      </c>
      <c r="AZ35" t="s">
        <v>37</v>
      </c>
      <c r="BA35">
        <v>245080</v>
      </c>
      <c r="BB35">
        <v>42143.5</v>
      </c>
      <c r="BC35">
        <f t="shared" si="31"/>
        <v>245079.98755070017</v>
      </c>
      <c r="BD35">
        <v>68</v>
      </c>
      <c r="BE35" t="s">
        <v>118</v>
      </c>
      <c r="BF35">
        <v>-1.24493E-2</v>
      </c>
      <c r="BG35">
        <v>49</v>
      </c>
      <c r="BH35">
        <v>1</v>
      </c>
      <c r="BI35">
        <v>-5</v>
      </c>
      <c r="BJ35">
        <v>5</v>
      </c>
      <c r="BK35">
        <v>-1.24493E-2</v>
      </c>
      <c r="BL35">
        <v>-1.24493E-2</v>
      </c>
      <c r="BM35" t="s">
        <v>92</v>
      </c>
      <c r="BN35">
        <v>0.21188499999999999</v>
      </c>
      <c r="BO35" s="1">
        <v>-1.9276199999999999E-7</v>
      </c>
      <c r="BP35" t="s">
        <v>93</v>
      </c>
      <c r="BX35" s="1"/>
      <c r="CG35">
        <v>2003</v>
      </c>
      <c r="CH35" s="1">
        <v>3</v>
      </c>
      <c r="CI35" s="1">
        <v>4.7639574700000002</v>
      </c>
      <c r="CJ35" t="s">
        <v>155</v>
      </c>
    </row>
    <row r="36" spans="1:88" x14ac:dyDescent="0.25">
      <c r="A36" s="6">
        <v>300000</v>
      </c>
      <c r="B36" s="6">
        <f t="shared" si="16"/>
        <v>498230.68916333833</v>
      </c>
      <c r="C36" s="6">
        <f t="shared" si="17"/>
        <v>407007.26121831243</v>
      </c>
      <c r="D36" s="6">
        <f t="shared" si="18"/>
        <v>386362.33205439936</v>
      </c>
      <c r="E36" s="6">
        <f t="shared" si="19"/>
        <v>361942.89421334834</v>
      </c>
      <c r="F36" s="6">
        <f t="shared" si="20"/>
        <v>333517.58016092668</v>
      </c>
      <c r="G36" s="6">
        <f t="shared" si="21"/>
        <v>301082.45166629791</v>
      </c>
      <c r="H36" s="6">
        <f t="shared" si="22"/>
        <v>264976.93399937556</v>
      </c>
      <c r="J36">
        <v>300000</v>
      </c>
      <c r="K36" s="8">
        <f>B36*EXP(-Sheet1!C$58)*EXP(-Sheet1!C$59)*EXP(-Sheet1!C$60)*EXP(-Sheet1!C$61)*EXP(-Sheet1!C$62)</f>
        <v>42293.279696938102</v>
      </c>
      <c r="L36" s="8">
        <f>C36*EXP(-Sheet1!D$58)*EXP(-Sheet1!D$59)*EXP(-Sheet1!D$60)*EXP(-Sheet1!D$61)*EXP(-Sheet1!D$62)</f>
        <v>34549.601844673925</v>
      </c>
      <c r="M36" s="8">
        <f>D36*EXP(-Sheet1!E$58)*EXP(-Sheet1!E$59)*EXP(-Sheet1!E$60)*EXP(-Sheet1!E$61)*EXP(-Sheet1!E$62)</f>
        <v>32797.116936690669</v>
      </c>
      <c r="N36" s="8">
        <f>E36*EXP(-Sheet1!F$58)*EXP(-Sheet1!F$59)*EXP(-Sheet1!F$60)*EXP(-Sheet1!F$61)*EXP(-Sheet1!F$62)</f>
        <v>30724.225528921554</v>
      </c>
      <c r="O36" s="8">
        <f>F36*EXP(-Sheet1!G$58)*EXP(-Sheet1!G$59)*EXP(-Sheet1!G$60)*EXP(-Sheet1!G$61)*EXP(-Sheet1!G$62)</f>
        <v>28311.287538868823</v>
      </c>
      <c r="P36" s="8">
        <f>G36*EXP(-Sheet1!H$58)*EXP(-Sheet1!H$59)*EXP(-Sheet1!H$60)*EXP(-Sheet1!H$61)*EXP(-Sheet1!H$62)</f>
        <v>25557.968662159205</v>
      </c>
      <c r="Q36" s="8">
        <f>H36*EXP(-Sheet1!I$58)*EXP(-Sheet1!I$59)*EXP(-Sheet1!I$60)*EXP(-Sheet1!I$61)*EXP(-Sheet1!I$62)</f>
        <v>22493.081672049939</v>
      </c>
      <c r="S36" s="2">
        <f t="shared" si="32"/>
        <v>0.38687890943572789</v>
      </c>
      <c r="T36">
        <f t="shared" si="33"/>
        <v>3.0928635201380287E-2</v>
      </c>
      <c r="U36">
        <f t="shared" si="34"/>
        <v>0.41915538943572805</v>
      </c>
      <c r="V36">
        <f t="shared" si="35"/>
        <v>13.329832</v>
      </c>
      <c r="W36">
        <v>0.24329000000000001</v>
      </c>
      <c r="X36" t="s">
        <v>22</v>
      </c>
      <c r="Y36">
        <v>733584</v>
      </c>
      <c r="Z36">
        <f t="shared" si="36"/>
        <v>13.505697389435728</v>
      </c>
      <c r="AA36">
        <v>673046</v>
      </c>
      <c r="AB36">
        <f t="shared" si="37"/>
        <v>13.419568956959711</v>
      </c>
      <c r="AC36" s="1">
        <v>0</v>
      </c>
      <c r="AD36" s="2">
        <f t="shared" si="38"/>
        <v>0</v>
      </c>
      <c r="AE36" s="8">
        <f t="shared" si="39"/>
        <v>498230.68916333833</v>
      </c>
      <c r="AF36" s="8">
        <f t="shared" si="26"/>
        <v>13.11881848</v>
      </c>
      <c r="AG36">
        <f t="shared" si="27"/>
        <v>482406.30771303625</v>
      </c>
      <c r="AH36">
        <f t="shared" si="28"/>
        <v>482406.30771303625</v>
      </c>
      <c r="AI36">
        <f t="shared" si="29"/>
        <v>13.086542</v>
      </c>
      <c r="AJ36">
        <f t="shared" si="40"/>
        <v>0.17569124049301685</v>
      </c>
      <c r="AK36">
        <f t="shared" si="30"/>
        <v>13.086542</v>
      </c>
      <c r="AL36">
        <f t="shared" si="41"/>
        <v>0.17569124049301685</v>
      </c>
      <c r="AZ36" t="s">
        <v>38</v>
      </c>
      <c r="BA36">
        <v>327856</v>
      </c>
      <c r="BB36">
        <v>53395</v>
      </c>
      <c r="BC36">
        <f t="shared" si="31"/>
        <v>327855.58147800009</v>
      </c>
      <c r="BD36">
        <v>69</v>
      </c>
      <c r="BE36" t="s">
        <v>119</v>
      </c>
      <c r="BF36">
        <v>-0.41852200000000001</v>
      </c>
      <c r="BG36">
        <v>50</v>
      </c>
      <c r="BH36">
        <v>1</v>
      </c>
      <c r="BI36">
        <v>-5</v>
      </c>
      <c r="BJ36">
        <v>5</v>
      </c>
      <c r="BK36">
        <v>-0.41852200000000001</v>
      </c>
      <c r="BL36">
        <v>-0.41852200000000001</v>
      </c>
      <c r="BM36" t="s">
        <v>92</v>
      </c>
      <c r="BN36">
        <v>0.118297</v>
      </c>
      <c r="BO36" s="1">
        <v>-1.49632E-7</v>
      </c>
      <c r="BP36" t="s">
        <v>93</v>
      </c>
      <c r="BX36" s="1"/>
      <c r="CG36">
        <v>2004</v>
      </c>
      <c r="CH36" s="1">
        <v>3</v>
      </c>
      <c r="CI36" s="1">
        <v>0</v>
      </c>
      <c r="CJ36" t="s">
        <v>156</v>
      </c>
    </row>
    <row r="37" spans="1:88" x14ac:dyDescent="0.25">
      <c r="A37" s="6">
        <v>600000</v>
      </c>
      <c r="B37" s="6">
        <f>((4*$B$2*EXP($C$1)*$A37)/(B$4*(1-$B$2)+$A37*(5*$B$2-1)))*EXP(-0.5*$F$1*0.44^2)</f>
        <v>498230.68916333833</v>
      </c>
      <c r="C37" s="6">
        <f t="shared" si="17"/>
        <v>407007.26121831243</v>
      </c>
      <c r="D37" s="6">
        <f t="shared" si="18"/>
        <v>386362.33205439936</v>
      </c>
      <c r="E37" s="6">
        <f t="shared" si="19"/>
        <v>361942.89421334834</v>
      </c>
      <c r="F37" s="6">
        <f t="shared" si="20"/>
        <v>333517.58016092668</v>
      </c>
      <c r="G37" s="6">
        <f t="shared" si="21"/>
        <v>301082.45166629791</v>
      </c>
      <c r="H37" s="6">
        <f t="shared" si="22"/>
        <v>264976.93399937556</v>
      </c>
      <c r="K37" s="8">
        <f>B37*EXP(-Sheet1!C$58)*EXP(-Sheet1!C$59)*EXP(-Sheet1!C$60)</f>
        <v>113431.84829417158</v>
      </c>
      <c r="L37" s="8">
        <f>C37*EXP(-Sheet1!D$58)*EXP(-Sheet1!D$59)*EXP(-Sheet1!D$60)</f>
        <v>92663.071370953738</v>
      </c>
      <c r="M37" s="8">
        <f>D37*EXP(-Sheet1!E$58)*EXP(-Sheet1!E$59)*EXP(-Sheet1!E$60)</f>
        <v>87962.854134441484</v>
      </c>
      <c r="N37" s="8">
        <f>E37*EXP(-Sheet1!F$58)*EXP(-Sheet1!F$59)*EXP(-Sheet1!F$60)</f>
        <v>82403.297027940222</v>
      </c>
      <c r="O37" s="8">
        <f>F37*EXP(-Sheet1!G$58)*EXP(-Sheet1!G$59)*EXP(-Sheet1!G$60)</f>
        <v>75931.724759433448</v>
      </c>
      <c r="P37" s="8">
        <f>G37*EXP(-Sheet1!H$58)*EXP(-Sheet1!H$59)*EXP(-Sheet1!H$60)</f>
        <v>68547.240714536485</v>
      </c>
      <c r="Q37" s="8">
        <f>H37*EXP(-Sheet1!I$58)*EXP(-Sheet1!I$59)*EXP(-Sheet1!I$60)</f>
        <v>60327.121617789693</v>
      </c>
      <c r="S37" s="2">
        <f t="shared" si="32"/>
        <v>0.45563401573976137</v>
      </c>
      <c r="T37">
        <f t="shared" si="33"/>
        <v>3.5995384283706786E-2</v>
      </c>
      <c r="U37">
        <f t="shared" si="34"/>
        <v>0.48791049573976153</v>
      </c>
      <c r="V37">
        <f t="shared" si="35"/>
        <v>13.384727999999999</v>
      </c>
      <c r="W37">
        <v>0.29818600000000001</v>
      </c>
      <c r="X37" t="s">
        <v>23</v>
      </c>
      <c r="Y37">
        <v>785796</v>
      </c>
      <c r="Z37">
        <f t="shared" si="36"/>
        <v>13.574452495739761</v>
      </c>
      <c r="AA37">
        <v>737954</v>
      </c>
      <c r="AB37">
        <f t="shared" si="37"/>
        <v>13.511636771016668</v>
      </c>
      <c r="AC37" s="1">
        <v>0</v>
      </c>
      <c r="AD37" s="2">
        <f t="shared" si="38"/>
        <v>0</v>
      </c>
      <c r="AE37" s="8">
        <f t="shared" si="39"/>
        <v>498230.68916333833</v>
      </c>
      <c r="AF37" s="8">
        <f t="shared" si="26"/>
        <v>13.11881848</v>
      </c>
      <c r="AG37">
        <f t="shared" si="27"/>
        <v>482406.30771303625</v>
      </c>
      <c r="AH37">
        <f t="shared" si="28"/>
        <v>482406.30771303625</v>
      </c>
      <c r="AI37">
        <f t="shared" si="29"/>
        <v>13.086542</v>
      </c>
      <c r="AJ37">
        <f t="shared" si="40"/>
        <v>0.23805665185301986</v>
      </c>
      <c r="AK37">
        <f t="shared" si="30"/>
        <v>13.086542</v>
      </c>
      <c r="AL37">
        <f t="shared" si="41"/>
        <v>0.23805665185301986</v>
      </c>
      <c r="AZ37" t="s">
        <v>39</v>
      </c>
      <c r="BA37">
        <v>424567</v>
      </c>
      <c r="BB37">
        <v>67277.399999999994</v>
      </c>
      <c r="BC37">
        <f t="shared" si="31"/>
        <v>424566.83997400018</v>
      </c>
      <c r="BD37">
        <v>70</v>
      </c>
      <c r="BE37" t="s">
        <v>120</v>
      </c>
      <c r="BF37">
        <v>-0.160026</v>
      </c>
      <c r="BG37">
        <v>51</v>
      </c>
      <c r="BH37">
        <v>1</v>
      </c>
      <c r="BI37">
        <v>-5</v>
      </c>
      <c r="BJ37">
        <v>5</v>
      </c>
      <c r="BK37">
        <v>-0.160026</v>
      </c>
      <c r="BL37">
        <v>-0.160026</v>
      </c>
      <c r="BM37" t="s">
        <v>92</v>
      </c>
      <c r="BN37">
        <v>0.11593299999999999</v>
      </c>
      <c r="BO37" s="1">
        <v>-1.2471399999999999E-7</v>
      </c>
      <c r="BP37" t="s">
        <v>93</v>
      </c>
      <c r="BX37" s="1"/>
      <c r="CG37">
        <v>2005</v>
      </c>
      <c r="CH37" s="1">
        <v>3</v>
      </c>
      <c r="CI37" s="1">
        <v>0</v>
      </c>
      <c r="CJ37" t="s">
        <v>157</v>
      </c>
    </row>
    <row r="38" spans="1:88" x14ac:dyDescent="0.25">
      <c r="A38">
        <v>-7.1625200000000003E-3</v>
      </c>
      <c r="C38" t="s">
        <v>6</v>
      </c>
      <c r="D38" t="s">
        <v>10</v>
      </c>
      <c r="S38" s="2">
        <f t="shared" si="32"/>
        <v>0.53399313226455547</v>
      </c>
      <c r="T38">
        <f t="shared" si="33"/>
        <v>1.0753609583819181E-2</v>
      </c>
      <c r="U38">
        <f t="shared" si="34"/>
        <v>0.56626961226455563</v>
      </c>
      <c r="V38">
        <f t="shared" si="35"/>
        <v>13.549111999999999</v>
      </c>
      <c r="W38">
        <v>0.46256999999999998</v>
      </c>
      <c r="X38" t="s">
        <v>24</v>
      </c>
      <c r="Y38">
        <v>849847</v>
      </c>
      <c r="Z38">
        <f t="shared" si="36"/>
        <v>13.652811612264555</v>
      </c>
      <c r="AA38">
        <v>869217</v>
      </c>
      <c r="AB38">
        <f t="shared" si="37"/>
        <v>13.675348085387602</v>
      </c>
      <c r="AC38" s="1">
        <v>0</v>
      </c>
      <c r="AD38" s="2">
        <f t="shared" si="38"/>
        <v>0</v>
      </c>
      <c r="AE38" s="8">
        <f t="shared" si="39"/>
        <v>498230.68916333833</v>
      </c>
      <c r="AF38" s="8">
        <f t="shared" si="26"/>
        <v>13.11881848</v>
      </c>
      <c r="AG38">
        <f t="shared" si="27"/>
        <v>482406.30771303625</v>
      </c>
      <c r="AH38">
        <f t="shared" si="28"/>
        <v>482406.30771303625</v>
      </c>
      <c r="AI38">
        <f t="shared" si="29"/>
        <v>13.086542</v>
      </c>
      <c r="AJ38">
        <f t="shared" si="40"/>
        <v>0.32066127377425019</v>
      </c>
      <c r="AK38">
        <f t="shared" si="30"/>
        <v>13.086542</v>
      </c>
      <c r="AL38">
        <f t="shared" si="41"/>
        <v>0.32066127377425019</v>
      </c>
      <c r="AZ38" t="s">
        <v>40</v>
      </c>
      <c r="BA38">
        <v>733076</v>
      </c>
      <c r="BB38">
        <v>109902</v>
      </c>
      <c r="BC38">
        <f t="shared" si="31"/>
        <v>733076.38615199993</v>
      </c>
      <c r="BD38">
        <v>71</v>
      </c>
      <c r="BE38" t="s">
        <v>121</v>
      </c>
      <c r="BF38">
        <v>0.386152</v>
      </c>
      <c r="BG38">
        <v>52</v>
      </c>
      <c r="BH38">
        <v>1</v>
      </c>
      <c r="BI38">
        <v>-5</v>
      </c>
      <c r="BJ38">
        <v>5</v>
      </c>
      <c r="BK38">
        <v>0.386152</v>
      </c>
      <c r="BL38">
        <v>0.386152</v>
      </c>
      <c r="BM38" t="s">
        <v>92</v>
      </c>
      <c r="BN38">
        <v>9.6180199999999993E-2</v>
      </c>
      <c r="BO38" s="1">
        <v>1.01029E-7</v>
      </c>
      <c r="BP38" t="s">
        <v>93</v>
      </c>
      <c r="BX38" s="1"/>
      <c r="CG38">
        <v>2006</v>
      </c>
      <c r="CH38" s="1">
        <v>3</v>
      </c>
      <c r="CI38" s="1">
        <v>0</v>
      </c>
      <c r="CJ38" t="s">
        <v>158</v>
      </c>
    </row>
    <row r="39" spans="1:88" x14ac:dyDescent="0.25">
      <c r="S39" s="2">
        <f t="shared" si="32"/>
        <v>-4.3683297542145283E-3</v>
      </c>
      <c r="T39">
        <f t="shared" si="33"/>
        <v>7.7094458750641527E-3</v>
      </c>
      <c r="U39">
        <f t="shared" si="34"/>
        <v>2.7908150245785635E-2</v>
      </c>
      <c r="V39">
        <f t="shared" si="35"/>
        <v>13.026646699999999</v>
      </c>
      <c r="W39">
        <v>-5.9895299999999999E-2</v>
      </c>
      <c r="X39" t="s">
        <v>25</v>
      </c>
      <c r="Y39">
        <v>496059</v>
      </c>
      <c r="Z39">
        <f t="shared" si="36"/>
        <v>13.114450150245785</v>
      </c>
      <c r="AA39">
        <v>556741</v>
      </c>
      <c r="AB39">
        <f t="shared" si="37"/>
        <v>13.229855419744231</v>
      </c>
      <c r="AC39" s="1">
        <v>0</v>
      </c>
      <c r="AD39" s="2">
        <f t="shared" si="38"/>
        <v>0</v>
      </c>
      <c r="AE39" s="8">
        <f t="shared" si="39"/>
        <v>498230.68916333833</v>
      </c>
      <c r="AF39" s="8">
        <f t="shared" si="26"/>
        <v>13.11881848</v>
      </c>
      <c r="AG39">
        <f t="shared" si="27"/>
        <v>482406.30771303625</v>
      </c>
      <c r="AH39">
        <f t="shared" si="28"/>
        <v>482406.30771303625</v>
      </c>
      <c r="AI39">
        <f t="shared" si="29"/>
        <v>13.086542</v>
      </c>
      <c r="AJ39">
        <f t="shared" si="40"/>
        <v>7.7886485014134479E-4</v>
      </c>
      <c r="AK39">
        <f t="shared" si="30"/>
        <v>13.086542</v>
      </c>
      <c r="AL39">
        <f t="shared" si="41"/>
        <v>7.7886485014134479E-4</v>
      </c>
      <c r="AN39" s="1"/>
      <c r="AZ39" t="s">
        <v>41</v>
      </c>
      <c r="BA39">
        <v>417934</v>
      </c>
      <c r="BB39">
        <v>68402.7</v>
      </c>
      <c r="BC39">
        <f t="shared" si="31"/>
        <v>417933.824227</v>
      </c>
      <c r="BD39">
        <v>72</v>
      </c>
      <c r="BE39" t="s">
        <v>122</v>
      </c>
      <c r="BF39">
        <v>-0.17577300000000001</v>
      </c>
      <c r="BG39">
        <v>53</v>
      </c>
      <c r="BH39">
        <v>1</v>
      </c>
      <c r="BI39">
        <v>-5</v>
      </c>
      <c r="BJ39">
        <v>5</v>
      </c>
      <c r="BK39">
        <v>-0.17577300000000001</v>
      </c>
      <c r="BL39">
        <v>-0.17577300000000001</v>
      </c>
      <c r="BM39" t="s">
        <v>92</v>
      </c>
      <c r="BN39">
        <v>0.11494</v>
      </c>
      <c r="BO39" s="1">
        <v>1.4738099999999999E-7</v>
      </c>
      <c r="BP39" t="s">
        <v>93</v>
      </c>
      <c r="BX39" s="1"/>
      <c r="CG39">
        <v>2007</v>
      </c>
      <c r="CH39" s="1">
        <v>3</v>
      </c>
      <c r="CI39" s="1">
        <v>0</v>
      </c>
      <c r="CJ39" t="s">
        <v>159</v>
      </c>
    </row>
    <row r="40" spans="1:88" x14ac:dyDescent="0.25">
      <c r="B40" s="2">
        <f t="shared" ref="B40:E40" si="42">C5</f>
        <v>10</v>
      </c>
      <c r="C40" s="2">
        <f t="shared" si="42"/>
        <v>20</v>
      </c>
      <c r="D40" s="2">
        <f t="shared" si="42"/>
        <v>40</v>
      </c>
      <c r="E40" s="2">
        <f t="shared" si="42"/>
        <v>80</v>
      </c>
      <c r="F40" s="2">
        <f>G5</f>
        <v>160</v>
      </c>
      <c r="G40" s="2">
        <f>H5</f>
        <v>320</v>
      </c>
      <c r="J40" t="s">
        <v>8</v>
      </c>
      <c r="K40" s="9">
        <f>K5</f>
        <v>0</v>
      </c>
      <c r="L40" s="9">
        <f t="shared" ref="L40:O40" si="43">L5</f>
        <v>10</v>
      </c>
      <c r="M40" s="9">
        <f t="shared" si="43"/>
        <v>20</v>
      </c>
      <c r="N40" s="9">
        <f t="shared" si="43"/>
        <v>40</v>
      </c>
      <c r="O40" s="9">
        <f t="shared" si="43"/>
        <v>80</v>
      </c>
      <c r="P40" s="9">
        <f>P5</f>
        <v>160</v>
      </c>
      <c r="Q40" s="9">
        <f>Q5</f>
        <v>320</v>
      </c>
      <c r="S40" s="2">
        <f t="shared" si="32"/>
        <v>3.8608474868446763E-3</v>
      </c>
      <c r="T40">
        <f t="shared" si="33"/>
        <v>5.840793062118365E-2</v>
      </c>
      <c r="U40">
        <f t="shared" si="34"/>
        <v>3.6137327486844839E-2</v>
      </c>
      <c r="V40">
        <f t="shared" si="35"/>
        <v>12.881002000000001</v>
      </c>
      <c r="W40">
        <v>-0.20554</v>
      </c>
      <c r="X40" t="s">
        <v>26</v>
      </c>
      <c r="Y40">
        <v>500158</v>
      </c>
      <c r="Z40">
        <f t="shared" si="36"/>
        <v>13.122679327486845</v>
      </c>
      <c r="AA40">
        <v>500041</v>
      </c>
      <c r="AB40">
        <f t="shared" si="37"/>
        <v>13.122445374042513</v>
      </c>
      <c r="AC40" s="1">
        <v>0</v>
      </c>
      <c r="AD40" s="2">
        <f t="shared" si="38"/>
        <v>0</v>
      </c>
      <c r="AE40" s="8">
        <f t="shared" si="39"/>
        <v>498230.68916333833</v>
      </c>
      <c r="AF40" s="8">
        <f t="shared" si="26"/>
        <v>13.11881848</v>
      </c>
      <c r="AG40">
        <f t="shared" si="27"/>
        <v>482406.30771303625</v>
      </c>
      <c r="AH40">
        <f t="shared" si="28"/>
        <v>482406.30771303625</v>
      </c>
      <c r="AI40">
        <f t="shared" si="29"/>
        <v>13.086542</v>
      </c>
      <c r="AJ40">
        <f t="shared" si="40"/>
        <v>1.3059064378914715E-3</v>
      </c>
      <c r="AK40">
        <f t="shared" si="30"/>
        <v>13.086542</v>
      </c>
      <c r="AL40">
        <f t="shared" si="41"/>
        <v>1.3059064378914715E-3</v>
      </c>
      <c r="AN40" s="1"/>
      <c r="AZ40" t="s">
        <v>42</v>
      </c>
      <c r="BA40">
        <v>624993</v>
      </c>
      <c r="BB40">
        <v>97267.6</v>
      </c>
      <c r="BC40">
        <f t="shared" si="31"/>
        <v>624993.22664399969</v>
      </c>
      <c r="BD40">
        <v>73</v>
      </c>
      <c r="BE40" t="s">
        <v>123</v>
      </c>
      <c r="BF40">
        <v>0.22664400000000001</v>
      </c>
      <c r="BG40">
        <v>54</v>
      </c>
      <c r="BH40">
        <v>1</v>
      </c>
      <c r="BI40">
        <v>-5</v>
      </c>
      <c r="BJ40">
        <v>5</v>
      </c>
      <c r="BK40">
        <v>0.22664400000000001</v>
      </c>
      <c r="BL40">
        <v>0.22664400000000001</v>
      </c>
      <c r="BM40" t="s">
        <v>92</v>
      </c>
      <c r="BN40">
        <v>0.101544</v>
      </c>
      <c r="BO40" s="1">
        <v>6.5029200000000004E-8</v>
      </c>
      <c r="BP40" t="s">
        <v>93</v>
      </c>
      <c r="BX40" s="1"/>
      <c r="CG40">
        <v>2008</v>
      </c>
      <c r="CH40" s="1">
        <v>3</v>
      </c>
      <c r="CI40" s="1">
        <v>0</v>
      </c>
      <c r="CJ40" t="s">
        <v>160</v>
      </c>
    </row>
    <row r="41" spans="1:88" x14ac:dyDescent="0.25">
      <c r="A41">
        <v>0</v>
      </c>
      <c r="B41" t="e">
        <f t="shared" ref="B41:G41" si="44">((4*$B$3*A41)/($B$4*(1-$B$2)+A41*(5*$B$2-1)))</f>
        <v>#DIV/0!</v>
      </c>
      <c r="C41" t="e">
        <f t="shared" si="44"/>
        <v>#DIV/0!</v>
      </c>
      <c r="D41" t="e">
        <f t="shared" si="44"/>
        <v>#DIV/0!</v>
      </c>
      <c r="E41" t="e">
        <f t="shared" si="44"/>
        <v>#DIV/0!</v>
      </c>
      <c r="F41" t="e">
        <f t="shared" si="44"/>
        <v>#DIV/0!</v>
      </c>
      <c r="G41" t="e">
        <f t="shared" si="44"/>
        <v>#DIV/0!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S41" s="2">
        <f t="shared" si="32"/>
        <v>-0.28280739293306567</v>
      </c>
      <c r="T41">
        <f t="shared" si="33"/>
        <v>2.810219296028697E-2</v>
      </c>
      <c r="U41">
        <f t="shared" si="34"/>
        <v>-0.25053091293306551</v>
      </c>
      <c r="V41">
        <f t="shared" si="35"/>
        <v>12.668374</v>
      </c>
      <c r="W41">
        <v>-0.41816799999999998</v>
      </c>
      <c r="X41" t="s">
        <v>27</v>
      </c>
      <c r="Y41">
        <v>375499</v>
      </c>
      <c r="Z41">
        <f t="shared" si="36"/>
        <v>12.836011087066934</v>
      </c>
      <c r="AA41">
        <v>341750</v>
      </c>
      <c r="AB41">
        <f t="shared" si="37"/>
        <v>12.741834754586195</v>
      </c>
      <c r="AC41" s="1">
        <v>0</v>
      </c>
      <c r="AD41" s="2">
        <f t="shared" si="38"/>
        <v>0</v>
      </c>
      <c r="AE41" s="8">
        <f t="shared" si="39"/>
        <v>498230.68916333833</v>
      </c>
      <c r="AF41" s="8">
        <f t="shared" si="26"/>
        <v>13.11881848</v>
      </c>
      <c r="AG41">
        <f t="shared" si="27"/>
        <v>482406.30771303625</v>
      </c>
      <c r="AH41">
        <f t="shared" si="28"/>
        <v>482406.30771303625</v>
      </c>
      <c r="AI41">
        <f t="shared" si="29"/>
        <v>13.086542</v>
      </c>
      <c r="AJ41">
        <f t="shared" si="40"/>
        <v>6.2765738335075247E-2</v>
      </c>
      <c r="AK41">
        <f t="shared" si="30"/>
        <v>13.086542</v>
      </c>
      <c r="AL41">
        <f t="shared" si="41"/>
        <v>6.2765738335075247E-2</v>
      </c>
      <c r="AN41" s="1"/>
      <c r="AZ41" t="s">
        <v>43</v>
      </c>
      <c r="BA41">
        <v>409121</v>
      </c>
      <c r="BB41">
        <v>69698.3</v>
      </c>
      <c r="BC41">
        <f t="shared" si="31"/>
        <v>409120.80291500012</v>
      </c>
      <c r="BD41">
        <v>74</v>
      </c>
      <c r="BE41" t="s">
        <v>124</v>
      </c>
      <c r="BF41">
        <v>-0.19708500000000001</v>
      </c>
      <c r="BG41">
        <v>55</v>
      </c>
      <c r="BH41">
        <v>1</v>
      </c>
      <c r="BI41">
        <v>-5</v>
      </c>
      <c r="BJ41">
        <v>5</v>
      </c>
      <c r="BK41">
        <v>-0.19708500000000001</v>
      </c>
      <c r="BL41">
        <v>-0.19708500000000001</v>
      </c>
      <c r="BM41" t="s">
        <v>92</v>
      </c>
      <c r="BN41">
        <v>0.11768099999999999</v>
      </c>
      <c r="BO41" s="1">
        <v>4.5047900000000002E-8</v>
      </c>
      <c r="BP41" t="s">
        <v>93</v>
      </c>
      <c r="BX41" s="1"/>
      <c r="CG41">
        <v>2009</v>
      </c>
      <c r="CH41" s="1">
        <v>3</v>
      </c>
      <c r="CI41" s="1">
        <v>0</v>
      </c>
      <c r="CJ41" t="s">
        <v>161</v>
      </c>
    </row>
    <row r="42" spans="1:88" x14ac:dyDescent="0.25">
      <c r="A42" s="6">
        <v>10000</v>
      </c>
      <c r="B42" s="6">
        <f t="shared" ref="B42:B71" si="45">((4*B$3*$A42)/($B$4*(1-$B$2)+$A42*(5*$B$2-1)))</f>
        <v>498230.68916333839</v>
      </c>
      <c r="C42" s="6">
        <f t="shared" ref="C42:G51" si="46">((4*D$3*$A42)/($B$4*(1-$B$2)+$A42*(5*$B$2-1)))</f>
        <v>386362.33205439936</v>
      </c>
      <c r="D42" s="6">
        <f t="shared" si="46"/>
        <v>361942.89421334834</v>
      </c>
      <c r="E42" s="6">
        <f t="shared" si="46"/>
        <v>333517.58016092668</v>
      </c>
      <c r="F42" s="6">
        <f t="shared" si="46"/>
        <v>301082.45166629791</v>
      </c>
      <c r="G42" s="6">
        <f t="shared" si="46"/>
        <v>264976.93399937556</v>
      </c>
      <c r="J42">
        <v>10000</v>
      </c>
      <c r="K42" s="8">
        <f>B7*EXP(-Sheet1!C$58)*EXP(-Sheet1!C$59)*EXP(-Sheet1!C$60)</f>
        <v>113431.84829417158</v>
      </c>
      <c r="L42" s="8">
        <f>C7*EXP(-Sheet1!D$58)*EXP(-Sheet1!D$59)*EXP(-Sheet1!D$60)</f>
        <v>92663.071370953738</v>
      </c>
      <c r="M42" s="8">
        <f>D7*EXP(-Sheet1!E$58)*EXP(-Sheet1!E$59)*EXP(-Sheet1!E$60)</f>
        <v>87962.854134441484</v>
      </c>
      <c r="N42" s="8">
        <f>E7*EXP(-Sheet1!F$58)*EXP(-Sheet1!F$59)*EXP(-Sheet1!F$60)</f>
        <v>82403.297027940222</v>
      </c>
      <c r="O42" s="8">
        <f>F7*EXP(-Sheet1!G$58)*EXP(-Sheet1!G$59)*EXP(-Sheet1!G$60)</f>
        <v>75931.724759433448</v>
      </c>
      <c r="P42" s="8">
        <f>G7*EXP(-Sheet1!H$58)*EXP(-Sheet1!H$59)*EXP(-Sheet1!H$60)</f>
        <v>68547.240714536485</v>
      </c>
      <c r="Q42" s="8">
        <f>H7*EXP(-Sheet1!I$58)*EXP(-Sheet1!I$59)*EXP(-Sheet1!I$60)</f>
        <v>60327.121617789693</v>
      </c>
      <c r="S42" s="2">
        <f t="shared" si="32"/>
        <v>-0.10411826731617246</v>
      </c>
      <c r="T42">
        <f t="shared" si="33"/>
        <v>5.2912058521665549E-2</v>
      </c>
      <c r="U42">
        <f t="shared" si="34"/>
        <v>-7.1841787316172301E-2</v>
      </c>
      <c r="V42">
        <f t="shared" si="35"/>
        <v>12.784673999999999</v>
      </c>
      <c r="W42">
        <v>-0.30186800000000003</v>
      </c>
      <c r="X42" t="s">
        <v>28</v>
      </c>
      <c r="Y42">
        <v>448965</v>
      </c>
      <c r="Z42">
        <f t="shared" si="36"/>
        <v>13.014700212683827</v>
      </c>
      <c r="AA42">
        <v>381931</v>
      </c>
      <c r="AB42">
        <f t="shared" si="37"/>
        <v>12.85299524300121</v>
      </c>
      <c r="AC42" s="1">
        <v>0</v>
      </c>
      <c r="AD42" s="2">
        <f t="shared" si="38"/>
        <v>0</v>
      </c>
      <c r="AE42" s="8">
        <f t="shared" si="39"/>
        <v>498230.68916333833</v>
      </c>
      <c r="AF42" s="8">
        <f t="shared" si="26"/>
        <v>13.11881848</v>
      </c>
      <c r="AG42">
        <f t="shared" si="27"/>
        <v>482406.30771303625</v>
      </c>
      <c r="AH42">
        <f t="shared" si="28"/>
        <v>482406.30771303625</v>
      </c>
      <c r="AI42">
        <f t="shared" si="29"/>
        <v>13.086542</v>
      </c>
      <c r="AJ42">
        <f t="shared" si="40"/>
        <v>5.1612424047821357E-3</v>
      </c>
      <c r="AK42">
        <f t="shared" si="30"/>
        <v>13.086542</v>
      </c>
      <c r="AL42">
        <f t="shared" si="41"/>
        <v>5.1612424047821357E-3</v>
      </c>
      <c r="AN42" s="1"/>
      <c r="AZ42" t="s">
        <v>44</v>
      </c>
      <c r="BA42">
        <v>448951</v>
      </c>
      <c r="BB42">
        <v>76190.600000000006</v>
      </c>
      <c r="BC42">
        <f t="shared" si="31"/>
        <v>448950.89581600029</v>
      </c>
      <c r="BD42">
        <v>75</v>
      </c>
      <c r="BE42" t="s">
        <v>125</v>
      </c>
      <c r="BF42">
        <v>-0.104184</v>
      </c>
      <c r="BG42">
        <v>56</v>
      </c>
      <c r="BH42">
        <v>1</v>
      </c>
      <c r="BI42">
        <v>-5</v>
      </c>
      <c r="BJ42">
        <v>5</v>
      </c>
      <c r="BK42">
        <v>-0.104184</v>
      </c>
      <c r="BL42">
        <v>-0.104184</v>
      </c>
      <c r="BM42" t="s">
        <v>92</v>
      </c>
      <c r="BN42">
        <v>0.11632099999999999</v>
      </c>
      <c r="BO42" s="1">
        <v>4.7058999999999998E-8</v>
      </c>
      <c r="BP42" t="s">
        <v>93</v>
      </c>
      <c r="BX42" s="1"/>
      <c r="CG42">
        <v>2010</v>
      </c>
      <c r="CH42" s="1">
        <v>3</v>
      </c>
      <c r="CI42" s="1">
        <v>0</v>
      </c>
      <c r="CJ42" t="s">
        <v>162</v>
      </c>
    </row>
    <row r="43" spans="1:88" x14ac:dyDescent="0.25">
      <c r="A43" s="6">
        <v>20000</v>
      </c>
      <c r="B43" s="6">
        <f t="shared" si="45"/>
        <v>498230.68916333839</v>
      </c>
      <c r="C43" s="6">
        <f t="shared" si="46"/>
        <v>386362.33205439936</v>
      </c>
      <c r="D43" s="6">
        <f t="shared" si="46"/>
        <v>361942.89421334834</v>
      </c>
      <c r="E43" s="6">
        <f t="shared" si="46"/>
        <v>333517.58016092668</v>
      </c>
      <c r="F43" s="6">
        <f t="shared" si="46"/>
        <v>301082.45166629791</v>
      </c>
      <c r="G43" s="6">
        <f t="shared" si="46"/>
        <v>264976.93399937556</v>
      </c>
      <c r="J43">
        <v>20000</v>
      </c>
      <c r="K43" s="8">
        <f>B8*EXP(-Sheet1!C$58)*EXP(-Sheet1!C$59)*EXP(-Sheet1!C$60)</f>
        <v>113431.84829417158</v>
      </c>
      <c r="L43" s="8">
        <f>C8*EXP(-Sheet1!D$58)*EXP(-Sheet1!D$59)*EXP(-Sheet1!D$60)</f>
        <v>92663.071370953738</v>
      </c>
      <c r="M43" s="8">
        <f>D8*EXP(-Sheet1!E$58)*EXP(-Sheet1!E$59)*EXP(-Sheet1!E$60)</f>
        <v>87962.854134441484</v>
      </c>
      <c r="N43" s="8">
        <f>E8*EXP(-Sheet1!F$58)*EXP(-Sheet1!F$59)*EXP(-Sheet1!F$60)</f>
        <v>82403.297027940222</v>
      </c>
      <c r="O43" s="8">
        <f>F8*EXP(-Sheet1!G$58)*EXP(-Sheet1!G$59)*EXP(-Sheet1!G$60)</f>
        <v>75931.724759433448</v>
      </c>
      <c r="P43" s="8">
        <f>G8*EXP(-Sheet1!H$58)*EXP(-Sheet1!H$59)*EXP(-Sheet1!H$60)</f>
        <v>68547.240714536485</v>
      </c>
      <c r="Q43" s="8">
        <f>H8*EXP(-Sheet1!I$58)*EXP(-Sheet1!I$59)*EXP(-Sheet1!I$60)</f>
        <v>60327.121617789693</v>
      </c>
      <c r="S43" s="2">
        <f t="shared" si="32"/>
        <v>0.20991821107798891</v>
      </c>
      <c r="T43">
        <f t="shared" si="33"/>
        <v>0.1020761547399093</v>
      </c>
      <c r="U43">
        <f t="shared" si="34"/>
        <v>0.24219469107798908</v>
      </c>
      <c r="V43">
        <f t="shared" si="35"/>
        <v>13.009243099999999</v>
      </c>
      <c r="W43">
        <v>-7.7298900000000004E-2</v>
      </c>
      <c r="X43" t="s">
        <v>29</v>
      </c>
      <c r="Y43">
        <v>614606</v>
      </c>
      <c r="Z43">
        <f t="shared" si="36"/>
        <v>13.328736691077989</v>
      </c>
      <c r="AA43">
        <v>522395</v>
      </c>
      <c r="AB43">
        <f t="shared" si="37"/>
        <v>13.166179285688752</v>
      </c>
      <c r="AC43" s="1">
        <v>0</v>
      </c>
      <c r="AD43" s="2">
        <f t="shared" si="38"/>
        <v>0</v>
      </c>
      <c r="AE43" s="8">
        <f t="shared" si="39"/>
        <v>498230.68916333833</v>
      </c>
      <c r="AF43" s="8">
        <f t="shared" si="26"/>
        <v>13.11881848</v>
      </c>
      <c r="AG43">
        <f t="shared" si="27"/>
        <v>482406.30771303625</v>
      </c>
      <c r="AH43">
        <f t="shared" si="28"/>
        <v>482406.30771303625</v>
      </c>
      <c r="AI43">
        <f t="shared" si="29"/>
        <v>13.086542</v>
      </c>
      <c r="AJ43">
        <f t="shared" si="40"/>
        <v>5.865826838636256E-2</v>
      </c>
      <c r="AK43">
        <f t="shared" si="30"/>
        <v>13.086542</v>
      </c>
      <c r="AL43">
        <f t="shared" si="41"/>
        <v>5.865826838636256E-2</v>
      </c>
      <c r="AN43" s="1"/>
      <c r="AZ43" t="s">
        <v>45</v>
      </c>
      <c r="BA43">
        <v>583773</v>
      </c>
      <c r="BB43">
        <v>101390</v>
      </c>
      <c r="BC43">
        <f t="shared" si="31"/>
        <v>583773.15841499984</v>
      </c>
      <c r="BD43">
        <v>76</v>
      </c>
      <c r="BE43" t="s">
        <v>126</v>
      </c>
      <c r="BF43">
        <v>0.158415</v>
      </c>
      <c r="BG43">
        <v>57</v>
      </c>
      <c r="BH43">
        <v>1</v>
      </c>
      <c r="BI43">
        <v>-5</v>
      </c>
      <c r="BJ43">
        <v>5</v>
      </c>
      <c r="BK43">
        <v>0.158415</v>
      </c>
      <c r="BL43">
        <v>0.158415</v>
      </c>
      <c r="BM43" t="s">
        <v>92</v>
      </c>
      <c r="BN43">
        <v>0.117288</v>
      </c>
      <c r="BO43" s="1">
        <v>1.53231E-7</v>
      </c>
      <c r="BP43" t="s">
        <v>93</v>
      </c>
      <c r="BX43" s="1"/>
      <c r="CG43">
        <v>2011</v>
      </c>
      <c r="CH43" s="1">
        <v>3</v>
      </c>
      <c r="CI43" s="1">
        <v>0</v>
      </c>
      <c r="CJ43" t="s">
        <v>163</v>
      </c>
    </row>
    <row r="44" spans="1:88" x14ac:dyDescent="0.25">
      <c r="A44" s="6">
        <v>30000</v>
      </c>
      <c r="B44" s="6">
        <f t="shared" si="45"/>
        <v>498230.68916333833</v>
      </c>
      <c r="C44" s="6">
        <f t="shared" si="46"/>
        <v>386362.33205439936</v>
      </c>
      <c r="D44" s="6">
        <f t="shared" si="46"/>
        <v>361942.89421334834</v>
      </c>
      <c r="E44" s="6">
        <f t="shared" si="46"/>
        <v>333517.58016092668</v>
      </c>
      <c r="F44" s="6">
        <f t="shared" si="46"/>
        <v>301082.45166629791</v>
      </c>
      <c r="G44" s="6">
        <f t="shared" si="46"/>
        <v>264976.93399937556</v>
      </c>
      <c r="J44">
        <v>30000</v>
      </c>
      <c r="K44" s="8">
        <f>B9*EXP(-Sheet1!C$58)*EXP(-Sheet1!C$59)*EXP(-Sheet1!C$60)</f>
        <v>113431.84829417158</v>
      </c>
      <c r="L44" s="8">
        <f>C9*EXP(-Sheet1!D$58)*EXP(-Sheet1!D$59)*EXP(-Sheet1!D$60)</f>
        <v>92663.071370953738</v>
      </c>
      <c r="M44" s="8">
        <f>D9*EXP(-Sheet1!E$58)*EXP(-Sheet1!E$59)*EXP(-Sheet1!E$60)</f>
        <v>87962.854134441484</v>
      </c>
      <c r="N44" s="8">
        <f>E9*EXP(-Sheet1!F$58)*EXP(-Sheet1!F$59)*EXP(-Sheet1!F$60)</f>
        <v>82403.297027940222</v>
      </c>
      <c r="O44" s="8">
        <f>F9*EXP(-Sheet1!G$58)*EXP(-Sheet1!G$59)*EXP(-Sheet1!G$60)</f>
        <v>75931.724759433448</v>
      </c>
      <c r="P44" s="8">
        <f>G9*EXP(-Sheet1!H$58)*EXP(-Sheet1!H$59)*EXP(-Sheet1!H$60)</f>
        <v>68547.240714536485</v>
      </c>
      <c r="Q44" s="8">
        <f>H9*EXP(-Sheet1!I$58)*EXP(-Sheet1!I$59)*EXP(-Sheet1!I$60)</f>
        <v>60327.121617789693</v>
      </c>
      <c r="S44" s="2">
        <f t="shared" si="32"/>
        <v>-0.24585536406335962</v>
      </c>
      <c r="T44">
        <f t="shared" si="33"/>
        <v>4.7107714175485989E-2</v>
      </c>
      <c r="U44">
        <f t="shared" si="34"/>
        <v>-0.21357888406335945</v>
      </c>
      <c r="V44">
        <f t="shared" si="35"/>
        <v>12.65592</v>
      </c>
      <c r="W44">
        <v>-0.430622</v>
      </c>
      <c r="X44" t="s">
        <v>30</v>
      </c>
      <c r="Y44">
        <v>389634</v>
      </c>
      <c r="Z44">
        <f t="shared" si="36"/>
        <v>12.87296311593664</v>
      </c>
      <c r="AA44">
        <v>344704</v>
      </c>
      <c r="AB44">
        <f t="shared" si="37"/>
        <v>12.750441356731216</v>
      </c>
      <c r="AC44" s="1">
        <v>0</v>
      </c>
      <c r="AD44" s="2">
        <f t="shared" si="38"/>
        <v>0</v>
      </c>
      <c r="AE44" s="8">
        <f t="shared" si="39"/>
        <v>498230.68916333833</v>
      </c>
      <c r="AF44" s="8">
        <f t="shared" si="26"/>
        <v>13.11881848</v>
      </c>
      <c r="AG44">
        <f t="shared" si="27"/>
        <v>482406.30771303625</v>
      </c>
      <c r="AH44">
        <f t="shared" si="28"/>
        <v>482406.30771303625</v>
      </c>
      <c r="AI44">
        <f t="shared" si="29"/>
        <v>13.086542</v>
      </c>
      <c r="AJ44">
        <f t="shared" si="40"/>
        <v>4.5615939717749937E-2</v>
      </c>
      <c r="AK44">
        <f t="shared" si="30"/>
        <v>13.086542</v>
      </c>
      <c r="AL44">
        <f t="shared" si="41"/>
        <v>4.5615939717749937E-2</v>
      </c>
      <c r="AN44" s="1"/>
      <c r="AZ44" t="s">
        <v>46</v>
      </c>
      <c r="BA44" s="1">
        <v>1069210</v>
      </c>
      <c r="BB44">
        <v>195509</v>
      </c>
      <c r="BC44">
        <f t="shared" si="31"/>
        <v>1069210.7635759993</v>
      </c>
      <c r="BD44">
        <v>77</v>
      </c>
      <c r="BE44" t="s">
        <v>127</v>
      </c>
      <c r="BF44">
        <v>0.76357600000000003</v>
      </c>
      <c r="BG44">
        <v>58</v>
      </c>
      <c r="BH44">
        <v>1</v>
      </c>
      <c r="BI44">
        <v>-5</v>
      </c>
      <c r="BJ44">
        <v>5</v>
      </c>
      <c r="BK44">
        <v>0.76357600000000003</v>
      </c>
      <c r="BL44">
        <v>0.76357600000000003</v>
      </c>
      <c r="BM44" t="s">
        <v>92</v>
      </c>
      <c r="BN44">
        <v>0.116372</v>
      </c>
      <c r="BO44" s="1">
        <v>1.90972E-7</v>
      </c>
      <c r="BP44" t="s">
        <v>93</v>
      </c>
      <c r="BX44" s="1"/>
      <c r="CG44">
        <v>2012</v>
      </c>
      <c r="CH44" s="1">
        <v>3</v>
      </c>
      <c r="CI44" s="1">
        <v>0</v>
      </c>
      <c r="CJ44" t="s">
        <v>164</v>
      </c>
    </row>
    <row r="45" spans="1:88" x14ac:dyDescent="0.25">
      <c r="A45" s="6">
        <v>40000</v>
      </c>
      <c r="B45" s="6">
        <f t="shared" si="45"/>
        <v>498230.68916333839</v>
      </c>
      <c r="C45" s="6">
        <f t="shared" si="46"/>
        <v>386362.33205439936</v>
      </c>
      <c r="D45" s="6">
        <f t="shared" si="46"/>
        <v>361942.89421334834</v>
      </c>
      <c r="E45" s="6">
        <f t="shared" si="46"/>
        <v>333517.58016092668</v>
      </c>
      <c r="F45" s="6">
        <f t="shared" si="46"/>
        <v>301082.45166629791</v>
      </c>
      <c r="G45" s="6">
        <f t="shared" si="46"/>
        <v>264976.93399937556</v>
      </c>
      <c r="J45">
        <v>40000</v>
      </c>
      <c r="K45" s="8">
        <f>B10*EXP(-Sheet1!C$58)*EXP(-Sheet1!C$59)*EXP(-Sheet1!C$60)</f>
        <v>113431.84829417158</v>
      </c>
      <c r="L45" s="8">
        <f>C10*EXP(-Sheet1!D$58)*EXP(-Sheet1!D$59)*EXP(-Sheet1!D$60)</f>
        <v>92663.071370953738</v>
      </c>
      <c r="M45" s="8">
        <f>D10*EXP(-Sheet1!E$58)*EXP(-Sheet1!E$59)*EXP(-Sheet1!E$60)</f>
        <v>87962.854134441484</v>
      </c>
      <c r="N45" s="8">
        <f>E10*EXP(-Sheet1!F$58)*EXP(-Sheet1!F$59)*EXP(-Sheet1!F$60)</f>
        <v>82403.297027940222</v>
      </c>
      <c r="O45" s="8">
        <f>F10*EXP(-Sheet1!G$58)*EXP(-Sheet1!G$59)*EXP(-Sheet1!G$60)</f>
        <v>75931.724759433448</v>
      </c>
      <c r="P45" s="8">
        <f>G10*EXP(-Sheet1!H$58)*EXP(-Sheet1!H$59)*EXP(-Sheet1!H$60)</f>
        <v>68547.240714536485</v>
      </c>
      <c r="Q45" s="8">
        <f>H10*EXP(-Sheet1!I$58)*EXP(-Sheet1!I$59)*EXP(-Sheet1!I$60)</f>
        <v>60327.121617789693</v>
      </c>
      <c r="S45" s="2">
        <f t="shared" si="32"/>
        <v>-0.22722768107437119</v>
      </c>
      <c r="T45">
        <f t="shared" si="33"/>
        <v>7.0498639479115041E-2</v>
      </c>
      <c r="U45">
        <f t="shared" si="34"/>
        <v>-0.19495120107437103</v>
      </c>
      <c r="V45">
        <f t="shared" si="35"/>
        <v>12.626075</v>
      </c>
      <c r="W45">
        <v>-0.46046700000000002</v>
      </c>
      <c r="X45" t="s">
        <v>31</v>
      </c>
      <c r="Y45">
        <v>396960</v>
      </c>
      <c r="Z45">
        <f t="shared" si="36"/>
        <v>12.891590798925629</v>
      </c>
      <c r="AA45">
        <v>357355</v>
      </c>
      <c r="AB45">
        <f t="shared" si="37"/>
        <v>12.786484964434946</v>
      </c>
      <c r="AC45" s="1">
        <v>0</v>
      </c>
      <c r="AD45" s="2">
        <f t="shared" si="38"/>
        <v>0</v>
      </c>
      <c r="AE45" s="8">
        <f t="shared" si="39"/>
        <v>498230.68916333833</v>
      </c>
      <c r="AF45" s="8">
        <f t="shared" si="26"/>
        <v>13.11881848</v>
      </c>
      <c r="AG45">
        <f t="shared" si="27"/>
        <v>482406.30771303625</v>
      </c>
      <c r="AH45">
        <f t="shared" si="28"/>
        <v>482406.30771303625</v>
      </c>
      <c r="AI45">
        <f t="shared" si="29"/>
        <v>13.086542</v>
      </c>
      <c r="AJ45">
        <f t="shared" si="40"/>
        <v>3.8005970800339843E-2</v>
      </c>
      <c r="AK45">
        <f t="shared" si="30"/>
        <v>13.086542</v>
      </c>
      <c r="AL45">
        <f t="shared" si="41"/>
        <v>3.8005970800339843E-2</v>
      </c>
      <c r="AN45" s="1"/>
      <c r="AZ45" t="s">
        <v>47</v>
      </c>
      <c r="BA45">
        <v>479472</v>
      </c>
      <c r="BB45">
        <v>99258</v>
      </c>
      <c r="BC45">
        <f t="shared" si="31"/>
        <v>479471.95944400039</v>
      </c>
      <c r="BD45">
        <v>78</v>
      </c>
      <c r="BE45" t="s">
        <v>128</v>
      </c>
      <c r="BF45">
        <v>-4.0556000000000002E-2</v>
      </c>
      <c r="BG45">
        <v>59</v>
      </c>
      <c r="BH45">
        <v>1</v>
      </c>
      <c r="BI45">
        <v>-5</v>
      </c>
      <c r="BJ45">
        <v>5</v>
      </c>
      <c r="BK45">
        <v>-4.0556000000000002E-2</v>
      </c>
      <c r="BL45">
        <v>-4.0556000000000002E-2</v>
      </c>
      <c r="BM45" t="s">
        <v>92</v>
      </c>
      <c r="BN45">
        <v>0.13733000000000001</v>
      </c>
      <c r="BO45" s="1">
        <v>2.3568600000000001E-7</v>
      </c>
      <c r="BP45" t="s">
        <v>93</v>
      </c>
      <c r="BW45" s="1"/>
      <c r="CG45">
        <v>2013</v>
      </c>
      <c r="CH45" s="1">
        <v>3</v>
      </c>
      <c r="CI45" s="1">
        <v>0</v>
      </c>
      <c r="CJ45" t="s">
        <v>165</v>
      </c>
    </row>
    <row r="46" spans="1:88" x14ac:dyDescent="0.25">
      <c r="A46" s="6">
        <v>50000</v>
      </c>
      <c r="B46" s="6">
        <f t="shared" si="45"/>
        <v>498230.68916333833</v>
      </c>
      <c r="C46" s="6">
        <f t="shared" si="46"/>
        <v>386362.33205439936</v>
      </c>
      <c r="D46" s="6">
        <f t="shared" si="46"/>
        <v>361942.89421334834</v>
      </c>
      <c r="E46" s="6">
        <f t="shared" si="46"/>
        <v>333517.58016092668</v>
      </c>
      <c r="F46" s="6">
        <f t="shared" si="46"/>
        <v>301082.45166629791</v>
      </c>
      <c r="G46" s="6">
        <f t="shared" si="46"/>
        <v>264976.93399937556</v>
      </c>
      <c r="J46">
        <v>50000</v>
      </c>
      <c r="K46" s="8">
        <f>B11*EXP(-Sheet1!C$58)*EXP(-Sheet1!C$59)*EXP(-Sheet1!C$60)</f>
        <v>113431.84829417158</v>
      </c>
      <c r="L46" s="8">
        <f>C11*EXP(-Sheet1!D$58)*EXP(-Sheet1!D$59)*EXP(-Sheet1!D$60)</f>
        <v>92663.071370953738</v>
      </c>
      <c r="M46" s="8">
        <f>D11*EXP(-Sheet1!E$58)*EXP(-Sheet1!E$59)*EXP(-Sheet1!E$60)</f>
        <v>87962.854134441499</v>
      </c>
      <c r="N46" s="8">
        <f>E11*EXP(-Sheet1!F$58)*EXP(-Sheet1!F$59)*EXP(-Sheet1!F$60)</f>
        <v>82403.297027940222</v>
      </c>
      <c r="O46" s="8">
        <f>F11*EXP(-Sheet1!G$58)*EXP(-Sheet1!G$59)*EXP(-Sheet1!G$60)</f>
        <v>75931.724759433448</v>
      </c>
      <c r="P46" s="8">
        <f>G11*EXP(-Sheet1!H$58)*EXP(-Sheet1!H$59)*EXP(-Sheet1!H$60)</f>
        <v>68547.240714536485</v>
      </c>
      <c r="Q46" s="8">
        <f>H11*EXP(-Sheet1!I$58)*EXP(-Sheet1!I$59)*EXP(-Sheet1!I$60)</f>
        <v>60327.121617789693</v>
      </c>
      <c r="S46" s="2">
        <f t="shared" si="32"/>
        <v>0.14715161307016977</v>
      </c>
      <c r="T46">
        <f t="shared" si="33"/>
        <v>0.17757719564036173</v>
      </c>
      <c r="U46">
        <f t="shared" si="34"/>
        <v>0.17942809307016994</v>
      </c>
      <c r="V46">
        <f t="shared" si="35"/>
        <v>12.844571</v>
      </c>
      <c r="W46">
        <v>-0.24197099999999999</v>
      </c>
      <c r="X46" t="s">
        <v>33</v>
      </c>
      <c r="Y46">
        <v>577215</v>
      </c>
      <c r="Z46">
        <f t="shared" si="36"/>
        <v>13.26597009307017</v>
      </c>
      <c r="AA46">
        <v>413488</v>
      </c>
      <c r="AB46">
        <f t="shared" si="37"/>
        <v>12.932383772468551</v>
      </c>
      <c r="AC46" s="1">
        <v>0</v>
      </c>
      <c r="AD46" s="2">
        <f t="shared" si="38"/>
        <v>0</v>
      </c>
      <c r="AE46" s="8">
        <f t="shared" si="39"/>
        <v>498230.68916333833</v>
      </c>
      <c r="AF46" s="8">
        <f t="shared" si="26"/>
        <v>13.11881848</v>
      </c>
      <c r="AG46">
        <f t="shared" si="27"/>
        <v>482406.30771303625</v>
      </c>
      <c r="AH46">
        <f t="shared" si="28"/>
        <v>482406.30771303625</v>
      </c>
      <c r="AI46">
        <f t="shared" si="29"/>
        <v>13.086542</v>
      </c>
      <c r="AJ46">
        <f t="shared" si="40"/>
        <v>3.2194440582797565E-2</v>
      </c>
      <c r="AK46">
        <f t="shared" si="30"/>
        <v>13.086542</v>
      </c>
      <c r="AL46">
        <f t="shared" si="41"/>
        <v>3.2194440582797565E-2</v>
      </c>
      <c r="AN46" s="1"/>
      <c r="AZ46" t="s">
        <v>48</v>
      </c>
      <c r="BA46">
        <v>244487</v>
      </c>
      <c r="BB46">
        <v>55442.8</v>
      </c>
      <c r="BC46">
        <f t="shared" si="31"/>
        <v>244486.26445900006</v>
      </c>
      <c r="BD46">
        <v>79</v>
      </c>
      <c r="BE46" t="s">
        <v>129</v>
      </c>
      <c r="BF46">
        <v>-0.735541</v>
      </c>
      <c r="BG46">
        <v>60</v>
      </c>
      <c r="BH46">
        <v>1</v>
      </c>
      <c r="BI46">
        <v>-5</v>
      </c>
      <c r="BJ46">
        <v>5</v>
      </c>
      <c r="BK46">
        <v>-0.735541</v>
      </c>
      <c r="BL46">
        <v>-0.735541</v>
      </c>
      <c r="BM46" t="s">
        <v>92</v>
      </c>
      <c r="BN46">
        <v>0.160445</v>
      </c>
      <c r="BO46" s="1">
        <v>2.3784199999999999E-7</v>
      </c>
      <c r="BP46" t="s">
        <v>93</v>
      </c>
      <c r="CG46">
        <v>2014</v>
      </c>
      <c r="CH46" s="1">
        <v>3</v>
      </c>
      <c r="CI46" s="1">
        <v>0</v>
      </c>
      <c r="CJ46" t="s">
        <v>166</v>
      </c>
    </row>
    <row r="47" spans="1:88" x14ac:dyDescent="0.25">
      <c r="A47" s="6">
        <v>60000</v>
      </c>
      <c r="B47" s="6">
        <f t="shared" si="45"/>
        <v>498230.68916333833</v>
      </c>
      <c r="C47" s="6">
        <f t="shared" si="46"/>
        <v>386362.33205439936</v>
      </c>
      <c r="D47" s="6">
        <f t="shared" si="46"/>
        <v>361942.89421334834</v>
      </c>
      <c r="E47" s="6">
        <f t="shared" si="46"/>
        <v>333517.58016092668</v>
      </c>
      <c r="F47" s="6">
        <f t="shared" si="46"/>
        <v>301082.45166629791</v>
      </c>
      <c r="G47" s="6">
        <f t="shared" si="46"/>
        <v>264976.93399937556</v>
      </c>
      <c r="J47">
        <v>60000</v>
      </c>
      <c r="K47" s="8">
        <f>B12*EXP(-Sheet1!C$58)*EXP(-Sheet1!C$59)*EXP(-Sheet1!C$60)</f>
        <v>113431.84829417158</v>
      </c>
      <c r="L47" s="8">
        <f>C12*EXP(-Sheet1!D$58)*EXP(-Sheet1!D$59)*EXP(-Sheet1!D$60)</f>
        <v>92663.071370953738</v>
      </c>
      <c r="M47" s="8">
        <f>D12*EXP(-Sheet1!E$58)*EXP(-Sheet1!E$59)*EXP(-Sheet1!E$60)</f>
        <v>87962.854134441484</v>
      </c>
      <c r="N47" s="8">
        <f>E12*EXP(-Sheet1!F$58)*EXP(-Sheet1!F$59)*EXP(-Sheet1!F$60)</f>
        <v>82403.297027940222</v>
      </c>
      <c r="O47" s="8">
        <f>F12*EXP(-Sheet1!G$58)*EXP(-Sheet1!G$59)*EXP(-Sheet1!G$60)</f>
        <v>75931.724759433448</v>
      </c>
      <c r="P47" s="8">
        <f>G12*EXP(-Sheet1!H$58)*EXP(-Sheet1!H$59)*EXP(-Sheet1!H$60)</f>
        <v>68547.240714536485</v>
      </c>
      <c r="Q47" s="8">
        <f>H12*EXP(-Sheet1!I$58)*EXP(-Sheet1!I$59)*EXP(-Sheet1!I$60)</f>
        <v>60327.121617789693</v>
      </c>
      <c r="S47" s="2">
        <f t="shared" si="32"/>
        <v>0.14090744178587755</v>
      </c>
      <c r="T47">
        <f t="shared" si="33"/>
        <v>6.0885375851473703E-2</v>
      </c>
      <c r="U47">
        <f t="shared" si="34"/>
        <v>0.17318392178587771</v>
      </c>
      <c r="V47">
        <f t="shared" si="35"/>
        <v>13.0129763</v>
      </c>
      <c r="W47">
        <v>-7.3565699999999998E-2</v>
      </c>
      <c r="X47" t="s">
        <v>34</v>
      </c>
      <c r="Y47">
        <v>573622</v>
      </c>
      <c r="Z47">
        <f t="shared" si="36"/>
        <v>13.259725921785877</v>
      </c>
      <c r="AA47">
        <v>493620</v>
      </c>
      <c r="AB47">
        <f t="shared" si="37"/>
        <v>13.109521269391031</v>
      </c>
      <c r="AC47" s="1">
        <v>0</v>
      </c>
      <c r="AD47" s="2">
        <f t="shared" si="38"/>
        <v>0</v>
      </c>
      <c r="AE47" s="8">
        <f t="shared" si="39"/>
        <v>498230.68916333833</v>
      </c>
      <c r="AF47" s="8">
        <f t="shared" si="26"/>
        <v>13.11881848</v>
      </c>
      <c r="AG47">
        <f t="shared" si="27"/>
        <v>482406.30771303625</v>
      </c>
      <c r="AH47">
        <f t="shared" si="28"/>
        <v>482406.30771303625</v>
      </c>
      <c r="AI47">
        <f t="shared" si="29"/>
        <v>13.086542</v>
      </c>
      <c r="AJ47">
        <f t="shared" si="40"/>
        <v>2.9992670765137008E-2</v>
      </c>
      <c r="AK47">
        <f t="shared" si="30"/>
        <v>13.086542</v>
      </c>
      <c r="AL47">
        <f t="shared" si="41"/>
        <v>2.9992670765137008E-2</v>
      </c>
      <c r="AN47" s="1"/>
      <c r="AZ47" t="s">
        <v>49</v>
      </c>
      <c r="BA47">
        <v>237647</v>
      </c>
      <c r="BB47">
        <v>52299.7</v>
      </c>
      <c r="BC47">
        <f t="shared" si="31"/>
        <v>237646.96058699998</v>
      </c>
      <c r="BD47">
        <v>80</v>
      </c>
      <c r="BE47" t="s">
        <v>130</v>
      </c>
      <c r="BF47">
        <v>-3.9412999999999997E-2</v>
      </c>
      <c r="BG47">
        <v>61</v>
      </c>
      <c r="BH47">
        <v>1</v>
      </c>
      <c r="BI47">
        <v>-5</v>
      </c>
      <c r="BJ47">
        <v>5</v>
      </c>
      <c r="BK47">
        <v>-3.9412999999999997E-2</v>
      </c>
      <c r="BL47">
        <v>-3.9412999999999997E-2</v>
      </c>
      <c r="BM47" t="s">
        <v>92</v>
      </c>
      <c r="BN47">
        <v>0.235295</v>
      </c>
      <c r="BO47" s="1">
        <v>7.1487400000000005E-8</v>
      </c>
      <c r="BP47" t="s">
        <v>93</v>
      </c>
      <c r="CG47">
        <v>2015</v>
      </c>
      <c r="CH47" s="1">
        <v>3</v>
      </c>
      <c r="CI47" s="1">
        <v>5.1080610699999998</v>
      </c>
      <c r="CJ47" t="s">
        <v>167</v>
      </c>
    </row>
    <row r="48" spans="1:88" x14ac:dyDescent="0.25">
      <c r="A48" s="6">
        <v>70000</v>
      </c>
      <c r="B48" s="6">
        <f t="shared" si="45"/>
        <v>498230.68916333833</v>
      </c>
      <c r="C48" s="6">
        <f t="shared" si="46"/>
        <v>386362.33205439936</v>
      </c>
      <c r="D48" s="6">
        <f t="shared" si="46"/>
        <v>361942.89421334834</v>
      </c>
      <c r="E48" s="6">
        <f t="shared" si="46"/>
        <v>333517.58016092668</v>
      </c>
      <c r="F48" s="6">
        <f t="shared" si="46"/>
        <v>301082.45166629791</v>
      </c>
      <c r="G48" s="6">
        <f t="shared" si="46"/>
        <v>264976.93399937556</v>
      </c>
      <c r="J48">
        <v>70000</v>
      </c>
      <c r="K48" s="8">
        <f>B13*EXP(-Sheet1!C$58)*EXP(-Sheet1!C$59)*EXP(-Sheet1!C$60)</f>
        <v>113431.84829417158</v>
      </c>
      <c r="L48" s="8">
        <f>C13*EXP(-Sheet1!D$58)*EXP(-Sheet1!D$59)*EXP(-Sheet1!D$60)</f>
        <v>92663.071370953738</v>
      </c>
      <c r="M48" s="8">
        <f>D13*EXP(-Sheet1!E$58)*EXP(-Sheet1!E$59)*EXP(-Sheet1!E$60)</f>
        <v>87962.854134441484</v>
      </c>
      <c r="N48" s="8">
        <f>E13*EXP(-Sheet1!F$58)*EXP(-Sheet1!F$59)*EXP(-Sheet1!F$60)</f>
        <v>82403.297027940222</v>
      </c>
      <c r="O48" s="8">
        <f>F13*EXP(-Sheet1!G$58)*EXP(-Sheet1!G$59)*EXP(-Sheet1!G$60)</f>
        <v>75931.724759433448</v>
      </c>
      <c r="P48" s="8">
        <f>G13*EXP(-Sheet1!H$58)*EXP(-Sheet1!H$59)*EXP(-Sheet1!H$60)</f>
        <v>68547.240714536485</v>
      </c>
      <c r="Q48" s="8">
        <f>H13*EXP(-Sheet1!I$58)*EXP(-Sheet1!I$59)*EXP(-Sheet1!I$60)</f>
        <v>60327.121617789693</v>
      </c>
      <c r="S48" s="2">
        <f t="shared" si="32"/>
        <v>-0.49530933691377577</v>
      </c>
      <c r="T48">
        <f t="shared" si="33"/>
        <v>0.16174082398999426</v>
      </c>
      <c r="U48">
        <f t="shared" si="34"/>
        <v>-0.4630328569137756</v>
      </c>
      <c r="V48">
        <f t="shared" si="35"/>
        <v>12.221339</v>
      </c>
      <c r="W48">
        <v>-0.86520300000000006</v>
      </c>
      <c r="X48" t="s">
        <v>36</v>
      </c>
      <c r="Y48">
        <v>303613</v>
      </c>
      <c r="Z48">
        <f t="shared" si="36"/>
        <v>12.623509143086224</v>
      </c>
      <c r="AA48">
        <v>225417</v>
      </c>
      <c r="AB48">
        <f t="shared" si="37"/>
        <v>12.325707299216694</v>
      </c>
      <c r="AC48" s="1">
        <v>0</v>
      </c>
      <c r="AD48" s="2">
        <f t="shared" si="38"/>
        <v>0</v>
      </c>
      <c r="AE48" s="8">
        <f t="shared" si="39"/>
        <v>498230.68916333833</v>
      </c>
      <c r="AF48" s="8">
        <f t="shared" si="26"/>
        <v>13.11881848</v>
      </c>
      <c r="AG48">
        <f t="shared" si="27"/>
        <v>482406.30771303625</v>
      </c>
      <c r="AH48">
        <f t="shared" si="28"/>
        <v>482406.30771303625</v>
      </c>
      <c r="AI48">
        <f t="shared" si="29"/>
        <v>13.086542</v>
      </c>
      <c r="AJ48">
        <f t="shared" si="40"/>
        <v>0.214399426581733</v>
      </c>
      <c r="AK48">
        <f t="shared" si="30"/>
        <v>13.086542</v>
      </c>
      <c r="AL48">
        <f t="shared" si="41"/>
        <v>0.214399426581733</v>
      </c>
      <c r="AN48" s="1"/>
      <c r="AZ48" t="s">
        <v>50</v>
      </c>
      <c r="BA48">
        <v>183224</v>
      </c>
      <c r="BB48">
        <v>39768</v>
      </c>
      <c r="BC48">
        <f t="shared" si="31"/>
        <v>183223.71729400003</v>
      </c>
      <c r="BD48">
        <v>81</v>
      </c>
      <c r="BE48" t="s">
        <v>131</v>
      </c>
      <c r="BF48">
        <v>-0.28270600000000001</v>
      </c>
      <c r="BG48">
        <v>62</v>
      </c>
      <c r="BH48">
        <v>1</v>
      </c>
      <c r="BI48">
        <v>-5</v>
      </c>
      <c r="BJ48">
        <v>5</v>
      </c>
      <c r="BK48">
        <v>-0.28270600000000001</v>
      </c>
      <c r="BL48">
        <v>-0.28270600000000001</v>
      </c>
      <c r="BM48" t="s">
        <v>92</v>
      </c>
      <c r="BN48">
        <v>0.238847</v>
      </c>
      <c r="BO48" s="1">
        <v>8.2257900000000002E-8</v>
      </c>
      <c r="BP48" t="s">
        <v>93</v>
      </c>
      <c r="CG48">
        <v>2016</v>
      </c>
      <c r="CH48" s="1">
        <v>3</v>
      </c>
      <c r="CI48" s="1">
        <v>5.3781006099999997</v>
      </c>
      <c r="CJ48" t="s">
        <v>168</v>
      </c>
    </row>
    <row r="49" spans="1:88" x14ac:dyDescent="0.25">
      <c r="A49" s="6">
        <v>80000</v>
      </c>
      <c r="B49" s="6">
        <f t="shared" si="45"/>
        <v>498230.68916333839</v>
      </c>
      <c r="C49" s="6">
        <f t="shared" si="46"/>
        <v>386362.33205439936</v>
      </c>
      <c r="D49" s="6">
        <f t="shared" si="46"/>
        <v>361942.89421334834</v>
      </c>
      <c r="E49" s="6">
        <f t="shared" si="46"/>
        <v>333517.58016092668</v>
      </c>
      <c r="F49" s="6">
        <f t="shared" si="46"/>
        <v>301082.45166629791</v>
      </c>
      <c r="G49" s="6">
        <f t="shared" si="46"/>
        <v>264976.93399937556</v>
      </c>
      <c r="J49">
        <v>80000</v>
      </c>
      <c r="K49" s="8">
        <f>B14*EXP(-Sheet1!C$58)*EXP(-Sheet1!C$59)*EXP(-Sheet1!C$60)</f>
        <v>113431.84829417158</v>
      </c>
      <c r="L49" s="8">
        <f>C14*EXP(-Sheet1!D$58)*EXP(-Sheet1!D$59)*EXP(-Sheet1!D$60)</f>
        <v>92663.071370953738</v>
      </c>
      <c r="M49" s="8">
        <f>D14*EXP(-Sheet1!E$58)*EXP(-Sheet1!E$59)*EXP(-Sheet1!E$60)</f>
        <v>87962.854134441484</v>
      </c>
      <c r="N49" s="8">
        <f>E14*EXP(-Sheet1!F$58)*EXP(-Sheet1!F$59)*EXP(-Sheet1!F$60)</f>
        <v>82403.297027940222</v>
      </c>
      <c r="O49" s="8">
        <f>F14*EXP(-Sheet1!G$58)*EXP(-Sheet1!G$59)*EXP(-Sheet1!G$60)</f>
        <v>75931.724759433448</v>
      </c>
      <c r="P49" s="8">
        <f>G14*EXP(-Sheet1!H$58)*EXP(-Sheet1!H$59)*EXP(-Sheet1!H$60)</f>
        <v>68547.240714536485</v>
      </c>
      <c r="Q49" s="8">
        <f>H14*EXP(-Sheet1!I$58)*EXP(-Sheet1!I$59)*EXP(-Sheet1!I$60)</f>
        <v>60327.121617789693</v>
      </c>
      <c r="S49" s="2">
        <f t="shared" si="32"/>
        <v>-0.15486015276964338</v>
      </c>
      <c r="T49">
        <f t="shared" si="33"/>
        <v>8.7579493523901736E-2</v>
      </c>
      <c r="U49">
        <f t="shared" si="34"/>
        <v>-0.12258367276964321</v>
      </c>
      <c r="V49">
        <f t="shared" si="35"/>
        <v>12.66802</v>
      </c>
      <c r="W49">
        <v>-0.41852200000000001</v>
      </c>
      <c r="X49" t="s">
        <v>38</v>
      </c>
      <c r="Y49">
        <v>426752</v>
      </c>
      <c r="Z49">
        <f t="shared" si="36"/>
        <v>12.963958327230356</v>
      </c>
      <c r="AA49">
        <v>330180</v>
      </c>
      <c r="AB49">
        <f t="shared" si="37"/>
        <v>12.70739323928186</v>
      </c>
      <c r="AC49" s="1">
        <v>0</v>
      </c>
      <c r="AD49" s="2">
        <f t="shared" si="38"/>
        <v>0</v>
      </c>
      <c r="AE49" s="8">
        <f t="shared" si="39"/>
        <v>498230.68916333833</v>
      </c>
      <c r="AF49" s="8">
        <f t="shared" si="26"/>
        <v>13.11881848</v>
      </c>
      <c r="AG49">
        <f t="shared" si="27"/>
        <v>482406.30771303625</v>
      </c>
      <c r="AH49">
        <f t="shared" si="28"/>
        <v>482406.30771303625</v>
      </c>
      <c r="AI49">
        <f t="shared" si="29"/>
        <v>13.086542</v>
      </c>
      <c r="AJ49">
        <f t="shared" si="40"/>
        <v>1.5026756829694968E-2</v>
      </c>
      <c r="AK49">
        <f t="shared" si="30"/>
        <v>13.086542</v>
      </c>
      <c r="AL49">
        <f t="shared" si="41"/>
        <v>1.5026756829694968E-2</v>
      </c>
      <c r="AN49" s="1"/>
      <c r="BO49" s="1"/>
      <c r="CG49">
        <v>2017</v>
      </c>
      <c r="CH49" s="1">
        <v>3</v>
      </c>
      <c r="CI49" s="1">
        <v>0</v>
      </c>
      <c r="CJ49" t="s">
        <v>169</v>
      </c>
    </row>
    <row r="50" spans="1:88" x14ac:dyDescent="0.25">
      <c r="A50" s="6">
        <v>90000</v>
      </c>
      <c r="B50" s="6">
        <f t="shared" si="45"/>
        <v>498230.68916333828</v>
      </c>
      <c r="C50" s="6">
        <f t="shared" si="46"/>
        <v>386362.33205439936</v>
      </c>
      <c r="D50" s="6">
        <f t="shared" si="46"/>
        <v>361942.89421334834</v>
      </c>
      <c r="E50" s="6">
        <f t="shared" si="46"/>
        <v>333517.58016092668</v>
      </c>
      <c r="F50" s="6">
        <f t="shared" si="46"/>
        <v>301082.45166629791</v>
      </c>
      <c r="G50" s="6">
        <f t="shared" si="46"/>
        <v>264976.93399937556</v>
      </c>
      <c r="J50">
        <v>90000</v>
      </c>
      <c r="K50" s="8">
        <f>B15*EXP(-Sheet1!C$58)*EXP(-Sheet1!C$59)*EXP(-Sheet1!C$60)</f>
        <v>113431.84829417158</v>
      </c>
      <c r="L50" s="8">
        <f>C15*EXP(-Sheet1!D$58)*EXP(-Sheet1!D$59)*EXP(-Sheet1!D$60)</f>
        <v>92663.071370953752</v>
      </c>
      <c r="M50" s="8">
        <f>D15*EXP(-Sheet1!E$58)*EXP(-Sheet1!E$59)*EXP(-Sheet1!E$60)</f>
        <v>87962.854134441484</v>
      </c>
      <c r="N50" s="8">
        <f>E15*EXP(-Sheet1!F$58)*EXP(-Sheet1!F$59)*EXP(-Sheet1!F$60)</f>
        <v>82403.297027940222</v>
      </c>
      <c r="O50" s="8">
        <f>F15*EXP(-Sheet1!G$58)*EXP(-Sheet1!G$59)*EXP(-Sheet1!G$60)</f>
        <v>75931.724759433448</v>
      </c>
      <c r="P50" s="8">
        <f>G15*EXP(-Sheet1!H$58)*EXP(-Sheet1!H$59)*EXP(-Sheet1!H$60)</f>
        <v>68547.240714536485</v>
      </c>
      <c r="Q50" s="8">
        <f>H15*EXP(-Sheet1!I$58)*EXP(-Sheet1!I$59)*EXP(-Sheet1!I$60)</f>
        <v>60327.121617789693</v>
      </c>
      <c r="S50" s="2">
        <f t="shared" si="32"/>
        <v>9.9225917529789598E-2</v>
      </c>
      <c r="T50">
        <f t="shared" si="33"/>
        <v>8.4988806566287128E-2</v>
      </c>
      <c r="U50">
        <f t="shared" si="34"/>
        <v>0.13150239752978976</v>
      </c>
      <c r="V50">
        <f t="shared" si="35"/>
        <v>12.926515999999999</v>
      </c>
      <c r="W50">
        <v>-0.160026</v>
      </c>
      <c r="X50" t="s">
        <v>39</v>
      </c>
      <c r="Y50">
        <v>550204</v>
      </c>
      <c r="Z50">
        <f t="shared" si="36"/>
        <v>13.218044397529789</v>
      </c>
      <c r="AA50">
        <v>491320</v>
      </c>
      <c r="AB50">
        <f t="shared" si="37"/>
        <v>13.104850925653031</v>
      </c>
      <c r="AC50" s="1">
        <v>0</v>
      </c>
      <c r="AD50" s="2">
        <f t="shared" si="38"/>
        <v>0</v>
      </c>
      <c r="AE50" s="8">
        <f t="shared" si="39"/>
        <v>498230.68916333833</v>
      </c>
      <c r="AF50" s="8">
        <f t="shared" si="26"/>
        <v>13.11881848</v>
      </c>
      <c r="AG50">
        <f t="shared" si="27"/>
        <v>482406.30771303625</v>
      </c>
      <c r="AH50">
        <f t="shared" si="28"/>
        <v>482406.30771303625</v>
      </c>
      <c r="AI50">
        <f t="shared" si="29"/>
        <v>13.086542</v>
      </c>
      <c r="AJ50">
        <f t="shared" si="40"/>
        <v>1.7292880556082857E-2</v>
      </c>
      <c r="AK50">
        <f t="shared" si="30"/>
        <v>13.086542</v>
      </c>
      <c r="AL50">
        <f t="shared" si="41"/>
        <v>1.7292880556082857E-2</v>
      </c>
      <c r="AN50" s="1"/>
      <c r="BO50" s="1"/>
      <c r="CG50">
        <v>2018</v>
      </c>
      <c r="CH50" s="1">
        <v>3</v>
      </c>
      <c r="CI50" s="1">
        <v>0</v>
      </c>
      <c r="CJ50" t="s">
        <v>170</v>
      </c>
    </row>
    <row r="51" spans="1:88" x14ac:dyDescent="0.25">
      <c r="A51" s="6">
        <v>100000</v>
      </c>
      <c r="B51" s="6">
        <f t="shared" si="45"/>
        <v>498230.68916333833</v>
      </c>
      <c r="C51" s="6">
        <f t="shared" si="46"/>
        <v>386362.33205439936</v>
      </c>
      <c r="D51" s="6">
        <f t="shared" si="46"/>
        <v>361942.89421334834</v>
      </c>
      <c r="E51" s="6">
        <f t="shared" si="46"/>
        <v>333517.58016092668</v>
      </c>
      <c r="F51" s="6">
        <f t="shared" si="46"/>
        <v>301082.45166629791</v>
      </c>
      <c r="G51" s="6">
        <f t="shared" si="46"/>
        <v>264976.93399937556</v>
      </c>
      <c r="J51">
        <v>100000</v>
      </c>
      <c r="K51" s="8">
        <f>B16*EXP(-Sheet1!C$58)*EXP(-Sheet1!C$59)*EXP(-Sheet1!C$60)</f>
        <v>113431.84829417158</v>
      </c>
      <c r="L51" s="8">
        <f>C16*EXP(-Sheet1!D$58)*EXP(-Sheet1!D$59)*EXP(-Sheet1!D$60)</f>
        <v>92663.071370953738</v>
      </c>
      <c r="M51" s="8">
        <f>D16*EXP(-Sheet1!E$58)*EXP(-Sheet1!E$59)*EXP(-Sheet1!E$60)</f>
        <v>87962.854134441499</v>
      </c>
      <c r="N51" s="8">
        <f>E16*EXP(-Sheet1!F$58)*EXP(-Sheet1!F$59)*EXP(-Sheet1!F$60)</f>
        <v>82403.297027940222</v>
      </c>
      <c r="O51" s="8">
        <f>F16*EXP(-Sheet1!G$58)*EXP(-Sheet1!G$59)*EXP(-Sheet1!G$60)</f>
        <v>75931.724759433448</v>
      </c>
      <c r="P51" s="8">
        <f>G16*EXP(-Sheet1!H$58)*EXP(-Sheet1!H$59)*EXP(-Sheet1!H$60)</f>
        <v>68547.240714536485</v>
      </c>
      <c r="Q51" s="8">
        <f>H16*EXP(-Sheet1!I$58)*EXP(-Sheet1!I$59)*EXP(-Sheet1!I$60)</f>
        <v>60327.121617789693</v>
      </c>
      <c r="S51" s="2">
        <f t="shared" si="32"/>
        <v>0.37538014106442574</v>
      </c>
      <c r="T51">
        <f t="shared" si="33"/>
        <v>4.6244872712455058E-4</v>
      </c>
      <c r="U51">
        <f t="shared" si="34"/>
        <v>0.40765662106442591</v>
      </c>
      <c r="V51">
        <f t="shared" si="35"/>
        <v>13.472693999999999</v>
      </c>
      <c r="W51">
        <v>0.386152</v>
      </c>
      <c r="X51" t="s">
        <v>40</v>
      </c>
      <c r="Y51">
        <v>725197</v>
      </c>
      <c r="Z51">
        <f t="shared" si="36"/>
        <v>13.494198621064426</v>
      </c>
      <c r="AA51">
        <v>753167</v>
      </c>
      <c r="AB51">
        <f t="shared" si="37"/>
        <v>13.532042261741054</v>
      </c>
      <c r="AC51" s="1">
        <v>0</v>
      </c>
      <c r="AD51" s="2">
        <f t="shared" si="38"/>
        <v>0</v>
      </c>
      <c r="AE51" s="8">
        <f t="shared" si="39"/>
        <v>498230.68916333833</v>
      </c>
      <c r="AF51" s="8">
        <f t="shared" si="26"/>
        <v>13.11881848</v>
      </c>
      <c r="AG51">
        <f t="shared" si="27"/>
        <v>482406.30771303625</v>
      </c>
      <c r="AH51">
        <f t="shared" si="28"/>
        <v>482406.30771303625</v>
      </c>
      <c r="AI51">
        <f t="shared" si="29"/>
        <v>13.086542</v>
      </c>
      <c r="AJ51">
        <f t="shared" si="40"/>
        <v>0.16618392069766494</v>
      </c>
      <c r="AK51">
        <f t="shared" si="30"/>
        <v>13.086542</v>
      </c>
      <c r="AL51">
        <f t="shared" si="41"/>
        <v>0.16618392069766494</v>
      </c>
      <c r="AN51" s="1"/>
      <c r="CG51">
        <v>2019</v>
      </c>
      <c r="CH51" s="1">
        <v>3</v>
      </c>
      <c r="CI51" s="1">
        <v>4.6485099500000002</v>
      </c>
      <c r="CJ51" t="s">
        <v>171</v>
      </c>
    </row>
    <row r="52" spans="1:88" x14ac:dyDescent="0.25">
      <c r="A52" s="6">
        <v>110000</v>
      </c>
      <c r="B52" s="6">
        <f t="shared" si="45"/>
        <v>498230.68916333833</v>
      </c>
      <c r="C52" s="6">
        <f t="shared" ref="C52:G61" si="47">((4*D$3*$A52)/($B$4*(1-$B$2)+$A52*(5*$B$2-1)))</f>
        <v>386362.33205439936</v>
      </c>
      <c r="D52" s="6">
        <f t="shared" si="47"/>
        <v>361942.89421334834</v>
      </c>
      <c r="E52" s="6">
        <f t="shared" si="47"/>
        <v>333517.58016092668</v>
      </c>
      <c r="F52" s="6">
        <f t="shared" si="47"/>
        <v>301082.45166629791</v>
      </c>
      <c r="G52" s="6">
        <f t="shared" si="47"/>
        <v>264976.93399937556</v>
      </c>
      <c r="J52">
        <v>110000</v>
      </c>
      <c r="K52" s="8">
        <f>B17*EXP(-Sheet1!C$58)*EXP(-Sheet1!C$59)*EXP(-Sheet1!C$60)</f>
        <v>113431.84829417158</v>
      </c>
      <c r="L52" s="8">
        <f>C17*EXP(-Sheet1!D$58)*EXP(-Sheet1!D$59)*EXP(-Sheet1!D$60)</f>
        <v>92663.071370953738</v>
      </c>
      <c r="M52" s="8">
        <f>D17*EXP(-Sheet1!E$58)*EXP(-Sheet1!E$59)*EXP(-Sheet1!E$60)</f>
        <v>87962.854134441484</v>
      </c>
      <c r="N52" s="8">
        <f>E17*EXP(-Sheet1!F$58)*EXP(-Sheet1!F$59)*EXP(-Sheet1!F$60)</f>
        <v>82403.297027940222</v>
      </c>
      <c r="O52" s="8">
        <f>F17*EXP(-Sheet1!G$58)*EXP(-Sheet1!G$59)*EXP(-Sheet1!G$60)</f>
        <v>75931.724759433448</v>
      </c>
      <c r="P52" s="8">
        <f>G17*EXP(-Sheet1!H$58)*EXP(-Sheet1!H$59)*EXP(-Sheet1!H$60)</f>
        <v>68547.240714536485</v>
      </c>
      <c r="Q52" s="8">
        <f>H17*EXP(-Sheet1!I$58)*EXP(-Sheet1!I$59)*EXP(-Sheet1!I$60)</f>
        <v>60327.121617789693</v>
      </c>
      <c r="S52" s="2">
        <f t="shared" si="32"/>
        <v>-1.6751691870984686E-2</v>
      </c>
      <c r="T52">
        <f t="shared" si="33"/>
        <v>3.6594843743053697E-2</v>
      </c>
      <c r="U52">
        <f t="shared" si="34"/>
        <v>1.5524788129015477E-2</v>
      </c>
      <c r="V52">
        <f t="shared" si="35"/>
        <v>12.910769</v>
      </c>
      <c r="W52">
        <v>-0.17577300000000001</v>
      </c>
      <c r="X52" t="s">
        <v>41</v>
      </c>
      <c r="Y52">
        <v>489954</v>
      </c>
      <c r="Z52">
        <f t="shared" si="36"/>
        <v>13.102066788129015</v>
      </c>
      <c r="AA52">
        <v>543207</v>
      </c>
      <c r="AB52">
        <f t="shared" si="37"/>
        <v>13.20524574174153</v>
      </c>
      <c r="AC52" s="1">
        <v>0</v>
      </c>
      <c r="AD52" s="2">
        <f t="shared" si="38"/>
        <v>0</v>
      </c>
      <c r="AE52" s="8">
        <f t="shared" si="39"/>
        <v>498230.68916333833</v>
      </c>
      <c r="AF52" s="8">
        <f t="shared" si="26"/>
        <v>13.11881848</v>
      </c>
      <c r="AG52">
        <f t="shared" si="27"/>
        <v>482406.30771303625</v>
      </c>
      <c r="AH52">
        <f t="shared" si="28"/>
        <v>482406.30771303625</v>
      </c>
      <c r="AI52">
        <f t="shared" si="29"/>
        <v>13.086542</v>
      </c>
      <c r="AJ52">
        <f t="shared" si="40"/>
        <v>2.4101904645081987E-4</v>
      </c>
      <c r="AK52">
        <f t="shared" si="30"/>
        <v>13.086542</v>
      </c>
      <c r="AL52">
        <f t="shared" si="41"/>
        <v>2.4101904645081987E-4</v>
      </c>
      <c r="AN52" s="1"/>
      <c r="CG52">
        <v>2020</v>
      </c>
      <c r="CH52" s="1">
        <v>3</v>
      </c>
      <c r="CI52" s="1">
        <v>0</v>
      </c>
      <c r="CJ52" t="s">
        <v>172</v>
      </c>
    </row>
    <row r="53" spans="1:88" x14ac:dyDescent="0.25">
      <c r="A53" s="6">
        <v>120000</v>
      </c>
      <c r="B53" s="6">
        <f t="shared" si="45"/>
        <v>498230.68916333833</v>
      </c>
      <c r="C53" s="6">
        <f t="shared" si="47"/>
        <v>386362.33205439936</v>
      </c>
      <c r="D53" s="6">
        <f t="shared" si="47"/>
        <v>361942.89421334834</v>
      </c>
      <c r="E53" s="6">
        <f t="shared" si="47"/>
        <v>333517.58016092668</v>
      </c>
      <c r="F53" s="6">
        <f t="shared" si="47"/>
        <v>301082.45166629791</v>
      </c>
      <c r="G53" s="6">
        <f t="shared" si="47"/>
        <v>264976.93399937556</v>
      </c>
      <c r="J53">
        <v>120000</v>
      </c>
      <c r="K53" s="8">
        <f>B18*EXP(-Sheet1!C$58)*EXP(-Sheet1!C$59)*EXP(-Sheet1!C$60)</f>
        <v>113431.84829417158</v>
      </c>
      <c r="L53" s="8">
        <f>C18*EXP(-Sheet1!D$58)*EXP(-Sheet1!D$59)*EXP(-Sheet1!D$60)</f>
        <v>92663.071370953738</v>
      </c>
      <c r="M53" s="8">
        <f>D18*EXP(-Sheet1!E$58)*EXP(-Sheet1!E$59)*EXP(-Sheet1!E$60)</f>
        <v>87962.854134441484</v>
      </c>
      <c r="N53" s="8">
        <f>E18*EXP(-Sheet1!F$58)*EXP(-Sheet1!F$59)*EXP(-Sheet1!F$60)</f>
        <v>82403.297027940222</v>
      </c>
      <c r="O53" s="8">
        <f>F18*EXP(-Sheet1!G$58)*EXP(-Sheet1!G$59)*EXP(-Sheet1!G$60)</f>
        <v>75931.724759433448</v>
      </c>
      <c r="P53" s="8">
        <f>G18*EXP(-Sheet1!H$58)*EXP(-Sheet1!H$59)*EXP(-Sheet1!H$60)</f>
        <v>68547.240714536485</v>
      </c>
      <c r="Q53" s="8">
        <f>H18*EXP(-Sheet1!I$58)*EXP(-Sheet1!I$59)*EXP(-Sheet1!I$60)</f>
        <v>60327.121617789693</v>
      </c>
      <c r="S53" s="2">
        <f t="shared" si="32"/>
        <v>0.32394001553826257</v>
      </c>
      <c r="T53">
        <f t="shared" si="33"/>
        <v>1.6789031600013112E-2</v>
      </c>
      <c r="U53">
        <f t="shared" si="34"/>
        <v>0.35621649553826273</v>
      </c>
      <c r="V53">
        <f t="shared" si="35"/>
        <v>13.313186</v>
      </c>
      <c r="W53">
        <v>0.22664400000000001</v>
      </c>
      <c r="X53" t="s">
        <v>42</v>
      </c>
      <c r="Y53">
        <v>688836</v>
      </c>
      <c r="Z53">
        <f t="shared" si="36"/>
        <v>13.442758495538262</v>
      </c>
      <c r="AA53">
        <v>747411</v>
      </c>
      <c r="AB53">
        <f t="shared" si="37"/>
        <v>13.524370513613201</v>
      </c>
      <c r="AC53" s="1">
        <v>0</v>
      </c>
      <c r="AD53" s="2">
        <f t="shared" si="38"/>
        <v>0</v>
      </c>
      <c r="AE53" s="8">
        <f t="shared" si="39"/>
        <v>498230.68916333833</v>
      </c>
      <c r="AF53" s="8">
        <f t="shared" si="26"/>
        <v>13.11881848</v>
      </c>
      <c r="AG53">
        <f t="shared" si="27"/>
        <v>482406.30771303625</v>
      </c>
      <c r="AH53">
        <f t="shared" si="28"/>
        <v>482406.30771303625</v>
      </c>
      <c r="AI53">
        <f t="shared" si="29"/>
        <v>13.086542</v>
      </c>
      <c r="AJ53">
        <f t="shared" si="40"/>
        <v>0.12689019169356117</v>
      </c>
      <c r="AK53">
        <f t="shared" si="30"/>
        <v>13.086542</v>
      </c>
      <c r="AL53">
        <f t="shared" si="41"/>
        <v>0.12689019169356117</v>
      </c>
      <c r="AN53" s="1"/>
      <c r="CG53">
        <v>2021</v>
      </c>
      <c r="CH53">
        <v>3</v>
      </c>
      <c r="CI53">
        <v>2.2039872599999999</v>
      </c>
      <c r="CJ53" t="s">
        <v>173</v>
      </c>
    </row>
    <row r="54" spans="1:88" x14ac:dyDescent="0.25">
      <c r="A54" s="6">
        <v>130000</v>
      </c>
      <c r="B54" s="6">
        <f t="shared" si="45"/>
        <v>498230.68916333833</v>
      </c>
      <c r="C54" s="6">
        <f t="shared" si="47"/>
        <v>386362.33205439936</v>
      </c>
      <c r="D54" s="6">
        <f t="shared" si="47"/>
        <v>361942.89421334834</v>
      </c>
      <c r="E54" s="6">
        <f t="shared" si="47"/>
        <v>333517.58016092668</v>
      </c>
      <c r="F54" s="6">
        <f t="shared" si="47"/>
        <v>301082.45166629791</v>
      </c>
      <c r="G54" s="6">
        <f t="shared" si="47"/>
        <v>264976.93399937556</v>
      </c>
      <c r="J54">
        <v>130000</v>
      </c>
      <c r="K54" s="8">
        <f>B19*EXP(-Sheet1!C$58)*EXP(-Sheet1!C$59)*EXP(-Sheet1!C$60)</f>
        <v>113431.84829417158</v>
      </c>
      <c r="L54" s="8">
        <f>C19*EXP(-Sheet1!D$58)*EXP(-Sheet1!D$59)*EXP(-Sheet1!D$60)</f>
        <v>92663.071370953738</v>
      </c>
      <c r="M54" s="8">
        <f>D19*EXP(-Sheet1!E$58)*EXP(-Sheet1!E$59)*EXP(-Sheet1!E$60)</f>
        <v>87962.854134441484</v>
      </c>
      <c r="N54" s="8">
        <f>E19*EXP(-Sheet1!F$58)*EXP(-Sheet1!F$59)*EXP(-Sheet1!F$60)</f>
        <v>82403.297027940222</v>
      </c>
      <c r="O54" s="8">
        <f>F19*EXP(-Sheet1!G$58)*EXP(-Sheet1!G$59)*EXP(-Sheet1!G$60)</f>
        <v>75931.724759433448</v>
      </c>
      <c r="P54" s="8">
        <f>G19*EXP(-Sheet1!H$58)*EXP(-Sheet1!H$59)*EXP(-Sheet1!H$60)</f>
        <v>68547.240714536485</v>
      </c>
      <c r="Q54" s="8">
        <f>H19*EXP(-Sheet1!I$58)*EXP(-Sheet1!I$59)*EXP(-Sheet1!I$60)</f>
        <v>60327.121617789693</v>
      </c>
      <c r="S54" s="2">
        <f t="shared" si="32"/>
        <v>-0.24312319895683743</v>
      </c>
      <c r="T54">
        <f t="shared" si="33"/>
        <v>1.8938490864697384E-4</v>
      </c>
      <c r="U54">
        <f t="shared" si="34"/>
        <v>-0.21084671895683726</v>
      </c>
      <c r="V54">
        <f t="shared" si="35"/>
        <v>12.889457</v>
      </c>
      <c r="W54">
        <v>-0.19708500000000001</v>
      </c>
      <c r="X54" t="s">
        <v>43</v>
      </c>
      <c r="Y54">
        <v>390700</v>
      </c>
      <c r="Z54">
        <f t="shared" si="36"/>
        <v>12.875695281043162</v>
      </c>
      <c r="AA54">
        <v>513205</v>
      </c>
      <c r="AB54">
        <f t="shared" si="37"/>
        <v>13.148430654466493</v>
      </c>
      <c r="AC54" s="1">
        <v>0</v>
      </c>
      <c r="AD54" s="2">
        <f t="shared" si="38"/>
        <v>0</v>
      </c>
      <c r="AE54" s="8">
        <f t="shared" si="39"/>
        <v>498230.68916333833</v>
      </c>
      <c r="AF54" s="8">
        <f t="shared" si="26"/>
        <v>13.11881848</v>
      </c>
      <c r="AG54">
        <f t="shared" si="27"/>
        <v>482406.30771303625</v>
      </c>
      <c r="AH54">
        <f t="shared" si="28"/>
        <v>482406.30771303625</v>
      </c>
      <c r="AI54">
        <f t="shared" si="29"/>
        <v>13.086542</v>
      </c>
      <c r="AJ54">
        <f t="shared" si="40"/>
        <v>4.4456338894863522E-2</v>
      </c>
      <c r="AK54">
        <f t="shared" si="30"/>
        <v>13.086542</v>
      </c>
      <c r="AL54">
        <f t="shared" si="41"/>
        <v>4.4456338894863522E-2</v>
      </c>
      <c r="AN54" s="1"/>
    </row>
    <row r="55" spans="1:88" x14ac:dyDescent="0.25">
      <c r="A55" s="6">
        <v>140000</v>
      </c>
      <c r="B55" s="6">
        <f t="shared" si="45"/>
        <v>498230.68916333833</v>
      </c>
      <c r="C55" s="6">
        <f t="shared" si="47"/>
        <v>386362.33205439936</v>
      </c>
      <c r="D55" s="6">
        <f t="shared" si="47"/>
        <v>361942.89421334834</v>
      </c>
      <c r="E55" s="6">
        <f t="shared" si="47"/>
        <v>333517.58016092668</v>
      </c>
      <c r="F55" s="6">
        <f t="shared" si="47"/>
        <v>301082.45166629791</v>
      </c>
      <c r="G55" s="6">
        <f t="shared" si="47"/>
        <v>264976.93399937556</v>
      </c>
      <c r="J55">
        <v>140000</v>
      </c>
      <c r="K55" s="8">
        <f>B20*EXP(-Sheet1!C$58)*EXP(-Sheet1!C$59)*EXP(-Sheet1!C$60)</f>
        <v>113431.84829417158</v>
      </c>
      <c r="L55" s="8">
        <f>C20*EXP(-Sheet1!D$58)*EXP(-Sheet1!D$59)*EXP(-Sheet1!D$60)</f>
        <v>92663.071370953738</v>
      </c>
      <c r="M55" s="8">
        <f>D20*EXP(-Sheet1!E$58)*EXP(-Sheet1!E$59)*EXP(-Sheet1!E$60)</f>
        <v>87962.854134441484</v>
      </c>
      <c r="N55" s="8">
        <f>E20*EXP(-Sheet1!F$58)*EXP(-Sheet1!F$59)*EXP(-Sheet1!F$60)</f>
        <v>82403.297027940222</v>
      </c>
      <c r="O55" s="8">
        <f>F20*EXP(-Sheet1!G$58)*EXP(-Sheet1!G$59)*EXP(-Sheet1!G$60)</f>
        <v>75931.724759433448</v>
      </c>
      <c r="P55" s="8">
        <f>G20*EXP(-Sheet1!H$58)*EXP(-Sheet1!H$59)*EXP(-Sheet1!H$60)</f>
        <v>68547.240714536485</v>
      </c>
      <c r="Q55" s="8">
        <f>H20*EXP(-Sheet1!I$58)*EXP(-Sheet1!I$59)*EXP(-Sheet1!I$60)</f>
        <v>60327.121617789693</v>
      </c>
      <c r="S55" s="2">
        <f t="shared" si="32"/>
        <v>-0.10937075321324663</v>
      </c>
      <c r="T55">
        <f t="shared" si="33"/>
        <v>7.3385329738095181E-4</v>
      </c>
      <c r="U55">
        <f t="shared" si="34"/>
        <v>-7.7094273213246467E-2</v>
      </c>
      <c r="V55">
        <f t="shared" si="35"/>
        <v>12.982358</v>
      </c>
      <c r="W55">
        <v>-0.104184</v>
      </c>
      <c r="X55" t="s">
        <v>44</v>
      </c>
      <c r="Y55">
        <v>446613</v>
      </c>
      <c r="Z55">
        <f t="shared" si="36"/>
        <v>13.009447726786753</v>
      </c>
      <c r="AA55">
        <v>585298</v>
      </c>
      <c r="AB55">
        <f t="shared" si="37"/>
        <v>13.27987639822239</v>
      </c>
      <c r="AC55" s="1">
        <v>0</v>
      </c>
      <c r="AD55" s="2">
        <f t="shared" si="38"/>
        <v>0</v>
      </c>
      <c r="AE55" s="8">
        <f t="shared" si="39"/>
        <v>498230.68916333833</v>
      </c>
      <c r="AF55" s="8">
        <f t="shared" si="26"/>
        <v>13.11881848</v>
      </c>
      <c r="AG55">
        <f t="shared" si="27"/>
        <v>482406.30771303625</v>
      </c>
      <c r="AH55">
        <f t="shared" si="28"/>
        <v>482406.30771303625</v>
      </c>
      <c r="AI55">
        <f t="shared" si="29"/>
        <v>13.086542</v>
      </c>
      <c r="AJ55">
        <f t="shared" si="40"/>
        <v>5.9435269622786918E-3</v>
      </c>
      <c r="AK55">
        <f t="shared" si="30"/>
        <v>13.086542</v>
      </c>
      <c r="AL55">
        <f t="shared" si="41"/>
        <v>5.9435269622786918E-3</v>
      </c>
      <c r="AN55" s="1"/>
    </row>
    <row r="56" spans="1:88" x14ac:dyDescent="0.25">
      <c r="A56" s="6">
        <v>150000</v>
      </c>
      <c r="B56" s="6">
        <f t="shared" si="45"/>
        <v>498230.68916333833</v>
      </c>
      <c r="C56" s="6">
        <f t="shared" si="47"/>
        <v>386362.33205439936</v>
      </c>
      <c r="D56" s="6">
        <f t="shared" si="47"/>
        <v>361942.89421334834</v>
      </c>
      <c r="E56" s="6">
        <f t="shared" si="47"/>
        <v>333517.58016092668</v>
      </c>
      <c r="F56" s="6">
        <f t="shared" si="47"/>
        <v>301082.45166629791</v>
      </c>
      <c r="G56" s="6">
        <f t="shared" si="47"/>
        <v>264976.93399937556</v>
      </c>
      <c r="J56">
        <v>150000</v>
      </c>
      <c r="K56" s="8">
        <f>B21*EXP(-Sheet1!C$58)*EXP(-Sheet1!C$59)*EXP(-Sheet1!C$60)</f>
        <v>113431.84829417158</v>
      </c>
      <c r="L56" s="8">
        <f>C21*EXP(-Sheet1!D$58)*EXP(-Sheet1!D$59)*EXP(-Sheet1!D$60)</f>
        <v>92663.071370953738</v>
      </c>
      <c r="M56" s="8">
        <f>D21*EXP(-Sheet1!E$58)*EXP(-Sheet1!E$59)*EXP(-Sheet1!E$60)</f>
        <v>87962.854134441484</v>
      </c>
      <c r="N56" s="8">
        <f>E21*EXP(-Sheet1!F$58)*EXP(-Sheet1!F$59)*EXP(-Sheet1!F$60)</f>
        <v>82403.297027940222</v>
      </c>
      <c r="O56" s="8">
        <f>F21*EXP(-Sheet1!G$58)*EXP(-Sheet1!G$59)*EXP(-Sheet1!G$60)</f>
        <v>75931.724759433448</v>
      </c>
      <c r="P56" s="8">
        <f>G21*EXP(-Sheet1!H$58)*EXP(-Sheet1!H$59)*EXP(-Sheet1!H$60)</f>
        <v>68547.240714536485</v>
      </c>
      <c r="Q56" s="8">
        <f>H21*EXP(-Sheet1!I$58)*EXP(-Sheet1!I$59)*EXP(-Sheet1!I$60)</f>
        <v>60327.121617789693</v>
      </c>
      <c r="S56" s="2">
        <f t="shared" si="32"/>
        <v>0.3348538270686614</v>
      </c>
      <c r="T56">
        <f t="shared" si="33"/>
        <v>4.356207940476569E-2</v>
      </c>
      <c r="U56">
        <f t="shared" si="34"/>
        <v>0.36713030706866157</v>
      </c>
      <c r="V56">
        <f t="shared" si="35"/>
        <v>13.244956999999999</v>
      </c>
      <c r="W56">
        <v>0.158415</v>
      </c>
      <c r="X56" t="s">
        <v>45</v>
      </c>
      <c r="Y56">
        <v>696395</v>
      </c>
      <c r="Z56">
        <f t="shared" si="36"/>
        <v>13.453672307068661</v>
      </c>
      <c r="AA56">
        <v>722147</v>
      </c>
      <c r="AB56">
        <f t="shared" si="37"/>
        <v>13.489983998259104</v>
      </c>
      <c r="AC56" s="1">
        <v>0</v>
      </c>
      <c r="AD56" s="2">
        <f t="shared" si="38"/>
        <v>0</v>
      </c>
      <c r="AE56" s="8">
        <f t="shared" si="39"/>
        <v>498230.68916333833</v>
      </c>
      <c r="AF56" s="8">
        <f t="shared" si="26"/>
        <v>13.11881848</v>
      </c>
      <c r="AG56">
        <f t="shared" si="27"/>
        <v>482406.30771303625</v>
      </c>
      <c r="AH56">
        <f t="shared" si="28"/>
        <v>482406.30771303625</v>
      </c>
      <c r="AI56">
        <f t="shared" si="29"/>
        <v>13.086542</v>
      </c>
      <c r="AJ56">
        <f t="shared" si="40"/>
        <v>0.13478466236832973</v>
      </c>
      <c r="AK56">
        <f t="shared" si="30"/>
        <v>13.086542</v>
      </c>
      <c r="AL56">
        <f t="shared" si="41"/>
        <v>0.13478466236832973</v>
      </c>
      <c r="AN56" s="1"/>
    </row>
    <row r="57" spans="1:88" x14ac:dyDescent="0.25">
      <c r="A57" s="6">
        <v>160000</v>
      </c>
      <c r="B57" s="6">
        <f t="shared" si="45"/>
        <v>498230.68916333839</v>
      </c>
      <c r="C57" s="6">
        <f t="shared" si="47"/>
        <v>386362.33205439936</v>
      </c>
      <c r="D57" s="6">
        <f t="shared" si="47"/>
        <v>361942.89421334834</v>
      </c>
      <c r="E57" s="6">
        <f t="shared" si="47"/>
        <v>333517.58016092668</v>
      </c>
      <c r="F57" s="6">
        <f t="shared" si="47"/>
        <v>301082.45166629791</v>
      </c>
      <c r="G57" s="6">
        <f t="shared" si="47"/>
        <v>264976.93399937556</v>
      </c>
      <c r="J57">
        <v>160000</v>
      </c>
      <c r="K57" s="8">
        <f>B22*EXP(-Sheet1!C$58)*EXP(-Sheet1!C$59)*EXP(-Sheet1!C$60)</f>
        <v>113431.84829417158</v>
      </c>
      <c r="L57" s="8">
        <f>C22*EXP(-Sheet1!D$58)*EXP(-Sheet1!D$59)*EXP(-Sheet1!D$60)</f>
        <v>92663.071370953738</v>
      </c>
      <c r="M57" s="8">
        <f>D22*EXP(-Sheet1!E$58)*EXP(-Sheet1!E$59)*EXP(-Sheet1!E$60)</f>
        <v>87962.854134441484</v>
      </c>
      <c r="N57" s="8">
        <f>E22*EXP(-Sheet1!F$58)*EXP(-Sheet1!F$59)*EXP(-Sheet1!F$60)</f>
        <v>82403.297027940222</v>
      </c>
      <c r="O57" s="8">
        <f>F22*EXP(-Sheet1!G$58)*EXP(-Sheet1!G$59)*EXP(-Sheet1!G$60)</f>
        <v>75931.724759433448</v>
      </c>
      <c r="P57" s="8">
        <f>G22*EXP(-Sheet1!H$58)*EXP(-Sheet1!H$59)*EXP(-Sheet1!H$60)</f>
        <v>68547.240714536485</v>
      </c>
      <c r="Q57" s="8">
        <f>H22*EXP(-Sheet1!I$58)*EXP(-Sheet1!I$59)*EXP(-Sheet1!I$60)</f>
        <v>60327.121617789693</v>
      </c>
      <c r="S57" s="2">
        <f t="shared" si="32"/>
        <v>0.98359884994830438</v>
      </c>
      <c r="T57">
        <f t="shared" si="33"/>
        <v>6.3654951892363421E-2</v>
      </c>
      <c r="U57">
        <f t="shared" si="34"/>
        <v>1.0158753299483045</v>
      </c>
      <c r="V57">
        <f t="shared" si="35"/>
        <v>13.850118</v>
      </c>
      <c r="W57">
        <v>0.76357600000000003</v>
      </c>
      <c r="X57" t="s">
        <v>46</v>
      </c>
      <c r="Y57" s="1">
        <v>1332300</v>
      </c>
      <c r="Z57">
        <f t="shared" si="36"/>
        <v>14.102417329948304</v>
      </c>
      <c r="AA57" s="1">
        <v>1422240</v>
      </c>
      <c r="AB57">
        <f t="shared" si="37"/>
        <v>14.167743651475503</v>
      </c>
      <c r="AC57" s="1">
        <v>0</v>
      </c>
      <c r="AD57" s="2">
        <f t="shared" si="38"/>
        <v>0</v>
      </c>
      <c r="AE57" s="8">
        <f t="shared" si="39"/>
        <v>498230.68916333833</v>
      </c>
      <c r="AF57" s="8">
        <f t="shared" si="26"/>
        <v>13.11881848</v>
      </c>
      <c r="AG57">
        <f t="shared" si="27"/>
        <v>482406.30771303625</v>
      </c>
      <c r="AH57">
        <f t="shared" si="28"/>
        <v>482406.30771303625</v>
      </c>
      <c r="AI57">
        <f t="shared" si="29"/>
        <v>13.086542</v>
      </c>
      <c r="AJ57">
        <f t="shared" si="40"/>
        <v>1.0320026859975766</v>
      </c>
      <c r="AK57">
        <f t="shared" si="30"/>
        <v>13.086542</v>
      </c>
      <c r="AL57">
        <f t="shared" si="41"/>
        <v>1.0320026859975766</v>
      </c>
      <c r="AN57" s="1"/>
    </row>
    <row r="58" spans="1:88" x14ac:dyDescent="0.25">
      <c r="A58" s="6">
        <v>170000</v>
      </c>
      <c r="B58" s="6">
        <f t="shared" si="45"/>
        <v>498230.68916333833</v>
      </c>
      <c r="C58" s="6">
        <f t="shared" si="47"/>
        <v>386362.33205439936</v>
      </c>
      <c r="D58" s="6">
        <f t="shared" si="47"/>
        <v>361942.89421334834</v>
      </c>
      <c r="E58" s="6">
        <f t="shared" si="47"/>
        <v>333517.58016092668</v>
      </c>
      <c r="F58" s="6">
        <f t="shared" si="47"/>
        <v>301082.45166629791</v>
      </c>
      <c r="G58" s="6">
        <f t="shared" si="47"/>
        <v>264976.93399937556</v>
      </c>
      <c r="J58">
        <v>170000</v>
      </c>
      <c r="K58" s="8">
        <f>B23*EXP(-Sheet1!C$58)*EXP(-Sheet1!C$59)*EXP(-Sheet1!C$60)</f>
        <v>113431.84829417158</v>
      </c>
      <c r="L58" s="8">
        <f>C23*EXP(-Sheet1!D$58)*EXP(-Sheet1!D$59)*EXP(-Sheet1!D$60)</f>
        <v>92663.071370953738</v>
      </c>
      <c r="M58" s="8">
        <f>D23*EXP(-Sheet1!E$58)*EXP(-Sheet1!E$59)*EXP(-Sheet1!E$60)</f>
        <v>87962.854134441484</v>
      </c>
      <c r="N58" s="8">
        <f>E23*EXP(-Sheet1!F$58)*EXP(-Sheet1!F$59)*EXP(-Sheet1!F$60)</f>
        <v>82403.297027940222</v>
      </c>
      <c r="O58" s="8">
        <f>F23*EXP(-Sheet1!G$58)*EXP(-Sheet1!G$59)*EXP(-Sheet1!G$60)</f>
        <v>75931.724759433448</v>
      </c>
      <c r="P58" s="8">
        <f>G23*EXP(-Sheet1!H$58)*EXP(-Sheet1!H$59)*EXP(-Sheet1!H$60)</f>
        <v>68547.240714536485</v>
      </c>
      <c r="Q58" s="8">
        <f>H23*EXP(-Sheet1!I$58)*EXP(-Sheet1!I$59)*EXP(-Sheet1!I$60)</f>
        <v>60327.121617789693</v>
      </c>
      <c r="S58" s="2">
        <f t="shared" si="32"/>
        <v>0.61770298171390259</v>
      </c>
      <c r="T58">
        <f t="shared" si="33"/>
        <v>0.47683922388443289</v>
      </c>
      <c r="U58">
        <f t="shared" si="34"/>
        <v>0.64997946171390275</v>
      </c>
      <c r="V58">
        <f t="shared" si="35"/>
        <v>13.045985999999999</v>
      </c>
      <c r="W58">
        <v>-4.0556000000000002E-2</v>
      </c>
      <c r="X58" t="s">
        <v>47</v>
      </c>
      <c r="Y58">
        <v>924050</v>
      </c>
      <c r="Z58">
        <f t="shared" si="36"/>
        <v>13.736521461713902</v>
      </c>
      <c r="AA58">
        <v>900255</v>
      </c>
      <c r="AB58">
        <f t="shared" si="37"/>
        <v>13.710433335508473</v>
      </c>
      <c r="AC58" s="1">
        <v>0</v>
      </c>
      <c r="AD58" s="2">
        <f t="shared" si="38"/>
        <v>0</v>
      </c>
      <c r="AE58" s="8">
        <f t="shared" si="39"/>
        <v>498230.68916333833</v>
      </c>
      <c r="AF58" s="8">
        <f t="shared" si="26"/>
        <v>13.11881848</v>
      </c>
      <c r="AG58">
        <f t="shared" si="27"/>
        <v>482406.30771303625</v>
      </c>
      <c r="AH58">
        <f t="shared" si="28"/>
        <v>482406.30771303625</v>
      </c>
      <c r="AI58">
        <f t="shared" si="29"/>
        <v>13.086542</v>
      </c>
      <c r="AJ58">
        <f t="shared" si="40"/>
        <v>0.42247330064989475</v>
      </c>
      <c r="AK58">
        <f t="shared" si="30"/>
        <v>13.086542</v>
      </c>
      <c r="AL58">
        <f t="shared" si="41"/>
        <v>0.42247330064989475</v>
      </c>
      <c r="AN58" s="1"/>
    </row>
    <row r="59" spans="1:88" x14ac:dyDescent="0.25">
      <c r="A59" s="6">
        <v>180000</v>
      </c>
      <c r="B59" s="6">
        <f t="shared" si="45"/>
        <v>498230.68916333828</v>
      </c>
      <c r="C59" s="6">
        <f t="shared" si="47"/>
        <v>386362.33205439936</v>
      </c>
      <c r="D59" s="6">
        <f t="shared" si="47"/>
        <v>361942.89421334834</v>
      </c>
      <c r="E59" s="6">
        <f t="shared" si="47"/>
        <v>333517.58016092668</v>
      </c>
      <c r="F59" s="6">
        <f t="shared" si="47"/>
        <v>301082.45166629791</v>
      </c>
      <c r="G59" s="6">
        <f t="shared" si="47"/>
        <v>264976.93399937556</v>
      </c>
      <c r="J59">
        <v>180000</v>
      </c>
      <c r="K59" s="8">
        <f>B24*EXP(-Sheet1!C$58)*EXP(-Sheet1!C$59)*EXP(-Sheet1!C$60)</f>
        <v>113431.84829417158</v>
      </c>
      <c r="L59" s="8">
        <f>C24*EXP(-Sheet1!D$58)*EXP(-Sheet1!D$59)*EXP(-Sheet1!D$60)</f>
        <v>92663.071370953752</v>
      </c>
      <c r="M59" s="8">
        <f>D24*EXP(-Sheet1!E$58)*EXP(-Sheet1!E$59)*EXP(-Sheet1!E$60)</f>
        <v>87962.854134441484</v>
      </c>
      <c r="N59" s="8">
        <f>E24*EXP(-Sheet1!F$58)*EXP(-Sheet1!F$59)*EXP(-Sheet1!F$60)</f>
        <v>82403.297027940222</v>
      </c>
      <c r="O59" s="8">
        <f>F24*EXP(-Sheet1!G$58)*EXP(-Sheet1!G$59)*EXP(-Sheet1!G$60)</f>
        <v>75931.724759433448</v>
      </c>
      <c r="P59" s="8">
        <f>G24*EXP(-Sheet1!H$58)*EXP(-Sheet1!H$59)*EXP(-Sheet1!H$60)</f>
        <v>68547.240714536485</v>
      </c>
      <c r="Q59" s="8">
        <f>H24*EXP(-Sheet1!I$58)*EXP(-Sheet1!I$59)*EXP(-Sheet1!I$60)</f>
        <v>60327.121617789693</v>
      </c>
      <c r="S59" s="2">
        <f t="shared" si="32"/>
        <v>-0.30492236490015934</v>
      </c>
      <c r="T59">
        <f t="shared" si="33"/>
        <v>0.21427188758329488</v>
      </c>
      <c r="U59">
        <f t="shared" si="34"/>
        <v>-0.27264588490015917</v>
      </c>
      <c r="V59">
        <f t="shared" si="35"/>
        <v>12.351001</v>
      </c>
      <c r="W59">
        <v>-0.735541</v>
      </c>
      <c r="X59" t="s">
        <v>48</v>
      </c>
      <c r="Y59">
        <v>367286</v>
      </c>
      <c r="Z59">
        <f t="shared" si="36"/>
        <v>12.813896115099841</v>
      </c>
      <c r="AA59">
        <v>319312</v>
      </c>
      <c r="AB59">
        <f t="shared" si="37"/>
        <v>12.673923960207766</v>
      </c>
      <c r="AC59" s="1">
        <v>0</v>
      </c>
      <c r="AD59" s="2">
        <f t="shared" si="38"/>
        <v>0</v>
      </c>
      <c r="AE59" s="8">
        <f t="shared" si="39"/>
        <v>498230.68916333833</v>
      </c>
      <c r="AF59" s="8">
        <f t="shared" si="26"/>
        <v>13.11881848</v>
      </c>
      <c r="AG59">
        <f t="shared" si="27"/>
        <v>482406.30771303625</v>
      </c>
      <c r="AH59">
        <f t="shared" si="28"/>
        <v>482406.30771303625</v>
      </c>
      <c r="AI59">
        <f t="shared" si="29"/>
        <v>13.086542</v>
      </c>
      <c r="AJ59">
        <f t="shared" si="40"/>
        <v>7.4335778552990839E-2</v>
      </c>
      <c r="AK59">
        <f t="shared" si="30"/>
        <v>13.086542</v>
      </c>
      <c r="AL59">
        <f t="shared" si="41"/>
        <v>7.4335778552990839E-2</v>
      </c>
      <c r="AN59" s="1"/>
    </row>
    <row r="60" spans="1:88" x14ac:dyDescent="0.25">
      <c r="A60" s="6">
        <v>190000</v>
      </c>
      <c r="B60" s="6">
        <f t="shared" si="45"/>
        <v>498230.68916333833</v>
      </c>
      <c r="C60" s="6">
        <f t="shared" si="47"/>
        <v>386362.33205439936</v>
      </c>
      <c r="D60" s="6">
        <f t="shared" si="47"/>
        <v>361942.89421334834</v>
      </c>
      <c r="E60" s="6">
        <f t="shared" si="47"/>
        <v>333517.58016092668</v>
      </c>
      <c r="F60" s="6">
        <f t="shared" si="47"/>
        <v>301082.45166629791</v>
      </c>
      <c r="G60" s="6">
        <f t="shared" si="47"/>
        <v>264976.93399937556</v>
      </c>
      <c r="J60">
        <v>190000</v>
      </c>
      <c r="K60" s="8">
        <f>B25*EXP(-Sheet1!C$58)*EXP(-Sheet1!C$59)*EXP(-Sheet1!C$60)</f>
        <v>113431.84829417158</v>
      </c>
      <c r="L60" s="8">
        <f>C25*EXP(-Sheet1!D$58)*EXP(-Sheet1!D$59)*EXP(-Sheet1!D$60)</f>
        <v>92663.071370953738</v>
      </c>
      <c r="M60" s="8">
        <f>D25*EXP(-Sheet1!E$58)*EXP(-Sheet1!E$59)*EXP(-Sheet1!E$60)</f>
        <v>87962.854134441484</v>
      </c>
      <c r="N60" s="8">
        <f>E25*EXP(-Sheet1!F$58)*EXP(-Sheet1!F$59)*EXP(-Sheet1!F$60)</f>
        <v>82403.297027940222</v>
      </c>
      <c r="O60" s="8">
        <f>F25*EXP(-Sheet1!G$58)*EXP(-Sheet1!G$59)*EXP(-Sheet1!G$60)</f>
        <v>75931.724759433448</v>
      </c>
      <c r="P60" s="8">
        <f>G25*EXP(-Sheet1!H$58)*EXP(-Sheet1!H$59)*EXP(-Sheet1!H$60)</f>
        <v>68547.240714536485</v>
      </c>
      <c r="Q60" s="8">
        <f>H25*EXP(-Sheet1!I$58)*EXP(-Sheet1!I$59)*EXP(-Sheet1!I$60)</f>
        <v>60327.121617789693</v>
      </c>
      <c r="T60">
        <f>SUM(T21:T27)</f>
        <v>1.1638604419823886</v>
      </c>
      <c r="U60">
        <f>SUM(U21:U27)</f>
        <v>2.0915296701651673</v>
      </c>
      <c r="V60">
        <f t="shared" ref="V60" si="48">SUM(V21:V27)</f>
        <v>89.824146393246636</v>
      </c>
      <c r="W60">
        <f>SUM(W21:W27)</f>
        <v>0.67384390000000005</v>
      </c>
      <c r="AA60">
        <v>322429</v>
      </c>
      <c r="AJ60">
        <f>SUM(AJ21:AJ59)</f>
        <v>6.3780775139477361</v>
      </c>
      <c r="AL60">
        <f>SUM(AL21:AL59)</f>
        <v>6.1120923997818917</v>
      </c>
      <c r="AN60" s="1"/>
    </row>
    <row r="61" spans="1:88" x14ac:dyDescent="0.25">
      <c r="A61" s="6">
        <v>200000</v>
      </c>
      <c r="B61" s="6">
        <f t="shared" si="45"/>
        <v>498230.68916333833</v>
      </c>
      <c r="C61" s="6">
        <f t="shared" si="47"/>
        <v>386362.33205439936</v>
      </c>
      <c r="D61" s="6">
        <f t="shared" si="47"/>
        <v>361942.89421334834</v>
      </c>
      <c r="E61" s="6">
        <f t="shared" si="47"/>
        <v>333517.58016092668</v>
      </c>
      <c r="F61" s="6">
        <f t="shared" si="47"/>
        <v>301082.45166629791</v>
      </c>
      <c r="G61" s="6">
        <f t="shared" si="47"/>
        <v>264976.93399937556</v>
      </c>
      <c r="J61">
        <v>200000</v>
      </c>
      <c r="K61" s="8">
        <f>B26*EXP(-Sheet1!C$58)*EXP(-Sheet1!C$59)*EXP(-Sheet1!C$60)</f>
        <v>113431.84829417158</v>
      </c>
      <c r="L61" s="8">
        <f>C26*EXP(-Sheet1!D$58)*EXP(-Sheet1!D$59)*EXP(-Sheet1!D$60)</f>
        <v>92663.071370953738</v>
      </c>
      <c r="M61" s="8">
        <f>D26*EXP(-Sheet1!E$58)*EXP(-Sheet1!E$59)*EXP(-Sheet1!E$60)</f>
        <v>87962.854134441484</v>
      </c>
      <c r="N61" s="8">
        <f>E26*EXP(-Sheet1!F$58)*EXP(-Sheet1!F$59)*EXP(-Sheet1!F$60)</f>
        <v>82403.297027940222</v>
      </c>
      <c r="O61" s="8">
        <f>F26*EXP(-Sheet1!G$58)*EXP(-Sheet1!G$59)*EXP(-Sheet1!G$60)</f>
        <v>75931.724759433448</v>
      </c>
      <c r="P61" s="8">
        <f>G26*EXP(-Sheet1!H$58)*EXP(-Sheet1!H$59)*EXP(-Sheet1!H$60)</f>
        <v>68547.240714536485</v>
      </c>
      <c r="Q61" s="8">
        <f>H26*EXP(-Sheet1!I$58)*EXP(-Sheet1!I$59)*EXP(-Sheet1!I$60)</f>
        <v>60327.121617789693</v>
      </c>
      <c r="AA61">
        <v>361458</v>
      </c>
      <c r="AN61" s="1"/>
    </row>
    <row r="62" spans="1:88" x14ac:dyDescent="0.25">
      <c r="A62" s="6">
        <v>210000</v>
      </c>
      <c r="B62" s="6">
        <f t="shared" si="45"/>
        <v>498230.68916333833</v>
      </c>
      <c r="C62" s="6">
        <f t="shared" ref="C62:G71" si="49">((4*D$3*$A62)/($B$4*(1-$B$2)+$A62*(5*$B$2-1)))</f>
        <v>386362.3320543993</v>
      </c>
      <c r="D62" s="6">
        <f t="shared" si="49"/>
        <v>361942.89421334834</v>
      </c>
      <c r="E62" s="6">
        <f t="shared" si="49"/>
        <v>333517.58016092668</v>
      </c>
      <c r="F62" s="6">
        <f t="shared" si="49"/>
        <v>301082.45166629791</v>
      </c>
      <c r="G62" s="6">
        <f t="shared" si="49"/>
        <v>264976.93399937556</v>
      </c>
      <c r="J62">
        <v>210000</v>
      </c>
      <c r="K62" s="8">
        <f>B27*EXP(-Sheet1!C$58)*EXP(-Sheet1!C$59)*EXP(-Sheet1!C$60)</f>
        <v>113431.84829417158</v>
      </c>
      <c r="L62" s="8">
        <f>C27*EXP(-Sheet1!D$58)*EXP(-Sheet1!D$59)*EXP(-Sheet1!D$60)</f>
        <v>92663.071370953738</v>
      </c>
      <c r="M62" s="8">
        <f>D27*EXP(-Sheet1!E$58)*EXP(-Sheet1!E$59)*EXP(-Sheet1!E$60)</f>
        <v>87962.854134441455</v>
      </c>
      <c r="N62" s="8">
        <f>E27*EXP(-Sheet1!F$58)*EXP(-Sheet1!F$59)*EXP(-Sheet1!F$60)</f>
        <v>82403.297027940222</v>
      </c>
      <c r="O62" s="8">
        <f>F27*EXP(-Sheet1!G$58)*EXP(-Sheet1!G$59)*EXP(-Sheet1!G$60)</f>
        <v>75931.724759433448</v>
      </c>
      <c r="P62" s="8">
        <f>G27*EXP(-Sheet1!H$58)*EXP(-Sheet1!H$59)*EXP(-Sheet1!H$60)</f>
        <v>68547.240714536485</v>
      </c>
      <c r="Q62" s="8">
        <f>H27*EXP(-Sheet1!I$58)*EXP(-Sheet1!I$59)*EXP(-Sheet1!I$60)</f>
        <v>60327.121617789693</v>
      </c>
      <c r="V62">
        <f>1-W60/U60</f>
        <v>0.67782245233614735</v>
      </c>
      <c r="AA62">
        <v>207419</v>
      </c>
      <c r="AN62" s="1"/>
    </row>
    <row r="63" spans="1:88" x14ac:dyDescent="0.25">
      <c r="A63" s="6">
        <v>220000</v>
      </c>
      <c r="B63" s="6">
        <f t="shared" si="45"/>
        <v>498230.68916333833</v>
      </c>
      <c r="C63" s="6">
        <f t="shared" si="49"/>
        <v>386362.33205439936</v>
      </c>
      <c r="D63" s="6">
        <f t="shared" si="49"/>
        <v>361942.89421334834</v>
      </c>
      <c r="E63" s="6">
        <f t="shared" si="49"/>
        <v>333517.58016092668</v>
      </c>
      <c r="F63" s="6">
        <f t="shared" si="49"/>
        <v>301082.45166629791</v>
      </c>
      <c r="G63" s="6">
        <f t="shared" si="49"/>
        <v>264976.93399937556</v>
      </c>
      <c r="J63">
        <v>220000</v>
      </c>
      <c r="K63" s="8">
        <f>B28*EXP(-Sheet1!C$58)*EXP(-Sheet1!C$59)*EXP(-Sheet1!C$60)</f>
        <v>113431.84829417158</v>
      </c>
      <c r="L63" s="8">
        <f>C28*EXP(-Sheet1!D$58)*EXP(-Sheet1!D$59)*EXP(-Sheet1!D$60)</f>
        <v>92663.071370953738</v>
      </c>
      <c r="M63" s="8">
        <f>D28*EXP(-Sheet1!E$58)*EXP(-Sheet1!E$59)*EXP(-Sheet1!E$60)</f>
        <v>87962.854134441484</v>
      </c>
      <c r="N63" s="8">
        <f>E28*EXP(-Sheet1!F$58)*EXP(-Sheet1!F$59)*EXP(-Sheet1!F$60)</f>
        <v>82403.297027940222</v>
      </c>
      <c r="O63" s="8">
        <f>F28*EXP(-Sheet1!G$58)*EXP(-Sheet1!G$59)*EXP(-Sheet1!G$60)</f>
        <v>75931.724759433448</v>
      </c>
      <c r="P63" s="8">
        <f>G28*EXP(-Sheet1!H$58)*EXP(-Sheet1!H$59)*EXP(-Sheet1!H$60)</f>
        <v>68547.240714536485</v>
      </c>
      <c r="Q63" s="8">
        <f>H28*EXP(-Sheet1!I$58)*EXP(-Sheet1!I$59)*EXP(-Sheet1!I$60)</f>
        <v>60327.121617789693</v>
      </c>
      <c r="AA63">
        <v>314651</v>
      </c>
      <c r="AN63" s="1"/>
    </row>
    <row r="64" spans="1:88" x14ac:dyDescent="0.25">
      <c r="A64" s="6">
        <v>230000</v>
      </c>
      <c r="B64" s="6">
        <f t="shared" si="45"/>
        <v>498230.68916333828</v>
      </c>
      <c r="C64" s="6">
        <f t="shared" si="49"/>
        <v>386362.33205439936</v>
      </c>
      <c r="D64" s="6">
        <f t="shared" si="49"/>
        <v>361942.89421334834</v>
      </c>
      <c r="E64" s="6">
        <f t="shared" si="49"/>
        <v>333517.58016092668</v>
      </c>
      <c r="F64" s="6">
        <f t="shared" si="49"/>
        <v>301082.45166629791</v>
      </c>
      <c r="G64" s="6">
        <f t="shared" si="49"/>
        <v>264976.93399937556</v>
      </c>
      <c r="J64">
        <v>230000</v>
      </c>
      <c r="K64" s="8">
        <f>B29*EXP(-Sheet1!C$58)*EXP(-Sheet1!C$59)*EXP(-Sheet1!C$60)</f>
        <v>113431.84829417158</v>
      </c>
      <c r="L64" s="8">
        <f>C29*EXP(-Sheet1!D$58)*EXP(-Sheet1!D$59)*EXP(-Sheet1!D$60)</f>
        <v>92663.071370953752</v>
      </c>
      <c r="M64" s="8">
        <f>D29*EXP(-Sheet1!E$58)*EXP(-Sheet1!E$59)*EXP(-Sheet1!E$60)</f>
        <v>87962.854134441484</v>
      </c>
      <c r="N64" s="8">
        <f>E29*EXP(-Sheet1!F$58)*EXP(-Sheet1!F$59)*EXP(-Sheet1!F$60)</f>
        <v>82403.297027940222</v>
      </c>
      <c r="O64" s="8">
        <f>F29*EXP(-Sheet1!G$58)*EXP(-Sheet1!G$59)*EXP(-Sheet1!G$60)</f>
        <v>75931.724759433448</v>
      </c>
      <c r="P64" s="8">
        <f>G29*EXP(-Sheet1!H$58)*EXP(-Sheet1!H$59)*EXP(-Sheet1!H$60)</f>
        <v>68547.240714536485</v>
      </c>
      <c r="Q64" s="8">
        <f>H29*EXP(-Sheet1!I$58)*EXP(-Sheet1!I$59)*EXP(-Sheet1!I$60)</f>
        <v>60327.121617789693</v>
      </c>
      <c r="AN64" s="1"/>
    </row>
    <row r="65" spans="1:41" x14ac:dyDescent="0.25">
      <c r="A65" s="6">
        <v>240000</v>
      </c>
      <c r="B65" s="6">
        <f t="shared" si="45"/>
        <v>498230.68916333833</v>
      </c>
      <c r="C65" s="6">
        <f t="shared" si="49"/>
        <v>386362.33205439936</v>
      </c>
      <c r="D65" s="6">
        <f t="shared" si="49"/>
        <v>361942.89421334834</v>
      </c>
      <c r="E65" s="6">
        <f t="shared" si="49"/>
        <v>333517.58016092668</v>
      </c>
      <c r="F65" s="6">
        <f t="shared" si="49"/>
        <v>301082.45166629791</v>
      </c>
      <c r="G65" s="6">
        <f t="shared" si="49"/>
        <v>264976.93399937556</v>
      </c>
      <c r="J65">
        <v>240000</v>
      </c>
      <c r="K65" s="8">
        <f>B30*EXP(-Sheet1!C$58)*EXP(-Sheet1!C$59)*EXP(-Sheet1!C$60)</f>
        <v>113431.84829417158</v>
      </c>
      <c r="L65" s="8">
        <f>C30*EXP(-Sheet1!D$58)*EXP(-Sheet1!D$59)*EXP(-Sheet1!D$60)</f>
        <v>92663.071370953738</v>
      </c>
      <c r="M65" s="8">
        <f>D30*EXP(-Sheet1!E$58)*EXP(-Sheet1!E$59)*EXP(-Sheet1!E$60)</f>
        <v>87962.854134441484</v>
      </c>
      <c r="N65" s="8">
        <f>E30*EXP(-Sheet1!F$58)*EXP(-Sheet1!F$59)*EXP(-Sheet1!F$60)</f>
        <v>82403.297027940222</v>
      </c>
      <c r="O65" s="8">
        <f>F30*EXP(-Sheet1!G$58)*EXP(-Sheet1!G$59)*EXP(-Sheet1!G$60)</f>
        <v>75931.724759433448</v>
      </c>
      <c r="P65" s="8">
        <f>G30*EXP(-Sheet1!H$58)*EXP(-Sheet1!H$59)*EXP(-Sheet1!H$60)</f>
        <v>68547.240714536485</v>
      </c>
      <c r="Q65" s="8">
        <f>H30*EXP(-Sheet1!I$58)*EXP(-Sheet1!I$59)*EXP(-Sheet1!I$60)</f>
        <v>60327.121617789693</v>
      </c>
      <c r="T65" t="s">
        <v>12</v>
      </c>
      <c r="U65">
        <v>536544</v>
      </c>
      <c r="V65">
        <v>168961</v>
      </c>
      <c r="W65" s="2">
        <f t="shared" ref="W65:W103" si="50">V65^3</f>
        <v>4823468134087681</v>
      </c>
      <c r="AN65" s="1"/>
    </row>
    <row r="66" spans="1:41" x14ac:dyDescent="0.25">
      <c r="A66" s="6">
        <v>250000</v>
      </c>
      <c r="B66" s="6">
        <f t="shared" si="45"/>
        <v>498230.68916333833</v>
      </c>
      <c r="C66" s="6">
        <f t="shared" si="49"/>
        <v>386362.33205439936</v>
      </c>
      <c r="D66" s="6">
        <f t="shared" si="49"/>
        <v>361942.89421334834</v>
      </c>
      <c r="E66" s="6">
        <f t="shared" si="49"/>
        <v>333517.58016092668</v>
      </c>
      <c r="F66" s="6">
        <f t="shared" si="49"/>
        <v>301082.45166629791</v>
      </c>
      <c r="G66" s="6">
        <f t="shared" si="49"/>
        <v>264976.93399937556</v>
      </c>
      <c r="J66">
        <v>250000</v>
      </c>
      <c r="K66" s="8">
        <f>B31*EXP(-Sheet1!C$58)*EXP(-Sheet1!C$59)*EXP(-Sheet1!C$60)</f>
        <v>113431.84829417158</v>
      </c>
      <c r="L66" s="8">
        <f>C31*EXP(-Sheet1!D$58)*EXP(-Sheet1!D$59)*EXP(-Sheet1!D$60)</f>
        <v>92663.071370953738</v>
      </c>
      <c r="M66" s="8">
        <f>D31*EXP(-Sheet1!E$58)*EXP(-Sheet1!E$59)*EXP(-Sheet1!E$60)</f>
        <v>87962.854134441484</v>
      </c>
      <c r="N66" s="8">
        <f>E31*EXP(-Sheet1!F$58)*EXP(-Sheet1!F$59)*EXP(-Sheet1!F$60)</f>
        <v>82403.297027940222</v>
      </c>
      <c r="O66" s="8">
        <f>F31*EXP(-Sheet1!G$58)*EXP(-Sheet1!G$59)*EXP(-Sheet1!G$60)</f>
        <v>75931.724759433448</v>
      </c>
      <c r="P66" s="8">
        <f>G31*EXP(-Sheet1!H$58)*EXP(-Sheet1!H$59)*EXP(-Sheet1!H$60)</f>
        <v>68547.240714536485</v>
      </c>
      <c r="Q66" s="8">
        <f>H31*EXP(-Sheet1!I$58)*EXP(-Sheet1!I$59)*EXP(-Sheet1!I$60)</f>
        <v>60327.121617789693</v>
      </c>
      <c r="T66" t="s">
        <v>13</v>
      </c>
      <c r="U66">
        <v>451648</v>
      </c>
      <c r="V66">
        <v>135064</v>
      </c>
      <c r="W66" s="2">
        <f t="shared" si="50"/>
        <v>2463875859142144</v>
      </c>
      <c r="AN66" s="1"/>
    </row>
    <row r="67" spans="1:41" x14ac:dyDescent="0.25">
      <c r="A67" s="6">
        <v>260000</v>
      </c>
      <c r="B67" s="6">
        <f t="shared" si="45"/>
        <v>498230.68916333833</v>
      </c>
      <c r="C67" s="6">
        <f t="shared" si="49"/>
        <v>386362.33205439936</v>
      </c>
      <c r="D67" s="6">
        <f t="shared" si="49"/>
        <v>361942.89421334834</v>
      </c>
      <c r="E67" s="6">
        <f t="shared" si="49"/>
        <v>333517.58016092668</v>
      </c>
      <c r="F67" s="6">
        <f t="shared" si="49"/>
        <v>301082.45166629791</v>
      </c>
      <c r="G67" s="6">
        <f t="shared" si="49"/>
        <v>264976.93399937556</v>
      </c>
      <c r="J67">
        <v>260000</v>
      </c>
      <c r="K67" s="8">
        <f>B32*EXP(-Sheet1!C$58)*EXP(-Sheet1!C$59)*EXP(-Sheet1!C$60)</f>
        <v>113431.84829417158</v>
      </c>
      <c r="L67" s="8">
        <f>C32*EXP(-Sheet1!D$58)*EXP(-Sheet1!D$59)*EXP(-Sheet1!D$60)</f>
        <v>92663.071370953738</v>
      </c>
      <c r="M67" s="8">
        <f>D32*EXP(-Sheet1!E$58)*EXP(-Sheet1!E$59)*EXP(-Sheet1!E$60)</f>
        <v>87962.854134441484</v>
      </c>
      <c r="N67" s="8">
        <f>E32*EXP(-Sheet1!F$58)*EXP(-Sheet1!F$59)*EXP(-Sheet1!F$60)</f>
        <v>82403.297027940222</v>
      </c>
      <c r="O67" s="8">
        <f>F32*EXP(-Sheet1!G$58)*EXP(-Sheet1!G$59)*EXP(-Sheet1!G$60)</f>
        <v>75931.724759433448</v>
      </c>
      <c r="P67" s="8">
        <f>G32*EXP(-Sheet1!H$58)*EXP(-Sheet1!H$59)*EXP(-Sheet1!H$60)</f>
        <v>68547.240714536485</v>
      </c>
      <c r="Q67" s="8">
        <f>H32*EXP(-Sheet1!I$58)*EXP(-Sheet1!I$59)*EXP(-Sheet1!I$60)</f>
        <v>60327.121617789693</v>
      </c>
      <c r="T67" t="s">
        <v>14</v>
      </c>
      <c r="U67">
        <v>633645</v>
      </c>
      <c r="V67">
        <v>173362</v>
      </c>
      <c r="W67" s="2">
        <f t="shared" si="50"/>
        <v>5210287953273928</v>
      </c>
      <c r="AN67" s="1"/>
    </row>
    <row r="68" spans="1:41" x14ac:dyDescent="0.25">
      <c r="A68" s="6">
        <v>270000</v>
      </c>
      <c r="B68" s="6">
        <f t="shared" si="45"/>
        <v>498230.68916333833</v>
      </c>
      <c r="C68" s="6">
        <f t="shared" si="49"/>
        <v>386362.33205439936</v>
      </c>
      <c r="D68" s="6">
        <f t="shared" si="49"/>
        <v>361942.89421334834</v>
      </c>
      <c r="E68" s="6">
        <f t="shared" si="49"/>
        <v>333517.58016092668</v>
      </c>
      <c r="F68" s="6">
        <f t="shared" si="49"/>
        <v>301082.45166629791</v>
      </c>
      <c r="G68" s="6">
        <f t="shared" si="49"/>
        <v>264976.93399937556</v>
      </c>
      <c r="J68">
        <v>270000</v>
      </c>
      <c r="K68" s="8">
        <f>B33*EXP(-Sheet1!C$58)*EXP(-Sheet1!C$59)*EXP(-Sheet1!C$60)</f>
        <v>113431.84829417158</v>
      </c>
      <c r="L68" s="8">
        <f>C33*EXP(-Sheet1!D$58)*EXP(-Sheet1!D$59)*EXP(-Sheet1!D$60)</f>
        <v>92663.071370953738</v>
      </c>
      <c r="M68" s="8">
        <f>D33*EXP(-Sheet1!E$58)*EXP(-Sheet1!E$59)*EXP(-Sheet1!E$60)</f>
        <v>87962.854134441484</v>
      </c>
      <c r="N68" s="8">
        <f>E33*EXP(-Sheet1!F$58)*EXP(-Sheet1!F$59)*EXP(-Sheet1!F$60)</f>
        <v>82403.297027940222</v>
      </c>
      <c r="O68" s="8">
        <f>F33*EXP(-Sheet1!G$58)*EXP(-Sheet1!G$59)*EXP(-Sheet1!G$60)</f>
        <v>75931.724759433448</v>
      </c>
      <c r="P68" s="8">
        <f>G33*EXP(-Sheet1!H$58)*EXP(-Sheet1!H$59)*EXP(-Sheet1!H$60)</f>
        <v>68547.240714536485</v>
      </c>
      <c r="Q68" s="8">
        <f>H33*EXP(-Sheet1!I$58)*EXP(-Sheet1!I$59)*EXP(-Sheet1!I$60)</f>
        <v>60327.121617789693</v>
      </c>
      <c r="T68" t="s">
        <v>15</v>
      </c>
      <c r="U68">
        <v>898381</v>
      </c>
      <c r="V68">
        <v>217602</v>
      </c>
      <c r="W68" s="2">
        <f t="shared" si="50"/>
        <v>1.0303591877171208E+16</v>
      </c>
      <c r="AN68" s="1"/>
    </row>
    <row r="69" spans="1:41" x14ac:dyDescent="0.25">
      <c r="A69" s="6">
        <v>280000</v>
      </c>
      <c r="B69" s="6">
        <f t="shared" si="45"/>
        <v>498230.68916333833</v>
      </c>
      <c r="C69" s="6">
        <f t="shared" si="49"/>
        <v>386362.33205439936</v>
      </c>
      <c r="D69" s="6">
        <f t="shared" si="49"/>
        <v>361942.89421334834</v>
      </c>
      <c r="E69" s="6">
        <f t="shared" si="49"/>
        <v>333517.58016092668</v>
      </c>
      <c r="F69" s="6">
        <f t="shared" si="49"/>
        <v>301082.45166629791</v>
      </c>
      <c r="G69" s="6">
        <f t="shared" si="49"/>
        <v>264976.93399937556</v>
      </c>
      <c r="J69">
        <v>280000</v>
      </c>
      <c r="K69" s="8">
        <f>B34*EXP(-Sheet1!C$58)*EXP(-Sheet1!C$59)*EXP(-Sheet1!C$60)</f>
        <v>113431.84829417158</v>
      </c>
      <c r="L69" s="8">
        <f>C34*EXP(-Sheet1!D$58)*EXP(-Sheet1!D$59)*EXP(-Sheet1!D$60)</f>
        <v>92663.071370953738</v>
      </c>
      <c r="M69" s="8">
        <f>D34*EXP(-Sheet1!E$58)*EXP(-Sheet1!E$59)*EXP(-Sheet1!E$60)</f>
        <v>87962.854134441484</v>
      </c>
      <c r="N69" s="8">
        <f>E34*EXP(-Sheet1!F$58)*EXP(-Sheet1!F$59)*EXP(-Sheet1!F$60)</f>
        <v>82403.297027940222</v>
      </c>
      <c r="O69" s="8">
        <f>F34*EXP(-Sheet1!G$58)*EXP(-Sheet1!G$59)*EXP(-Sheet1!G$60)</f>
        <v>75931.724759433448</v>
      </c>
      <c r="P69" s="8">
        <f>G34*EXP(-Sheet1!H$58)*EXP(-Sheet1!H$59)*EXP(-Sheet1!H$60)</f>
        <v>68547.240714536485</v>
      </c>
      <c r="Q69" s="8">
        <f>H34*EXP(-Sheet1!I$58)*EXP(-Sheet1!I$59)*EXP(-Sheet1!I$60)</f>
        <v>60327.121617789693</v>
      </c>
      <c r="T69" t="s">
        <v>16</v>
      </c>
      <c r="U69">
        <v>881680</v>
      </c>
      <c r="V69">
        <v>222316</v>
      </c>
      <c r="W69" s="2">
        <f t="shared" si="50"/>
        <v>1.0987835767650496E+16</v>
      </c>
      <c r="AN69" s="1"/>
    </row>
    <row r="70" spans="1:41" x14ac:dyDescent="0.25">
      <c r="A70" s="6">
        <v>290000</v>
      </c>
      <c r="B70" s="6">
        <f t="shared" si="45"/>
        <v>498230.68916333828</v>
      </c>
      <c r="C70" s="6">
        <f t="shared" si="49"/>
        <v>386362.33205439936</v>
      </c>
      <c r="D70" s="6">
        <f t="shared" si="49"/>
        <v>361942.89421334834</v>
      </c>
      <c r="E70" s="6">
        <f t="shared" si="49"/>
        <v>333517.58016092668</v>
      </c>
      <c r="F70" s="6">
        <f t="shared" si="49"/>
        <v>301082.45166629791</v>
      </c>
      <c r="G70" s="6">
        <f t="shared" si="49"/>
        <v>264976.93399937556</v>
      </c>
      <c r="J70">
        <v>290000</v>
      </c>
      <c r="K70" s="8">
        <f>B35*EXP(-Sheet1!C$58)*EXP(-Sheet1!C$59)*EXP(-Sheet1!C$60)</f>
        <v>113431.84829417158</v>
      </c>
      <c r="L70" s="8">
        <f>C35*EXP(-Sheet1!D$58)*EXP(-Sheet1!D$59)*EXP(-Sheet1!D$60)</f>
        <v>92663.071370953738</v>
      </c>
      <c r="M70" s="8">
        <f>D35*EXP(-Sheet1!E$58)*EXP(-Sheet1!E$59)*EXP(-Sheet1!E$60)</f>
        <v>87962.854134441484</v>
      </c>
      <c r="N70" s="8">
        <f>E35*EXP(-Sheet1!F$58)*EXP(-Sheet1!F$59)*EXP(-Sheet1!F$60)</f>
        <v>82403.297027940222</v>
      </c>
      <c r="O70" s="8">
        <f>F35*EXP(-Sheet1!G$58)*EXP(-Sheet1!G$59)*EXP(-Sheet1!G$60)</f>
        <v>75931.724759433448</v>
      </c>
      <c r="P70" s="8">
        <f>G35*EXP(-Sheet1!H$58)*EXP(-Sheet1!H$59)*EXP(-Sheet1!H$60)</f>
        <v>68547.240714536485</v>
      </c>
      <c r="Q70" s="8">
        <f>H35*EXP(-Sheet1!I$58)*EXP(-Sheet1!I$59)*EXP(-Sheet1!I$60)</f>
        <v>60327.121617789693</v>
      </c>
      <c r="T70" t="s">
        <v>17</v>
      </c>
      <c r="U70">
        <v>729800</v>
      </c>
      <c r="V70">
        <v>204981</v>
      </c>
      <c r="W70" s="2">
        <f t="shared" si="50"/>
        <v>8612729797008141</v>
      </c>
      <c r="AN70" s="1"/>
    </row>
    <row r="71" spans="1:41" x14ac:dyDescent="0.25">
      <c r="A71" s="6">
        <v>300000</v>
      </c>
      <c r="B71" s="6">
        <f t="shared" si="45"/>
        <v>498230.68916333833</v>
      </c>
      <c r="C71" s="6">
        <f t="shared" si="49"/>
        <v>386362.33205439936</v>
      </c>
      <c r="D71" s="6">
        <f t="shared" si="49"/>
        <v>361942.89421334834</v>
      </c>
      <c r="E71" s="6">
        <f t="shared" si="49"/>
        <v>333517.58016092668</v>
      </c>
      <c r="F71" s="6">
        <f t="shared" si="49"/>
        <v>301082.45166629791</v>
      </c>
      <c r="G71" s="6">
        <f t="shared" si="49"/>
        <v>264976.93399937556</v>
      </c>
      <c r="J71">
        <v>300000</v>
      </c>
      <c r="K71" s="8">
        <f>B36*EXP(-Sheet1!C$58)*EXP(-Sheet1!C$59)*EXP(-Sheet1!C$60)</f>
        <v>113431.84829417158</v>
      </c>
      <c r="L71" s="8">
        <f>C36*EXP(-Sheet1!D$58)*EXP(-Sheet1!D$59)*EXP(-Sheet1!D$60)</f>
        <v>92663.071370953738</v>
      </c>
      <c r="M71" s="8">
        <f>D36*EXP(-Sheet1!E$58)*EXP(-Sheet1!E$59)*EXP(-Sheet1!E$60)</f>
        <v>87962.854134441484</v>
      </c>
      <c r="N71" s="8">
        <f>E36*EXP(-Sheet1!F$58)*EXP(-Sheet1!F$59)*EXP(-Sheet1!F$60)</f>
        <v>82403.297027940222</v>
      </c>
      <c r="O71" s="8">
        <f>F36*EXP(-Sheet1!G$58)*EXP(-Sheet1!G$59)*EXP(-Sheet1!G$60)</f>
        <v>75931.724759433448</v>
      </c>
      <c r="P71" s="8">
        <f>G36*EXP(-Sheet1!H$58)*EXP(-Sheet1!H$59)*EXP(-Sheet1!H$60)</f>
        <v>68547.240714536485</v>
      </c>
      <c r="Q71" s="8">
        <f>H36*EXP(-Sheet1!I$58)*EXP(-Sheet1!I$59)*EXP(-Sheet1!I$60)</f>
        <v>60327.121617789693</v>
      </c>
      <c r="T71" t="s">
        <v>18</v>
      </c>
      <c r="U71">
        <v>640274</v>
      </c>
      <c r="V71">
        <v>182699</v>
      </c>
      <c r="W71" s="2">
        <f t="shared" si="50"/>
        <v>6098296145678099</v>
      </c>
      <c r="AN71" s="1"/>
    </row>
    <row r="72" spans="1:41" x14ac:dyDescent="0.25">
      <c r="T72" t="s">
        <v>19</v>
      </c>
      <c r="U72" s="1">
        <v>1212400</v>
      </c>
      <c r="V72">
        <v>244450</v>
      </c>
      <c r="W72" s="2">
        <f t="shared" si="50"/>
        <v>1.4607305921125E+16</v>
      </c>
      <c r="AN72" s="1"/>
    </row>
    <row r="73" spans="1:41" x14ac:dyDescent="0.25">
      <c r="T73" t="s">
        <v>20</v>
      </c>
      <c r="U73">
        <v>542830</v>
      </c>
      <c r="V73">
        <v>135225</v>
      </c>
      <c r="W73" s="2">
        <f t="shared" si="50"/>
        <v>2472697389515625</v>
      </c>
      <c r="AM73" s="1"/>
      <c r="AN73" s="1"/>
      <c r="AO73" s="1"/>
    </row>
    <row r="74" spans="1:41" x14ac:dyDescent="0.25">
      <c r="J74" t="s">
        <v>9</v>
      </c>
      <c r="K74" s="9">
        <f>K40</f>
        <v>0</v>
      </c>
      <c r="L74" s="9">
        <f t="shared" ref="L74:O74" si="51">L40</f>
        <v>10</v>
      </c>
      <c r="M74" s="9">
        <f t="shared" si="51"/>
        <v>20</v>
      </c>
      <c r="N74" s="9">
        <f t="shared" si="51"/>
        <v>40</v>
      </c>
      <c r="O74" s="9">
        <f t="shared" si="51"/>
        <v>80</v>
      </c>
      <c r="P74" s="9">
        <f>P40</f>
        <v>160</v>
      </c>
      <c r="Q74" s="9">
        <f>Q40</f>
        <v>320</v>
      </c>
      <c r="T74" t="s">
        <v>21</v>
      </c>
      <c r="U74">
        <v>721133</v>
      </c>
      <c r="V74">
        <v>142692</v>
      </c>
      <c r="W74" s="2">
        <f t="shared" si="50"/>
        <v>2905352791437888</v>
      </c>
      <c r="AN74" s="1"/>
    </row>
    <row r="75" spans="1:41" x14ac:dyDescent="0.25"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T75" t="s">
        <v>22</v>
      </c>
      <c r="U75">
        <v>673046</v>
      </c>
      <c r="V75">
        <v>132996</v>
      </c>
      <c r="W75" s="2">
        <f t="shared" si="50"/>
        <v>2352424738383936</v>
      </c>
      <c r="AD75">
        <v>1978</v>
      </c>
      <c r="AG75">
        <v>3</v>
      </c>
      <c r="AH75" s="1">
        <v>0</v>
      </c>
      <c r="AI75" t="s">
        <v>51</v>
      </c>
      <c r="AN75" s="1"/>
    </row>
    <row r="76" spans="1:41" x14ac:dyDescent="0.25">
      <c r="J76">
        <v>10000</v>
      </c>
      <c r="K76" s="8">
        <f>B7*EXP(-Sheet1!C$58)*EXP(-Sheet1!C$59)</f>
        <v>185766.25707214201</v>
      </c>
      <c r="L76" s="8">
        <f>C7*EXP(-Sheet1!D$58)*EXP(-Sheet1!D$59)</f>
        <v>151753.42900830891</v>
      </c>
      <c r="M76" s="8">
        <f>D7*EXP(-Sheet1!E$58)*EXP(-Sheet1!E$59)</f>
        <v>144055.92802790998</v>
      </c>
      <c r="N76" s="8">
        <f>E7*EXP(-Sheet1!F$58)*EXP(-Sheet1!F$59)</f>
        <v>134951.09433098225</v>
      </c>
      <c r="O76" s="8">
        <f>F7*EXP(-Sheet1!G$58)*EXP(-Sheet1!G$59)</f>
        <v>124352.66209372719</v>
      </c>
      <c r="P76" s="8">
        <f>G7*EXP(-Sheet1!H$58)*EXP(-Sheet1!H$59)</f>
        <v>112259.16293931073</v>
      </c>
      <c r="Q76" s="8">
        <f>H7*EXP(-Sheet1!I$58)*EXP(-Sheet1!I$59)</f>
        <v>98797.152223151483</v>
      </c>
      <c r="T76" t="s">
        <v>23</v>
      </c>
      <c r="U76">
        <v>737954</v>
      </c>
      <c r="V76">
        <v>140237</v>
      </c>
      <c r="W76" s="2">
        <f t="shared" si="50"/>
        <v>2757959204292053</v>
      </c>
      <c r="AD76">
        <v>1979</v>
      </c>
      <c r="AG76">
        <v>3</v>
      </c>
      <c r="AH76" s="1">
        <v>0</v>
      </c>
      <c r="AI76" t="s">
        <v>52</v>
      </c>
      <c r="AN76" s="1"/>
    </row>
    <row r="77" spans="1:41" x14ac:dyDescent="0.25">
      <c r="J77">
        <v>20000</v>
      </c>
      <c r="K77" s="8">
        <f>B8*EXP(-Sheet1!C$58)*EXP(-Sheet1!C$59)</f>
        <v>185766.25707214201</v>
      </c>
      <c r="L77" s="8">
        <f>C8*EXP(-Sheet1!D$58)*EXP(-Sheet1!D$59)</f>
        <v>151753.42900830891</v>
      </c>
      <c r="M77" s="8">
        <f>D8*EXP(-Sheet1!E$58)*EXP(-Sheet1!E$59)</f>
        <v>144055.92802790998</v>
      </c>
      <c r="N77" s="8">
        <f>E8*EXP(-Sheet1!F$58)*EXP(-Sheet1!F$59)</f>
        <v>134951.09433098225</v>
      </c>
      <c r="O77" s="8">
        <f>F8*EXP(-Sheet1!G$58)*EXP(-Sheet1!G$59)</f>
        <v>124352.66209372719</v>
      </c>
      <c r="P77" s="8">
        <f>G8*EXP(-Sheet1!H$58)*EXP(-Sheet1!H$59)</f>
        <v>112259.16293931073</v>
      </c>
      <c r="Q77" s="8">
        <f>H8*EXP(-Sheet1!I$58)*EXP(-Sheet1!I$59)</f>
        <v>98797.152223151483</v>
      </c>
      <c r="T77" t="s">
        <v>24</v>
      </c>
      <c r="U77">
        <v>869217</v>
      </c>
      <c r="V77">
        <v>156562</v>
      </c>
      <c r="W77" s="2">
        <f t="shared" si="50"/>
        <v>3837594488496328</v>
      </c>
      <c r="AD77">
        <v>1980</v>
      </c>
      <c r="AG77">
        <v>3</v>
      </c>
      <c r="AH77" s="1">
        <v>0</v>
      </c>
      <c r="AI77" t="s">
        <v>53</v>
      </c>
      <c r="AN77" s="1"/>
    </row>
    <row r="78" spans="1:41" x14ac:dyDescent="0.25">
      <c r="J78">
        <v>30000</v>
      </c>
      <c r="K78" s="8">
        <f>B9*EXP(-Sheet1!C$58)*EXP(-Sheet1!C$59)</f>
        <v>185766.25707214201</v>
      </c>
      <c r="L78" s="8">
        <f>C9*EXP(-Sheet1!D$58)*EXP(-Sheet1!D$59)</f>
        <v>151753.42900830891</v>
      </c>
      <c r="M78" s="8">
        <f>D9*EXP(-Sheet1!E$58)*EXP(-Sheet1!E$59)</f>
        <v>144055.92802790998</v>
      </c>
      <c r="N78" s="8">
        <f>E9*EXP(-Sheet1!F$58)*EXP(-Sheet1!F$59)</f>
        <v>134951.09433098225</v>
      </c>
      <c r="O78" s="8">
        <f>F9*EXP(-Sheet1!G$58)*EXP(-Sheet1!G$59)</f>
        <v>124352.66209372719</v>
      </c>
      <c r="P78" s="8">
        <f>G9*EXP(-Sheet1!H$58)*EXP(-Sheet1!H$59)</f>
        <v>112259.16293931073</v>
      </c>
      <c r="Q78" s="8">
        <f>H9*EXP(-Sheet1!I$58)*EXP(-Sheet1!I$59)</f>
        <v>98797.152223151483</v>
      </c>
      <c r="T78" t="s">
        <v>25</v>
      </c>
      <c r="U78">
        <v>556741</v>
      </c>
      <c r="V78">
        <v>109802</v>
      </c>
      <c r="W78" s="2">
        <f t="shared" si="50"/>
        <v>1323825529557608</v>
      </c>
      <c r="AD78">
        <v>1981</v>
      </c>
      <c r="AG78">
        <v>3</v>
      </c>
      <c r="AH78" s="1">
        <v>0</v>
      </c>
      <c r="AI78" t="s">
        <v>54</v>
      </c>
    </row>
    <row r="79" spans="1:41" x14ac:dyDescent="0.25">
      <c r="J79">
        <v>40000</v>
      </c>
      <c r="K79" s="8">
        <f>B10*EXP(-Sheet1!C$58)*EXP(-Sheet1!C$59)</f>
        <v>185766.25707214201</v>
      </c>
      <c r="L79" s="8">
        <f>C10*EXP(-Sheet1!D$58)*EXP(-Sheet1!D$59)</f>
        <v>151753.42900830891</v>
      </c>
      <c r="M79" s="8">
        <f>D10*EXP(-Sheet1!E$58)*EXP(-Sheet1!E$59)</f>
        <v>144055.92802790998</v>
      </c>
      <c r="N79" s="8">
        <f>E10*EXP(-Sheet1!F$58)*EXP(-Sheet1!F$59)</f>
        <v>134951.09433098225</v>
      </c>
      <c r="O79" s="8">
        <f>F10*EXP(-Sheet1!G$58)*EXP(-Sheet1!G$59)</f>
        <v>124352.66209372719</v>
      </c>
      <c r="P79" s="8">
        <f>G10*EXP(-Sheet1!H$58)*EXP(-Sheet1!H$59)</f>
        <v>112259.16293931073</v>
      </c>
      <c r="Q79" s="8">
        <f>H10*EXP(-Sheet1!I$58)*EXP(-Sheet1!I$59)</f>
        <v>98797.152223151483</v>
      </c>
      <c r="T79" t="s">
        <v>26</v>
      </c>
      <c r="U79">
        <v>500041</v>
      </c>
      <c r="V79">
        <v>93689.8</v>
      </c>
      <c r="W79" s="2">
        <f t="shared" si="50"/>
        <v>822388323730582.88</v>
      </c>
      <c r="AD79">
        <v>1982</v>
      </c>
      <c r="AG79">
        <v>3</v>
      </c>
      <c r="AH79" s="1">
        <v>0</v>
      </c>
      <c r="AI79" t="s">
        <v>55</v>
      </c>
    </row>
    <row r="80" spans="1:41" x14ac:dyDescent="0.25">
      <c r="J80">
        <v>50000</v>
      </c>
      <c r="K80" s="8">
        <f>B11*EXP(-Sheet1!C$58)*EXP(-Sheet1!C$59)</f>
        <v>185766.25707214201</v>
      </c>
      <c r="L80" s="8">
        <f>C11*EXP(-Sheet1!D$58)*EXP(-Sheet1!D$59)</f>
        <v>151753.42900830891</v>
      </c>
      <c r="M80" s="8">
        <f>D11*EXP(-Sheet1!E$58)*EXP(-Sheet1!E$59)</f>
        <v>144055.92802791001</v>
      </c>
      <c r="N80" s="8">
        <f>E11*EXP(-Sheet1!F$58)*EXP(-Sheet1!F$59)</f>
        <v>134951.09433098225</v>
      </c>
      <c r="O80" s="8">
        <f>F11*EXP(-Sheet1!G$58)*EXP(-Sheet1!G$59)</f>
        <v>124352.66209372719</v>
      </c>
      <c r="P80" s="8">
        <f>G11*EXP(-Sheet1!H$58)*EXP(-Sheet1!H$59)</f>
        <v>112259.16293931073</v>
      </c>
      <c r="Q80" s="8">
        <f>H11*EXP(-Sheet1!I$58)*EXP(-Sheet1!I$59)</f>
        <v>98797.152223151483</v>
      </c>
      <c r="T80" t="s">
        <v>27</v>
      </c>
      <c r="U80">
        <v>341750</v>
      </c>
      <c r="V80">
        <v>68986.5</v>
      </c>
      <c r="W80" s="2">
        <f t="shared" si="50"/>
        <v>328316217223289.63</v>
      </c>
      <c r="AD80">
        <v>1983</v>
      </c>
      <c r="AG80">
        <v>3</v>
      </c>
      <c r="AH80" s="1">
        <v>1.6786300000000001</v>
      </c>
      <c r="AI80" t="s">
        <v>56</v>
      </c>
    </row>
    <row r="81" spans="10:35" x14ac:dyDescent="0.25">
      <c r="J81">
        <v>60000</v>
      </c>
      <c r="K81" s="8">
        <f>B12*EXP(-Sheet1!C$58)*EXP(-Sheet1!C$59)</f>
        <v>185766.25707214201</v>
      </c>
      <c r="L81" s="8">
        <f>C12*EXP(-Sheet1!D$58)*EXP(-Sheet1!D$59)</f>
        <v>151753.42900830891</v>
      </c>
      <c r="M81" s="8">
        <f>D12*EXP(-Sheet1!E$58)*EXP(-Sheet1!E$59)</f>
        <v>144055.92802790998</v>
      </c>
      <c r="N81" s="8">
        <f>E12*EXP(-Sheet1!F$58)*EXP(-Sheet1!F$59)</f>
        <v>134951.09433098225</v>
      </c>
      <c r="O81" s="8">
        <f>F12*EXP(-Sheet1!G$58)*EXP(-Sheet1!G$59)</f>
        <v>124352.66209372719</v>
      </c>
      <c r="P81" s="8">
        <f>G12*EXP(-Sheet1!H$58)*EXP(-Sheet1!H$59)</f>
        <v>112259.16293931073</v>
      </c>
      <c r="Q81" s="8">
        <f>H12*EXP(-Sheet1!I$58)*EXP(-Sheet1!I$59)</f>
        <v>98797.152223151483</v>
      </c>
      <c r="T81" t="s">
        <v>28</v>
      </c>
      <c r="U81">
        <v>381931</v>
      </c>
      <c r="V81">
        <v>70618.399999999994</v>
      </c>
      <c r="W81" s="2">
        <f t="shared" si="50"/>
        <v>352171024385237.44</v>
      </c>
      <c r="AD81">
        <v>1984</v>
      </c>
      <c r="AG81">
        <v>3</v>
      </c>
      <c r="AH81" s="1">
        <v>0</v>
      </c>
      <c r="AI81" t="s">
        <v>57</v>
      </c>
    </row>
    <row r="82" spans="10:35" x14ac:dyDescent="0.25">
      <c r="J82">
        <v>70000</v>
      </c>
      <c r="K82" s="8">
        <f>B13*EXP(-Sheet1!C$58)*EXP(-Sheet1!C$59)</f>
        <v>185766.25707214201</v>
      </c>
      <c r="L82" s="8">
        <f>C13*EXP(-Sheet1!D$58)*EXP(-Sheet1!D$59)</f>
        <v>151753.42900830891</v>
      </c>
      <c r="M82" s="8">
        <f>D13*EXP(-Sheet1!E$58)*EXP(-Sheet1!E$59)</f>
        <v>144055.92802790998</v>
      </c>
      <c r="N82" s="8">
        <f>E13*EXP(-Sheet1!F$58)*EXP(-Sheet1!F$59)</f>
        <v>134951.09433098225</v>
      </c>
      <c r="O82" s="8">
        <f>F13*EXP(-Sheet1!G$58)*EXP(-Sheet1!G$59)</f>
        <v>124352.66209372719</v>
      </c>
      <c r="P82" s="8">
        <f>G13*EXP(-Sheet1!H$58)*EXP(-Sheet1!H$59)</f>
        <v>112259.16293931073</v>
      </c>
      <c r="Q82" s="8">
        <f>H13*EXP(-Sheet1!I$58)*EXP(-Sheet1!I$59)</f>
        <v>98797.152223151483</v>
      </c>
      <c r="T82" t="s">
        <v>29</v>
      </c>
      <c r="U82">
        <v>522395</v>
      </c>
      <c r="V82">
        <v>84482.5</v>
      </c>
      <c r="W82" s="2">
        <f t="shared" si="50"/>
        <v>602976339504015.63</v>
      </c>
      <c r="AD82">
        <v>1985</v>
      </c>
      <c r="AG82">
        <v>3</v>
      </c>
      <c r="AH82" s="1">
        <v>2.6998600000000001</v>
      </c>
      <c r="AI82" t="s">
        <v>58</v>
      </c>
    </row>
    <row r="83" spans="10:35" x14ac:dyDescent="0.25">
      <c r="J83">
        <v>80000</v>
      </c>
      <c r="K83" s="8">
        <f>B14*EXP(-Sheet1!C$58)*EXP(-Sheet1!C$59)</f>
        <v>185766.25707214201</v>
      </c>
      <c r="L83" s="8">
        <f>C14*EXP(-Sheet1!D$58)*EXP(-Sheet1!D$59)</f>
        <v>151753.42900830891</v>
      </c>
      <c r="M83" s="8">
        <f>D14*EXP(-Sheet1!E$58)*EXP(-Sheet1!E$59)</f>
        <v>144055.92802790998</v>
      </c>
      <c r="N83" s="8">
        <f>E14*EXP(-Sheet1!F$58)*EXP(-Sheet1!F$59)</f>
        <v>134951.09433098225</v>
      </c>
      <c r="O83" s="8">
        <f>F14*EXP(-Sheet1!G$58)*EXP(-Sheet1!G$59)</f>
        <v>124352.66209372719</v>
      </c>
      <c r="P83" s="8">
        <f>G14*EXP(-Sheet1!H$58)*EXP(-Sheet1!H$59)</f>
        <v>112259.16293931073</v>
      </c>
      <c r="Q83" s="8">
        <f>H14*EXP(-Sheet1!I$58)*EXP(-Sheet1!I$59)</f>
        <v>98797.152223151483</v>
      </c>
      <c r="T83" t="s">
        <v>30</v>
      </c>
      <c r="U83">
        <v>344704</v>
      </c>
      <c r="V83">
        <v>61064.6</v>
      </c>
      <c r="W83" s="2">
        <f t="shared" si="50"/>
        <v>227702893757866.13</v>
      </c>
      <c r="AD83">
        <v>1986</v>
      </c>
      <c r="AG83">
        <v>3</v>
      </c>
      <c r="AH83" s="1">
        <v>0</v>
      </c>
      <c r="AI83" t="s">
        <v>59</v>
      </c>
    </row>
    <row r="84" spans="10:35" x14ac:dyDescent="0.25">
      <c r="J84">
        <v>90000</v>
      </c>
      <c r="K84" s="8">
        <f>B15*EXP(-Sheet1!C$58)*EXP(-Sheet1!C$59)</f>
        <v>185766.25707214201</v>
      </c>
      <c r="L84" s="8">
        <f>C15*EXP(-Sheet1!D$58)*EXP(-Sheet1!D$59)</f>
        <v>151753.42900830894</v>
      </c>
      <c r="M84" s="8">
        <f>D15*EXP(-Sheet1!E$58)*EXP(-Sheet1!E$59)</f>
        <v>144055.92802790998</v>
      </c>
      <c r="N84" s="8">
        <f>E15*EXP(-Sheet1!F$58)*EXP(-Sheet1!F$59)</f>
        <v>134951.09433098225</v>
      </c>
      <c r="O84" s="8">
        <f>F15*EXP(-Sheet1!G$58)*EXP(-Sheet1!G$59)</f>
        <v>124352.66209372719</v>
      </c>
      <c r="P84" s="8">
        <f>G15*EXP(-Sheet1!H$58)*EXP(-Sheet1!H$59)</f>
        <v>112259.16293931073</v>
      </c>
      <c r="Q84" s="8">
        <f>H15*EXP(-Sheet1!I$58)*EXP(-Sheet1!I$59)</f>
        <v>98797.152223151483</v>
      </c>
      <c r="T84" t="s">
        <v>31</v>
      </c>
      <c r="U84">
        <v>357355</v>
      </c>
      <c r="V84">
        <v>60808.2</v>
      </c>
      <c r="W84" s="2">
        <f t="shared" si="50"/>
        <v>224846661609127.34</v>
      </c>
      <c r="AD84">
        <v>1987</v>
      </c>
      <c r="AG84">
        <v>3</v>
      </c>
      <c r="AH84" s="1">
        <v>0</v>
      </c>
      <c r="AI84" t="s">
        <v>60</v>
      </c>
    </row>
    <row r="85" spans="10:35" x14ac:dyDescent="0.25">
      <c r="J85">
        <v>100000</v>
      </c>
      <c r="K85" s="8">
        <f>B16*EXP(-Sheet1!C$58)*EXP(-Sheet1!C$59)</f>
        <v>185766.25707214201</v>
      </c>
      <c r="L85" s="8">
        <f>C16*EXP(-Sheet1!D$58)*EXP(-Sheet1!D$59)</f>
        <v>151753.42900830891</v>
      </c>
      <c r="M85" s="8">
        <f>D16*EXP(-Sheet1!E$58)*EXP(-Sheet1!E$59)</f>
        <v>144055.92802791001</v>
      </c>
      <c r="N85" s="8">
        <f>E16*EXP(-Sheet1!F$58)*EXP(-Sheet1!F$59)</f>
        <v>134951.09433098225</v>
      </c>
      <c r="O85" s="8">
        <f>F16*EXP(-Sheet1!G$58)*EXP(-Sheet1!G$59)</f>
        <v>124352.66209372719</v>
      </c>
      <c r="P85" s="8">
        <f>G16*EXP(-Sheet1!H$58)*EXP(-Sheet1!H$59)</f>
        <v>112259.16293931073</v>
      </c>
      <c r="Q85" s="8">
        <f>H16*EXP(-Sheet1!I$58)*EXP(-Sheet1!I$59)</f>
        <v>98797.152223151483</v>
      </c>
      <c r="T85" t="s">
        <v>32</v>
      </c>
      <c r="U85">
        <v>290385</v>
      </c>
      <c r="V85">
        <v>50242.1</v>
      </c>
      <c r="W85" s="2">
        <f t="shared" si="50"/>
        <v>126824556051564.45</v>
      </c>
      <c r="AD85">
        <v>1988</v>
      </c>
      <c r="AG85">
        <v>3</v>
      </c>
      <c r="AH85" s="1">
        <v>0</v>
      </c>
      <c r="AI85" t="s">
        <v>61</v>
      </c>
    </row>
    <row r="86" spans="10:35" x14ac:dyDescent="0.25">
      <c r="J86">
        <v>110000</v>
      </c>
      <c r="K86" s="8">
        <f>B17*EXP(-Sheet1!C$58)*EXP(-Sheet1!C$59)</f>
        <v>185766.25707214201</v>
      </c>
      <c r="L86" s="8">
        <f>C17*EXP(-Sheet1!D$58)*EXP(-Sheet1!D$59)</f>
        <v>151753.42900830891</v>
      </c>
      <c r="M86" s="8">
        <f>D17*EXP(-Sheet1!E$58)*EXP(-Sheet1!E$59)</f>
        <v>144055.92802790998</v>
      </c>
      <c r="N86" s="8">
        <f>E17*EXP(-Sheet1!F$58)*EXP(-Sheet1!F$59)</f>
        <v>134951.09433098225</v>
      </c>
      <c r="O86" s="8">
        <f>F17*EXP(-Sheet1!G$58)*EXP(-Sheet1!G$59)</f>
        <v>124352.66209372719</v>
      </c>
      <c r="P86" s="8">
        <f>G17*EXP(-Sheet1!H$58)*EXP(-Sheet1!H$59)</f>
        <v>112259.16293931073</v>
      </c>
      <c r="Q86" s="8">
        <f>H17*EXP(-Sheet1!I$58)*EXP(-Sheet1!I$59)</f>
        <v>98797.152223151483</v>
      </c>
      <c r="T86" t="s">
        <v>33</v>
      </c>
      <c r="U86">
        <v>413488</v>
      </c>
      <c r="V86">
        <v>65800.600000000006</v>
      </c>
      <c r="W86" s="2">
        <f t="shared" si="50"/>
        <v>284898105423064.31</v>
      </c>
      <c r="AD86">
        <v>1989</v>
      </c>
      <c r="AG86">
        <v>3</v>
      </c>
      <c r="AH86" s="1">
        <v>0</v>
      </c>
      <c r="AI86" t="s">
        <v>62</v>
      </c>
    </row>
    <row r="87" spans="10:35" x14ac:dyDescent="0.25">
      <c r="J87">
        <v>120000</v>
      </c>
      <c r="K87" s="8">
        <f>B18*EXP(-Sheet1!C$58)*EXP(-Sheet1!C$59)</f>
        <v>185766.25707214201</v>
      </c>
      <c r="L87" s="8">
        <f>C18*EXP(-Sheet1!D$58)*EXP(-Sheet1!D$59)</f>
        <v>151753.42900830891</v>
      </c>
      <c r="M87" s="8">
        <f>D18*EXP(-Sheet1!E$58)*EXP(-Sheet1!E$59)</f>
        <v>144055.92802790998</v>
      </c>
      <c r="N87" s="8">
        <f>E18*EXP(-Sheet1!F$58)*EXP(-Sheet1!F$59)</f>
        <v>134951.09433098225</v>
      </c>
      <c r="O87" s="8">
        <f>F18*EXP(-Sheet1!G$58)*EXP(-Sheet1!G$59)</f>
        <v>124352.66209372719</v>
      </c>
      <c r="P87" s="8">
        <f>G18*EXP(-Sheet1!H$58)*EXP(-Sheet1!H$59)</f>
        <v>112259.16293931073</v>
      </c>
      <c r="Q87" s="8">
        <f>H18*EXP(-Sheet1!I$58)*EXP(-Sheet1!I$59)</f>
        <v>98797.152223151483</v>
      </c>
      <c r="T87" t="s">
        <v>34</v>
      </c>
      <c r="U87">
        <v>493620</v>
      </c>
      <c r="V87">
        <v>75785.600000000006</v>
      </c>
      <c r="W87" s="2">
        <f t="shared" si="50"/>
        <v>435271347502678.13</v>
      </c>
      <c r="AD87">
        <v>1990</v>
      </c>
      <c r="AG87">
        <v>3</v>
      </c>
      <c r="AH87" s="1">
        <v>0</v>
      </c>
      <c r="AI87" t="s">
        <v>63</v>
      </c>
    </row>
    <row r="88" spans="10:35" x14ac:dyDescent="0.25">
      <c r="J88">
        <v>130000</v>
      </c>
      <c r="K88" s="8">
        <f>B19*EXP(-Sheet1!C$58)*EXP(-Sheet1!C$59)</f>
        <v>185766.25707214201</v>
      </c>
      <c r="L88" s="8">
        <f>C19*EXP(-Sheet1!D$58)*EXP(-Sheet1!D$59)</f>
        <v>151753.42900830891</v>
      </c>
      <c r="M88" s="8">
        <f>D19*EXP(-Sheet1!E$58)*EXP(-Sheet1!E$59)</f>
        <v>144055.92802790998</v>
      </c>
      <c r="N88" s="8">
        <f>E19*EXP(-Sheet1!F$58)*EXP(-Sheet1!F$59)</f>
        <v>134951.09433098225</v>
      </c>
      <c r="O88" s="8">
        <f>F19*EXP(-Sheet1!G$58)*EXP(-Sheet1!G$59)</f>
        <v>124352.66209372719</v>
      </c>
      <c r="P88" s="8">
        <f>G19*EXP(-Sheet1!H$58)*EXP(-Sheet1!H$59)</f>
        <v>112259.16293931073</v>
      </c>
      <c r="Q88" s="8">
        <f>H19*EXP(-Sheet1!I$58)*EXP(-Sheet1!I$59)</f>
        <v>98797.152223151483</v>
      </c>
      <c r="T88" t="s">
        <v>35</v>
      </c>
      <c r="U88">
        <v>328576</v>
      </c>
      <c r="V88">
        <v>54072.7</v>
      </c>
      <c r="W88" s="2">
        <f t="shared" si="50"/>
        <v>158100836201220.53</v>
      </c>
      <c r="AD88">
        <v>1991</v>
      </c>
      <c r="AG88">
        <v>3</v>
      </c>
      <c r="AH88" s="1">
        <v>0</v>
      </c>
      <c r="AI88" t="s">
        <v>64</v>
      </c>
    </row>
    <row r="89" spans="10:35" x14ac:dyDescent="0.25">
      <c r="J89">
        <v>140000</v>
      </c>
      <c r="K89" s="8">
        <f>B20*EXP(-Sheet1!C$58)*EXP(-Sheet1!C$59)</f>
        <v>185766.25707214201</v>
      </c>
      <c r="L89" s="8">
        <f>C20*EXP(-Sheet1!D$58)*EXP(-Sheet1!D$59)</f>
        <v>151753.42900830891</v>
      </c>
      <c r="M89" s="8">
        <f>D20*EXP(-Sheet1!E$58)*EXP(-Sheet1!E$59)</f>
        <v>144055.92802790998</v>
      </c>
      <c r="N89" s="8">
        <f>E20*EXP(-Sheet1!F$58)*EXP(-Sheet1!F$59)</f>
        <v>134951.09433098225</v>
      </c>
      <c r="O89" s="8">
        <f>F20*EXP(-Sheet1!G$58)*EXP(-Sheet1!G$59)</f>
        <v>124352.66209372719</v>
      </c>
      <c r="P89" s="8">
        <f>G20*EXP(-Sheet1!H$58)*EXP(-Sheet1!H$59)</f>
        <v>112259.16293931073</v>
      </c>
      <c r="Q89" s="8">
        <f>H20*EXP(-Sheet1!I$58)*EXP(-Sheet1!I$59)</f>
        <v>98797.152223151483</v>
      </c>
      <c r="T89" t="s">
        <v>36</v>
      </c>
      <c r="U89">
        <v>225417</v>
      </c>
      <c r="V89">
        <v>38759.199999999997</v>
      </c>
      <c r="W89" s="2">
        <f t="shared" si="50"/>
        <v>58226999840178.68</v>
      </c>
      <c r="AD89">
        <v>1992</v>
      </c>
      <c r="AG89">
        <v>3</v>
      </c>
      <c r="AH89" s="1">
        <v>0</v>
      </c>
      <c r="AI89" t="s">
        <v>65</v>
      </c>
    </row>
    <row r="90" spans="10:35" x14ac:dyDescent="0.25">
      <c r="J90">
        <v>150000</v>
      </c>
      <c r="K90" s="8">
        <f>B21*EXP(-Sheet1!C$58)*EXP(-Sheet1!C$59)</f>
        <v>185766.25707214201</v>
      </c>
      <c r="L90" s="8">
        <f>C21*EXP(-Sheet1!D$58)*EXP(-Sheet1!D$59)</f>
        <v>151753.42900830891</v>
      </c>
      <c r="M90" s="8">
        <f>D21*EXP(-Sheet1!E$58)*EXP(-Sheet1!E$59)</f>
        <v>144055.92802790998</v>
      </c>
      <c r="N90" s="8">
        <f>E21*EXP(-Sheet1!F$58)*EXP(-Sheet1!F$59)</f>
        <v>134951.09433098225</v>
      </c>
      <c r="O90" s="8">
        <f>F21*EXP(-Sheet1!G$58)*EXP(-Sheet1!G$59)</f>
        <v>124352.66209372719</v>
      </c>
      <c r="P90" s="8">
        <f>G21*EXP(-Sheet1!H$58)*EXP(-Sheet1!H$59)</f>
        <v>112259.16293931073</v>
      </c>
      <c r="Q90" s="8">
        <f>H21*EXP(-Sheet1!I$58)*EXP(-Sheet1!I$59)</f>
        <v>98797.152223151483</v>
      </c>
      <c r="T90" t="s">
        <v>37</v>
      </c>
      <c r="U90">
        <v>274700</v>
      </c>
      <c r="V90">
        <v>42640.3</v>
      </c>
      <c r="W90" s="2">
        <f t="shared" si="50"/>
        <v>77528388108152.844</v>
      </c>
      <c r="AD90">
        <v>1993</v>
      </c>
      <c r="AG90">
        <v>3</v>
      </c>
      <c r="AH90" s="1">
        <v>0</v>
      </c>
      <c r="AI90" t="s">
        <v>66</v>
      </c>
    </row>
    <row r="91" spans="10:35" x14ac:dyDescent="0.25">
      <c r="J91">
        <v>160000</v>
      </c>
      <c r="K91" s="8">
        <f>B22*EXP(-Sheet1!C$58)*EXP(-Sheet1!C$59)</f>
        <v>185766.25707214201</v>
      </c>
      <c r="L91" s="8">
        <f>C22*EXP(-Sheet1!D$58)*EXP(-Sheet1!D$59)</f>
        <v>151753.42900830891</v>
      </c>
      <c r="M91" s="8">
        <f>D22*EXP(-Sheet1!E$58)*EXP(-Sheet1!E$59)</f>
        <v>144055.92802790998</v>
      </c>
      <c r="N91" s="8">
        <f>E22*EXP(-Sheet1!F$58)*EXP(-Sheet1!F$59)</f>
        <v>134951.09433098225</v>
      </c>
      <c r="O91" s="8">
        <f>F22*EXP(-Sheet1!G$58)*EXP(-Sheet1!G$59)</f>
        <v>124352.66209372719</v>
      </c>
      <c r="P91" s="8">
        <f>G22*EXP(-Sheet1!H$58)*EXP(-Sheet1!H$59)</f>
        <v>112259.16293931073</v>
      </c>
      <c r="Q91" s="8">
        <f>H22*EXP(-Sheet1!I$58)*EXP(-Sheet1!I$59)</f>
        <v>98797.152223151483</v>
      </c>
      <c r="T91" t="s">
        <v>38</v>
      </c>
      <c r="U91">
        <v>330180</v>
      </c>
      <c r="V91">
        <v>49794.8</v>
      </c>
      <c r="W91" s="2">
        <f t="shared" si="50"/>
        <v>123467307415635.42</v>
      </c>
      <c r="AD91">
        <v>1994</v>
      </c>
      <c r="AG91">
        <v>3</v>
      </c>
      <c r="AH91" s="1">
        <v>0</v>
      </c>
      <c r="AI91" t="s">
        <v>67</v>
      </c>
    </row>
    <row r="92" spans="10:35" x14ac:dyDescent="0.25">
      <c r="J92">
        <v>170000</v>
      </c>
      <c r="K92" s="8">
        <f>B23*EXP(-Sheet1!C$58)*EXP(-Sheet1!C$59)</f>
        <v>185766.25707214201</v>
      </c>
      <c r="L92" s="8">
        <f>C23*EXP(-Sheet1!D$58)*EXP(-Sheet1!D$59)</f>
        <v>151753.42900830891</v>
      </c>
      <c r="M92" s="8">
        <f>D23*EXP(-Sheet1!E$58)*EXP(-Sheet1!E$59)</f>
        <v>144055.92802790998</v>
      </c>
      <c r="N92" s="8">
        <f>E23*EXP(-Sheet1!F$58)*EXP(-Sheet1!F$59)</f>
        <v>134951.09433098225</v>
      </c>
      <c r="O92" s="8">
        <f>F23*EXP(-Sheet1!G$58)*EXP(-Sheet1!G$59)</f>
        <v>124352.66209372719</v>
      </c>
      <c r="P92" s="8">
        <f>G23*EXP(-Sheet1!H$58)*EXP(-Sheet1!H$59)</f>
        <v>112259.16293931073</v>
      </c>
      <c r="Q92" s="8">
        <f>H23*EXP(-Sheet1!I$58)*EXP(-Sheet1!I$59)</f>
        <v>98797.152223151483</v>
      </c>
      <c r="T92" t="s">
        <v>39</v>
      </c>
      <c r="U92">
        <v>491320</v>
      </c>
      <c r="V92">
        <v>71451.199999999997</v>
      </c>
      <c r="W92" s="2">
        <f t="shared" si="50"/>
        <v>364777952302665.69</v>
      </c>
      <c r="AD92">
        <v>1995</v>
      </c>
      <c r="AG92">
        <v>3</v>
      </c>
      <c r="AH92" s="1">
        <v>0</v>
      </c>
      <c r="AI92" t="s">
        <v>68</v>
      </c>
    </row>
    <row r="93" spans="10:35" x14ac:dyDescent="0.25">
      <c r="J93">
        <v>180000</v>
      </c>
      <c r="K93" s="8">
        <f>B24*EXP(-Sheet1!C$58)*EXP(-Sheet1!C$59)</f>
        <v>185766.25707214201</v>
      </c>
      <c r="L93" s="8">
        <f>C24*EXP(-Sheet1!D$58)*EXP(-Sheet1!D$59)</f>
        <v>151753.42900830894</v>
      </c>
      <c r="M93" s="8">
        <f>D24*EXP(-Sheet1!E$58)*EXP(-Sheet1!E$59)</f>
        <v>144055.92802790998</v>
      </c>
      <c r="N93" s="8">
        <f>E24*EXP(-Sheet1!F$58)*EXP(-Sheet1!F$59)</f>
        <v>134951.09433098225</v>
      </c>
      <c r="O93" s="8">
        <f>F24*EXP(-Sheet1!G$58)*EXP(-Sheet1!G$59)</f>
        <v>124352.66209372719</v>
      </c>
      <c r="P93" s="8">
        <f>G24*EXP(-Sheet1!H$58)*EXP(-Sheet1!H$59)</f>
        <v>112259.16293931073</v>
      </c>
      <c r="Q93" s="8">
        <f>H24*EXP(-Sheet1!I$58)*EXP(-Sheet1!I$59)</f>
        <v>98797.152223151483</v>
      </c>
      <c r="T93" t="s">
        <v>40</v>
      </c>
      <c r="U93">
        <v>753167</v>
      </c>
      <c r="V93">
        <v>108012</v>
      </c>
      <c r="W93" s="2">
        <f t="shared" si="50"/>
        <v>1260131950657728</v>
      </c>
      <c r="AD93">
        <v>1996</v>
      </c>
      <c r="AG93">
        <v>3</v>
      </c>
      <c r="AH93" s="1">
        <v>0</v>
      </c>
      <c r="AI93" t="s">
        <v>69</v>
      </c>
    </row>
    <row r="94" spans="10:35" x14ac:dyDescent="0.25">
      <c r="J94">
        <v>190000</v>
      </c>
      <c r="K94" s="8">
        <f>B25*EXP(-Sheet1!C$58)*EXP(-Sheet1!C$59)</f>
        <v>185766.25707214201</v>
      </c>
      <c r="L94" s="8">
        <f>C25*EXP(-Sheet1!D$58)*EXP(-Sheet1!D$59)</f>
        <v>151753.42900830891</v>
      </c>
      <c r="M94" s="8">
        <f>D25*EXP(-Sheet1!E$58)*EXP(-Sheet1!E$59)</f>
        <v>144055.92802790998</v>
      </c>
      <c r="N94" s="8">
        <f>E25*EXP(-Sheet1!F$58)*EXP(-Sheet1!F$59)</f>
        <v>134951.09433098225</v>
      </c>
      <c r="O94" s="8">
        <f>F25*EXP(-Sheet1!G$58)*EXP(-Sheet1!G$59)</f>
        <v>124352.66209372719</v>
      </c>
      <c r="P94" s="8">
        <f>G25*EXP(-Sheet1!H$58)*EXP(-Sheet1!H$59)</f>
        <v>112259.16293931073</v>
      </c>
      <c r="Q94" s="8">
        <f>H25*EXP(-Sheet1!I$58)*EXP(-Sheet1!I$59)</f>
        <v>98797.152223151483</v>
      </c>
      <c r="T94" t="s">
        <v>41</v>
      </c>
      <c r="U94">
        <v>543207</v>
      </c>
      <c r="V94">
        <v>84386</v>
      </c>
      <c r="W94" s="2">
        <f t="shared" si="50"/>
        <v>600912452504456</v>
      </c>
      <c r="AD94">
        <v>1997</v>
      </c>
      <c r="AG94">
        <v>3</v>
      </c>
      <c r="AH94" s="1">
        <v>0</v>
      </c>
      <c r="AI94" t="s">
        <v>70</v>
      </c>
    </row>
    <row r="95" spans="10:35" x14ac:dyDescent="0.25">
      <c r="J95">
        <v>200000</v>
      </c>
      <c r="K95" s="8">
        <f>B26*EXP(-Sheet1!C$58)*EXP(-Sheet1!C$59)</f>
        <v>185766.25707214201</v>
      </c>
      <c r="L95" s="8">
        <f>C26*EXP(-Sheet1!D$58)*EXP(-Sheet1!D$59)</f>
        <v>151753.42900830891</v>
      </c>
      <c r="M95" s="8">
        <f>D26*EXP(-Sheet1!E$58)*EXP(-Sheet1!E$59)</f>
        <v>144055.92802790998</v>
      </c>
      <c r="N95" s="8">
        <f>E26*EXP(-Sheet1!F$58)*EXP(-Sheet1!F$59)</f>
        <v>134951.09433098225</v>
      </c>
      <c r="O95" s="8">
        <f>F26*EXP(-Sheet1!G$58)*EXP(-Sheet1!G$59)</f>
        <v>124352.66209372719</v>
      </c>
      <c r="P95" s="8">
        <f>G26*EXP(-Sheet1!H$58)*EXP(-Sheet1!H$59)</f>
        <v>112259.16293931073</v>
      </c>
      <c r="Q95" s="8">
        <f>H26*EXP(-Sheet1!I$58)*EXP(-Sheet1!I$59)</f>
        <v>98797.152223151483</v>
      </c>
      <c r="T95" t="s">
        <v>42</v>
      </c>
      <c r="U95">
        <v>747411</v>
      </c>
      <c r="V95">
        <v>113655</v>
      </c>
      <c r="W95" s="2">
        <f t="shared" si="50"/>
        <v>1468133805486375</v>
      </c>
      <c r="AD95">
        <v>1998</v>
      </c>
      <c r="AG95">
        <v>3</v>
      </c>
      <c r="AH95" s="1">
        <v>4.32334</v>
      </c>
      <c r="AI95" t="s">
        <v>71</v>
      </c>
    </row>
    <row r="96" spans="10:35" x14ac:dyDescent="0.25">
      <c r="J96">
        <v>210000</v>
      </c>
      <c r="K96" s="8">
        <f>B27*EXP(-Sheet1!C$58)*EXP(-Sheet1!C$59)</f>
        <v>185766.25707214201</v>
      </c>
      <c r="L96" s="8">
        <f>C27*EXP(-Sheet1!D$58)*EXP(-Sheet1!D$59)</f>
        <v>151753.42900830891</v>
      </c>
      <c r="M96" s="8">
        <f>D27*EXP(-Sheet1!E$58)*EXP(-Sheet1!E$59)</f>
        <v>144055.92802790995</v>
      </c>
      <c r="N96" s="8">
        <f>E27*EXP(-Sheet1!F$58)*EXP(-Sheet1!F$59)</f>
        <v>134951.09433098225</v>
      </c>
      <c r="O96" s="8">
        <f>F27*EXP(-Sheet1!G$58)*EXP(-Sheet1!G$59)</f>
        <v>124352.66209372719</v>
      </c>
      <c r="P96" s="8">
        <f>G27*EXP(-Sheet1!H$58)*EXP(-Sheet1!H$59)</f>
        <v>112259.16293931073</v>
      </c>
      <c r="Q96" s="8">
        <f>H27*EXP(-Sheet1!I$58)*EXP(-Sheet1!I$59)</f>
        <v>98797.152223151483</v>
      </c>
      <c r="T96" t="s">
        <v>43</v>
      </c>
      <c r="U96">
        <v>513205</v>
      </c>
      <c r="V96">
        <v>87379.6</v>
      </c>
      <c r="W96" s="2">
        <f t="shared" si="50"/>
        <v>667160240996662.5</v>
      </c>
      <c r="AD96">
        <v>1999</v>
      </c>
      <c r="AG96">
        <v>3</v>
      </c>
      <c r="AH96" s="1">
        <v>0</v>
      </c>
      <c r="AI96" t="s">
        <v>72</v>
      </c>
    </row>
    <row r="97" spans="10:35" x14ac:dyDescent="0.25">
      <c r="J97">
        <v>220000</v>
      </c>
      <c r="K97" s="8">
        <f>B28*EXP(-Sheet1!C$58)*EXP(-Sheet1!C$59)</f>
        <v>185766.25707214201</v>
      </c>
      <c r="L97" s="8">
        <f>C28*EXP(-Sheet1!D$58)*EXP(-Sheet1!D$59)</f>
        <v>151753.42900830891</v>
      </c>
      <c r="M97" s="8">
        <f>D28*EXP(-Sheet1!E$58)*EXP(-Sheet1!E$59)</f>
        <v>144055.92802790998</v>
      </c>
      <c r="N97" s="8">
        <f>E28*EXP(-Sheet1!F$58)*EXP(-Sheet1!F$59)</f>
        <v>134951.09433098225</v>
      </c>
      <c r="O97" s="8">
        <f>F28*EXP(-Sheet1!G$58)*EXP(-Sheet1!G$59)</f>
        <v>124352.66209372719</v>
      </c>
      <c r="P97" s="8">
        <f>G28*EXP(-Sheet1!H$58)*EXP(-Sheet1!H$59)</f>
        <v>112259.16293931073</v>
      </c>
      <c r="Q97" s="8">
        <f>H28*EXP(-Sheet1!I$58)*EXP(-Sheet1!I$59)</f>
        <v>98797.152223151483</v>
      </c>
      <c r="T97" t="s">
        <v>44</v>
      </c>
      <c r="U97">
        <v>585298</v>
      </c>
      <c r="V97">
        <v>99808.6</v>
      </c>
      <c r="W97" s="2">
        <f t="shared" si="50"/>
        <v>994268983176260.25</v>
      </c>
      <c r="AD97">
        <v>2000</v>
      </c>
      <c r="AG97">
        <v>3</v>
      </c>
      <c r="AH97" s="1">
        <v>0</v>
      </c>
      <c r="AI97" t="s">
        <v>73</v>
      </c>
    </row>
    <row r="98" spans="10:35" x14ac:dyDescent="0.25">
      <c r="J98">
        <v>230000</v>
      </c>
      <c r="K98" s="8">
        <f>B29*EXP(-Sheet1!C$58)*EXP(-Sheet1!C$59)</f>
        <v>185766.25707214201</v>
      </c>
      <c r="L98" s="8">
        <f>C29*EXP(-Sheet1!D$58)*EXP(-Sheet1!D$59)</f>
        <v>151753.42900830894</v>
      </c>
      <c r="M98" s="8">
        <f>D29*EXP(-Sheet1!E$58)*EXP(-Sheet1!E$59)</f>
        <v>144055.92802790998</v>
      </c>
      <c r="N98" s="8">
        <f>E29*EXP(-Sheet1!F$58)*EXP(-Sheet1!F$59)</f>
        <v>134951.09433098225</v>
      </c>
      <c r="O98" s="8">
        <f>F29*EXP(-Sheet1!G$58)*EXP(-Sheet1!G$59)</f>
        <v>124352.66209372719</v>
      </c>
      <c r="P98" s="8">
        <f>G29*EXP(-Sheet1!H$58)*EXP(-Sheet1!H$59)</f>
        <v>112259.16293931073</v>
      </c>
      <c r="Q98" s="8">
        <f>H29*EXP(-Sheet1!I$58)*EXP(-Sheet1!I$59)</f>
        <v>98797.152223151483</v>
      </c>
      <c r="T98" t="s">
        <v>45</v>
      </c>
      <c r="U98">
        <v>722147</v>
      </c>
      <c r="V98">
        <v>131801</v>
      </c>
      <c r="W98" s="2">
        <f t="shared" si="50"/>
        <v>2289581546115401</v>
      </c>
      <c r="AD98">
        <v>2001</v>
      </c>
      <c r="AG98">
        <v>3</v>
      </c>
      <c r="AH98" s="1">
        <v>2.2457099999999999</v>
      </c>
      <c r="AI98" t="s">
        <v>74</v>
      </c>
    </row>
    <row r="99" spans="10:35" x14ac:dyDescent="0.25">
      <c r="J99">
        <v>240000</v>
      </c>
      <c r="K99" s="8">
        <f>B30*EXP(-Sheet1!C$58)*EXP(-Sheet1!C$59)</f>
        <v>185766.25707214201</v>
      </c>
      <c r="L99" s="8">
        <f>C30*EXP(-Sheet1!D$58)*EXP(-Sheet1!D$59)</f>
        <v>151753.42900830891</v>
      </c>
      <c r="M99" s="8">
        <f>D30*EXP(-Sheet1!E$58)*EXP(-Sheet1!E$59)</f>
        <v>144055.92802790998</v>
      </c>
      <c r="N99" s="8">
        <f>E30*EXP(-Sheet1!F$58)*EXP(-Sheet1!F$59)</f>
        <v>134951.09433098225</v>
      </c>
      <c r="O99" s="8">
        <f>F30*EXP(-Sheet1!G$58)*EXP(-Sheet1!G$59)</f>
        <v>124352.66209372719</v>
      </c>
      <c r="P99" s="8">
        <f>G30*EXP(-Sheet1!H$58)*EXP(-Sheet1!H$59)</f>
        <v>112259.16293931073</v>
      </c>
      <c r="Q99" s="8">
        <f>H30*EXP(-Sheet1!I$58)*EXP(-Sheet1!I$59)</f>
        <v>98797.152223151483</v>
      </c>
      <c r="T99" t="s">
        <v>46</v>
      </c>
      <c r="U99" s="1">
        <v>1422240</v>
      </c>
      <c r="V99">
        <v>270352</v>
      </c>
      <c r="W99" s="2">
        <f t="shared" si="50"/>
        <v>1.9760082805854208E+16</v>
      </c>
      <c r="AD99">
        <v>2002</v>
      </c>
      <c r="AG99">
        <v>3</v>
      </c>
      <c r="AH99" s="1">
        <v>0</v>
      </c>
      <c r="AI99" t="s">
        <v>75</v>
      </c>
    </row>
    <row r="100" spans="10:35" x14ac:dyDescent="0.25">
      <c r="J100">
        <v>250000</v>
      </c>
      <c r="K100" s="8">
        <f>B31*EXP(-Sheet1!C$58)*EXP(-Sheet1!C$59)</f>
        <v>185766.25707214201</v>
      </c>
      <c r="L100" s="8">
        <f>C31*EXP(-Sheet1!D$58)*EXP(-Sheet1!D$59)</f>
        <v>151753.42900830891</v>
      </c>
      <c r="M100" s="8">
        <f>D31*EXP(-Sheet1!E$58)*EXP(-Sheet1!E$59)</f>
        <v>144055.92802790998</v>
      </c>
      <c r="N100" s="8">
        <f>E31*EXP(-Sheet1!F$58)*EXP(-Sheet1!F$59)</f>
        <v>134951.09433098225</v>
      </c>
      <c r="O100" s="8">
        <f>F31*EXP(-Sheet1!G$58)*EXP(-Sheet1!G$59)</f>
        <v>124352.66209372719</v>
      </c>
      <c r="P100" s="8">
        <f>G31*EXP(-Sheet1!H$58)*EXP(-Sheet1!H$59)</f>
        <v>112259.16293931073</v>
      </c>
      <c r="Q100" s="8">
        <f>H31*EXP(-Sheet1!I$58)*EXP(-Sheet1!I$59)</f>
        <v>98797.152223151483</v>
      </c>
      <c r="T100" t="s">
        <v>47</v>
      </c>
      <c r="U100">
        <v>900255</v>
      </c>
      <c r="V100">
        <v>197657</v>
      </c>
      <c r="W100" s="2">
        <f t="shared" si="50"/>
        <v>7722120927152393</v>
      </c>
      <c r="AD100">
        <v>2003</v>
      </c>
      <c r="AG100">
        <v>3</v>
      </c>
      <c r="AH100" s="1">
        <v>4.76396</v>
      </c>
      <c r="AI100" t="s">
        <v>76</v>
      </c>
    </row>
    <row r="101" spans="10:35" x14ac:dyDescent="0.25">
      <c r="J101">
        <v>260000</v>
      </c>
      <c r="K101" s="8">
        <f>B32*EXP(-Sheet1!C$58)*EXP(-Sheet1!C$59)</f>
        <v>185766.25707214201</v>
      </c>
      <c r="L101" s="8">
        <f>C32*EXP(-Sheet1!D$58)*EXP(-Sheet1!D$59)</f>
        <v>151753.42900830891</v>
      </c>
      <c r="M101" s="8">
        <f>D32*EXP(-Sheet1!E$58)*EXP(-Sheet1!E$59)</f>
        <v>144055.92802790998</v>
      </c>
      <c r="N101" s="8">
        <f>E32*EXP(-Sheet1!F$58)*EXP(-Sheet1!F$59)</f>
        <v>134951.09433098225</v>
      </c>
      <c r="O101" s="8">
        <f>F32*EXP(-Sheet1!G$58)*EXP(-Sheet1!G$59)</f>
        <v>124352.66209372719</v>
      </c>
      <c r="P101" s="8">
        <f>G32*EXP(-Sheet1!H$58)*EXP(-Sheet1!H$59)</f>
        <v>112259.16293931073</v>
      </c>
      <c r="Q101" s="8">
        <f>H32*EXP(-Sheet1!I$58)*EXP(-Sheet1!I$59)</f>
        <v>98797.152223151483</v>
      </c>
      <c r="T101" t="s">
        <v>48</v>
      </c>
      <c r="U101">
        <v>319312</v>
      </c>
      <c r="V101">
        <v>79861.600000000006</v>
      </c>
      <c r="W101" s="2">
        <f t="shared" si="50"/>
        <v>509347314443409.06</v>
      </c>
      <c r="AD101">
        <v>2004</v>
      </c>
      <c r="AG101">
        <v>3</v>
      </c>
      <c r="AH101" s="1">
        <v>0</v>
      </c>
      <c r="AI101" t="s">
        <v>77</v>
      </c>
    </row>
    <row r="102" spans="10:35" x14ac:dyDescent="0.25">
      <c r="J102">
        <v>270000</v>
      </c>
      <c r="K102" s="8">
        <f>B33*EXP(-Sheet1!C$58)*EXP(-Sheet1!C$59)</f>
        <v>185766.25707214201</v>
      </c>
      <c r="L102" s="8">
        <f>C33*EXP(-Sheet1!D$58)*EXP(-Sheet1!D$59)</f>
        <v>151753.42900830891</v>
      </c>
      <c r="M102" s="8">
        <f>D33*EXP(-Sheet1!E$58)*EXP(-Sheet1!E$59)</f>
        <v>144055.92802790998</v>
      </c>
      <c r="N102" s="8">
        <f>E33*EXP(-Sheet1!F$58)*EXP(-Sheet1!F$59)</f>
        <v>134951.09433098225</v>
      </c>
      <c r="O102" s="8">
        <f>F33*EXP(-Sheet1!G$58)*EXP(-Sheet1!G$59)</f>
        <v>124352.66209372719</v>
      </c>
      <c r="P102" s="8">
        <f>G33*EXP(-Sheet1!H$58)*EXP(-Sheet1!H$59)</f>
        <v>112259.16293931073</v>
      </c>
      <c r="Q102" s="8">
        <f>H33*EXP(-Sheet1!I$58)*EXP(-Sheet1!I$59)</f>
        <v>98797.152223151483</v>
      </c>
      <c r="T102" t="s">
        <v>49</v>
      </c>
      <c r="U102">
        <v>276783</v>
      </c>
      <c r="V102">
        <v>62005.4</v>
      </c>
      <c r="W102" s="2">
        <f t="shared" si="50"/>
        <v>238390278223917.5</v>
      </c>
      <c r="AD102">
        <v>2005</v>
      </c>
      <c r="AG102">
        <v>3</v>
      </c>
      <c r="AH102" s="1">
        <v>0</v>
      </c>
      <c r="AI102" t="s">
        <v>78</v>
      </c>
    </row>
    <row r="103" spans="10:35" x14ac:dyDescent="0.25">
      <c r="J103">
        <v>280000</v>
      </c>
      <c r="K103" s="8">
        <f>B34*EXP(-Sheet1!C$58)*EXP(-Sheet1!C$59)</f>
        <v>185766.25707214201</v>
      </c>
      <c r="L103" s="8">
        <f>C34*EXP(-Sheet1!D$58)*EXP(-Sheet1!D$59)</f>
        <v>151753.42900830891</v>
      </c>
      <c r="M103" s="8">
        <f>D34*EXP(-Sheet1!E$58)*EXP(-Sheet1!E$59)</f>
        <v>144055.92802790998</v>
      </c>
      <c r="N103" s="8">
        <f>E34*EXP(-Sheet1!F$58)*EXP(-Sheet1!F$59)</f>
        <v>134951.09433098225</v>
      </c>
      <c r="O103" s="8">
        <f>F34*EXP(-Sheet1!G$58)*EXP(-Sheet1!G$59)</f>
        <v>124352.66209372719</v>
      </c>
      <c r="P103" s="8">
        <f>G34*EXP(-Sheet1!H$58)*EXP(-Sheet1!H$59)</f>
        <v>112259.16293931073</v>
      </c>
      <c r="Q103" s="8">
        <f>H34*EXP(-Sheet1!I$58)*EXP(-Sheet1!I$59)</f>
        <v>98797.152223151483</v>
      </c>
      <c r="T103" t="s">
        <v>50</v>
      </c>
      <c r="U103">
        <v>298452</v>
      </c>
      <c r="V103">
        <v>57179.199999999997</v>
      </c>
      <c r="W103" s="2">
        <f t="shared" si="50"/>
        <v>186945159416025.06</v>
      </c>
      <c r="AD103">
        <v>2006</v>
      </c>
      <c r="AG103">
        <v>3</v>
      </c>
      <c r="AH103" s="1">
        <v>0</v>
      </c>
      <c r="AI103" t="s">
        <v>79</v>
      </c>
    </row>
    <row r="104" spans="10:35" x14ac:dyDescent="0.25">
      <c r="J104">
        <v>290000</v>
      </c>
      <c r="K104" s="8">
        <f>B35*EXP(-Sheet1!C$58)*EXP(-Sheet1!C$59)</f>
        <v>185766.25707214201</v>
      </c>
      <c r="L104" s="8">
        <f>C35*EXP(-Sheet1!D$58)*EXP(-Sheet1!D$59)</f>
        <v>151753.42900830891</v>
      </c>
      <c r="M104" s="8">
        <f>D35*EXP(-Sheet1!E$58)*EXP(-Sheet1!E$59)</f>
        <v>144055.92802790998</v>
      </c>
      <c r="N104" s="8">
        <f>E35*EXP(-Sheet1!F$58)*EXP(-Sheet1!F$59)</f>
        <v>134951.09433098225</v>
      </c>
      <c r="O104" s="8">
        <f>F35*EXP(-Sheet1!G$58)*EXP(-Sheet1!G$59)</f>
        <v>124352.66209372719</v>
      </c>
      <c r="P104" s="8">
        <f>G35*EXP(-Sheet1!H$58)*EXP(-Sheet1!H$59)</f>
        <v>112259.16293931073</v>
      </c>
      <c r="Q104" s="8">
        <f>H35*EXP(-Sheet1!I$58)*EXP(-Sheet1!I$59)</f>
        <v>98797.152223151483</v>
      </c>
      <c r="T104" t="s">
        <v>137</v>
      </c>
      <c r="U104">
        <v>322429</v>
      </c>
      <c r="V104">
        <v>61603.9</v>
      </c>
      <c r="AD104">
        <v>2007</v>
      </c>
      <c r="AG104">
        <v>3</v>
      </c>
      <c r="AH104" s="1">
        <v>0</v>
      </c>
      <c r="AI104" t="s">
        <v>80</v>
      </c>
    </row>
    <row r="105" spans="10:35" x14ac:dyDescent="0.25">
      <c r="J105">
        <v>300000</v>
      </c>
      <c r="K105" s="8">
        <f>B36*EXP(-Sheet1!C$58)*EXP(-Sheet1!C$59)</f>
        <v>185766.25707214201</v>
      </c>
      <c r="L105" s="8">
        <f>C36*EXP(-Sheet1!D$58)*EXP(-Sheet1!D$59)</f>
        <v>151753.42900830891</v>
      </c>
      <c r="M105" s="8">
        <f>D36*EXP(-Sheet1!E$58)*EXP(-Sheet1!E$59)</f>
        <v>144055.92802790998</v>
      </c>
      <c r="N105" s="8">
        <f>E36*EXP(-Sheet1!F$58)*EXP(-Sheet1!F$59)</f>
        <v>134951.09433098225</v>
      </c>
      <c r="O105" s="8">
        <f>F36*EXP(-Sheet1!G$58)*EXP(-Sheet1!G$59)</f>
        <v>124352.66209372719</v>
      </c>
      <c r="P105" s="8">
        <f>G36*EXP(-Sheet1!H$58)*EXP(-Sheet1!H$59)</f>
        <v>112259.16293931073</v>
      </c>
      <c r="Q105" s="8">
        <f>H36*EXP(-Sheet1!I$58)*EXP(-Sheet1!I$59)</f>
        <v>98797.152223151483</v>
      </c>
      <c r="T105" t="s">
        <v>138</v>
      </c>
      <c r="U105">
        <v>361458</v>
      </c>
      <c r="V105">
        <v>73934.8</v>
      </c>
      <c r="AD105">
        <v>2008</v>
      </c>
      <c r="AG105">
        <v>3</v>
      </c>
      <c r="AH105" s="1">
        <v>0</v>
      </c>
      <c r="AI105" t="s">
        <v>81</v>
      </c>
    </row>
    <row r="106" spans="10:35" x14ac:dyDescent="0.25">
      <c r="T106" t="s">
        <v>139</v>
      </c>
      <c r="U106">
        <v>207419</v>
      </c>
      <c r="V106">
        <v>58535.7</v>
      </c>
      <c r="AD106">
        <v>2009</v>
      </c>
      <c r="AG106">
        <v>3</v>
      </c>
      <c r="AH106" s="1">
        <v>0</v>
      </c>
      <c r="AI106" t="s">
        <v>82</v>
      </c>
    </row>
    <row r="107" spans="10:35" x14ac:dyDescent="0.25">
      <c r="K107" s="9">
        <f>K74</f>
        <v>0</v>
      </c>
      <c r="L107" s="9">
        <f t="shared" ref="L107:P107" si="52">L74</f>
        <v>10</v>
      </c>
      <c r="M107" s="9">
        <f t="shared" si="52"/>
        <v>20</v>
      </c>
      <c r="N107" s="9">
        <f t="shared" si="52"/>
        <v>40</v>
      </c>
      <c r="O107" s="9">
        <f t="shared" si="52"/>
        <v>80</v>
      </c>
      <c r="P107" s="9">
        <f t="shared" si="52"/>
        <v>160</v>
      </c>
      <c r="T107" t="s">
        <v>140</v>
      </c>
      <c r="U107">
        <v>314651</v>
      </c>
      <c r="V107">
        <v>80145.8</v>
      </c>
      <c r="AD107">
        <v>2010</v>
      </c>
      <c r="AG107">
        <v>3</v>
      </c>
      <c r="AH107" s="1">
        <v>0</v>
      </c>
      <c r="AI107" t="s">
        <v>83</v>
      </c>
    </row>
    <row r="108" spans="10:35" x14ac:dyDescent="0.25"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AD108">
        <v>2011</v>
      </c>
      <c r="AG108">
        <v>3</v>
      </c>
      <c r="AH108" s="1">
        <v>0</v>
      </c>
      <c r="AI108" t="s">
        <v>84</v>
      </c>
    </row>
    <row r="109" spans="10:35" x14ac:dyDescent="0.25">
      <c r="J109">
        <v>10000</v>
      </c>
      <c r="K109" s="8">
        <f>B7*EXP(-Sheet1!C$58)</f>
        <v>304227.62906144338</v>
      </c>
      <c r="L109" s="8">
        <f>C7*EXP(-Sheet1!D$58)</f>
        <v>248525.14464568652</v>
      </c>
      <c r="M109" s="8">
        <f>D7*EXP(-Sheet1!E$58)</f>
        <v>235919.02063870139</v>
      </c>
      <c r="N109" s="8">
        <f>E7*EXP(-Sheet1!F$58)</f>
        <v>221008.12125217097</v>
      </c>
      <c r="O109" s="8">
        <f>F7*EXP(-Sheet1!G$58)</f>
        <v>203651.16976847762</v>
      </c>
      <c r="P109" s="8">
        <f>G7*EXP(-Sheet1!H$58)</f>
        <v>183845.76144087219</v>
      </c>
      <c r="AD109">
        <v>2012</v>
      </c>
      <c r="AG109">
        <v>3</v>
      </c>
      <c r="AH109" s="1">
        <v>0</v>
      </c>
      <c r="AI109" t="s">
        <v>85</v>
      </c>
    </row>
    <row r="110" spans="10:35" x14ac:dyDescent="0.25">
      <c r="J110">
        <v>20000</v>
      </c>
      <c r="K110" s="8">
        <f>B8*EXP(-Sheet1!C$58)</f>
        <v>304227.62906144338</v>
      </c>
      <c r="L110" s="8">
        <f>C8*EXP(-Sheet1!D$58)</f>
        <v>248525.14464568652</v>
      </c>
      <c r="M110" s="8">
        <f>D8*EXP(-Sheet1!E$58)</f>
        <v>235919.02063870139</v>
      </c>
      <c r="N110" s="8">
        <f>E8*EXP(-Sheet1!F$58)</f>
        <v>221008.12125217097</v>
      </c>
      <c r="O110" s="8">
        <f>F8*EXP(-Sheet1!G$58)</f>
        <v>203651.16976847762</v>
      </c>
      <c r="P110" s="8">
        <f>G8*EXP(-Sheet1!H$58)</f>
        <v>183845.76144087219</v>
      </c>
      <c r="AD110">
        <v>2013</v>
      </c>
      <c r="AG110">
        <v>3</v>
      </c>
      <c r="AH110" s="1">
        <v>0</v>
      </c>
      <c r="AI110" t="s">
        <v>86</v>
      </c>
    </row>
    <row r="111" spans="10:35" x14ac:dyDescent="0.25">
      <c r="J111">
        <v>30000</v>
      </c>
      <c r="K111" s="8">
        <f>B9*EXP(-Sheet1!C$58)</f>
        <v>304227.62906144338</v>
      </c>
      <c r="L111" s="8">
        <f>C9*EXP(-Sheet1!D$58)</f>
        <v>248525.14464568652</v>
      </c>
      <c r="M111" s="8">
        <f>D9*EXP(-Sheet1!E$58)</f>
        <v>235919.02063870139</v>
      </c>
      <c r="N111" s="8">
        <f>E9*EXP(-Sheet1!F$58)</f>
        <v>221008.12125217097</v>
      </c>
      <c r="O111" s="8">
        <f>F9*EXP(-Sheet1!G$58)</f>
        <v>203651.16976847762</v>
      </c>
      <c r="P111" s="8">
        <f>G9*EXP(-Sheet1!H$58)</f>
        <v>183845.76144087219</v>
      </c>
      <c r="AD111">
        <v>2014</v>
      </c>
      <c r="AG111">
        <v>3</v>
      </c>
      <c r="AH111" s="1">
        <v>0</v>
      </c>
      <c r="AI111" t="s">
        <v>87</v>
      </c>
    </row>
    <row r="112" spans="10:35" x14ac:dyDescent="0.25">
      <c r="J112">
        <v>40000</v>
      </c>
      <c r="K112" s="8">
        <f>B10*EXP(-Sheet1!C$58)</f>
        <v>304227.62906144338</v>
      </c>
      <c r="L112" s="8">
        <f>C10*EXP(-Sheet1!D$58)</f>
        <v>248525.14464568652</v>
      </c>
      <c r="M112" s="8">
        <f>D10*EXP(-Sheet1!E$58)</f>
        <v>235919.02063870139</v>
      </c>
      <c r="N112" s="8">
        <f>E10*EXP(-Sheet1!F$58)</f>
        <v>221008.12125217097</v>
      </c>
      <c r="O112" s="8">
        <f>F10*EXP(-Sheet1!G$58)</f>
        <v>203651.16976847762</v>
      </c>
      <c r="P112" s="8">
        <f>G10*EXP(-Sheet1!H$58)</f>
        <v>183845.76144087219</v>
      </c>
      <c r="AD112">
        <v>2015</v>
      </c>
      <c r="AG112">
        <v>3</v>
      </c>
      <c r="AH112" s="1">
        <v>5.10806</v>
      </c>
      <c r="AI112" t="s">
        <v>88</v>
      </c>
    </row>
    <row r="113" spans="10:35" x14ac:dyDescent="0.25">
      <c r="J113">
        <v>50000</v>
      </c>
      <c r="K113" s="8">
        <f>B11*EXP(-Sheet1!C$58)</f>
        <v>304227.62906144338</v>
      </c>
      <c r="L113" s="8">
        <f>C11*EXP(-Sheet1!D$58)</f>
        <v>248525.14464568652</v>
      </c>
      <c r="M113" s="8">
        <f>D11*EXP(-Sheet1!E$58)</f>
        <v>235919.02063870142</v>
      </c>
      <c r="N113" s="8">
        <f>E11*EXP(-Sheet1!F$58)</f>
        <v>221008.12125217097</v>
      </c>
      <c r="O113" s="8">
        <f>F11*EXP(-Sheet1!G$58)</f>
        <v>203651.16976847762</v>
      </c>
      <c r="P113" s="8">
        <f>G11*EXP(-Sheet1!H$58)</f>
        <v>183845.76144087219</v>
      </c>
      <c r="AD113">
        <v>2016</v>
      </c>
      <c r="AG113">
        <v>3</v>
      </c>
      <c r="AH113" s="1">
        <v>5.3780999999999999</v>
      </c>
      <c r="AI113" t="s">
        <v>89</v>
      </c>
    </row>
    <row r="114" spans="10:35" x14ac:dyDescent="0.25">
      <c r="J114">
        <v>60000</v>
      </c>
      <c r="K114" s="8">
        <f>B12*EXP(-Sheet1!C$58)</f>
        <v>304227.62906144338</v>
      </c>
      <c r="L114" s="8">
        <f>C12*EXP(-Sheet1!D$58)</f>
        <v>248525.14464568652</v>
      </c>
      <c r="M114" s="8">
        <f>D12*EXP(-Sheet1!E$58)</f>
        <v>235919.02063870139</v>
      </c>
      <c r="N114" s="8">
        <f>E12*EXP(-Sheet1!F$58)</f>
        <v>221008.12125217097</v>
      </c>
      <c r="O114" s="8">
        <f>F12*EXP(-Sheet1!G$58)</f>
        <v>203651.16976847762</v>
      </c>
      <c r="P114" s="8">
        <f>G12*EXP(-Sheet1!H$58)</f>
        <v>183845.76144087219</v>
      </c>
    </row>
    <row r="115" spans="10:35" x14ac:dyDescent="0.25">
      <c r="J115">
        <v>70000</v>
      </c>
      <c r="K115" s="8">
        <f>B13*EXP(-Sheet1!C$58)</f>
        <v>304227.62906144338</v>
      </c>
      <c r="L115" s="8">
        <f>C13*EXP(-Sheet1!D$58)</f>
        <v>248525.14464568652</v>
      </c>
      <c r="M115" s="8">
        <f>D13*EXP(-Sheet1!E$58)</f>
        <v>235919.02063870139</v>
      </c>
      <c r="N115" s="8">
        <f>E13*EXP(-Sheet1!F$58)</f>
        <v>221008.12125217097</v>
      </c>
      <c r="O115" s="8">
        <f>F13*EXP(-Sheet1!G$58)</f>
        <v>203651.16976847762</v>
      </c>
      <c r="P115" s="8">
        <f>G13*EXP(-Sheet1!H$58)</f>
        <v>183845.76144087219</v>
      </c>
    </row>
    <row r="116" spans="10:35" x14ac:dyDescent="0.25">
      <c r="J116">
        <v>80000</v>
      </c>
      <c r="K116" s="8">
        <f>B14*EXP(-Sheet1!C$58)</f>
        <v>304227.62906144338</v>
      </c>
      <c r="L116" s="8">
        <f>C14*EXP(-Sheet1!D$58)</f>
        <v>248525.14464568652</v>
      </c>
      <c r="M116" s="8">
        <f>D14*EXP(-Sheet1!E$58)</f>
        <v>235919.02063870139</v>
      </c>
      <c r="N116" s="8">
        <f>E14*EXP(-Sheet1!F$58)</f>
        <v>221008.12125217097</v>
      </c>
      <c r="O116" s="8">
        <f>F14*EXP(-Sheet1!G$58)</f>
        <v>203651.16976847762</v>
      </c>
      <c r="P116" s="8">
        <f>G14*EXP(-Sheet1!H$58)</f>
        <v>183845.76144087219</v>
      </c>
    </row>
    <row r="117" spans="10:35" x14ac:dyDescent="0.25">
      <c r="J117">
        <v>90000</v>
      </c>
      <c r="K117" s="8">
        <f>B15*EXP(-Sheet1!C$58)</f>
        <v>304227.62906144338</v>
      </c>
      <c r="L117" s="8">
        <f>C15*EXP(-Sheet1!D$58)</f>
        <v>248525.14464568658</v>
      </c>
      <c r="M117" s="8">
        <f>D15*EXP(-Sheet1!E$58)</f>
        <v>235919.02063870139</v>
      </c>
      <c r="N117" s="8">
        <f>E15*EXP(-Sheet1!F$58)</f>
        <v>221008.12125217097</v>
      </c>
      <c r="O117" s="8">
        <f>F15*EXP(-Sheet1!G$58)</f>
        <v>203651.16976847762</v>
      </c>
      <c r="P117" s="8">
        <f>G15*EXP(-Sheet1!H$58)</f>
        <v>183845.76144087219</v>
      </c>
    </row>
    <row r="118" spans="10:35" x14ac:dyDescent="0.25">
      <c r="J118">
        <v>100000</v>
      </c>
      <c r="K118" s="8">
        <f>B16*EXP(-Sheet1!C$58)</f>
        <v>304227.62906144338</v>
      </c>
      <c r="L118" s="8">
        <f>C16*EXP(-Sheet1!D$58)</f>
        <v>248525.14464568652</v>
      </c>
      <c r="M118" s="8">
        <f>D16*EXP(-Sheet1!E$58)</f>
        <v>235919.02063870142</v>
      </c>
      <c r="N118" s="8">
        <f>E16*EXP(-Sheet1!F$58)</f>
        <v>221008.12125217097</v>
      </c>
      <c r="O118" s="8">
        <f>F16*EXP(-Sheet1!G$58)</f>
        <v>203651.16976847762</v>
      </c>
      <c r="P118" s="8">
        <f>G16*EXP(-Sheet1!H$58)</f>
        <v>183845.76144087219</v>
      </c>
    </row>
    <row r="119" spans="10:35" x14ac:dyDescent="0.25">
      <c r="J119">
        <v>110000</v>
      </c>
      <c r="K119" s="8">
        <f>B17*EXP(-Sheet1!C$58)</f>
        <v>304227.62906144338</v>
      </c>
      <c r="L119" s="8">
        <f>C17*EXP(-Sheet1!D$58)</f>
        <v>248525.14464568652</v>
      </c>
      <c r="M119" s="8">
        <f>D17*EXP(-Sheet1!E$58)</f>
        <v>235919.02063870139</v>
      </c>
      <c r="N119" s="8">
        <f>E17*EXP(-Sheet1!F$58)</f>
        <v>221008.12125217097</v>
      </c>
      <c r="O119" s="8">
        <f>F17*EXP(-Sheet1!G$58)</f>
        <v>203651.16976847762</v>
      </c>
      <c r="P119" s="8">
        <f>G17*EXP(-Sheet1!H$58)</f>
        <v>183845.76144087219</v>
      </c>
    </row>
    <row r="120" spans="10:35" x14ac:dyDescent="0.25">
      <c r="J120">
        <v>120000</v>
      </c>
      <c r="K120" s="8">
        <f>B18*EXP(-Sheet1!C$58)</f>
        <v>304227.62906144338</v>
      </c>
      <c r="L120" s="8">
        <f>C18*EXP(-Sheet1!D$58)</f>
        <v>248525.14464568652</v>
      </c>
      <c r="M120" s="8">
        <f>D18*EXP(-Sheet1!E$58)</f>
        <v>235919.02063870139</v>
      </c>
      <c r="N120" s="8">
        <f>E18*EXP(-Sheet1!F$58)</f>
        <v>221008.12125217097</v>
      </c>
      <c r="O120" s="8">
        <f>F18*EXP(-Sheet1!G$58)</f>
        <v>203651.16976847762</v>
      </c>
      <c r="P120" s="8">
        <f>G18*EXP(-Sheet1!H$58)</f>
        <v>183845.76144087219</v>
      </c>
    </row>
    <row r="121" spans="10:35" x14ac:dyDescent="0.25">
      <c r="J121">
        <v>130000</v>
      </c>
      <c r="K121" s="8">
        <f>B19*EXP(-Sheet1!C$58)</f>
        <v>304227.62906144338</v>
      </c>
      <c r="L121" s="8">
        <f>C19*EXP(-Sheet1!D$58)</f>
        <v>248525.14464568652</v>
      </c>
      <c r="M121" s="8">
        <f>D19*EXP(-Sheet1!E$58)</f>
        <v>235919.02063870139</v>
      </c>
      <c r="N121" s="8">
        <f>E19*EXP(-Sheet1!F$58)</f>
        <v>221008.12125217097</v>
      </c>
      <c r="O121" s="8">
        <f>F19*EXP(-Sheet1!G$58)</f>
        <v>203651.16976847762</v>
      </c>
      <c r="P121" s="8">
        <f>G19*EXP(-Sheet1!H$58)</f>
        <v>183845.76144087219</v>
      </c>
    </row>
    <row r="122" spans="10:35" x14ac:dyDescent="0.25">
      <c r="J122">
        <v>140000</v>
      </c>
      <c r="K122" s="8">
        <f>B20*EXP(-Sheet1!C$58)</f>
        <v>304227.62906144338</v>
      </c>
      <c r="L122" s="8">
        <f>C20*EXP(-Sheet1!D$58)</f>
        <v>248525.14464568652</v>
      </c>
      <c r="M122" s="8">
        <f>D20*EXP(-Sheet1!E$58)</f>
        <v>235919.02063870139</v>
      </c>
      <c r="N122" s="8">
        <f>E20*EXP(-Sheet1!F$58)</f>
        <v>221008.12125217097</v>
      </c>
      <c r="O122" s="8">
        <f>F20*EXP(-Sheet1!G$58)</f>
        <v>203651.16976847762</v>
      </c>
      <c r="P122" s="8">
        <f>G20*EXP(-Sheet1!H$58)</f>
        <v>183845.76144087219</v>
      </c>
    </row>
    <row r="123" spans="10:35" x14ac:dyDescent="0.25">
      <c r="J123">
        <v>150000</v>
      </c>
      <c r="K123" s="8">
        <f>B21*EXP(-Sheet1!C$58)</f>
        <v>304227.62906144338</v>
      </c>
      <c r="L123" s="8">
        <f>C21*EXP(-Sheet1!D$58)</f>
        <v>248525.14464568652</v>
      </c>
      <c r="M123" s="8">
        <f>D21*EXP(-Sheet1!E$58)</f>
        <v>235919.02063870139</v>
      </c>
      <c r="N123" s="8">
        <f>E21*EXP(-Sheet1!F$58)</f>
        <v>221008.12125217097</v>
      </c>
      <c r="O123" s="8">
        <f>F21*EXP(-Sheet1!G$58)</f>
        <v>203651.16976847762</v>
      </c>
      <c r="P123" s="8">
        <f>G21*EXP(-Sheet1!H$58)</f>
        <v>183845.76144087219</v>
      </c>
    </row>
    <row r="124" spans="10:35" x14ac:dyDescent="0.25">
      <c r="J124">
        <v>160000</v>
      </c>
      <c r="K124" s="8">
        <f>B22*EXP(-Sheet1!C$58)</f>
        <v>304227.62906144338</v>
      </c>
      <c r="L124" s="8">
        <f>C22*EXP(-Sheet1!D$58)</f>
        <v>248525.14464568652</v>
      </c>
      <c r="M124" s="8">
        <f>D22*EXP(-Sheet1!E$58)</f>
        <v>235919.02063870139</v>
      </c>
      <c r="N124" s="8">
        <f>E22*EXP(-Sheet1!F$58)</f>
        <v>221008.12125217097</v>
      </c>
      <c r="O124" s="8">
        <f>F22*EXP(-Sheet1!G$58)</f>
        <v>203651.16976847762</v>
      </c>
      <c r="P124" s="8">
        <f>G22*EXP(-Sheet1!H$58)</f>
        <v>183845.76144087219</v>
      </c>
    </row>
    <row r="125" spans="10:35" x14ac:dyDescent="0.25">
      <c r="J125">
        <v>170000</v>
      </c>
      <c r="K125" s="8">
        <f>B23*EXP(-Sheet1!C$58)</f>
        <v>304227.62906144338</v>
      </c>
      <c r="L125" s="8">
        <f>C23*EXP(-Sheet1!D$58)</f>
        <v>248525.14464568652</v>
      </c>
      <c r="M125" s="8">
        <f>D23*EXP(-Sheet1!E$58)</f>
        <v>235919.02063870139</v>
      </c>
      <c r="N125" s="8">
        <f>E23*EXP(-Sheet1!F$58)</f>
        <v>221008.12125217097</v>
      </c>
      <c r="O125" s="8">
        <f>F23*EXP(-Sheet1!G$58)</f>
        <v>203651.16976847762</v>
      </c>
      <c r="P125" s="8">
        <f>G23*EXP(-Sheet1!H$58)</f>
        <v>183845.76144087219</v>
      </c>
    </row>
    <row r="126" spans="10:35" x14ac:dyDescent="0.25">
      <c r="J126">
        <v>180000</v>
      </c>
      <c r="K126" s="8">
        <f>B24*EXP(-Sheet1!C$58)</f>
        <v>304227.62906144338</v>
      </c>
      <c r="L126" s="8">
        <f>C24*EXP(-Sheet1!D$58)</f>
        <v>248525.14464568658</v>
      </c>
      <c r="M126" s="8">
        <f>D24*EXP(-Sheet1!E$58)</f>
        <v>235919.02063870139</v>
      </c>
      <c r="N126" s="8">
        <f>E24*EXP(-Sheet1!F$58)</f>
        <v>221008.12125217097</v>
      </c>
      <c r="O126" s="8">
        <f>F24*EXP(-Sheet1!G$58)</f>
        <v>203651.16976847762</v>
      </c>
      <c r="P126" s="8">
        <f>G24*EXP(-Sheet1!H$58)</f>
        <v>183845.76144087219</v>
      </c>
    </row>
    <row r="127" spans="10:35" x14ac:dyDescent="0.25">
      <c r="J127">
        <v>190000</v>
      </c>
      <c r="K127" s="8">
        <f>B25*EXP(-Sheet1!C$58)</f>
        <v>304227.62906144338</v>
      </c>
      <c r="L127" s="8">
        <f>C25*EXP(-Sheet1!D$58)</f>
        <v>248525.14464568652</v>
      </c>
      <c r="M127" s="8">
        <f>D25*EXP(-Sheet1!E$58)</f>
        <v>235919.02063870139</v>
      </c>
      <c r="N127" s="8">
        <f>E25*EXP(-Sheet1!F$58)</f>
        <v>221008.12125217094</v>
      </c>
      <c r="O127" s="8">
        <f>F25*EXP(-Sheet1!G$58)</f>
        <v>203651.16976847762</v>
      </c>
      <c r="P127" s="8">
        <f>G25*EXP(-Sheet1!H$58)</f>
        <v>183845.76144087219</v>
      </c>
    </row>
    <row r="128" spans="10:35" x14ac:dyDescent="0.25">
      <c r="J128">
        <v>200000</v>
      </c>
      <c r="K128" s="8">
        <f>B26*EXP(-Sheet1!C$58)</f>
        <v>304227.62906144338</v>
      </c>
      <c r="L128" s="8">
        <f>C26*EXP(-Sheet1!D$58)</f>
        <v>248525.14464568652</v>
      </c>
      <c r="M128" s="8">
        <f>D26*EXP(-Sheet1!E$58)</f>
        <v>235919.02063870139</v>
      </c>
      <c r="N128" s="8">
        <f>E26*EXP(-Sheet1!F$58)</f>
        <v>221008.12125217097</v>
      </c>
      <c r="O128" s="8">
        <f>F26*EXP(-Sheet1!G$58)</f>
        <v>203651.16976847762</v>
      </c>
      <c r="P128" s="8">
        <f>G26*EXP(-Sheet1!H$58)</f>
        <v>183845.76144087219</v>
      </c>
    </row>
    <row r="129" spans="10:16" x14ac:dyDescent="0.25">
      <c r="J129">
        <v>210000</v>
      </c>
      <c r="K129" s="8">
        <f>B27*EXP(-Sheet1!C$58)</f>
        <v>304227.62906144338</v>
      </c>
      <c r="L129" s="8">
        <f>C27*EXP(-Sheet1!D$58)</f>
        <v>248525.14464568652</v>
      </c>
      <c r="M129" s="8">
        <f>D27*EXP(-Sheet1!E$58)</f>
        <v>235919.02063870133</v>
      </c>
      <c r="N129" s="8">
        <f>E27*EXP(-Sheet1!F$58)</f>
        <v>221008.12125217097</v>
      </c>
      <c r="O129" s="8">
        <f>F27*EXP(-Sheet1!G$58)</f>
        <v>203651.16976847762</v>
      </c>
      <c r="P129" s="8">
        <f>G27*EXP(-Sheet1!H$58)</f>
        <v>183845.76144087219</v>
      </c>
    </row>
    <row r="130" spans="10:16" x14ac:dyDescent="0.25">
      <c r="J130">
        <v>220000</v>
      </c>
      <c r="K130" s="8">
        <f>B28*EXP(-Sheet1!C$58)</f>
        <v>304227.62906144338</v>
      </c>
      <c r="L130" s="8">
        <f>C28*EXP(-Sheet1!D$58)</f>
        <v>248525.14464568652</v>
      </c>
      <c r="M130" s="8">
        <f>D28*EXP(-Sheet1!E$58)</f>
        <v>235919.02063870139</v>
      </c>
      <c r="N130" s="8">
        <f>E28*EXP(-Sheet1!F$58)</f>
        <v>221008.12125217097</v>
      </c>
      <c r="O130" s="8">
        <f>F28*EXP(-Sheet1!G$58)</f>
        <v>203651.16976847762</v>
      </c>
      <c r="P130" s="8">
        <f>G28*EXP(-Sheet1!H$58)</f>
        <v>183845.76144087219</v>
      </c>
    </row>
    <row r="131" spans="10:16" x14ac:dyDescent="0.25">
      <c r="J131">
        <v>230000</v>
      </c>
      <c r="K131" s="8">
        <f>B29*EXP(-Sheet1!C$58)</f>
        <v>304227.62906144338</v>
      </c>
      <c r="L131" s="8">
        <f>C29*EXP(-Sheet1!D$58)</f>
        <v>248525.14464568658</v>
      </c>
      <c r="M131" s="8">
        <f>D29*EXP(-Sheet1!E$58)</f>
        <v>235919.02063870139</v>
      </c>
      <c r="N131" s="8">
        <f>E29*EXP(-Sheet1!F$58)</f>
        <v>221008.12125217097</v>
      </c>
      <c r="O131" s="8">
        <f>F29*EXP(-Sheet1!G$58)</f>
        <v>203651.16976847762</v>
      </c>
      <c r="P131" s="8">
        <f>G29*EXP(-Sheet1!H$58)</f>
        <v>183845.76144087219</v>
      </c>
    </row>
    <row r="132" spans="10:16" x14ac:dyDescent="0.25">
      <c r="J132">
        <v>240000</v>
      </c>
      <c r="K132" s="8">
        <f>B30*EXP(-Sheet1!C$58)</f>
        <v>304227.62906144338</v>
      </c>
      <c r="L132" s="8">
        <f>C30*EXP(-Sheet1!D$58)</f>
        <v>248525.14464568652</v>
      </c>
      <c r="M132" s="8">
        <f>D30*EXP(-Sheet1!E$58)</f>
        <v>235919.02063870139</v>
      </c>
      <c r="N132" s="8">
        <f>E30*EXP(-Sheet1!F$58)</f>
        <v>221008.12125217097</v>
      </c>
      <c r="O132" s="8">
        <f>F30*EXP(-Sheet1!G$58)</f>
        <v>203651.16976847762</v>
      </c>
      <c r="P132" s="8">
        <f>G30*EXP(-Sheet1!H$58)</f>
        <v>183845.76144087219</v>
      </c>
    </row>
    <row r="133" spans="10:16" x14ac:dyDescent="0.25">
      <c r="J133">
        <v>250000</v>
      </c>
      <c r="K133" s="8">
        <f>B31*EXP(-Sheet1!C$58)</f>
        <v>304227.62906144338</v>
      </c>
      <c r="L133" s="8">
        <f>C31*EXP(-Sheet1!D$58)</f>
        <v>248525.14464568652</v>
      </c>
      <c r="M133" s="8">
        <f>D31*EXP(-Sheet1!E$58)</f>
        <v>235919.02063870139</v>
      </c>
      <c r="N133" s="8">
        <f>E31*EXP(-Sheet1!F$58)</f>
        <v>221008.12125217097</v>
      </c>
      <c r="O133" s="8">
        <f>F31*EXP(-Sheet1!G$58)</f>
        <v>203651.16976847762</v>
      </c>
      <c r="P133" s="8">
        <f>G31*EXP(-Sheet1!H$58)</f>
        <v>183845.76144087219</v>
      </c>
    </row>
    <row r="134" spans="10:16" x14ac:dyDescent="0.25">
      <c r="J134">
        <v>260000</v>
      </c>
      <c r="K134" s="8">
        <f>B32*EXP(-Sheet1!C$58)</f>
        <v>304227.62906144338</v>
      </c>
      <c r="L134" s="8">
        <f>C32*EXP(-Sheet1!D$58)</f>
        <v>248525.14464568652</v>
      </c>
      <c r="M134" s="8">
        <f>D32*EXP(-Sheet1!E$58)</f>
        <v>235919.02063870139</v>
      </c>
      <c r="N134" s="8">
        <f>E32*EXP(-Sheet1!F$58)</f>
        <v>221008.12125217097</v>
      </c>
      <c r="O134" s="8">
        <f>F32*EXP(-Sheet1!G$58)</f>
        <v>203651.16976847762</v>
      </c>
      <c r="P134" s="8">
        <f>G32*EXP(-Sheet1!H$58)</f>
        <v>183845.76144087219</v>
      </c>
    </row>
    <row r="135" spans="10:16" x14ac:dyDescent="0.25">
      <c r="J135">
        <v>270000</v>
      </c>
      <c r="K135" s="8">
        <f>B33*EXP(-Sheet1!C$58)</f>
        <v>304227.62906144338</v>
      </c>
      <c r="L135" s="8">
        <f>C33*EXP(-Sheet1!D$58)</f>
        <v>248525.14464568652</v>
      </c>
      <c r="M135" s="8">
        <f>D33*EXP(-Sheet1!E$58)</f>
        <v>235919.02063870139</v>
      </c>
      <c r="N135" s="8">
        <f>E33*EXP(-Sheet1!F$58)</f>
        <v>221008.12125217097</v>
      </c>
      <c r="O135" s="8">
        <f>F33*EXP(-Sheet1!G$58)</f>
        <v>203651.16976847762</v>
      </c>
      <c r="P135" s="8">
        <f>G33*EXP(-Sheet1!H$58)</f>
        <v>183845.76144087219</v>
      </c>
    </row>
    <row r="136" spans="10:16" x14ac:dyDescent="0.25">
      <c r="J136">
        <v>280000</v>
      </c>
      <c r="K136" s="8">
        <f>B34*EXP(-Sheet1!C$58)</f>
        <v>304227.62906144338</v>
      </c>
      <c r="L136" s="8">
        <f>C34*EXP(-Sheet1!D$58)</f>
        <v>248525.14464568652</v>
      </c>
      <c r="M136" s="8">
        <f>D34*EXP(-Sheet1!E$58)</f>
        <v>235919.02063870139</v>
      </c>
      <c r="N136" s="8">
        <f>E34*EXP(-Sheet1!F$58)</f>
        <v>221008.12125217097</v>
      </c>
      <c r="O136" s="8">
        <f>F34*EXP(-Sheet1!G$58)</f>
        <v>203651.16976847762</v>
      </c>
      <c r="P136" s="8">
        <f>G34*EXP(-Sheet1!H$58)</f>
        <v>183845.76144087219</v>
      </c>
    </row>
    <row r="137" spans="10:16" x14ac:dyDescent="0.25">
      <c r="J137">
        <v>290000</v>
      </c>
      <c r="K137" s="8">
        <f>B35*EXP(-Sheet1!C$58)</f>
        <v>304227.62906144338</v>
      </c>
      <c r="L137" s="8">
        <f>C35*EXP(-Sheet1!D$58)</f>
        <v>248525.14464568652</v>
      </c>
      <c r="M137" s="8">
        <f>D35*EXP(-Sheet1!E$58)</f>
        <v>235919.02063870139</v>
      </c>
      <c r="N137" s="8">
        <f>E35*EXP(-Sheet1!F$58)</f>
        <v>221008.12125217097</v>
      </c>
      <c r="O137" s="8">
        <f>F35*EXP(-Sheet1!G$58)</f>
        <v>203651.16976847762</v>
      </c>
      <c r="P137" s="8">
        <f>G35*EXP(-Sheet1!H$58)</f>
        <v>183845.76144087219</v>
      </c>
    </row>
    <row r="138" spans="10:16" x14ac:dyDescent="0.25">
      <c r="J138">
        <v>300000</v>
      </c>
      <c r="K138" s="8">
        <f>B36*EXP(-Sheet1!C$58)</f>
        <v>304227.62906144338</v>
      </c>
      <c r="L138" s="8">
        <f>C36*EXP(-Sheet1!D$58)</f>
        <v>248525.14464568652</v>
      </c>
      <c r="M138" s="8">
        <f>D36*EXP(-Sheet1!E$58)</f>
        <v>235919.02063870139</v>
      </c>
      <c r="N138" s="8">
        <f>E36*EXP(-Sheet1!F$58)</f>
        <v>221008.12125217097</v>
      </c>
      <c r="O138" s="8">
        <f>F36*EXP(-Sheet1!G$58)</f>
        <v>203651.16976847762</v>
      </c>
      <c r="P138" s="8">
        <f>G36*EXP(-Sheet1!H$58)</f>
        <v>183845.76144087219</v>
      </c>
    </row>
  </sheetData>
  <sortState ref="S21:AL59">
    <sortCondition descending="1" ref="AC21:AC5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Chart1 (2)</vt:lpstr>
      <vt:lpstr>Chart1</vt:lpstr>
      <vt:lpstr>Chart5</vt:lpstr>
      <vt:lpstr>Chart1 (3)</vt:lpstr>
      <vt:lpstr>Chart1 (4)</vt:lpstr>
      <vt:lpstr>Chart1 (5)</vt:lpstr>
      <vt:lpstr>Chart1 (6)</vt:lpstr>
      <vt:lpstr>Chart1 (7)</vt:lpstr>
      <vt:lpstr>Chart1 (9)</vt:lpstr>
      <vt:lpstr>Chart1 (8)</vt:lpstr>
    </vt:vector>
  </TitlesOfParts>
  <Company>NOAA - Alaska Fisheries Science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Barbeaux</dc:creator>
  <cp:lastModifiedBy>Steve Barbeaux</cp:lastModifiedBy>
  <dcterms:created xsi:type="dcterms:W3CDTF">2019-08-30T18:21:56Z</dcterms:created>
  <dcterms:modified xsi:type="dcterms:W3CDTF">2021-10-24T02:02:29Z</dcterms:modified>
</cp:coreProperties>
</file>