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440" windowHeight="11835"/>
  </bookViews>
  <sheets>
    <sheet name="Guideline Summary" sheetId="5" r:id="rId1"/>
    <sheet name="Capacity Block Sizes" sheetId="3" r:id="rId2"/>
    <sheet name="Base Compensation Rates" sheetId="1" r:id="rId3"/>
    <sheet name="Compensation Rate Adders" sheetId="4" r:id="rId4"/>
  </sheets>
  <calcPr calcId="145621"/>
</workbook>
</file>

<file path=xl/calcChain.xml><?xml version="1.0" encoding="utf-8"?>
<calcChain xmlns="http://schemas.openxmlformats.org/spreadsheetml/2006/main">
  <c r="B9" i="3" l="1"/>
  <c r="C4" i="3" l="1"/>
  <c r="C5" i="3"/>
  <c r="C6" i="3"/>
  <c r="C7" i="3"/>
  <c r="C8" i="3"/>
  <c r="B36" i="3"/>
  <c r="G9" i="1"/>
  <c r="H9" i="1" s="1"/>
  <c r="F9" i="1"/>
  <c r="F8" i="1"/>
  <c r="G8" i="1" s="1"/>
  <c r="H8" i="1" s="1"/>
  <c r="E8" i="1"/>
  <c r="F7" i="1"/>
  <c r="G7" i="1" s="1"/>
  <c r="H7" i="1" s="1"/>
  <c r="E7" i="1"/>
  <c r="F6" i="1"/>
  <c r="G6" i="1" s="1"/>
  <c r="H6" i="1" s="1"/>
  <c r="E6" i="1"/>
  <c r="F5" i="1"/>
  <c r="G5" i="1" s="1"/>
  <c r="H5" i="1" s="1"/>
  <c r="E5" i="1"/>
  <c r="F4" i="1"/>
  <c r="G4" i="1" s="1"/>
  <c r="H4" i="1" s="1"/>
  <c r="E4" i="1"/>
  <c r="C9" i="3" l="1"/>
  <c r="J16" i="4"/>
  <c r="J14" i="4"/>
  <c r="J13" i="4"/>
  <c r="J12" i="4"/>
  <c r="J11" i="4"/>
  <c r="J10" i="4"/>
  <c r="J9" i="4"/>
  <c r="J8" i="4"/>
  <c r="J7" i="4"/>
  <c r="J6" i="4"/>
  <c r="J5" i="4"/>
  <c r="I16" i="4"/>
  <c r="I14" i="4"/>
  <c r="I13" i="4"/>
  <c r="I12" i="4"/>
  <c r="I11" i="4"/>
  <c r="I10" i="4"/>
  <c r="I9" i="4"/>
  <c r="I8" i="4"/>
  <c r="I7" i="4"/>
  <c r="I6" i="4"/>
  <c r="I5" i="4"/>
  <c r="H16" i="4"/>
  <c r="H14" i="4"/>
  <c r="H13" i="4"/>
  <c r="H12" i="4"/>
  <c r="H11" i="4"/>
  <c r="H10" i="4"/>
  <c r="H9" i="4"/>
  <c r="H8" i="4"/>
  <c r="H7" i="4"/>
  <c r="H6" i="4"/>
  <c r="H5" i="4"/>
  <c r="G16" i="4"/>
  <c r="G14" i="4"/>
  <c r="G13" i="4"/>
  <c r="G12" i="4"/>
  <c r="G11" i="4"/>
  <c r="G10" i="4"/>
  <c r="G9" i="4"/>
  <c r="G8" i="4"/>
  <c r="G7" i="4"/>
  <c r="G6" i="4"/>
  <c r="G5" i="4"/>
  <c r="F16" i="4"/>
  <c r="F14" i="4"/>
  <c r="F13" i="4"/>
  <c r="F12" i="4"/>
  <c r="F11" i="4"/>
  <c r="F10" i="4"/>
  <c r="F9" i="4"/>
  <c r="F8" i="4"/>
  <c r="F7" i="4"/>
  <c r="F6" i="4"/>
  <c r="F5" i="4"/>
  <c r="E16" i="4"/>
  <c r="E14" i="4"/>
  <c r="E13" i="4"/>
  <c r="E12" i="4"/>
  <c r="E11" i="4"/>
  <c r="E10" i="4"/>
  <c r="E9" i="4"/>
  <c r="E8" i="4"/>
  <c r="E7" i="4"/>
  <c r="E6" i="4"/>
  <c r="E5" i="4"/>
  <c r="D6" i="4"/>
  <c r="D7" i="4"/>
  <c r="D8" i="4"/>
  <c r="D9" i="4"/>
  <c r="D10" i="4"/>
  <c r="D11" i="4"/>
  <c r="D12" i="4"/>
  <c r="D13" i="4"/>
  <c r="D14" i="4"/>
  <c r="D16" i="4"/>
  <c r="D5" i="4"/>
  <c r="E28" i="1"/>
  <c r="E29" i="1"/>
  <c r="E30" i="1"/>
  <c r="E31" i="1"/>
  <c r="E32" i="1"/>
  <c r="E22" i="1"/>
  <c r="E23" i="1"/>
  <c r="E24" i="1"/>
  <c r="E25" i="1"/>
  <c r="E26" i="1"/>
  <c r="E16" i="1"/>
  <c r="E17" i="1"/>
  <c r="E18" i="1"/>
  <c r="E19" i="1"/>
  <c r="E20" i="1"/>
  <c r="E10" i="1"/>
  <c r="E11" i="1"/>
  <c r="E12" i="1"/>
  <c r="E13" i="1"/>
  <c r="E14" i="1"/>
  <c r="B13" i="3" l="1"/>
  <c r="B22" i="3" s="1"/>
  <c r="B14" i="3"/>
  <c r="B23" i="3" s="1"/>
  <c r="B17" i="3"/>
  <c r="B26" i="3" s="1"/>
  <c r="B16" i="3"/>
  <c r="B25" i="3" s="1"/>
  <c r="B15" i="3"/>
  <c r="B24" i="3" s="1"/>
  <c r="F21" i="1"/>
  <c r="F20" i="1"/>
  <c r="F19" i="1"/>
  <c r="F18" i="1"/>
  <c r="F17" i="1"/>
  <c r="F16" i="1"/>
  <c r="B18" i="3" l="1"/>
  <c r="C13" i="3"/>
  <c r="C22" i="3" s="1"/>
  <c r="C14" i="3"/>
  <c r="C23" i="3" s="1"/>
  <c r="C31" i="3"/>
  <c r="C16" i="3"/>
  <c r="C35" i="3"/>
  <c r="C17" i="3"/>
  <c r="C15" i="3"/>
  <c r="F33" i="1"/>
  <c r="G33" i="1" s="1"/>
  <c r="H33" i="1" s="1"/>
  <c r="I33" i="1" s="1"/>
  <c r="J33" i="1" s="1"/>
  <c r="K33" i="1" s="1"/>
  <c r="L33" i="1" s="1"/>
  <c r="F32" i="1"/>
  <c r="G32" i="1" s="1"/>
  <c r="H32" i="1" s="1"/>
  <c r="I32" i="1" s="1"/>
  <c r="J32" i="1" s="1"/>
  <c r="K32" i="1" s="1"/>
  <c r="L32" i="1" s="1"/>
  <c r="F31" i="1"/>
  <c r="G31" i="1" s="1"/>
  <c r="H31" i="1" s="1"/>
  <c r="I31" i="1" s="1"/>
  <c r="J31" i="1" s="1"/>
  <c r="K31" i="1" s="1"/>
  <c r="L31" i="1" s="1"/>
  <c r="F30" i="1"/>
  <c r="G30" i="1" s="1"/>
  <c r="H30" i="1" s="1"/>
  <c r="I30" i="1" s="1"/>
  <c r="J30" i="1" s="1"/>
  <c r="K30" i="1" s="1"/>
  <c r="L30" i="1" s="1"/>
  <c r="F29" i="1"/>
  <c r="G29" i="1" s="1"/>
  <c r="H29" i="1" s="1"/>
  <c r="I29" i="1" s="1"/>
  <c r="J29" i="1" s="1"/>
  <c r="K29" i="1" s="1"/>
  <c r="L29" i="1" s="1"/>
  <c r="F28" i="1"/>
  <c r="G28" i="1" s="1"/>
  <c r="H28" i="1" s="1"/>
  <c r="I28" i="1" s="1"/>
  <c r="J28" i="1" s="1"/>
  <c r="K28" i="1" s="1"/>
  <c r="L28" i="1" s="1"/>
  <c r="F23" i="1"/>
  <c r="G23" i="1" s="1"/>
  <c r="H23" i="1" s="1"/>
  <c r="I23" i="1" s="1"/>
  <c r="J23" i="1" s="1"/>
  <c r="K23" i="1" s="1"/>
  <c r="L23" i="1" s="1"/>
  <c r="F24" i="1"/>
  <c r="G24" i="1" s="1"/>
  <c r="H24" i="1" s="1"/>
  <c r="I24" i="1" s="1"/>
  <c r="J24" i="1" s="1"/>
  <c r="K24" i="1" s="1"/>
  <c r="L24" i="1" s="1"/>
  <c r="F25" i="1"/>
  <c r="G25" i="1" s="1"/>
  <c r="H25" i="1" s="1"/>
  <c r="I25" i="1" s="1"/>
  <c r="J25" i="1" s="1"/>
  <c r="K25" i="1" s="1"/>
  <c r="L25" i="1" s="1"/>
  <c r="F26" i="1"/>
  <c r="G26" i="1" s="1"/>
  <c r="H26" i="1" s="1"/>
  <c r="I26" i="1" s="1"/>
  <c r="J26" i="1" s="1"/>
  <c r="K26" i="1" s="1"/>
  <c r="L26" i="1" s="1"/>
  <c r="F27" i="1"/>
  <c r="G27" i="1" s="1"/>
  <c r="H27" i="1" s="1"/>
  <c r="I27" i="1" s="1"/>
  <c r="J27" i="1" s="1"/>
  <c r="K27" i="1" s="1"/>
  <c r="L27" i="1" s="1"/>
  <c r="F22" i="1"/>
  <c r="G22" i="1" s="1"/>
  <c r="H22" i="1" s="1"/>
  <c r="I22" i="1" s="1"/>
  <c r="J22" i="1" s="1"/>
  <c r="K22" i="1" s="1"/>
  <c r="L22" i="1" s="1"/>
  <c r="F12" i="1"/>
  <c r="G12" i="1" s="1"/>
  <c r="H12" i="1" s="1"/>
  <c r="I12" i="1" s="1"/>
  <c r="J12" i="1" s="1"/>
  <c r="K12" i="1" s="1"/>
  <c r="L12" i="1" s="1"/>
  <c r="F13" i="1"/>
  <c r="G13" i="1" s="1"/>
  <c r="H13" i="1" s="1"/>
  <c r="I13" i="1" s="1"/>
  <c r="J13" i="1" s="1"/>
  <c r="K13" i="1" s="1"/>
  <c r="L13" i="1" s="1"/>
  <c r="F14" i="1"/>
  <c r="G14" i="1" s="1"/>
  <c r="H14" i="1" s="1"/>
  <c r="I14" i="1" s="1"/>
  <c r="J14" i="1" s="1"/>
  <c r="K14" i="1" s="1"/>
  <c r="L14" i="1" s="1"/>
  <c r="F15" i="1"/>
  <c r="G15" i="1" s="1"/>
  <c r="H15" i="1" s="1"/>
  <c r="I15" i="1" s="1"/>
  <c r="J15" i="1" s="1"/>
  <c r="K15" i="1" s="1"/>
  <c r="L15" i="1" s="1"/>
  <c r="F11" i="1"/>
  <c r="G11" i="1" s="1"/>
  <c r="H11" i="1" s="1"/>
  <c r="I11" i="1" s="1"/>
  <c r="J11" i="1" s="1"/>
  <c r="K11" i="1" s="1"/>
  <c r="L11" i="1" s="1"/>
  <c r="F10" i="1"/>
  <c r="G10" i="1" s="1"/>
  <c r="H10" i="1" s="1"/>
  <c r="I10" i="1" s="1"/>
  <c r="J10" i="1" s="1"/>
  <c r="K10" i="1" s="1"/>
  <c r="L10" i="1" s="1"/>
  <c r="D16" i="3" l="1"/>
  <c r="D25" i="3" s="1"/>
  <c r="C25" i="3"/>
  <c r="D34" i="3" s="1"/>
  <c r="C24" i="3"/>
  <c r="D33" i="3" s="1"/>
  <c r="D17" i="3"/>
  <c r="D26" i="3" s="1"/>
  <c r="C26" i="3"/>
  <c r="D35" i="3" s="1"/>
  <c r="B27" i="3"/>
  <c r="D31" i="3"/>
  <c r="C18" i="3"/>
  <c r="D13" i="3"/>
  <c r="D22" i="3" s="1"/>
  <c r="J15" i="3"/>
  <c r="C34" i="3"/>
  <c r="C33" i="3"/>
  <c r="J24" i="3"/>
  <c r="D14" i="3"/>
  <c r="D23" i="3" s="1"/>
  <c r="D32" i="3"/>
  <c r="C32" i="3"/>
  <c r="E34" i="3"/>
  <c r="E17" i="3"/>
  <c r="E26" i="3" s="1"/>
  <c r="E35" i="3" l="1"/>
  <c r="K33" i="3"/>
  <c r="E16" i="3"/>
  <c r="E25" i="3" s="1"/>
  <c r="D18" i="3"/>
  <c r="C36" i="3"/>
  <c r="C27" i="3"/>
  <c r="D36" i="3"/>
  <c r="E13" i="3"/>
  <c r="E22" i="3" s="1"/>
  <c r="E32" i="3"/>
  <c r="E14" i="3"/>
  <c r="E23" i="3" s="1"/>
  <c r="F35" i="3"/>
  <c r="F17" i="3"/>
  <c r="F26" i="3" s="1"/>
  <c r="F16" i="3" l="1"/>
  <c r="F25" i="3" s="1"/>
  <c r="F34" i="3"/>
  <c r="E31" i="3"/>
  <c r="E36" i="3" s="1"/>
  <c r="D27" i="3"/>
  <c r="J13" i="3"/>
  <c r="E18" i="3"/>
  <c r="F32" i="3"/>
  <c r="F14" i="3"/>
  <c r="G16" i="3"/>
  <c r="G25" i="3" s="1"/>
  <c r="G35" i="3"/>
  <c r="G17" i="3"/>
  <c r="G26" i="3" s="1"/>
  <c r="F18" i="3" l="1"/>
  <c r="F23" i="3"/>
  <c r="F31" i="3"/>
  <c r="E27" i="3"/>
  <c r="J22" i="3"/>
  <c r="G14" i="3"/>
  <c r="G34" i="3"/>
  <c r="H34" i="3"/>
  <c r="H16" i="3"/>
  <c r="H25" i="3" s="1"/>
  <c r="H17" i="3"/>
  <c r="H26" i="3" s="1"/>
  <c r="H35" i="3"/>
  <c r="G18" i="3" l="1"/>
  <c r="G23" i="3"/>
  <c r="G32" i="3"/>
  <c r="G36" i="3" s="1"/>
  <c r="F27" i="3"/>
  <c r="K31" i="3"/>
  <c r="F36" i="3"/>
  <c r="H14" i="3"/>
  <c r="I17" i="3"/>
  <c r="I35" i="3"/>
  <c r="I16" i="3"/>
  <c r="H18" i="3" l="1"/>
  <c r="H23" i="3"/>
  <c r="J16" i="3"/>
  <c r="I25" i="3"/>
  <c r="J17" i="3"/>
  <c r="I26" i="3"/>
  <c r="H32" i="3"/>
  <c r="H36" i="3" s="1"/>
  <c r="G27" i="3"/>
  <c r="I14" i="3"/>
  <c r="I34" i="3"/>
  <c r="J34" i="3"/>
  <c r="I18" i="3" l="1"/>
  <c r="I23" i="3"/>
  <c r="I27" i="3" s="1"/>
  <c r="I32" i="3"/>
  <c r="I36" i="3" s="1"/>
  <c r="H27" i="3"/>
  <c r="K34" i="3"/>
  <c r="J35" i="3"/>
  <c r="K35" i="3" s="1"/>
  <c r="J26" i="3"/>
  <c r="J14" i="3"/>
  <c r="J18" i="3" s="1"/>
  <c r="J25" i="3"/>
  <c r="J32" i="3" l="1"/>
  <c r="J23" i="3"/>
  <c r="J27" i="3" s="1"/>
  <c r="K32" i="3" l="1"/>
  <c r="K36" i="3" s="1"/>
  <c r="J36" i="3"/>
  <c r="D8" i="3"/>
  <c r="D5" i="3"/>
  <c r="D6" i="3"/>
  <c r="D7" i="3"/>
  <c r="D4" i="3"/>
</calcChain>
</file>

<file path=xl/sharedStrings.xml><?xml version="1.0" encoding="utf-8"?>
<sst xmlns="http://schemas.openxmlformats.org/spreadsheetml/2006/main" count="227" uniqueCount="99">
  <si>
    <t>Generation Unit Capacity</t>
  </si>
  <si>
    <t>Term Length</t>
  </si>
  <si>
    <t>10-year</t>
  </si>
  <si>
    <t>Less than or equal to 25 kW AC</t>
  </si>
  <si>
    <t>Greater than 25 kW AC  to 250 kW AC</t>
  </si>
  <si>
    <t>20-year</t>
  </si>
  <si>
    <t>Greater than 250 kW AC to 500 kW AC</t>
  </si>
  <si>
    <t>Greater than 500 kW AC to 1,000 kW AC</t>
  </si>
  <si>
    <t>Greater than 1,000 kW AC to 5,000 kW AC</t>
  </si>
  <si>
    <t>Low income less than or equal to 25 kW AC</t>
  </si>
  <si>
    <t>Massachusetts Electric d/b/a National Grid</t>
  </si>
  <si>
    <t>Nantucket Electric d/b/a National Grid</t>
  </si>
  <si>
    <t>NSTAR d/b/a Eversource Energy</t>
  </si>
  <si>
    <t>WMECO d/b/a Eversource Energy</t>
  </si>
  <si>
    <t>Fitchburg Gas &amp; Electric d/b/a Unitil</t>
  </si>
  <si>
    <t>Block 1</t>
  </si>
  <si>
    <t>Block 2</t>
  </si>
  <si>
    <t>Block 3</t>
  </si>
  <si>
    <t>Block 4</t>
  </si>
  <si>
    <t>Block 5</t>
  </si>
  <si>
    <t>Block 6</t>
  </si>
  <si>
    <t>Block 7</t>
  </si>
  <si>
    <t>Block 8</t>
  </si>
  <si>
    <t>Base Compensation Rate Factor</t>
  </si>
  <si>
    <t>Electric Distribution Company</t>
  </si>
  <si>
    <t>Not Applicable</t>
  </si>
  <si>
    <t>N/A</t>
  </si>
  <si>
    <t>Adjusted Block 8</t>
  </si>
  <si>
    <t>Adjusted Block 7</t>
  </si>
  <si>
    <t>Adjusted Block 6</t>
  </si>
  <si>
    <t>Adjusted Block 5</t>
  </si>
  <si>
    <t>Adjusted Block 4</t>
  </si>
  <si>
    <t>Adjusted Block 3</t>
  </si>
  <si>
    <t>Adjusted Block 2</t>
  </si>
  <si>
    <t>Adjusted Block 1</t>
  </si>
  <si>
    <t>Amount Procured</t>
  </si>
  <si>
    <t>Distribution Company</t>
  </si>
  <si>
    <t>Total</t>
  </si>
  <si>
    <t>MW per Block</t>
  </si>
  <si>
    <t>% Share of 2016 Distribution Load</t>
  </si>
  <si>
    <t>2016 Distribution Load (MWh)</t>
  </si>
  <si>
    <t>Notes:</t>
  </si>
  <si>
    <t>Total Capacity Available per Capacity Block (MW AC)</t>
  </si>
  <si>
    <r>
      <rPr>
        <vertAlign val="superscript"/>
        <sz val="11"/>
        <color theme="1"/>
        <rFont val="Calibri"/>
        <family val="2"/>
        <scheme val="minor"/>
      </rPr>
      <t>3</t>
    </r>
    <r>
      <rPr>
        <sz val="11"/>
        <color theme="1"/>
        <rFont val="Calibri"/>
        <family val="2"/>
        <scheme val="minor"/>
      </rPr>
      <t xml:space="preserve"> Pursuant to 225 CMR 20.05(3)(a), each Capacity Block shall have a minimum of 20% and a maximum of 35% of its total available capacity reserved for Solar Tariff Generation Units with nameplate capacities less than or equal to 25 kW AC. These totals reflect the minimum 20% set-aside required by the regulation. </t>
    </r>
  </si>
  <si>
    <r>
      <rPr>
        <vertAlign val="superscript"/>
        <sz val="11"/>
        <color theme="1"/>
        <rFont val="Calibri"/>
        <family val="2"/>
        <scheme val="minor"/>
      </rPr>
      <t>4</t>
    </r>
    <r>
      <rPr>
        <sz val="11"/>
        <color theme="1"/>
        <rFont val="Calibri"/>
        <family val="2"/>
        <scheme val="minor"/>
      </rPr>
      <t xml:space="preserve"> These adjusted totals reflect the remaining capacity available for all other project sizes once the &lt;=25 kW set-aside is subtracted from the total capacity available. For Capacity Block 1, the amount of capacity procured by each Distribution Company in the initial competitive procurement, conducted pursuant to 225 CMR 20.07(3)(a), is also subtracted from the total capacity available.</t>
    </r>
  </si>
  <si>
    <r>
      <rPr>
        <vertAlign val="superscript"/>
        <sz val="11"/>
        <color theme="1"/>
        <rFont val="Calibri"/>
        <family val="2"/>
        <scheme val="minor"/>
      </rPr>
      <t>2</t>
    </r>
    <r>
      <rPr>
        <sz val="11"/>
        <color theme="1"/>
        <rFont val="Calibri"/>
        <family val="2"/>
        <scheme val="minor"/>
      </rPr>
      <t xml:space="preserve"> Nantucket Electric d/b/a National Grid has elected to have two Capacity Blocks, as permitted under 225 CMR 20.05(3)</t>
    </r>
  </si>
  <si>
    <t>Summary of Base Compensation Rates by Service Territory, Generation Unit Capacity, and Capacity Block</t>
  </si>
  <si>
    <t>Generation Unit Type</t>
  </si>
  <si>
    <t xml:space="preserve">Building Mounted Solar Tariff Generation Unit </t>
  </si>
  <si>
    <t>Floating Solar Tariff Generation Unit</t>
  </si>
  <si>
    <t xml:space="preserve">Solar Tariff Generation Unit on a Brownfield </t>
  </si>
  <si>
    <t xml:space="preserve">Solar Tariff Generation Unit on an Eligible Landfill </t>
  </si>
  <si>
    <t>Canopy Solar Tariff Generation Unit</t>
  </si>
  <si>
    <t xml:space="preserve">Agricultural Solar Tariff Generation Unit </t>
  </si>
  <si>
    <t xml:space="preserve">Community Shared Solar Tariff Generation Unit </t>
  </si>
  <si>
    <t>Low Income Property Solar Tariff Generation Unit</t>
  </si>
  <si>
    <t>Low Income Community Shared Solar Tariff Generation Unit</t>
  </si>
  <si>
    <t>Public Entity Solar Tariff Generation Unit</t>
  </si>
  <si>
    <t>Energy Storage Adder</t>
  </si>
  <si>
    <t>Solar Tracking Adder</t>
  </si>
  <si>
    <t>Location Based</t>
  </si>
  <si>
    <t>Off-taker Based</t>
  </si>
  <si>
    <t>Solar Tracking</t>
  </si>
  <si>
    <t>Variable</t>
  </si>
  <si>
    <t>Capacity Block Sizes by Distribution Service Territory</t>
  </si>
  <si>
    <r>
      <rPr>
        <vertAlign val="superscript"/>
        <sz val="11"/>
        <color theme="1"/>
        <rFont val="Calibri"/>
        <family val="2"/>
        <scheme val="minor"/>
      </rPr>
      <t>1</t>
    </r>
    <r>
      <rPr>
        <sz val="11"/>
        <color theme="1"/>
        <rFont val="Calibri"/>
        <family val="2"/>
        <scheme val="minor"/>
      </rPr>
      <t xml:space="preserve"> Pursuant to 225 CMR 20.07(4)(e)1., a Solar Tariff Generation Unit with a capacity of 25 kW AC or less may only combine its Base Compensation Rate with the Energy Storage Adder. A Solar Tariff Generation Unit with a capacity larger than 25 kW AC can combine its Base Compensation Rate with no more than one Compensation Rate Adder from each of the four types of adders, as they are listed in 225 CMR 20.07(4)(a) through (d).</t>
    </r>
  </si>
  <si>
    <t>Adder Tranche 1 (80 MW)</t>
  </si>
  <si>
    <t>Adder Tranche 2 (TBD)</t>
  </si>
  <si>
    <t>Adder Tranche 3 (TBD)</t>
  </si>
  <si>
    <t>Adder Tranche 4 (TBD)</t>
  </si>
  <si>
    <t>Adder Tranche 5 (TBD)</t>
  </si>
  <si>
    <t>Adder Tranche 6 (TBD)</t>
  </si>
  <si>
    <t>Adder Tranche 7 (TBD)</t>
  </si>
  <si>
    <t>Adder Tranche 8 (TBD)</t>
  </si>
  <si>
    <t>Summary of Compensation Rate Adder Values by Type and Adder Tranche</t>
  </si>
  <si>
    <r>
      <rPr>
        <vertAlign val="superscript"/>
        <sz val="11"/>
        <color theme="1"/>
        <rFont val="Calibri"/>
        <family val="2"/>
        <scheme val="minor"/>
      </rPr>
      <t>2</t>
    </r>
    <r>
      <rPr>
        <sz val="11"/>
        <color theme="1"/>
        <rFont val="Calibri"/>
        <family val="2"/>
        <scheme val="minor"/>
      </rPr>
      <t xml:space="preserve"> Pursuant to 225 CMR 20.07(2), the first tranche of capacity available to each adder shall by 80 MW, with DOER establishing tranche sizes thereafter as tranches are filled. Each adder shall decline by 4% when moving from one tranche to the next. This table will be updated as needed as tranches are filled.</t>
    </r>
  </si>
  <si>
    <r>
      <t>Adder Type</t>
    </r>
    <r>
      <rPr>
        <b/>
        <vertAlign val="superscript"/>
        <sz val="10"/>
        <color theme="1"/>
        <rFont val="Calibri"/>
        <family val="2"/>
        <scheme val="minor"/>
      </rPr>
      <t>1</t>
    </r>
  </si>
  <si>
    <r>
      <t xml:space="preserve">Adder Tranche and Value ($/kWh) </t>
    </r>
    <r>
      <rPr>
        <b/>
        <vertAlign val="superscript"/>
        <sz val="10"/>
        <color theme="1"/>
        <rFont val="Calibri"/>
        <family val="2"/>
        <scheme val="minor"/>
      </rPr>
      <t>2</t>
    </r>
  </si>
  <si>
    <r>
      <t>Energy Storage</t>
    </r>
    <r>
      <rPr>
        <b/>
        <vertAlign val="superscript"/>
        <sz val="10"/>
        <color theme="1"/>
        <rFont val="Calibri"/>
        <family val="2"/>
        <scheme val="minor"/>
      </rPr>
      <t>3</t>
    </r>
  </si>
  <si>
    <r>
      <t>Fitchburg Gas &amp; Electric d/b/a Unitil</t>
    </r>
    <r>
      <rPr>
        <vertAlign val="superscript"/>
        <sz val="10"/>
        <color theme="1"/>
        <rFont val="Calibri"/>
        <family val="2"/>
        <scheme val="minor"/>
      </rPr>
      <t>1</t>
    </r>
  </si>
  <si>
    <r>
      <t>Nantucket Electric d/b/a National Grid</t>
    </r>
    <r>
      <rPr>
        <vertAlign val="superscript"/>
        <sz val="10"/>
        <color theme="1"/>
        <rFont val="Calibri"/>
        <family val="2"/>
        <scheme val="minor"/>
      </rPr>
      <t>2</t>
    </r>
  </si>
  <si>
    <r>
      <t>&lt;=25 kW Set-aside (MW AC)</t>
    </r>
    <r>
      <rPr>
        <b/>
        <vertAlign val="superscript"/>
        <sz val="10"/>
        <color theme="1"/>
        <rFont val="Calibri"/>
        <family val="2"/>
        <scheme val="minor"/>
      </rPr>
      <t>3</t>
    </r>
  </si>
  <si>
    <r>
      <t xml:space="preserve">Adjusted Capacity Available for All Other Projects (MW AC) </t>
    </r>
    <r>
      <rPr>
        <b/>
        <vertAlign val="superscript"/>
        <sz val="10"/>
        <color theme="1"/>
        <rFont val="Calibri"/>
        <family val="2"/>
        <scheme val="minor"/>
      </rPr>
      <t>4</t>
    </r>
  </si>
  <si>
    <r>
      <rPr>
        <vertAlign val="superscript"/>
        <sz val="11"/>
        <color theme="1"/>
        <rFont val="Calibri"/>
        <family val="2"/>
        <scheme val="minor"/>
      </rPr>
      <t>3</t>
    </r>
    <r>
      <rPr>
        <sz val="11"/>
        <color theme="1"/>
        <rFont val="Calibri"/>
        <family val="2"/>
        <scheme val="minor"/>
      </rPr>
      <t xml:space="preserve"> Energy Storage Adders are variable based on formula in 225 CMR 20.07(4)(c)2. As each tranche is filled, the Energy Storage Adder Multiplier, as defined in 225 CMR 20.07(4)(c)1., will decline by 4% per tranche. For more information on the Energy Storage Adder, please consult DOER's </t>
    </r>
    <r>
      <rPr>
        <i/>
        <sz val="11"/>
        <color theme="1"/>
        <rFont val="Calibri"/>
        <family val="2"/>
        <scheme val="minor"/>
      </rPr>
      <t>Energy Storage Guideline.</t>
    </r>
  </si>
  <si>
    <t>Total MW AC Available Under SMART</t>
  </si>
  <si>
    <t>Total Capacity</t>
  </si>
  <si>
    <r>
      <t xml:space="preserve">Fitchburg Gas &amp; Electric d/b/a Unitil </t>
    </r>
    <r>
      <rPr>
        <b/>
        <vertAlign val="superscript"/>
        <sz val="11"/>
        <color theme="1"/>
        <rFont val="Calibri"/>
        <family val="2"/>
        <scheme val="minor"/>
      </rPr>
      <t>1</t>
    </r>
    <r>
      <rPr>
        <b/>
        <sz val="11"/>
        <color theme="1"/>
        <rFont val="Calibri"/>
        <family val="2"/>
        <scheme val="minor"/>
      </rPr>
      <t xml:space="preserve"> </t>
    </r>
    <r>
      <rPr>
        <b/>
        <vertAlign val="superscript"/>
        <sz val="11"/>
        <color theme="1"/>
        <rFont val="Calibri"/>
        <family val="2"/>
        <scheme val="minor"/>
      </rPr>
      <t>2</t>
    </r>
    <r>
      <rPr>
        <b/>
        <sz val="11"/>
        <color theme="1"/>
        <rFont val="Calibri"/>
        <family val="2"/>
        <scheme val="minor"/>
      </rPr>
      <t xml:space="preserve"> </t>
    </r>
  </si>
  <si>
    <r>
      <rPr>
        <vertAlign val="superscript"/>
        <sz val="11"/>
        <color theme="1"/>
        <rFont val="Calibri"/>
        <family val="2"/>
        <scheme val="minor"/>
      </rPr>
      <t xml:space="preserve">1 </t>
    </r>
    <r>
      <rPr>
        <sz val="11"/>
        <color theme="1"/>
        <rFont val="Calibri"/>
        <family val="2"/>
        <scheme val="minor"/>
      </rPr>
      <t>Pursuant to 225 CMR 20.07(3)(b), DOER has elected to administratively set the Block 1 Base Compensation Rate for Fitchburg Gas &amp; Electric d/b/a Unitil at $0.15563/kWh. As of January 11, 2018, Fitchburg Gas &amp; Electric has the highest percentage of installed solar capacity of investor owned service territory in the state relative to the number of its number of customers and total load served. Because of this, Fitchburg Gas &amp; Electric’s procurement result suggests that its small service territory and small number of eligible projects in the 1-5 MW range were the primary reasons it did not receive proposals under the initial competitive procurement. Given that Fitchburg Gas &amp; Electric’s service territory is geographically surrounded by Massachusetts Electric's service territory, DOER determined it was reasonable to assume that it would have seen a similar result to Massachusetts Electric’s procurement if more projects were able to respond to the RFP. Accordingly, DOER used the result of Massachusetts Electric's procurement results to establish Fitchburg Gas &amp; Electric’s Base Compensation Rates.</t>
    </r>
  </si>
  <si>
    <r>
      <rPr>
        <vertAlign val="superscript"/>
        <sz val="11"/>
        <color theme="1"/>
        <rFont val="Calibri"/>
        <family val="2"/>
        <scheme val="minor"/>
      </rPr>
      <t>2</t>
    </r>
    <r>
      <rPr>
        <sz val="11"/>
        <color theme="1"/>
        <rFont val="Calibri"/>
        <family val="2"/>
        <scheme val="minor"/>
      </rPr>
      <t xml:space="preserve"> Fitchburg Gas &amp; Electric d/b/a Unitil has elected to have four Capacity Blocks with an 8.8% decline in Base Compensation Rates per Capacity Block, as permitted under 225 CMR 20.05(3) and 225 CMR 20.07(2), respectively.</t>
    </r>
  </si>
  <si>
    <r>
      <rPr>
        <vertAlign val="superscript"/>
        <sz val="11"/>
        <color theme="1"/>
        <rFont val="Calibri"/>
        <family val="2"/>
        <scheme val="minor"/>
      </rPr>
      <t>1</t>
    </r>
    <r>
      <rPr>
        <sz val="11"/>
        <color theme="1"/>
        <rFont val="Calibri"/>
        <family val="2"/>
        <scheme val="minor"/>
      </rPr>
      <t xml:space="preserve"> Fitchburg Gas &amp; Electric d/b/a Unitil has elected to have four Capacity Blocks, as permitted under 225 CMR 20.05(3)</t>
    </r>
  </si>
  <si>
    <r>
      <t xml:space="preserve">Nantucket Electric d/b/a National Grid </t>
    </r>
    <r>
      <rPr>
        <b/>
        <vertAlign val="superscript"/>
        <sz val="11"/>
        <color theme="1"/>
        <rFont val="Calibri"/>
        <family val="2"/>
        <scheme val="minor"/>
      </rPr>
      <t>4 5</t>
    </r>
  </si>
  <si>
    <r>
      <t xml:space="preserve">Massachusetts Electric d/b/a National Grid </t>
    </r>
    <r>
      <rPr>
        <b/>
        <vertAlign val="superscript"/>
        <sz val="11"/>
        <color theme="1"/>
        <rFont val="Calibri"/>
        <family val="2"/>
        <scheme val="minor"/>
      </rPr>
      <t>3</t>
    </r>
  </si>
  <si>
    <r>
      <t xml:space="preserve">NSTAR d/b/a Eversource Energy </t>
    </r>
    <r>
      <rPr>
        <b/>
        <vertAlign val="superscript"/>
        <sz val="11"/>
        <color theme="1"/>
        <rFont val="Calibri"/>
        <family val="2"/>
        <scheme val="minor"/>
      </rPr>
      <t>6</t>
    </r>
  </si>
  <si>
    <r>
      <t xml:space="preserve">WMECO d/b/a Eversource Energy </t>
    </r>
    <r>
      <rPr>
        <b/>
        <vertAlign val="superscript"/>
        <sz val="11"/>
        <color theme="1"/>
        <rFont val="Calibri"/>
        <family val="2"/>
        <scheme val="minor"/>
      </rPr>
      <t>7</t>
    </r>
  </si>
  <si>
    <r>
      <rPr>
        <vertAlign val="superscript"/>
        <sz val="11"/>
        <color theme="1"/>
        <rFont val="Calibri"/>
        <family val="2"/>
        <scheme val="minor"/>
      </rPr>
      <t>3</t>
    </r>
    <r>
      <rPr>
        <sz val="11"/>
        <color theme="1"/>
        <rFont val="Calibri"/>
        <family val="2"/>
        <scheme val="minor"/>
      </rPr>
      <t xml:space="preserve"> Pursuant to 225 CMR 20.07(3)(b), DOER has established Massachusetts Electric's Block 1 Base Compensation Rate as the mean price of the selected bids received under the procurement conducted pursuant to 225 CMR 20.07(3)(a).</t>
    </r>
  </si>
  <si>
    <r>
      <rPr>
        <vertAlign val="superscript"/>
        <sz val="11"/>
        <color theme="1"/>
        <rFont val="Calibri"/>
        <family val="2"/>
        <scheme val="minor"/>
      </rPr>
      <t>7</t>
    </r>
    <r>
      <rPr>
        <sz val="11"/>
        <color theme="1"/>
        <rFont val="Calibri"/>
        <family val="2"/>
        <scheme val="minor"/>
      </rPr>
      <t xml:space="preserve"> Pursuant to 225 CMR 20.07(3)(b), DOER has established WMECO's Block 1 Base Compensation Rate as the mean price of the selected bids received under the procurement conducted pursuant to 225 CMR 20.07(3)(a).</t>
    </r>
  </si>
  <si>
    <r>
      <rPr>
        <vertAlign val="superscript"/>
        <sz val="11"/>
        <color theme="1"/>
        <rFont val="Calibri"/>
        <family val="2"/>
        <scheme val="minor"/>
      </rPr>
      <t xml:space="preserve">4 </t>
    </r>
    <r>
      <rPr>
        <sz val="11"/>
        <color theme="1"/>
        <rFont val="Calibri"/>
        <family val="2"/>
        <scheme val="minor"/>
      </rPr>
      <t>Pursuant to 225 CMR 20.07(3)(b), DOER has elected to administratively set the Block 1 Base Compensation Rate for Nantucket Electric d/b/a National Grid at $0.17000/kWh. Nantucket Electric's unique geographic location and low levels of solar development to date as compared to other service territories indicates that higher costs are likely a barrier. Accordingly, DOER has determined that it is more than likely that the primary reason that Nantucket Electric did not receive any proposals under the initial procurement is due to these higher than average costs. As such, DOER has established the Base Compensation Rate at the Ceiling Price of the initial competitive procurement.</t>
    </r>
  </si>
  <si>
    <r>
      <rPr>
        <vertAlign val="superscript"/>
        <sz val="11"/>
        <color theme="1"/>
        <rFont val="Calibri"/>
        <family val="2"/>
        <scheme val="minor"/>
      </rPr>
      <t>5</t>
    </r>
    <r>
      <rPr>
        <sz val="11"/>
        <color theme="1"/>
        <rFont val="Calibri"/>
        <family val="2"/>
        <scheme val="minor"/>
      </rPr>
      <t xml:space="preserve"> Nantucket Electric d/b/a National Grid has elected to have two Capacity Blocks with a 16% decline in Base Compensation Rates per Capacity Block, as permitted under 225 CMR 20.05(3) and 225 CMR 20.07(2), respectively.</t>
    </r>
  </si>
  <si>
    <r>
      <rPr>
        <vertAlign val="superscript"/>
        <sz val="11"/>
        <color theme="1"/>
        <rFont val="Calibri"/>
        <family val="2"/>
        <scheme val="minor"/>
      </rPr>
      <t>6</t>
    </r>
    <r>
      <rPr>
        <sz val="11"/>
        <color theme="1"/>
        <rFont val="Calibri"/>
        <family val="2"/>
        <scheme val="minor"/>
      </rPr>
      <t xml:space="preserve"> Pursuant to 225 CMR 20.07(3)(b), DOER elected to administratively set NSTAR's Block 1 Base Compensation Rate at $0.17000/kWh. This reflects the price of the single selected bid for a 2 MW project received under the procurement conducted pursuant to 225 CMR 20.07(3)(a). While the NSTAR solicitation was for 46 MW and received 2 MW, the competitive nature of the procurement in other service territories supports a conclusion that the primary reason NSTAR did not receive more than one proposal under the procurement is due to higher costs in its service territory. Accordingly, while DOER considered terminating the solicitation and re-issuing, DOER determined that doing so would likely not yield a significantly different result.</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</si>
</sst>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quot;$&quot;#,##0.00000"/>
    <numFmt numFmtId="165" formatCode="0.000"/>
    <numFmt numFmtId="166" formatCode="0.0"/>
    <numFmt numFmtId="167" formatCode="0.0%"/>
    <numFmt numFmtId="168" formatCode="&quot;$&quot;#,##0.00000_);[Red]\(&quot;$&quot;#,##0.00000\)"/>
    <numFmt numFmtId="169" formatCode="#,##0.000"/>
  </numFmts>
  <fonts count="21" x14ac:knownFonts="1">
    <font>
      <sz val="11"/>
      <color theme="1"/>
      <name val="Calibri"/>
      <family val="2"/>
      <scheme val="minor"/>
    </font>
    <font>
      <b/>
      <sz val="11"/>
      <color theme="1"/>
      <name val="Calibri"/>
      <family val="2"/>
      <scheme val="minor"/>
    </font>
    <font>
      <b/>
      <sz val="11"/>
      <color rgb="FF000000"/>
      <name val="Calibri"/>
      <family val="2"/>
    </font>
    <font>
      <sz val="11"/>
      <color rgb="FF000000"/>
      <name val="Calibri"/>
      <family val="2"/>
    </font>
    <font>
      <sz val="11"/>
      <color theme="1"/>
      <name val="Calibri"/>
      <family val="2"/>
      <scheme val="minor"/>
    </font>
    <font>
      <vertAlign val="superscript"/>
      <sz val="11"/>
      <color theme="1"/>
      <name val="Calibri"/>
      <family val="2"/>
      <scheme val="minor"/>
    </font>
    <font>
      <b/>
      <sz val="18"/>
      <color theme="1"/>
      <name val="Calibri"/>
      <family val="2"/>
      <scheme val="minor"/>
    </font>
    <font>
      <i/>
      <sz val="11"/>
      <color theme="1"/>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b/>
      <sz val="10"/>
      <color rgb="FF000000"/>
      <name val="Calibri"/>
      <family val="2"/>
    </font>
    <font>
      <b/>
      <sz val="10"/>
      <color theme="0"/>
      <name val="Calibri"/>
      <family val="2"/>
    </font>
    <font>
      <sz val="10"/>
      <color rgb="FF000000"/>
      <name val="Calibri"/>
      <family val="2"/>
    </font>
    <font>
      <sz val="10"/>
      <color theme="0"/>
      <name val="Calibri"/>
      <family val="2"/>
    </font>
    <font>
      <vertAlign val="superscript"/>
      <sz val="10"/>
      <color theme="1"/>
      <name val="Calibri"/>
      <family val="2"/>
      <scheme val="minor"/>
    </font>
    <font>
      <b/>
      <sz val="10"/>
      <name val="Calibri"/>
      <family val="2"/>
    </font>
    <font>
      <sz val="11"/>
      <name val="Calibri"/>
      <family val="2"/>
      <scheme val="minor"/>
    </font>
    <font>
      <sz val="10"/>
      <name val="Calibri"/>
      <family val="2"/>
      <scheme val="minor"/>
    </font>
    <font>
      <b/>
      <vertAlign val="superscript"/>
      <sz val="11"/>
      <color theme="1"/>
      <name val="Calibri"/>
      <family val="2"/>
      <scheme val="minor"/>
    </font>
    <font>
      <sz val="11"/>
      <color rgb="FF1F497D"/>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tint="0.499984740745262"/>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129">
    <xf numFmtId="0" fontId="0" fillId="0" borderId="0" xfId="0"/>
    <xf numFmtId="0" fontId="0" fillId="2" borderId="0" xfId="0" applyFill="1"/>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2" fillId="2" borderId="14" xfId="0" applyFont="1" applyFill="1" applyBorder="1" applyAlignment="1">
      <alignment horizontal="center" vertical="center" wrapText="1" readingOrder="1"/>
    </xf>
    <xf numFmtId="0" fontId="0" fillId="2" borderId="6" xfId="0" applyFont="1" applyFill="1" applyBorder="1" applyAlignment="1">
      <alignment horizontal="left" vertical="center" wrapText="1"/>
    </xf>
    <xf numFmtId="9" fontId="4" fillId="2" borderId="6" xfId="1" applyFont="1" applyFill="1" applyBorder="1" applyAlignment="1">
      <alignment horizontal="center" vertical="center" wrapText="1"/>
    </xf>
    <xf numFmtId="0" fontId="0" fillId="2" borderId="6" xfId="0" applyFont="1" applyFill="1" applyBorder="1" applyAlignment="1">
      <alignment horizontal="center" vertical="center" wrapText="1"/>
    </xf>
    <xf numFmtId="164" fontId="3" fillId="2" borderId="6" xfId="0" applyNumberFormat="1" applyFont="1" applyFill="1" applyBorder="1" applyAlignment="1">
      <alignment horizontal="center" vertical="center" wrapText="1" readingOrder="1"/>
    </xf>
    <xf numFmtId="164" fontId="3" fillId="2" borderId="16" xfId="0" applyNumberFormat="1" applyFont="1" applyFill="1" applyBorder="1" applyAlignment="1">
      <alignment horizontal="center" vertical="center" wrapText="1" readingOrder="1"/>
    </xf>
    <xf numFmtId="0" fontId="0" fillId="2" borderId="1" xfId="0" applyFont="1" applyFill="1" applyBorder="1" applyAlignment="1">
      <alignment horizontal="left" vertical="center" wrapText="1"/>
    </xf>
    <xf numFmtId="9" fontId="4" fillId="2" borderId="1" xfId="1" applyFont="1" applyFill="1" applyBorder="1" applyAlignment="1">
      <alignment horizontal="center" vertical="center" wrapText="1"/>
    </xf>
    <xf numFmtId="0" fontId="0" fillId="2" borderId="1" xfId="0" applyFont="1" applyFill="1" applyBorder="1" applyAlignment="1">
      <alignment horizontal="center" vertical="center" wrapText="1"/>
    </xf>
    <xf numFmtId="164" fontId="3" fillId="2" borderId="1" xfId="0" applyNumberFormat="1" applyFont="1" applyFill="1" applyBorder="1" applyAlignment="1">
      <alignment horizontal="center" vertical="center" wrapText="1" readingOrder="1"/>
    </xf>
    <xf numFmtId="164" fontId="3" fillId="2" borderId="19" xfId="0" applyNumberFormat="1" applyFont="1" applyFill="1" applyBorder="1" applyAlignment="1">
      <alignment horizontal="center" vertical="center" wrapText="1" readingOrder="1"/>
    </xf>
    <xf numFmtId="0" fontId="0" fillId="2" borderId="11" xfId="0" applyFont="1" applyFill="1" applyBorder="1" applyAlignment="1">
      <alignment horizontal="left" vertical="center" wrapText="1"/>
    </xf>
    <xf numFmtId="9" fontId="4" fillId="2" borderId="11" xfId="1" applyFont="1" applyFill="1" applyBorder="1" applyAlignment="1">
      <alignment horizontal="center" vertical="center" wrapText="1"/>
    </xf>
    <xf numFmtId="0" fontId="0" fillId="2" borderId="11" xfId="0" applyFont="1" applyFill="1" applyBorder="1" applyAlignment="1">
      <alignment horizontal="center" vertical="center" wrapText="1"/>
    </xf>
    <xf numFmtId="164" fontId="3" fillId="2" borderId="11" xfId="0" applyNumberFormat="1" applyFont="1" applyFill="1" applyBorder="1" applyAlignment="1">
      <alignment horizontal="center" vertical="center" wrapText="1" readingOrder="1"/>
    </xf>
    <xf numFmtId="164" fontId="3" fillId="2" borderId="20" xfId="0" applyNumberFormat="1" applyFont="1" applyFill="1" applyBorder="1" applyAlignment="1">
      <alignment horizontal="center" vertical="center" wrapText="1" readingOrder="1"/>
    </xf>
    <xf numFmtId="164" fontId="3" fillId="2" borderId="3" xfId="0" applyNumberFormat="1" applyFont="1" applyFill="1" applyBorder="1" applyAlignment="1">
      <alignment horizontal="center" vertical="center" wrapText="1" readingOrder="1"/>
    </xf>
    <xf numFmtId="164" fontId="3" fillId="2" borderId="18" xfId="0" applyNumberFormat="1" applyFont="1" applyFill="1" applyBorder="1" applyAlignment="1">
      <alignment horizontal="center" vertical="center" wrapText="1" readingOrder="1"/>
    </xf>
    <xf numFmtId="164" fontId="3" fillId="2" borderId="9" xfId="0" applyNumberFormat="1" applyFont="1" applyFill="1" applyBorder="1" applyAlignment="1">
      <alignment horizontal="center" vertical="center" wrapText="1" readingOrder="1"/>
    </xf>
    <xf numFmtId="0" fontId="0" fillId="2" borderId="2" xfId="0" applyFont="1" applyFill="1" applyBorder="1" applyAlignment="1">
      <alignment horizontal="left" vertical="center" wrapText="1"/>
    </xf>
    <xf numFmtId="9" fontId="4" fillId="2" borderId="2" xfId="1" applyFont="1" applyFill="1" applyBorder="1" applyAlignment="1">
      <alignment horizontal="center" vertical="center" wrapText="1"/>
    </xf>
    <xf numFmtId="0" fontId="0" fillId="2" borderId="2" xfId="0" applyFont="1" applyFill="1" applyBorder="1" applyAlignment="1">
      <alignment horizontal="center" vertical="center" wrapText="1"/>
    </xf>
    <xf numFmtId="164" fontId="3" fillId="2" borderId="2" xfId="0" applyNumberFormat="1" applyFont="1" applyFill="1" applyBorder="1" applyAlignment="1">
      <alignment horizontal="center" vertical="center" wrapText="1" readingOrder="1"/>
    </xf>
    <xf numFmtId="164" fontId="3" fillId="2" borderId="17" xfId="0" applyNumberFormat="1" applyFont="1" applyFill="1" applyBorder="1" applyAlignment="1">
      <alignment horizontal="center" vertical="center" wrapText="1" readingOrder="1"/>
    </xf>
    <xf numFmtId="0" fontId="0" fillId="2" borderId="16" xfId="0" applyFont="1" applyFill="1" applyBorder="1" applyAlignment="1">
      <alignment horizontal="center" vertical="center" wrapText="1"/>
    </xf>
    <xf numFmtId="0" fontId="0" fillId="2" borderId="19" xfId="0" applyFont="1" applyFill="1" applyBorder="1" applyAlignment="1">
      <alignment horizontal="center" vertical="center" wrapText="1"/>
    </xf>
    <xf numFmtId="0" fontId="0" fillId="2" borderId="20" xfId="0" applyFont="1" applyFill="1" applyBorder="1" applyAlignment="1">
      <alignment horizontal="center" vertical="center" wrapText="1"/>
    </xf>
    <xf numFmtId="0" fontId="0" fillId="2" borderId="3" xfId="0" applyFont="1" applyFill="1" applyBorder="1" applyAlignment="1">
      <alignment horizontal="left" vertical="center" wrapText="1"/>
    </xf>
    <xf numFmtId="9" fontId="4" fillId="2" borderId="3" xfId="1" applyFont="1" applyFill="1" applyBorder="1" applyAlignment="1">
      <alignment horizontal="center" vertical="center" wrapText="1"/>
    </xf>
    <xf numFmtId="0" fontId="0" fillId="2" borderId="3" xfId="0" applyFont="1" applyFill="1" applyBorder="1" applyAlignment="1">
      <alignment horizontal="center" vertical="center" wrapText="1"/>
    </xf>
    <xf numFmtId="164" fontId="3" fillId="2" borderId="12" xfId="0" applyNumberFormat="1" applyFont="1" applyFill="1" applyBorder="1" applyAlignment="1">
      <alignment horizontal="center" vertical="center" wrapText="1" readingOrder="1"/>
    </xf>
    <xf numFmtId="164" fontId="3" fillId="2" borderId="7" xfId="0" applyNumberFormat="1" applyFont="1" applyFill="1" applyBorder="1" applyAlignment="1">
      <alignment horizontal="center" vertical="center" wrapText="1" readingOrder="1"/>
    </xf>
    <xf numFmtId="164" fontId="0" fillId="2" borderId="1" xfId="0" applyNumberFormat="1" applyFill="1" applyBorder="1" applyAlignment="1">
      <alignment horizontal="center"/>
    </xf>
    <xf numFmtId="0" fontId="1" fillId="2" borderId="0" xfId="0" applyFont="1" applyFill="1" applyBorder="1" applyAlignment="1">
      <alignment vertical="center" wrapText="1"/>
    </xf>
    <xf numFmtId="0" fontId="0" fillId="2" borderId="0" xfId="0" applyFill="1" applyBorder="1"/>
    <xf numFmtId="0" fontId="2" fillId="2" borderId="15" xfId="0" applyFont="1" applyFill="1" applyBorder="1" applyAlignment="1">
      <alignment horizontal="center" vertical="center" wrapText="1" readingOrder="1"/>
    </xf>
    <xf numFmtId="0" fontId="6" fillId="2" borderId="0" xfId="0" applyFont="1" applyFill="1" applyBorder="1" applyAlignment="1">
      <alignment vertical="center"/>
    </xf>
    <xf numFmtId="0" fontId="1" fillId="2" borderId="0" xfId="0" applyFont="1" applyFill="1" applyAlignment="1">
      <alignment horizontal="left"/>
    </xf>
    <xf numFmtId="0" fontId="0" fillId="3" borderId="0" xfId="0" applyFill="1"/>
    <xf numFmtId="0" fontId="10" fillId="2" borderId="33" xfId="0" applyFont="1" applyFill="1" applyBorder="1"/>
    <xf numFmtId="168" fontId="10" fillId="2" borderId="29" xfId="0" applyNumberFormat="1" applyFont="1" applyFill="1" applyBorder="1" applyAlignment="1">
      <alignment horizontal="center"/>
    </xf>
    <xf numFmtId="168" fontId="10" fillId="2" borderId="6" xfId="0" applyNumberFormat="1" applyFont="1" applyFill="1" applyBorder="1" applyAlignment="1">
      <alignment horizontal="center"/>
    </xf>
    <xf numFmtId="168" fontId="10" fillId="2" borderId="6" xfId="0" applyNumberFormat="1" applyFont="1" applyFill="1" applyBorder="1" applyAlignment="1">
      <alignment horizontal="center" vertical="center"/>
    </xf>
    <xf numFmtId="168" fontId="10" fillId="2" borderId="7" xfId="0" applyNumberFormat="1" applyFont="1" applyFill="1" applyBorder="1" applyAlignment="1">
      <alignment horizontal="center" vertical="center"/>
    </xf>
    <xf numFmtId="0" fontId="10" fillId="2" borderId="32" xfId="0" applyFont="1" applyFill="1" applyBorder="1"/>
    <xf numFmtId="168" fontId="10" fillId="2" borderId="30" xfId="0" applyNumberFormat="1" applyFont="1" applyFill="1" applyBorder="1" applyAlignment="1">
      <alignment horizontal="center"/>
    </xf>
    <xf numFmtId="168" fontId="10" fillId="2" borderId="1" xfId="0" applyNumberFormat="1" applyFont="1" applyFill="1" applyBorder="1" applyAlignment="1">
      <alignment horizontal="center"/>
    </xf>
    <xf numFmtId="168" fontId="10" fillId="2" borderId="1" xfId="0" applyNumberFormat="1" applyFont="1" applyFill="1" applyBorder="1" applyAlignment="1">
      <alignment horizontal="center" vertical="center"/>
    </xf>
    <xf numFmtId="168" fontId="10" fillId="2" borderId="9" xfId="0" applyNumberFormat="1" applyFont="1" applyFill="1" applyBorder="1" applyAlignment="1">
      <alignment horizontal="center" vertical="center"/>
    </xf>
    <xf numFmtId="0" fontId="10" fillId="2" borderId="34" xfId="0" applyFont="1" applyFill="1" applyBorder="1"/>
    <xf numFmtId="168" fontId="10" fillId="2" borderId="31" xfId="0" applyNumberFormat="1" applyFont="1" applyFill="1" applyBorder="1" applyAlignment="1">
      <alignment horizontal="center"/>
    </xf>
    <xf numFmtId="168" fontId="10" fillId="2" borderId="11" xfId="0" applyNumberFormat="1" applyFont="1" applyFill="1" applyBorder="1" applyAlignment="1">
      <alignment horizontal="center"/>
    </xf>
    <xf numFmtId="168" fontId="10" fillId="2" borderId="11" xfId="0" applyNumberFormat="1" applyFont="1" applyFill="1" applyBorder="1" applyAlignment="1">
      <alignment horizontal="center" vertical="center"/>
    </xf>
    <xf numFmtId="168" fontId="10" fillId="2" borderId="12"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10" fillId="2" borderId="35" xfId="0" applyFont="1" applyFill="1" applyBorder="1"/>
    <xf numFmtId="168" fontId="10" fillId="2" borderId="13" xfId="0" applyNumberFormat="1" applyFont="1" applyFill="1" applyBorder="1" applyAlignment="1">
      <alignment horizontal="center"/>
    </xf>
    <xf numFmtId="168" fontId="10" fillId="2" borderId="14" xfId="0" applyNumberFormat="1" applyFont="1" applyFill="1" applyBorder="1" applyAlignment="1">
      <alignment horizontal="center"/>
    </xf>
    <xf numFmtId="168" fontId="10" fillId="2" borderId="14" xfId="0" applyNumberFormat="1" applyFont="1" applyFill="1" applyBorder="1" applyAlignment="1">
      <alignment horizontal="center" vertical="center"/>
    </xf>
    <xf numFmtId="168" fontId="10" fillId="2" borderId="15" xfId="0" applyNumberFormat="1" applyFont="1" applyFill="1" applyBorder="1" applyAlignment="1">
      <alignment horizontal="center" vertical="center"/>
    </xf>
    <xf numFmtId="0" fontId="8" fillId="2" borderId="31"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2" borderId="12" xfId="0" applyFont="1" applyFill="1" applyBorder="1" applyAlignment="1">
      <alignment horizontal="center" vertical="center" wrapText="1"/>
    </xf>
    <xf numFmtId="0" fontId="11" fillId="2" borderId="1" xfId="0" applyFont="1" applyFill="1" applyBorder="1" applyAlignment="1">
      <alignment horizontal="center" vertical="center" wrapText="1" readingOrder="1"/>
    </xf>
    <xf numFmtId="0" fontId="11" fillId="2" borderId="0" xfId="0" applyFont="1" applyFill="1" applyBorder="1" applyAlignment="1">
      <alignment horizontal="center" vertical="center" wrapText="1" readingOrder="1"/>
    </xf>
    <xf numFmtId="0" fontId="12" fillId="2" borderId="0" xfId="0" applyFont="1" applyFill="1" applyBorder="1" applyAlignment="1">
      <alignment horizontal="center" vertical="center" wrapText="1" readingOrder="1"/>
    </xf>
    <xf numFmtId="0" fontId="10" fillId="2" borderId="0" xfId="0" applyFont="1" applyFill="1"/>
    <xf numFmtId="0" fontId="10" fillId="2" borderId="1" xfId="0" applyFont="1" applyFill="1" applyBorder="1" applyAlignment="1">
      <alignment vertical="center" wrapText="1"/>
    </xf>
    <xf numFmtId="3" fontId="13" fillId="2" borderId="1" xfId="0" applyNumberFormat="1" applyFont="1" applyFill="1" applyBorder="1" applyAlignment="1">
      <alignment horizontal="center" wrapText="1" readingOrder="1"/>
    </xf>
    <xf numFmtId="167" fontId="13" fillId="2" borderId="1" xfId="0" applyNumberFormat="1" applyFont="1" applyFill="1" applyBorder="1" applyAlignment="1">
      <alignment horizontal="center" vertical="center" wrapText="1" readingOrder="1"/>
    </xf>
    <xf numFmtId="165" fontId="13" fillId="2" borderId="0" xfId="0" applyNumberFormat="1" applyFont="1" applyFill="1" applyBorder="1" applyAlignment="1">
      <alignment horizontal="center" vertical="center" wrapText="1" readingOrder="1"/>
    </xf>
    <xf numFmtId="166" fontId="14" fillId="2" borderId="0" xfId="0" applyNumberFormat="1" applyFont="1" applyFill="1" applyBorder="1" applyAlignment="1">
      <alignment horizontal="center" vertical="center" wrapText="1" readingOrder="1"/>
    </xf>
    <xf numFmtId="165" fontId="10" fillId="2" borderId="0" xfId="0" applyNumberFormat="1" applyFont="1" applyFill="1" applyBorder="1" applyAlignment="1">
      <alignment horizontal="center"/>
    </xf>
    <xf numFmtId="166" fontId="10" fillId="2" borderId="0" xfId="0" applyNumberFormat="1" applyFont="1" applyFill="1" applyBorder="1" applyAlignment="1">
      <alignment horizontal="center"/>
    </xf>
    <xf numFmtId="0" fontId="13" fillId="2" borderId="1" xfId="0" applyFont="1" applyFill="1" applyBorder="1" applyAlignment="1">
      <alignment horizontal="left" vertical="center" wrapText="1" readingOrder="1"/>
    </xf>
    <xf numFmtId="0" fontId="13" fillId="2" borderId="0" xfId="0" applyFont="1" applyFill="1" applyBorder="1" applyAlignment="1">
      <alignment horizontal="left" vertical="center" readingOrder="1"/>
    </xf>
    <xf numFmtId="165" fontId="8" fillId="2" borderId="1" xfId="0" applyNumberFormat="1" applyFont="1" applyFill="1" applyBorder="1" applyAlignment="1">
      <alignment horizontal="center"/>
    </xf>
    <xf numFmtId="165" fontId="13" fillId="2" borderId="1" xfId="0" applyNumberFormat="1" applyFont="1" applyFill="1" applyBorder="1" applyAlignment="1">
      <alignment horizontal="center" vertical="center" wrapText="1" readingOrder="1"/>
    </xf>
    <xf numFmtId="165" fontId="10" fillId="2" borderId="1" xfId="0" applyNumberFormat="1" applyFont="1" applyFill="1" applyBorder="1" applyAlignment="1">
      <alignment horizontal="center" vertical="center"/>
    </xf>
    <xf numFmtId="165" fontId="10" fillId="2" borderId="0" xfId="0" applyNumberFormat="1" applyFont="1" applyFill="1" applyAlignment="1">
      <alignment horizontal="center" vertical="center"/>
    </xf>
    <xf numFmtId="0" fontId="10" fillId="2" borderId="0" xfId="0" applyFont="1" applyFill="1" applyAlignment="1">
      <alignment horizontal="center" vertical="center"/>
    </xf>
    <xf numFmtId="0" fontId="10" fillId="2" borderId="1" xfId="0" applyFont="1" applyFill="1" applyBorder="1" applyAlignment="1">
      <alignment horizontal="center" vertical="center"/>
    </xf>
    <xf numFmtId="0" fontId="8" fillId="2" borderId="1" xfId="0" applyFont="1" applyFill="1" applyBorder="1" applyAlignment="1">
      <alignment horizontal="center" vertical="center"/>
    </xf>
    <xf numFmtId="169" fontId="13" fillId="2" borderId="1" xfId="0" applyNumberFormat="1" applyFont="1" applyFill="1" applyBorder="1" applyAlignment="1">
      <alignment horizontal="center" vertical="center" wrapText="1" readingOrder="1"/>
    </xf>
    <xf numFmtId="0" fontId="8" fillId="2" borderId="0" xfId="0" applyFont="1" applyFill="1" applyBorder="1" applyAlignment="1">
      <alignment vertical="center"/>
    </xf>
    <xf numFmtId="0" fontId="17" fillId="2" borderId="0" xfId="0" applyFont="1" applyFill="1"/>
    <xf numFmtId="166" fontId="18" fillId="2" borderId="0" xfId="0" applyNumberFormat="1" applyFont="1" applyFill="1" applyBorder="1" applyAlignment="1">
      <alignment horizontal="center"/>
    </xf>
    <xf numFmtId="2" fontId="16" fillId="2" borderId="0" xfId="0" applyNumberFormat="1" applyFont="1" applyFill="1" applyBorder="1" applyAlignment="1">
      <alignment horizontal="center" vertical="center" wrapText="1" readingOrder="1"/>
    </xf>
    <xf numFmtId="2" fontId="18" fillId="2" borderId="0" xfId="0" applyNumberFormat="1" applyFont="1" applyFill="1" applyBorder="1" applyAlignment="1">
      <alignment horizontal="center"/>
    </xf>
    <xf numFmtId="2" fontId="17" fillId="2" borderId="0" xfId="0" applyNumberFormat="1" applyFont="1" applyFill="1" applyAlignment="1">
      <alignment horizontal="center"/>
    </xf>
    <xf numFmtId="0" fontId="10" fillId="2" borderId="1" xfId="0" applyFont="1" applyFill="1" applyBorder="1" applyAlignment="1">
      <alignment horizontal="left" vertical="center" wrapText="1"/>
    </xf>
    <xf numFmtId="3" fontId="20" fillId="0" borderId="0" xfId="0" applyNumberFormat="1" applyFont="1"/>
    <xf numFmtId="0" fontId="0" fillId="2" borderId="0" xfId="0" applyFont="1" applyFill="1" applyBorder="1" applyAlignment="1">
      <alignment horizontal="left" vertical="center" wrapText="1"/>
    </xf>
    <xf numFmtId="0" fontId="6" fillId="2" borderId="0" xfId="0" applyFont="1" applyFill="1" applyAlignment="1">
      <alignment horizontal="center" vertical="center"/>
    </xf>
    <xf numFmtId="0" fontId="0" fillId="2" borderId="0" xfId="0" applyFill="1" applyBorder="1" applyAlignment="1">
      <alignment horizontal="left"/>
    </xf>
    <xf numFmtId="0" fontId="0" fillId="2" borderId="0" xfId="0" applyFill="1" applyBorder="1" applyAlignment="1">
      <alignment horizontal="left" wrapText="1"/>
    </xf>
    <xf numFmtId="0" fontId="8" fillId="2" borderId="19" xfId="0" applyFont="1" applyFill="1" applyBorder="1" applyAlignment="1">
      <alignment horizontal="center" vertical="center"/>
    </xf>
    <xf numFmtId="0" fontId="8" fillId="2" borderId="32" xfId="0" applyFont="1" applyFill="1" applyBorder="1" applyAlignment="1">
      <alignment horizontal="center" vertical="center"/>
    </xf>
    <xf numFmtId="0" fontId="8" fillId="2" borderId="42" xfId="0" applyFont="1" applyFill="1" applyBorder="1" applyAlignment="1">
      <alignment horizontal="center" vertical="center"/>
    </xf>
    <xf numFmtId="0" fontId="8" fillId="2" borderId="1" xfId="0" applyFont="1" applyFill="1" applyBorder="1" applyAlignment="1">
      <alignment horizontal="center" vertical="center"/>
    </xf>
    <xf numFmtId="0" fontId="0" fillId="2" borderId="0" xfId="0" applyFill="1" applyAlignment="1">
      <alignment horizontal="left" wrapText="1"/>
    </xf>
    <xf numFmtId="0" fontId="6" fillId="2" borderId="0" xfId="0" applyFont="1" applyFill="1" applyBorder="1" applyAlignment="1">
      <alignment horizontal="center" vertical="center"/>
    </xf>
    <xf numFmtId="0" fontId="1" fillId="2" borderId="5"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0" xfId="0" applyFont="1" applyFill="1" applyBorder="1" applyAlignment="1">
      <alignment horizontal="center" vertical="center" wrapText="1"/>
    </xf>
    <xf numFmtId="164" fontId="2" fillId="2" borderId="26" xfId="0" applyNumberFormat="1" applyFont="1" applyFill="1" applyBorder="1" applyAlignment="1">
      <alignment horizontal="center" vertical="center" wrapText="1" readingOrder="1"/>
    </xf>
    <xf numFmtId="164" fontId="2" fillId="2" borderId="21" xfId="0" applyNumberFormat="1" applyFont="1" applyFill="1" applyBorder="1" applyAlignment="1">
      <alignment horizontal="center" vertical="center" wrapText="1" readingOrder="1"/>
    </xf>
    <xf numFmtId="164" fontId="2" fillId="2" borderId="22" xfId="0" applyNumberFormat="1" applyFont="1" applyFill="1" applyBorder="1" applyAlignment="1">
      <alignment horizontal="center" vertical="center" wrapText="1" readingOrder="1"/>
    </xf>
    <xf numFmtId="164" fontId="2" fillId="2" borderId="27" xfId="0" applyNumberFormat="1" applyFont="1" applyFill="1" applyBorder="1" applyAlignment="1">
      <alignment horizontal="center" vertical="center" wrapText="1" readingOrder="1"/>
    </xf>
    <xf numFmtId="164" fontId="2" fillId="2" borderId="0" xfId="0" applyNumberFormat="1" applyFont="1" applyFill="1" applyBorder="1" applyAlignment="1">
      <alignment horizontal="center" vertical="center" wrapText="1" readingOrder="1"/>
    </xf>
    <xf numFmtId="164" fontId="2" fillId="2" borderId="23" xfId="0" applyNumberFormat="1" applyFont="1" applyFill="1" applyBorder="1" applyAlignment="1">
      <alignment horizontal="center" vertical="center" wrapText="1" readingOrder="1"/>
    </xf>
    <xf numFmtId="164" fontId="2" fillId="2" borderId="28" xfId="0" applyNumberFormat="1" applyFont="1" applyFill="1" applyBorder="1" applyAlignment="1">
      <alignment horizontal="center" vertical="center" wrapText="1" readingOrder="1"/>
    </xf>
    <xf numFmtId="164" fontId="2" fillId="2" borderId="24" xfId="0" applyNumberFormat="1" applyFont="1" applyFill="1" applyBorder="1" applyAlignment="1">
      <alignment horizontal="center" vertical="center" wrapText="1" readingOrder="1"/>
    </xf>
    <xf numFmtId="164" fontId="2" fillId="2" borderId="25" xfId="0" applyNumberFormat="1" applyFont="1" applyFill="1" applyBorder="1" applyAlignment="1">
      <alignment horizontal="center" vertical="center" wrapText="1" readingOrder="1"/>
    </xf>
    <xf numFmtId="0" fontId="0" fillId="2" borderId="0" xfId="0" applyFill="1" applyAlignment="1">
      <alignment horizontal="left" vertical="top" wrapText="1"/>
    </xf>
    <xf numFmtId="0" fontId="0" fillId="0" borderId="0" xfId="0" applyFill="1" applyAlignment="1">
      <alignment horizontal="left" vertical="top" wrapText="1"/>
    </xf>
    <xf numFmtId="0" fontId="8" fillId="2" borderId="39" xfId="0" applyFont="1" applyFill="1" applyBorder="1" applyAlignment="1">
      <alignment horizontal="center" vertical="center"/>
    </xf>
    <xf numFmtId="0" fontId="8" fillId="2" borderId="33" xfId="0" applyFont="1" applyFill="1" applyBorder="1" applyAlignment="1">
      <alignment horizontal="center" vertical="center"/>
    </xf>
    <xf numFmtId="0" fontId="8" fillId="2" borderId="40" xfId="0" applyFont="1" applyFill="1" applyBorder="1" applyAlignment="1">
      <alignment horizontal="center" vertical="center"/>
    </xf>
    <xf numFmtId="0" fontId="8" fillId="2" borderId="36" xfId="0" applyFont="1" applyFill="1" applyBorder="1" applyAlignment="1">
      <alignment horizontal="center" vertical="center" wrapText="1"/>
    </xf>
    <xf numFmtId="0" fontId="8" fillId="2" borderId="37" xfId="0" applyFont="1" applyFill="1" applyBorder="1" applyAlignment="1">
      <alignment horizontal="center" vertical="center" wrapText="1"/>
    </xf>
    <xf numFmtId="0" fontId="8" fillId="2" borderId="38" xfId="0" applyFont="1" applyFill="1" applyBorder="1" applyAlignment="1">
      <alignment horizontal="center" vertical="center" wrapText="1"/>
    </xf>
    <xf numFmtId="0" fontId="8" fillId="2" borderId="41" xfId="0" applyFont="1" applyFill="1" applyBorder="1" applyAlignment="1">
      <alignment horizontal="center" vertical="center"/>
    </xf>
    <xf numFmtId="0" fontId="8" fillId="2" borderId="36" xfId="0" applyFont="1" applyFill="1" applyBorder="1" applyAlignment="1">
      <alignment horizontal="center" vertical="center"/>
    </xf>
    <xf numFmtId="0" fontId="8" fillId="2" borderId="38"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0</xdr:colOff>
      <xdr:row>55</xdr:row>
      <xdr:rowOff>0</xdr:rowOff>
    </xdr:to>
    <xdr:sp macro="" textlink="">
      <xdr:nvSpPr>
        <xdr:cNvPr id="2" name="TextBox 1"/>
        <xdr:cNvSpPr txBox="1"/>
      </xdr:nvSpPr>
      <xdr:spPr>
        <a:xfrm>
          <a:off x="0" y="0"/>
          <a:ext cx="6705600" cy="1047750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b="1">
              <a:solidFill>
                <a:schemeClr val="dk1"/>
              </a:solidFill>
              <a:latin typeface="+mn-lt"/>
              <a:ea typeface="+mn-ea"/>
              <a:cs typeface="+mn-cs"/>
            </a:rPr>
            <a:t> </a:t>
          </a:r>
          <a:r>
            <a:rPr lang="en-US" sz="1100">
              <a:solidFill>
                <a:schemeClr val="dk1"/>
              </a:solidFill>
              <a:latin typeface="+mn-lt"/>
              <a:ea typeface="+mn-ea"/>
              <a:cs typeface="+mn-cs"/>
            </a:rPr>
            <a:t> </a:t>
          </a:r>
          <a:r>
            <a:rPr lang="en-US" sz="1100" b="1">
              <a:solidFill>
                <a:schemeClr val="dk1"/>
              </a:solidFill>
              <a:effectLst/>
              <a:latin typeface="+mn-lt"/>
              <a:ea typeface="+mn-ea"/>
              <a:cs typeface="+mn-cs"/>
            </a:rPr>
            <a:t>Commonwealth of Massachusetts</a:t>
          </a:r>
          <a:endParaRPr lang="en-US" sz="1100">
            <a:solidFill>
              <a:schemeClr val="dk1"/>
            </a:solidFill>
            <a:effectLst/>
            <a:latin typeface="+mn-lt"/>
            <a:ea typeface="+mn-ea"/>
            <a:cs typeface="+mn-cs"/>
          </a:endParaRPr>
        </a:p>
        <a:p>
          <a:pPr algn="ctr"/>
          <a:r>
            <a:rPr lang="en-US" sz="1100" b="1">
              <a:solidFill>
                <a:schemeClr val="dk1"/>
              </a:solidFill>
              <a:effectLst/>
              <a:latin typeface="+mn-lt"/>
              <a:ea typeface="+mn-ea"/>
              <a:cs typeface="+mn-cs"/>
            </a:rPr>
            <a:t>Executive Office of Energy and Environmental Affairs</a:t>
          </a:r>
        </a:p>
        <a:p>
          <a:pPr algn="ctr"/>
          <a:r>
            <a:rPr lang="en-US" sz="1100" b="1">
              <a:solidFill>
                <a:schemeClr val="dk1"/>
              </a:solidFill>
              <a:effectLst/>
              <a:latin typeface="+mn-lt"/>
              <a:ea typeface="+mn-ea"/>
              <a:cs typeface="+mn-cs"/>
            </a:rPr>
            <a:t>Department of Energy Resources</a:t>
          </a:r>
          <a:r>
            <a:rPr lang="en-US" sz="1100">
              <a:solidFill>
                <a:schemeClr val="dk1"/>
              </a:solidFill>
              <a:effectLst/>
              <a:latin typeface="+mn-lt"/>
              <a:ea typeface="+mn-ea"/>
              <a:cs typeface="+mn-cs"/>
            </a:rPr>
            <a:t> </a:t>
          </a:r>
        </a:p>
        <a:p>
          <a:pPr algn="ctr"/>
          <a:r>
            <a:rPr lang="en-US" sz="1100" b="1">
              <a:solidFill>
                <a:schemeClr val="dk1"/>
              </a:solidFill>
              <a:effectLst/>
              <a:latin typeface="+mn-lt"/>
              <a:ea typeface="+mn-ea"/>
              <a:cs typeface="+mn-cs"/>
            </a:rPr>
            <a:t>Solar Massachusetts Renewable Target</a:t>
          </a:r>
          <a:r>
            <a:rPr lang="en-US" sz="1100" b="1" baseline="0">
              <a:solidFill>
                <a:schemeClr val="dk1"/>
              </a:solidFill>
              <a:effectLst/>
              <a:latin typeface="+mn-lt"/>
              <a:ea typeface="+mn-ea"/>
              <a:cs typeface="+mn-cs"/>
            </a:rPr>
            <a:t> (SMART) Program - 225 CMR 20.00</a:t>
          </a:r>
          <a:endParaRPr lang="en-US" sz="1100">
            <a:solidFill>
              <a:schemeClr val="dk1"/>
            </a:solidFill>
            <a:effectLst/>
            <a:latin typeface="+mn-lt"/>
            <a:ea typeface="+mn-ea"/>
            <a:cs typeface="+mn-cs"/>
          </a:endParaRPr>
        </a:p>
        <a:p>
          <a:pPr algn="ctr"/>
          <a:r>
            <a:rPr lang="en-US" sz="1100">
              <a:solidFill>
                <a:schemeClr val="dk1"/>
              </a:solidFill>
              <a:effectLst/>
              <a:latin typeface="+mn-lt"/>
              <a:ea typeface="+mn-ea"/>
              <a:cs typeface="+mn-cs"/>
            </a:rPr>
            <a:t> </a:t>
          </a:r>
        </a:p>
        <a:p>
          <a:pPr algn="ctr"/>
          <a:r>
            <a:rPr lang="en-US" sz="1100" b="1" u="none">
              <a:solidFill>
                <a:schemeClr val="dk1"/>
              </a:solidFill>
              <a:effectLst/>
              <a:latin typeface="+mn-lt"/>
              <a:ea typeface="+mn-ea"/>
              <a:cs typeface="+mn-cs"/>
            </a:rPr>
            <a:t>Guideline on Capacity Blocks,</a:t>
          </a:r>
          <a:r>
            <a:rPr lang="en-US" sz="1100" b="1" u="none" baseline="0">
              <a:solidFill>
                <a:schemeClr val="dk1"/>
              </a:solidFill>
              <a:effectLst/>
              <a:latin typeface="+mn-lt"/>
              <a:ea typeface="+mn-ea"/>
              <a:cs typeface="+mn-cs"/>
            </a:rPr>
            <a:t> Base Compensation Rates, and Compensation Rate Adders</a:t>
          </a:r>
          <a:endParaRPr lang="en-US" sz="1100" u="none">
            <a:solidFill>
              <a:schemeClr val="dk1"/>
            </a:solidFill>
            <a:effectLst/>
            <a:latin typeface="+mn-lt"/>
            <a:ea typeface="+mn-ea"/>
            <a:cs typeface="+mn-cs"/>
          </a:endParaRPr>
        </a:p>
        <a:p>
          <a:pPr algn="ctr"/>
          <a:r>
            <a:rPr lang="en-US" sz="1100">
              <a:solidFill>
                <a:schemeClr val="dk1"/>
              </a:solidFill>
              <a:effectLst/>
              <a:latin typeface="+mn-lt"/>
              <a:ea typeface="+mn-ea"/>
              <a:cs typeface="+mn-cs"/>
            </a:rPr>
            <a:t> </a:t>
          </a:r>
        </a:p>
        <a:p>
          <a:pPr algn="ctr"/>
          <a:r>
            <a:rPr lang="en-US" sz="1100" b="1">
              <a:solidFill>
                <a:schemeClr val="dk1"/>
              </a:solidFill>
              <a:effectLst/>
              <a:latin typeface="+mn-lt"/>
              <a:ea typeface="+mn-ea"/>
              <a:cs typeface="+mn-cs"/>
            </a:rPr>
            <a:t>Effective Date: January</a:t>
          </a:r>
          <a:r>
            <a:rPr lang="en-US" sz="1100" b="1" baseline="0">
              <a:solidFill>
                <a:schemeClr val="dk1"/>
              </a:solidFill>
              <a:effectLst/>
              <a:latin typeface="+mn-lt"/>
              <a:ea typeface="+mn-ea"/>
              <a:cs typeface="+mn-cs"/>
            </a:rPr>
            <a:t> 11, 2018</a:t>
          </a:r>
          <a:r>
            <a:rPr lang="en-US" sz="1100" b="1">
              <a:solidFill>
                <a:schemeClr val="dk1"/>
              </a:solidFill>
              <a:effectLst/>
              <a:latin typeface="+mn-lt"/>
              <a:ea typeface="+mn-ea"/>
              <a:cs typeface="+mn-cs"/>
            </a:rPr>
            <a:t/>
          </a:r>
          <a:br>
            <a:rPr lang="en-US" sz="1100" b="1">
              <a:solidFill>
                <a:schemeClr val="dk1"/>
              </a:solidFill>
              <a:effectLst/>
              <a:latin typeface="+mn-lt"/>
              <a:ea typeface="+mn-ea"/>
              <a:cs typeface="+mn-cs"/>
            </a:rPr>
          </a:br>
          <a:endParaRPr lang="en-US" sz="1100" b="1" cap="small">
            <a:solidFill>
              <a:schemeClr val="dk1"/>
            </a:solidFill>
            <a:latin typeface="+mn-lt"/>
            <a:ea typeface="+mn-ea"/>
            <a:cs typeface="+mn-cs"/>
          </a:endParaRPr>
        </a:p>
        <a:p>
          <a:pPr algn="l"/>
          <a:endParaRPr lang="en-US" sz="1100" b="1" cap="small">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i="1" u="sng">
              <a:solidFill>
                <a:schemeClr val="dk1"/>
              </a:solidFill>
              <a:effectLst/>
              <a:latin typeface="+mn-lt"/>
              <a:ea typeface="+mn-ea"/>
              <a:cs typeface="+mn-cs"/>
            </a:rPr>
            <a:t>Purpose</a:t>
          </a:r>
          <a:endParaRPr lang="en-US">
            <a:effectLst/>
          </a:endParaRPr>
        </a:p>
        <a:p>
          <a:r>
            <a:rPr lang="en-US" sz="1100">
              <a:solidFill>
                <a:schemeClr val="dk1"/>
              </a:solidFill>
              <a:effectLst/>
              <a:latin typeface="+mn-lt"/>
              <a:ea typeface="+mn-ea"/>
              <a:cs typeface="+mn-cs"/>
            </a:rPr>
            <a:t>This Guideline provides information regarding the sizes</a:t>
          </a:r>
          <a:r>
            <a:rPr lang="en-US" sz="1100" baseline="0">
              <a:solidFill>
                <a:schemeClr val="dk1"/>
              </a:solidFill>
              <a:effectLst/>
              <a:latin typeface="+mn-lt"/>
              <a:ea typeface="+mn-ea"/>
              <a:cs typeface="+mn-cs"/>
            </a:rPr>
            <a:t> of Capacity Blocks, Base Compensation Rates, and Compensation Rate Adders under the SMART Program, as those terms are defined in 225 CMR 20.02. In particular, it provides stakeholders with information on the amount of capacity available in each Capacity Block and the value of Base Compensation Rates for Solar Tariff Generation Units that are qualified within a particular Capacity Block. It provides these values for each specific Distribution Company and Generation Unit capacity category. In addition, it also provides information on the value of Compensation Rate Adders under the SMART Program by type and adder tranche.</a:t>
          </a:r>
        </a:p>
        <a:p>
          <a:r>
            <a:rPr lang="en-US" sz="1100">
              <a:solidFill>
                <a:schemeClr val="dk1"/>
              </a:solidFill>
              <a:effectLst/>
              <a:latin typeface="+mn-lt"/>
              <a:ea typeface="+mn-ea"/>
              <a:cs typeface="+mn-cs"/>
            </a:rPr>
            <a:t> </a:t>
          </a:r>
        </a:p>
        <a:p>
          <a:r>
            <a:rPr lang="en-US" sz="1100" b="1" i="1" u="sng">
              <a:solidFill>
                <a:schemeClr val="dk1"/>
              </a:solidFill>
              <a:effectLst/>
              <a:latin typeface="+mn-lt"/>
              <a:ea typeface="+mn-ea"/>
              <a:cs typeface="+mn-cs"/>
            </a:rPr>
            <a:t>Use of this Guideline</a:t>
          </a:r>
        </a:p>
        <a:p>
          <a:r>
            <a:rPr lang="en-US" sz="1100">
              <a:solidFill>
                <a:schemeClr val="dk1"/>
              </a:solidFill>
              <a:effectLst/>
              <a:latin typeface="+mn-lt"/>
              <a:ea typeface="+mn-ea"/>
              <a:cs typeface="+mn-cs"/>
            </a:rPr>
            <a:t>The</a:t>
          </a:r>
          <a:r>
            <a:rPr lang="en-US" sz="1100" baseline="0">
              <a:solidFill>
                <a:schemeClr val="dk1"/>
              </a:solidFill>
              <a:effectLst/>
              <a:latin typeface="+mn-lt"/>
              <a:ea typeface="+mn-ea"/>
              <a:cs typeface="+mn-cs"/>
            </a:rPr>
            <a:t> second worksheet of this Guideline provides a summary of Capacity Block sizes by Distribution Company.</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The third worksheet of this Guideline provides a summary of Base Compensation Rates ($/kWh) by Distribution Company service territory, Generation Unit capacity (MW AC), and Capacity Block.</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The fourth worksheet of this Guideline provides a summary of Compensation Rate Adders ($/kWh)  by type and adder tranche.</a:t>
          </a:r>
        </a:p>
        <a:p>
          <a:endParaRPr lang="en-US" sz="1100" baseline="0">
            <a:solidFill>
              <a:schemeClr val="dk1"/>
            </a:solidFill>
            <a:effectLst/>
            <a:latin typeface="+mn-lt"/>
            <a:ea typeface="+mn-ea"/>
            <a:cs typeface="+mn-cs"/>
          </a:endParaRPr>
        </a:p>
        <a:p>
          <a:r>
            <a:rPr lang="en-US" sz="1100" b="1" baseline="0">
              <a:solidFill>
                <a:schemeClr val="dk1"/>
              </a:solidFill>
              <a:effectLst/>
              <a:latin typeface="+mn-lt"/>
              <a:ea typeface="+mn-ea"/>
              <a:cs typeface="+mn-cs"/>
            </a:rPr>
            <a:t>Note:</a:t>
          </a:r>
          <a:r>
            <a:rPr lang="en-US" sz="1100" b="0" baseline="0">
              <a:solidFill>
                <a:schemeClr val="dk1"/>
              </a:solidFill>
              <a:effectLst/>
              <a:latin typeface="+mn-lt"/>
              <a:ea typeface="+mn-ea"/>
              <a:cs typeface="+mn-cs"/>
            </a:rPr>
            <a:t> This Guideline will be updated on an as needed basis as programmatic changes occur (e.g. adder tranche sizes are established, available capacity is shifted to a current block, etc.)</a:t>
          </a:r>
          <a:endParaRPr lang="en-US" sz="1100" b="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Normal="100" workbookViewId="0">
      <selection activeCell="O7" sqref="O7"/>
    </sheetView>
  </sheetViews>
  <sheetFormatPr defaultRowHeight="15" x14ac:dyDescent="0.25"/>
  <cols>
    <col min="1" max="16384" width="9.140625" style="42"/>
  </cols>
  <sheetData/>
  <pageMargins left="0.7" right="0.7" top="0.75" bottom="0.75" header="0.3" footer="0.3"/>
  <pageSetup scale="85"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90" zoomScaleNormal="90" workbookViewId="0">
      <selection sqref="A1:K2"/>
    </sheetView>
  </sheetViews>
  <sheetFormatPr defaultRowHeight="15" x14ac:dyDescent="0.25"/>
  <cols>
    <col min="1" max="1" width="39.28515625" style="1" bestFit="1" customWidth="1"/>
    <col min="2" max="2" width="15" style="1" bestFit="1" customWidth="1"/>
    <col min="3" max="3" width="15.140625" style="1" bestFit="1" customWidth="1"/>
    <col min="4" max="4" width="14" style="1" bestFit="1" customWidth="1"/>
    <col min="5" max="12" width="14" style="1" customWidth="1"/>
    <col min="13" max="16384" width="9.140625" style="1"/>
  </cols>
  <sheetData>
    <row r="1" spans="1:11" x14ac:dyDescent="0.25">
      <c r="A1" s="97" t="s">
        <v>64</v>
      </c>
      <c r="B1" s="97"/>
      <c r="C1" s="97"/>
      <c r="D1" s="97"/>
      <c r="E1" s="97"/>
      <c r="F1" s="97"/>
      <c r="G1" s="97"/>
      <c r="H1" s="97"/>
      <c r="I1" s="97"/>
      <c r="J1" s="97"/>
      <c r="K1" s="97"/>
    </row>
    <row r="2" spans="1:11" x14ac:dyDescent="0.25">
      <c r="A2" s="97"/>
      <c r="B2" s="97"/>
      <c r="C2" s="97"/>
      <c r="D2" s="97"/>
      <c r="E2" s="97"/>
      <c r="F2" s="97"/>
      <c r="G2" s="97"/>
      <c r="H2" s="97"/>
      <c r="I2" s="97"/>
      <c r="J2" s="97"/>
      <c r="K2" s="97"/>
    </row>
    <row r="3" spans="1:11" ht="38.25" x14ac:dyDescent="0.25">
      <c r="A3" s="67" t="s">
        <v>36</v>
      </c>
      <c r="B3" s="67" t="s">
        <v>40</v>
      </c>
      <c r="C3" s="67" t="s">
        <v>39</v>
      </c>
      <c r="D3" s="67" t="s">
        <v>84</v>
      </c>
      <c r="E3" s="89"/>
      <c r="F3" s="69" t="s">
        <v>38</v>
      </c>
      <c r="G3" s="68"/>
      <c r="H3" s="70"/>
      <c r="I3" s="70"/>
      <c r="J3" s="70"/>
      <c r="K3" s="70"/>
    </row>
    <row r="4" spans="1:11" x14ac:dyDescent="0.25">
      <c r="A4" s="71" t="s">
        <v>14</v>
      </c>
      <c r="B4" s="72">
        <v>462444</v>
      </c>
      <c r="C4" s="73">
        <f>B4/$B$9</f>
        <v>9.867696678794698E-3</v>
      </c>
      <c r="D4" s="81">
        <f>C4*$D$9</f>
        <v>15.788314686071518</v>
      </c>
      <c r="E4" s="91"/>
      <c r="F4" s="75">
        <v>200</v>
      </c>
      <c r="G4" s="68"/>
      <c r="H4" s="70"/>
      <c r="I4" s="70"/>
      <c r="J4" s="70"/>
      <c r="K4" s="70"/>
    </row>
    <row r="5" spans="1:11" x14ac:dyDescent="0.25">
      <c r="A5" s="71" t="s">
        <v>10</v>
      </c>
      <c r="B5" s="72">
        <v>21094198</v>
      </c>
      <c r="C5" s="73">
        <f>B5/$B$9</f>
        <v>0.45011103516628559</v>
      </c>
      <c r="D5" s="81">
        <f>C5*$D$9</f>
        <v>720.17765626605694</v>
      </c>
      <c r="E5" s="93"/>
      <c r="F5" s="76"/>
      <c r="G5" s="77"/>
      <c r="H5" s="70"/>
      <c r="I5" s="70"/>
      <c r="J5" s="70"/>
      <c r="K5" s="70"/>
    </row>
    <row r="6" spans="1:11" x14ac:dyDescent="0.25">
      <c r="A6" s="71" t="s">
        <v>11</v>
      </c>
      <c r="B6" s="72">
        <v>176964</v>
      </c>
      <c r="C6" s="73">
        <f>B6/$B$9</f>
        <v>3.776083320501996E-3</v>
      </c>
      <c r="D6" s="81">
        <f>C6*$D$9</f>
        <v>6.0417333128031938</v>
      </c>
      <c r="E6" s="92"/>
      <c r="F6" s="76"/>
      <c r="G6" s="76"/>
      <c r="H6" s="70"/>
      <c r="I6" s="70"/>
      <c r="J6" s="70"/>
      <c r="K6" s="70"/>
    </row>
    <row r="7" spans="1:11" x14ac:dyDescent="0.25">
      <c r="A7" s="71" t="s">
        <v>12</v>
      </c>
      <c r="B7" s="72">
        <v>21443702</v>
      </c>
      <c r="C7" s="73">
        <f>B7/$B$9</f>
        <v>0.45756880185809146</v>
      </c>
      <c r="D7" s="81">
        <f>C7*$D$9</f>
        <v>732.11008297294632</v>
      </c>
      <c r="E7" s="92"/>
      <c r="F7" s="95"/>
      <c r="G7" s="77"/>
      <c r="H7" s="70"/>
      <c r="I7" s="70"/>
      <c r="J7" s="70"/>
      <c r="K7" s="70"/>
    </row>
    <row r="8" spans="1:11" x14ac:dyDescent="0.25">
      <c r="A8" s="71" t="s">
        <v>13</v>
      </c>
      <c r="B8" s="72">
        <v>3687124</v>
      </c>
      <c r="C8" s="73">
        <f>B8/$B$9</f>
        <v>7.8676382976326273E-2</v>
      </c>
      <c r="D8" s="81">
        <f>C8*$D$9</f>
        <v>125.88221276212204</v>
      </c>
      <c r="E8" s="92"/>
      <c r="F8" s="76"/>
      <c r="G8" s="77"/>
      <c r="H8" s="70"/>
      <c r="I8" s="70"/>
      <c r="J8" s="70"/>
      <c r="K8" s="70"/>
    </row>
    <row r="9" spans="1:11" x14ac:dyDescent="0.25">
      <c r="A9" s="78" t="s">
        <v>37</v>
      </c>
      <c r="B9" s="72">
        <f>SUM(B4:B8)</f>
        <v>46864432</v>
      </c>
      <c r="C9" s="73">
        <f>SUM(C4:C8)</f>
        <v>1</v>
      </c>
      <c r="D9" s="87">
        <v>1600</v>
      </c>
      <c r="E9" s="90"/>
      <c r="F9" s="76"/>
      <c r="G9" s="77"/>
      <c r="H9" s="70"/>
      <c r="I9" s="70"/>
      <c r="J9" s="70"/>
      <c r="K9" s="70"/>
    </row>
    <row r="10" spans="1:11" x14ac:dyDescent="0.25">
      <c r="A10" s="79"/>
      <c r="B10" s="70"/>
      <c r="C10" s="70"/>
      <c r="D10" s="70"/>
      <c r="E10" s="70"/>
      <c r="F10" s="70"/>
      <c r="G10" s="70"/>
      <c r="H10" s="70"/>
      <c r="I10" s="70"/>
      <c r="J10" s="70"/>
      <c r="K10" s="70"/>
    </row>
    <row r="11" spans="1:11" ht="18" customHeight="1" x14ac:dyDescent="0.25">
      <c r="A11" s="103" t="s">
        <v>42</v>
      </c>
      <c r="B11" s="103"/>
      <c r="C11" s="103"/>
      <c r="D11" s="103"/>
      <c r="E11" s="103"/>
      <c r="F11" s="103"/>
      <c r="G11" s="103"/>
      <c r="H11" s="103"/>
      <c r="I11" s="103"/>
      <c r="J11" s="103"/>
      <c r="K11" s="70"/>
    </row>
    <row r="12" spans="1:11" ht="15.75" x14ac:dyDescent="0.25">
      <c r="A12" s="67" t="s">
        <v>36</v>
      </c>
      <c r="B12" s="80" t="s">
        <v>15</v>
      </c>
      <c r="C12" s="80" t="s">
        <v>16</v>
      </c>
      <c r="D12" s="80" t="s">
        <v>17</v>
      </c>
      <c r="E12" s="80" t="s">
        <v>18</v>
      </c>
      <c r="F12" s="80" t="s">
        <v>19</v>
      </c>
      <c r="G12" s="80" t="s">
        <v>20</v>
      </c>
      <c r="H12" s="80" t="s">
        <v>21</v>
      </c>
      <c r="I12" s="80" t="s">
        <v>22</v>
      </c>
      <c r="J12" s="80" t="s">
        <v>37</v>
      </c>
      <c r="K12" s="70"/>
    </row>
    <row r="13" spans="1:11" x14ac:dyDescent="0.25">
      <c r="A13" s="71" t="s">
        <v>79</v>
      </c>
      <c r="B13" s="81">
        <f>C4*$F$4*2</f>
        <v>3.9470786715178794</v>
      </c>
      <c r="C13" s="82">
        <f t="shared" ref="C13:E14" si="0">B13</f>
        <v>3.9470786715178794</v>
      </c>
      <c r="D13" s="82">
        <f t="shared" si="0"/>
        <v>3.9470786715178794</v>
      </c>
      <c r="E13" s="82">
        <f t="shared" si="0"/>
        <v>3.9470786715178794</v>
      </c>
      <c r="F13" s="82" t="s">
        <v>26</v>
      </c>
      <c r="G13" s="82" t="s">
        <v>26</v>
      </c>
      <c r="H13" s="82" t="s">
        <v>26</v>
      </c>
      <c r="I13" s="82" t="s">
        <v>26</v>
      </c>
      <c r="J13" s="82">
        <f>B13+C13+D13+E13</f>
        <v>15.788314686071518</v>
      </c>
      <c r="K13" s="70"/>
    </row>
    <row r="14" spans="1:11" x14ac:dyDescent="0.25">
      <c r="A14" s="94" t="s">
        <v>10</v>
      </c>
      <c r="B14" s="81">
        <f>C5*$F$4</f>
        <v>90.022207033257118</v>
      </c>
      <c r="C14" s="82">
        <f t="shared" si="0"/>
        <v>90.022207033257118</v>
      </c>
      <c r="D14" s="82">
        <f t="shared" si="0"/>
        <v>90.022207033257118</v>
      </c>
      <c r="E14" s="82">
        <f t="shared" si="0"/>
        <v>90.022207033257118</v>
      </c>
      <c r="F14" s="82">
        <f>E14</f>
        <v>90.022207033257118</v>
      </c>
      <c r="G14" s="82">
        <f>F14</f>
        <v>90.022207033257118</v>
      </c>
      <c r="H14" s="82">
        <f>G14</f>
        <v>90.022207033257118</v>
      </c>
      <c r="I14" s="82">
        <f>H14</f>
        <v>90.022207033257118</v>
      </c>
      <c r="J14" s="82">
        <f>SUM(B14:I14)</f>
        <v>720.17765626605694</v>
      </c>
      <c r="K14" s="70"/>
    </row>
    <row r="15" spans="1:11" x14ac:dyDescent="0.25">
      <c r="A15" s="71" t="s">
        <v>80</v>
      </c>
      <c r="B15" s="81">
        <f>C6*$F$4*4</f>
        <v>3.0208666564015969</v>
      </c>
      <c r="C15" s="82">
        <f>B15</f>
        <v>3.0208666564015969</v>
      </c>
      <c r="D15" s="82" t="s">
        <v>26</v>
      </c>
      <c r="E15" s="82" t="s">
        <v>26</v>
      </c>
      <c r="F15" s="82" t="s">
        <v>26</v>
      </c>
      <c r="G15" s="82" t="s">
        <v>26</v>
      </c>
      <c r="H15" s="82" t="s">
        <v>26</v>
      </c>
      <c r="I15" s="82" t="s">
        <v>26</v>
      </c>
      <c r="J15" s="82">
        <f>B15+C15</f>
        <v>6.0417333128031938</v>
      </c>
      <c r="K15" s="70"/>
    </row>
    <row r="16" spans="1:11" x14ac:dyDescent="0.25">
      <c r="A16" s="71" t="s">
        <v>12</v>
      </c>
      <c r="B16" s="81">
        <f>C7*$F$4</f>
        <v>91.513760371618289</v>
      </c>
      <c r="C16" s="82">
        <f>B16</f>
        <v>91.513760371618289</v>
      </c>
      <c r="D16" s="82">
        <f t="shared" ref="D16:I17" si="1">C16</f>
        <v>91.513760371618289</v>
      </c>
      <c r="E16" s="82">
        <f t="shared" si="1"/>
        <v>91.513760371618289</v>
      </c>
      <c r="F16" s="82">
        <f t="shared" si="1"/>
        <v>91.513760371618289</v>
      </c>
      <c r="G16" s="82">
        <f t="shared" si="1"/>
        <v>91.513760371618289</v>
      </c>
      <c r="H16" s="82">
        <f t="shared" si="1"/>
        <v>91.513760371618289</v>
      </c>
      <c r="I16" s="82">
        <f t="shared" si="1"/>
        <v>91.513760371618289</v>
      </c>
      <c r="J16" s="82">
        <f>SUM(B16:I16)</f>
        <v>732.11008297294643</v>
      </c>
      <c r="K16" s="70"/>
    </row>
    <row r="17" spans="1:12" x14ac:dyDescent="0.25">
      <c r="A17" s="71" t="s">
        <v>13</v>
      </c>
      <c r="B17" s="81">
        <f>C8*$F$4</f>
        <v>15.735276595265255</v>
      </c>
      <c r="C17" s="82">
        <f>B17</f>
        <v>15.735276595265255</v>
      </c>
      <c r="D17" s="82">
        <f t="shared" si="1"/>
        <v>15.735276595265255</v>
      </c>
      <c r="E17" s="82">
        <f t="shared" si="1"/>
        <v>15.735276595265255</v>
      </c>
      <c r="F17" s="82">
        <f t="shared" si="1"/>
        <v>15.735276595265255</v>
      </c>
      <c r="G17" s="82">
        <f t="shared" si="1"/>
        <v>15.735276595265255</v>
      </c>
      <c r="H17" s="82">
        <f t="shared" si="1"/>
        <v>15.735276595265255</v>
      </c>
      <c r="I17" s="82">
        <f t="shared" si="1"/>
        <v>15.735276595265255</v>
      </c>
      <c r="J17" s="82">
        <f>SUM(B17:I17)</f>
        <v>125.88221276212201</v>
      </c>
      <c r="K17" s="70"/>
    </row>
    <row r="18" spans="1:12" x14ac:dyDescent="0.25">
      <c r="A18" s="71" t="s">
        <v>85</v>
      </c>
      <c r="B18" s="81">
        <f>SUM(B13:B17)</f>
        <v>204.23918932806015</v>
      </c>
      <c r="C18" s="82">
        <f>SUM(C13:C17)</f>
        <v>204.23918932806015</v>
      </c>
      <c r="D18" s="82">
        <f>D13+D14+D16+D17</f>
        <v>201.21832267165854</v>
      </c>
      <c r="E18" s="82">
        <f>E13+E14+E16+E17</f>
        <v>201.21832267165854</v>
      </c>
      <c r="F18" s="82">
        <f>F14+F16+F17</f>
        <v>197.27124400014065</v>
      </c>
      <c r="G18" s="82">
        <f t="shared" ref="G18:I18" si="2">G14+G16+G17</f>
        <v>197.27124400014065</v>
      </c>
      <c r="H18" s="82">
        <f t="shared" si="2"/>
        <v>197.27124400014065</v>
      </c>
      <c r="I18" s="82">
        <f t="shared" si="2"/>
        <v>197.27124400014065</v>
      </c>
      <c r="J18" s="82">
        <f>SUM(J13:J17)</f>
        <v>1600</v>
      </c>
      <c r="K18" s="70"/>
    </row>
    <row r="19" spans="1:12" x14ac:dyDescent="0.25">
      <c r="A19" s="70"/>
      <c r="B19" s="74"/>
      <c r="C19" s="83"/>
      <c r="D19" s="84"/>
      <c r="E19" s="84"/>
      <c r="F19" s="84"/>
      <c r="G19" s="84"/>
      <c r="H19" s="84"/>
      <c r="I19" s="84"/>
      <c r="J19" s="84"/>
      <c r="K19" s="70"/>
    </row>
    <row r="20" spans="1:12" x14ac:dyDescent="0.25">
      <c r="A20" s="103" t="s">
        <v>81</v>
      </c>
      <c r="B20" s="103"/>
      <c r="C20" s="103"/>
      <c r="D20" s="103"/>
      <c r="E20" s="103"/>
      <c r="F20" s="103"/>
      <c r="G20" s="103"/>
      <c r="H20" s="103"/>
      <c r="I20" s="103"/>
      <c r="J20" s="103"/>
      <c r="K20" s="70"/>
    </row>
    <row r="21" spans="1:12" x14ac:dyDescent="0.25">
      <c r="A21" s="67" t="s">
        <v>36</v>
      </c>
      <c r="B21" s="80" t="s">
        <v>15</v>
      </c>
      <c r="C21" s="80" t="s">
        <v>16</v>
      </c>
      <c r="D21" s="80" t="s">
        <v>17</v>
      </c>
      <c r="E21" s="80" t="s">
        <v>18</v>
      </c>
      <c r="F21" s="80" t="s">
        <v>19</v>
      </c>
      <c r="G21" s="80" t="s">
        <v>20</v>
      </c>
      <c r="H21" s="80" t="s">
        <v>21</v>
      </c>
      <c r="I21" s="80" t="s">
        <v>22</v>
      </c>
      <c r="J21" s="80" t="s">
        <v>37</v>
      </c>
      <c r="K21" s="70"/>
    </row>
    <row r="22" spans="1:12" x14ac:dyDescent="0.25">
      <c r="A22" s="71" t="s">
        <v>14</v>
      </c>
      <c r="B22" s="82">
        <f>B13*0.2</f>
        <v>0.78941573430357592</v>
      </c>
      <c r="C22" s="82">
        <f t="shared" ref="C22:E22" si="3">C13*0.2</f>
        <v>0.78941573430357592</v>
      </c>
      <c r="D22" s="82">
        <f t="shared" si="3"/>
        <v>0.78941573430357592</v>
      </c>
      <c r="E22" s="82">
        <f t="shared" si="3"/>
        <v>0.78941573430357592</v>
      </c>
      <c r="F22" s="85" t="s">
        <v>26</v>
      </c>
      <c r="G22" s="85" t="s">
        <v>26</v>
      </c>
      <c r="H22" s="85" t="s">
        <v>26</v>
      </c>
      <c r="I22" s="85" t="s">
        <v>26</v>
      </c>
      <c r="J22" s="82">
        <f>B22+C22+D22+E22</f>
        <v>3.1576629372143037</v>
      </c>
      <c r="K22" s="70"/>
    </row>
    <row r="23" spans="1:12" x14ac:dyDescent="0.25">
      <c r="A23" s="71" t="s">
        <v>10</v>
      </c>
      <c r="B23" s="82">
        <f t="shared" ref="B23:I26" si="4">B14*0.2</f>
        <v>18.004441406651424</v>
      </c>
      <c r="C23" s="82">
        <f t="shared" si="4"/>
        <v>18.004441406651424</v>
      </c>
      <c r="D23" s="82">
        <f t="shared" si="4"/>
        <v>18.004441406651424</v>
      </c>
      <c r="E23" s="82">
        <f t="shared" si="4"/>
        <v>18.004441406651424</v>
      </c>
      <c r="F23" s="82">
        <f t="shared" si="4"/>
        <v>18.004441406651424</v>
      </c>
      <c r="G23" s="82">
        <f t="shared" si="4"/>
        <v>18.004441406651424</v>
      </c>
      <c r="H23" s="82">
        <f t="shared" si="4"/>
        <v>18.004441406651424</v>
      </c>
      <c r="I23" s="82">
        <f t="shared" si="4"/>
        <v>18.004441406651424</v>
      </c>
      <c r="J23" s="82">
        <f>SUM(B23:I23)</f>
        <v>144.03553125321139</v>
      </c>
      <c r="K23" s="70"/>
    </row>
    <row r="24" spans="1:12" x14ac:dyDescent="0.25">
      <c r="A24" s="71" t="s">
        <v>11</v>
      </c>
      <c r="B24" s="82">
        <f t="shared" si="4"/>
        <v>0.60417333128031947</v>
      </c>
      <c r="C24" s="82">
        <f t="shared" si="4"/>
        <v>0.60417333128031947</v>
      </c>
      <c r="D24" s="85" t="s">
        <v>26</v>
      </c>
      <c r="E24" s="85" t="s">
        <v>26</v>
      </c>
      <c r="F24" s="85" t="s">
        <v>26</v>
      </c>
      <c r="G24" s="85" t="s">
        <v>26</v>
      </c>
      <c r="H24" s="85" t="s">
        <v>26</v>
      </c>
      <c r="I24" s="85" t="s">
        <v>26</v>
      </c>
      <c r="J24" s="82">
        <f>B24+C24</f>
        <v>1.2083466625606389</v>
      </c>
      <c r="K24" s="70"/>
    </row>
    <row r="25" spans="1:12" x14ac:dyDescent="0.25">
      <c r="A25" s="71" t="s">
        <v>12</v>
      </c>
      <c r="B25" s="82">
        <f t="shared" si="4"/>
        <v>18.30275207432366</v>
      </c>
      <c r="C25" s="82">
        <f t="shared" si="4"/>
        <v>18.30275207432366</v>
      </c>
      <c r="D25" s="82">
        <f t="shared" si="4"/>
        <v>18.30275207432366</v>
      </c>
      <c r="E25" s="82">
        <f t="shared" si="4"/>
        <v>18.30275207432366</v>
      </c>
      <c r="F25" s="82">
        <f t="shared" si="4"/>
        <v>18.30275207432366</v>
      </c>
      <c r="G25" s="82">
        <f t="shared" si="4"/>
        <v>18.30275207432366</v>
      </c>
      <c r="H25" s="82">
        <f t="shared" si="4"/>
        <v>18.30275207432366</v>
      </c>
      <c r="I25" s="82">
        <f t="shared" si="4"/>
        <v>18.30275207432366</v>
      </c>
      <c r="J25" s="82">
        <f>SUM(B25:I25)</f>
        <v>146.42201659458928</v>
      </c>
      <c r="K25" s="70"/>
    </row>
    <row r="26" spans="1:12" x14ac:dyDescent="0.25">
      <c r="A26" s="71" t="s">
        <v>13</v>
      </c>
      <c r="B26" s="82">
        <f t="shared" si="4"/>
        <v>3.147055319053051</v>
      </c>
      <c r="C26" s="82">
        <f t="shared" si="4"/>
        <v>3.147055319053051</v>
      </c>
      <c r="D26" s="82">
        <f t="shared" si="4"/>
        <v>3.147055319053051</v>
      </c>
      <c r="E26" s="82">
        <f t="shared" si="4"/>
        <v>3.147055319053051</v>
      </c>
      <c r="F26" s="82">
        <f t="shared" si="4"/>
        <v>3.147055319053051</v>
      </c>
      <c r="G26" s="82">
        <f t="shared" si="4"/>
        <v>3.147055319053051</v>
      </c>
      <c r="H26" s="82">
        <f t="shared" si="4"/>
        <v>3.147055319053051</v>
      </c>
      <c r="I26" s="82">
        <f t="shared" si="4"/>
        <v>3.147055319053051</v>
      </c>
      <c r="J26" s="82">
        <f>SUM(B26:I26)</f>
        <v>25.176442552424412</v>
      </c>
      <c r="K26" s="70"/>
    </row>
    <row r="27" spans="1:12" x14ac:dyDescent="0.25">
      <c r="A27" s="71" t="s">
        <v>85</v>
      </c>
      <c r="B27" s="81">
        <f>SUM(B22:B26)</f>
        <v>40.847837865612028</v>
      </c>
      <c r="C27" s="82">
        <f>SUM(C22:C26)</f>
        <v>40.847837865612028</v>
      </c>
      <c r="D27" s="82">
        <f>D22+D23+D25+D26</f>
        <v>40.243664534331714</v>
      </c>
      <c r="E27" s="82">
        <f>E22+E23+E25+E26</f>
        <v>40.243664534331714</v>
      </c>
      <c r="F27" s="82">
        <f>F23+F25+F26</f>
        <v>39.454248800028139</v>
      </c>
      <c r="G27" s="82">
        <f t="shared" ref="G27" si="5">G23+G25+G26</f>
        <v>39.454248800028139</v>
      </c>
      <c r="H27" s="82">
        <f t="shared" ref="H27" si="6">H23+H25+H26</f>
        <v>39.454248800028139</v>
      </c>
      <c r="I27" s="82">
        <f t="shared" ref="I27" si="7">I23+I25+I26</f>
        <v>39.454248800028139</v>
      </c>
      <c r="J27" s="82">
        <f>SUM(J22:J26)</f>
        <v>320</v>
      </c>
      <c r="K27" s="70"/>
    </row>
    <row r="28" spans="1:12" x14ac:dyDescent="0.25">
      <c r="A28" s="70"/>
      <c r="B28" s="70"/>
      <c r="C28" s="70"/>
      <c r="D28" s="70"/>
      <c r="E28" s="70"/>
      <c r="F28" s="70"/>
      <c r="G28" s="70"/>
      <c r="H28" s="70"/>
      <c r="I28" s="70"/>
      <c r="J28" s="70"/>
      <c r="K28" s="70"/>
    </row>
    <row r="29" spans="1:12" x14ac:dyDescent="0.25">
      <c r="A29" s="100" t="s">
        <v>82</v>
      </c>
      <c r="B29" s="101"/>
      <c r="C29" s="101"/>
      <c r="D29" s="101"/>
      <c r="E29" s="101"/>
      <c r="F29" s="101"/>
      <c r="G29" s="101"/>
      <c r="H29" s="101"/>
      <c r="I29" s="101"/>
      <c r="J29" s="101"/>
      <c r="K29" s="102"/>
      <c r="L29" s="88"/>
    </row>
    <row r="30" spans="1:12" x14ac:dyDescent="0.25">
      <c r="A30" s="67" t="s">
        <v>36</v>
      </c>
      <c r="B30" s="86" t="s">
        <v>35</v>
      </c>
      <c r="C30" s="86" t="s">
        <v>34</v>
      </c>
      <c r="D30" s="86" t="s">
        <v>33</v>
      </c>
      <c r="E30" s="86" t="s">
        <v>32</v>
      </c>
      <c r="F30" s="86" t="s">
        <v>31</v>
      </c>
      <c r="G30" s="86" t="s">
        <v>30</v>
      </c>
      <c r="H30" s="86" t="s">
        <v>29</v>
      </c>
      <c r="I30" s="86" t="s">
        <v>28</v>
      </c>
      <c r="J30" s="86" t="s">
        <v>27</v>
      </c>
      <c r="K30" s="80" t="s">
        <v>37</v>
      </c>
    </row>
    <row r="31" spans="1:12" x14ac:dyDescent="0.25">
      <c r="A31" s="71" t="s">
        <v>14</v>
      </c>
      <c r="B31" s="82">
        <v>0</v>
      </c>
      <c r="C31" s="82">
        <f>B13-B22-B31</f>
        <v>3.1576629372143037</v>
      </c>
      <c r="D31" s="82">
        <f t="shared" ref="D31:F32" si="8">C13-C22</f>
        <v>3.1576629372143037</v>
      </c>
      <c r="E31" s="82">
        <f t="shared" si="8"/>
        <v>3.1576629372143037</v>
      </c>
      <c r="F31" s="82">
        <f t="shared" si="8"/>
        <v>3.1576629372143037</v>
      </c>
      <c r="G31" s="85" t="s">
        <v>26</v>
      </c>
      <c r="H31" s="85" t="s">
        <v>26</v>
      </c>
      <c r="I31" s="85" t="s">
        <v>26</v>
      </c>
      <c r="J31" s="85" t="s">
        <v>26</v>
      </c>
      <c r="K31" s="82">
        <f>B31+C31+D31+E31+F31</f>
        <v>12.630651748857215</v>
      </c>
    </row>
    <row r="32" spans="1:12" x14ac:dyDescent="0.25">
      <c r="A32" s="71" t="s">
        <v>10</v>
      </c>
      <c r="B32" s="82">
        <v>43.573</v>
      </c>
      <c r="C32" s="82">
        <f>B14-B23-B32</f>
        <v>28.444765626605694</v>
      </c>
      <c r="D32" s="82">
        <f t="shared" si="8"/>
        <v>72.017765626605694</v>
      </c>
      <c r="E32" s="82">
        <f t="shared" si="8"/>
        <v>72.017765626605694</v>
      </c>
      <c r="F32" s="82">
        <f t="shared" si="8"/>
        <v>72.017765626605694</v>
      </c>
      <c r="G32" s="82">
        <f>F14-F23</f>
        <v>72.017765626605694</v>
      </c>
      <c r="H32" s="82">
        <f>G14-G23</f>
        <v>72.017765626605694</v>
      </c>
      <c r="I32" s="82">
        <f>H14-H23</f>
        <v>72.017765626605694</v>
      </c>
      <c r="J32" s="82">
        <f>I14-I23</f>
        <v>72.017765626605694</v>
      </c>
      <c r="K32" s="82">
        <f>SUM(B32:J32)</f>
        <v>576.14212501284555</v>
      </c>
    </row>
    <row r="33" spans="1:11" x14ac:dyDescent="0.25">
      <c r="A33" s="71" t="s">
        <v>11</v>
      </c>
      <c r="B33" s="82">
        <v>0</v>
      </c>
      <c r="C33" s="82">
        <f>B15-B24-B33</f>
        <v>2.4166933251212774</v>
      </c>
      <c r="D33" s="82">
        <f>C15-C24</f>
        <v>2.4166933251212774</v>
      </c>
      <c r="E33" s="85" t="s">
        <v>26</v>
      </c>
      <c r="F33" s="85" t="s">
        <v>26</v>
      </c>
      <c r="G33" s="85" t="s">
        <v>26</v>
      </c>
      <c r="H33" s="85" t="s">
        <v>26</v>
      </c>
      <c r="I33" s="85" t="s">
        <v>26</v>
      </c>
      <c r="J33" s="85" t="s">
        <v>26</v>
      </c>
      <c r="K33" s="82">
        <f>B33+C33+D33</f>
        <v>4.8333866502425549</v>
      </c>
    </row>
    <row r="34" spans="1:11" x14ac:dyDescent="0.25">
      <c r="A34" s="71" t="s">
        <v>12</v>
      </c>
      <c r="B34" s="82">
        <v>2</v>
      </c>
      <c r="C34" s="82">
        <f>B16-B25-B34</f>
        <v>71.211008297294626</v>
      </c>
      <c r="D34" s="82">
        <f>C16-C25</f>
        <v>73.211008297294626</v>
      </c>
      <c r="E34" s="82">
        <f t="shared" ref="E34:J35" si="9">D16-D25</f>
        <v>73.211008297294626</v>
      </c>
      <c r="F34" s="82">
        <f t="shared" si="9"/>
        <v>73.211008297294626</v>
      </c>
      <c r="G34" s="82">
        <f t="shared" si="9"/>
        <v>73.211008297294626</v>
      </c>
      <c r="H34" s="82">
        <f t="shared" si="9"/>
        <v>73.211008297294626</v>
      </c>
      <c r="I34" s="82">
        <f t="shared" si="9"/>
        <v>73.211008297294626</v>
      </c>
      <c r="J34" s="82">
        <f t="shared" si="9"/>
        <v>73.211008297294626</v>
      </c>
      <c r="K34" s="82">
        <f>SUM(B34:J34)</f>
        <v>585.68806637835689</v>
      </c>
    </row>
    <row r="35" spans="1:11" x14ac:dyDescent="0.25">
      <c r="A35" s="71" t="s">
        <v>13</v>
      </c>
      <c r="B35" s="82">
        <v>7.7</v>
      </c>
      <c r="C35" s="82">
        <f>B17-B26-B35</f>
        <v>4.8882212762122039</v>
      </c>
      <c r="D35" s="82">
        <f>C17-C26</f>
        <v>12.588221276212204</v>
      </c>
      <c r="E35" s="82">
        <f t="shared" si="9"/>
        <v>12.588221276212204</v>
      </c>
      <c r="F35" s="82">
        <f t="shared" si="9"/>
        <v>12.588221276212204</v>
      </c>
      <c r="G35" s="82">
        <f t="shared" si="9"/>
        <v>12.588221276212204</v>
      </c>
      <c r="H35" s="82">
        <f t="shared" si="9"/>
        <v>12.588221276212204</v>
      </c>
      <c r="I35" s="82">
        <f t="shared" si="9"/>
        <v>12.588221276212204</v>
      </c>
      <c r="J35" s="82">
        <f t="shared" si="9"/>
        <v>12.588221276212204</v>
      </c>
      <c r="K35" s="82">
        <f>SUM(B35:J35)</f>
        <v>100.70577020969765</v>
      </c>
    </row>
    <row r="36" spans="1:11" x14ac:dyDescent="0.25">
      <c r="A36" s="71" t="s">
        <v>85</v>
      </c>
      <c r="B36" s="81">
        <f>SUM(B31:B35)</f>
        <v>53.273000000000003</v>
      </c>
      <c r="C36" s="82">
        <f>SUM(C31:C35)</f>
        <v>110.1183514624481</v>
      </c>
      <c r="D36" s="82">
        <f>SUM(D31:D35)</f>
        <v>163.39135146244809</v>
      </c>
      <c r="E36" s="82">
        <f>E31+E32+E34+E35</f>
        <v>160.97465813732683</v>
      </c>
      <c r="F36" s="82">
        <f>F31+F32+F34+F35</f>
        <v>160.97465813732683</v>
      </c>
      <c r="G36" s="82">
        <f>G32+G34+G35</f>
        <v>157.81699520011253</v>
      </c>
      <c r="H36" s="82">
        <f t="shared" ref="H36:J36" si="10">H32+H34+H35</f>
        <v>157.81699520011253</v>
      </c>
      <c r="I36" s="82">
        <f t="shared" si="10"/>
        <v>157.81699520011253</v>
      </c>
      <c r="J36" s="82">
        <f t="shared" si="10"/>
        <v>157.81699520011253</v>
      </c>
      <c r="K36" s="82">
        <f>SUM(K31:K35)</f>
        <v>1280</v>
      </c>
    </row>
    <row r="37" spans="1:11" x14ac:dyDescent="0.25">
      <c r="A37" s="37" t="s">
        <v>41</v>
      </c>
    </row>
    <row r="38" spans="1:11" ht="17.25" x14ac:dyDescent="0.25">
      <c r="A38" s="98" t="s">
        <v>89</v>
      </c>
      <c r="B38" s="98"/>
      <c r="C38" s="98"/>
      <c r="D38" s="98"/>
      <c r="E38" s="98"/>
      <c r="F38" s="98"/>
      <c r="G38" s="98"/>
      <c r="H38" s="98"/>
      <c r="I38" s="98"/>
      <c r="J38" s="98"/>
      <c r="K38" s="98"/>
    </row>
    <row r="39" spans="1:11" ht="15" customHeight="1" x14ac:dyDescent="0.25">
      <c r="A39" s="98" t="s">
        <v>45</v>
      </c>
      <c r="B39" s="98"/>
      <c r="C39" s="98"/>
      <c r="D39" s="98"/>
      <c r="E39" s="98"/>
      <c r="F39" s="98"/>
      <c r="G39" s="98"/>
      <c r="H39" s="98"/>
      <c r="I39" s="98"/>
      <c r="J39" s="98"/>
      <c r="K39" s="98"/>
    </row>
    <row r="40" spans="1:11" ht="29.25" customHeight="1" x14ac:dyDescent="0.25">
      <c r="A40" s="99" t="s">
        <v>43</v>
      </c>
      <c r="B40" s="99"/>
      <c r="C40" s="99"/>
      <c r="D40" s="99"/>
      <c r="E40" s="99"/>
      <c r="F40" s="99"/>
      <c r="G40" s="99"/>
      <c r="H40" s="99"/>
      <c r="I40" s="99"/>
      <c r="J40" s="99"/>
      <c r="K40" s="99"/>
    </row>
    <row r="41" spans="1:11" ht="28.5" customHeight="1" x14ac:dyDescent="0.25">
      <c r="A41" s="96" t="s">
        <v>44</v>
      </c>
      <c r="B41" s="96"/>
      <c r="C41" s="96"/>
      <c r="D41" s="96"/>
      <c r="E41" s="96"/>
      <c r="F41" s="96"/>
      <c r="G41" s="96"/>
      <c r="H41" s="96"/>
      <c r="I41" s="96"/>
      <c r="J41" s="96"/>
      <c r="K41" s="96"/>
    </row>
    <row r="42" spans="1:11" x14ac:dyDescent="0.25">
      <c r="A42" s="37"/>
    </row>
    <row r="43" spans="1:11" ht="15" customHeight="1" x14ac:dyDescent="0.25">
      <c r="A43" s="38"/>
    </row>
    <row r="44" spans="1:11" x14ac:dyDescent="0.25">
      <c r="A44" s="37"/>
    </row>
    <row r="45" spans="1:11" x14ac:dyDescent="0.25">
      <c r="A45" s="37"/>
    </row>
    <row r="46" spans="1:11" x14ac:dyDescent="0.25">
      <c r="A46" s="37"/>
    </row>
    <row r="47" spans="1:11" x14ac:dyDescent="0.25">
      <c r="A47" s="37"/>
    </row>
    <row r="48" spans="1:11" x14ac:dyDescent="0.25">
      <c r="A48" s="37"/>
    </row>
    <row r="49" spans="1:1" x14ac:dyDescent="0.25">
      <c r="A49" s="38"/>
    </row>
    <row r="50" spans="1:1" x14ac:dyDescent="0.25">
      <c r="A50" s="37"/>
    </row>
    <row r="51" spans="1:1" x14ac:dyDescent="0.25">
      <c r="A51" s="37"/>
    </row>
    <row r="52" spans="1:1" x14ac:dyDescent="0.25">
      <c r="A52" s="37"/>
    </row>
    <row r="53" spans="1:1" x14ac:dyDescent="0.25">
      <c r="A53" s="37"/>
    </row>
    <row r="54" spans="1:1" x14ac:dyDescent="0.25">
      <c r="A54" s="37"/>
    </row>
    <row r="55" spans="1:1" x14ac:dyDescent="0.25">
      <c r="A55" s="38"/>
    </row>
    <row r="56" spans="1:1" x14ac:dyDescent="0.25">
      <c r="A56" s="37"/>
    </row>
    <row r="57" spans="1:1" x14ac:dyDescent="0.25">
      <c r="A57" s="37"/>
    </row>
    <row r="58" spans="1:1" x14ac:dyDescent="0.25">
      <c r="A58" s="37"/>
    </row>
    <row r="59" spans="1:1" x14ac:dyDescent="0.25">
      <c r="A59" s="37"/>
    </row>
    <row r="60" spans="1:1" x14ac:dyDescent="0.25">
      <c r="A60" s="37"/>
    </row>
  </sheetData>
  <mergeCells count="8">
    <mergeCell ref="A1:K2"/>
    <mergeCell ref="A39:K39"/>
    <mergeCell ref="A38:K38"/>
    <mergeCell ref="A40:K40"/>
    <mergeCell ref="A41:K41"/>
    <mergeCell ref="A29:K29"/>
    <mergeCell ref="A11:J11"/>
    <mergeCell ref="A20:J20"/>
  </mergeCells>
  <pageMargins left="0.7" right="0.7" top="0.75" bottom="0.75" header="0.3" footer="0.3"/>
  <pageSetup scale="63" orientation="landscape" r:id="rId1"/>
  <ignoredErrors>
    <ignoredError sqref="B15 J15 J24 K33"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workbookViewId="0">
      <selection sqref="A1:L2"/>
    </sheetView>
  </sheetViews>
  <sheetFormatPr defaultRowHeight="15" x14ac:dyDescent="0.25"/>
  <cols>
    <col min="1" max="1" width="21.85546875" style="1" customWidth="1"/>
    <col min="2" max="2" width="39.42578125" style="1" bestFit="1" customWidth="1"/>
    <col min="3" max="3" width="14.42578125" style="1" bestFit="1" customWidth="1"/>
    <col min="4" max="4" width="7.5703125" style="1" bestFit="1" customWidth="1"/>
    <col min="5" max="12" width="8.5703125" style="1" bestFit="1" customWidth="1"/>
    <col min="13" max="16384" width="9.140625" style="1"/>
  </cols>
  <sheetData>
    <row r="1" spans="1:12" x14ac:dyDescent="0.25">
      <c r="A1" s="105" t="s">
        <v>46</v>
      </c>
      <c r="B1" s="105"/>
      <c r="C1" s="105"/>
      <c r="D1" s="105"/>
      <c r="E1" s="105"/>
      <c r="F1" s="105"/>
      <c r="G1" s="105"/>
      <c r="H1" s="105"/>
      <c r="I1" s="105"/>
      <c r="J1" s="105"/>
      <c r="K1" s="105"/>
      <c r="L1" s="105"/>
    </row>
    <row r="2" spans="1:12" ht="15.75" thickBot="1" x14ac:dyDescent="0.3">
      <c r="A2" s="105"/>
      <c r="B2" s="105"/>
      <c r="C2" s="105"/>
      <c r="D2" s="105"/>
      <c r="E2" s="105"/>
      <c r="F2" s="105"/>
      <c r="G2" s="105"/>
      <c r="H2" s="105"/>
      <c r="I2" s="105"/>
      <c r="J2" s="105"/>
      <c r="K2" s="105"/>
      <c r="L2" s="105"/>
    </row>
    <row r="3" spans="1:12" ht="45.75" thickBot="1" x14ac:dyDescent="0.3">
      <c r="A3" s="2" t="s">
        <v>24</v>
      </c>
      <c r="B3" s="3" t="s">
        <v>0</v>
      </c>
      <c r="C3" s="3" t="s">
        <v>23</v>
      </c>
      <c r="D3" s="3" t="s">
        <v>1</v>
      </c>
      <c r="E3" s="4" t="s">
        <v>15</v>
      </c>
      <c r="F3" s="4" t="s">
        <v>16</v>
      </c>
      <c r="G3" s="4" t="s">
        <v>17</v>
      </c>
      <c r="H3" s="4" t="s">
        <v>18</v>
      </c>
      <c r="I3" s="4" t="s">
        <v>19</v>
      </c>
      <c r="J3" s="4" t="s">
        <v>20</v>
      </c>
      <c r="K3" s="4" t="s">
        <v>21</v>
      </c>
      <c r="L3" s="39" t="s">
        <v>22</v>
      </c>
    </row>
    <row r="4" spans="1:12" x14ac:dyDescent="0.25">
      <c r="A4" s="106" t="s">
        <v>86</v>
      </c>
      <c r="B4" s="5" t="s">
        <v>9</v>
      </c>
      <c r="C4" s="6">
        <v>2.2999999999999998</v>
      </c>
      <c r="D4" s="7" t="s">
        <v>2</v>
      </c>
      <c r="E4" s="13">
        <f>$E$9*C4</f>
        <v>0.35794899999999996</v>
      </c>
      <c r="F4" s="8">
        <f t="shared" ref="F4:H9" si="0">E4*0.912</f>
        <v>0.32644948799999995</v>
      </c>
      <c r="G4" s="8">
        <f t="shared" si="0"/>
        <v>0.29772193305599998</v>
      </c>
      <c r="H4" s="8">
        <f t="shared" si="0"/>
        <v>0.27152240294707197</v>
      </c>
      <c r="I4" s="109" t="s">
        <v>25</v>
      </c>
      <c r="J4" s="110"/>
      <c r="K4" s="110"/>
      <c r="L4" s="111"/>
    </row>
    <row r="5" spans="1:12" x14ac:dyDescent="0.25">
      <c r="A5" s="107"/>
      <c r="B5" s="10" t="s">
        <v>3</v>
      </c>
      <c r="C5" s="11">
        <v>2</v>
      </c>
      <c r="D5" s="12" t="s">
        <v>2</v>
      </c>
      <c r="E5" s="13">
        <f>$E$9*C5</f>
        <v>0.31125999999999998</v>
      </c>
      <c r="F5" s="13">
        <f t="shared" si="0"/>
        <v>0.28386911999999997</v>
      </c>
      <c r="G5" s="13">
        <f t="shared" si="0"/>
        <v>0.25888863744000001</v>
      </c>
      <c r="H5" s="13">
        <f t="shared" si="0"/>
        <v>0.23610643734528003</v>
      </c>
      <c r="I5" s="112"/>
      <c r="J5" s="113"/>
      <c r="K5" s="113"/>
      <c r="L5" s="114"/>
    </row>
    <row r="6" spans="1:12" x14ac:dyDescent="0.25">
      <c r="A6" s="107"/>
      <c r="B6" s="10" t="s">
        <v>4</v>
      </c>
      <c r="C6" s="11">
        <v>1.5</v>
      </c>
      <c r="D6" s="12" t="s">
        <v>5</v>
      </c>
      <c r="E6" s="13">
        <f>$E$9*C6</f>
        <v>0.23344499999999999</v>
      </c>
      <c r="F6" s="13">
        <f t="shared" si="0"/>
        <v>0.21290183999999998</v>
      </c>
      <c r="G6" s="13">
        <f t="shared" si="0"/>
        <v>0.19416647807999998</v>
      </c>
      <c r="H6" s="13">
        <f t="shared" si="0"/>
        <v>0.17707982800895999</v>
      </c>
      <c r="I6" s="112"/>
      <c r="J6" s="113"/>
      <c r="K6" s="113"/>
      <c r="L6" s="114"/>
    </row>
    <row r="7" spans="1:12" x14ac:dyDescent="0.25">
      <c r="A7" s="107"/>
      <c r="B7" s="10" t="s">
        <v>6</v>
      </c>
      <c r="C7" s="11">
        <v>1.25</v>
      </c>
      <c r="D7" s="12" t="s">
        <v>5</v>
      </c>
      <c r="E7" s="13">
        <f>$E$9*C7</f>
        <v>0.19453749999999997</v>
      </c>
      <c r="F7" s="13">
        <f t="shared" si="0"/>
        <v>0.17741819999999997</v>
      </c>
      <c r="G7" s="13">
        <f t="shared" si="0"/>
        <v>0.16180539839999997</v>
      </c>
      <c r="H7" s="13">
        <f t="shared" si="0"/>
        <v>0.14756652334079998</v>
      </c>
      <c r="I7" s="112"/>
      <c r="J7" s="113"/>
      <c r="K7" s="113"/>
      <c r="L7" s="114"/>
    </row>
    <row r="8" spans="1:12" x14ac:dyDescent="0.25">
      <c r="A8" s="107"/>
      <c r="B8" s="10" t="s">
        <v>7</v>
      </c>
      <c r="C8" s="11">
        <v>1.1000000000000001</v>
      </c>
      <c r="D8" s="12" t="s">
        <v>5</v>
      </c>
      <c r="E8" s="13">
        <f>$E$9*C8</f>
        <v>0.17119300000000001</v>
      </c>
      <c r="F8" s="13">
        <f t="shared" si="0"/>
        <v>0.15612801600000001</v>
      </c>
      <c r="G8" s="13">
        <f>F8*0.912</f>
        <v>0.14238875059200001</v>
      </c>
      <c r="H8" s="13">
        <f>G8*0.912</f>
        <v>0.129858540539904</v>
      </c>
      <c r="I8" s="112"/>
      <c r="J8" s="113"/>
      <c r="K8" s="113"/>
      <c r="L8" s="114"/>
    </row>
    <row r="9" spans="1:12" ht="15.75" thickBot="1" x14ac:dyDescent="0.3">
      <c r="A9" s="108"/>
      <c r="B9" s="15" t="s">
        <v>8</v>
      </c>
      <c r="C9" s="16">
        <v>1</v>
      </c>
      <c r="D9" s="17" t="s">
        <v>5</v>
      </c>
      <c r="E9" s="18">
        <v>0.15562999999999999</v>
      </c>
      <c r="F9" s="18">
        <f t="shared" si="0"/>
        <v>0.14193455999999999</v>
      </c>
      <c r="G9" s="18">
        <f t="shared" si="0"/>
        <v>0.12944431872000001</v>
      </c>
      <c r="H9" s="18">
        <f t="shared" si="0"/>
        <v>0.11805321867264001</v>
      </c>
      <c r="I9" s="115"/>
      <c r="J9" s="116"/>
      <c r="K9" s="116"/>
      <c r="L9" s="117"/>
    </row>
    <row r="10" spans="1:12" x14ac:dyDescent="0.25">
      <c r="A10" s="106" t="s">
        <v>91</v>
      </c>
      <c r="B10" s="5" t="s">
        <v>9</v>
      </c>
      <c r="C10" s="6">
        <v>2.2999999999999998</v>
      </c>
      <c r="D10" s="7" t="s">
        <v>2</v>
      </c>
      <c r="E10" s="13">
        <f>$E$15*C10</f>
        <v>0.35794899999999996</v>
      </c>
      <c r="F10" s="8">
        <f>E10*0.96</f>
        <v>0.34363103999999994</v>
      </c>
      <c r="G10" s="8">
        <f t="shared" ref="G10:L10" si="1">F10*0.96</f>
        <v>0.32988579839999993</v>
      </c>
      <c r="H10" s="8">
        <f t="shared" si="1"/>
        <v>0.31669036646399989</v>
      </c>
      <c r="I10" s="20">
        <f t="shared" si="1"/>
        <v>0.30402275180543986</v>
      </c>
      <c r="J10" s="20">
        <f t="shared" si="1"/>
        <v>0.29186184173322227</v>
      </c>
      <c r="K10" s="20">
        <f t="shared" si="1"/>
        <v>0.28018736806389338</v>
      </c>
      <c r="L10" s="21">
        <f t="shared" si="1"/>
        <v>0.26897987334133766</v>
      </c>
    </row>
    <row r="11" spans="1:12" x14ac:dyDescent="0.25">
      <c r="A11" s="107"/>
      <c r="B11" s="10" t="s">
        <v>3</v>
      </c>
      <c r="C11" s="11">
        <v>2</v>
      </c>
      <c r="D11" s="12" t="s">
        <v>2</v>
      </c>
      <c r="E11" s="13">
        <f>$E$15*C11</f>
        <v>0.31125999999999998</v>
      </c>
      <c r="F11" s="13">
        <f>E11*0.96</f>
        <v>0.29880959999999995</v>
      </c>
      <c r="G11" s="13">
        <f t="shared" ref="G11:L11" si="2">F11*0.96</f>
        <v>0.28685721599999997</v>
      </c>
      <c r="H11" s="13">
        <f t="shared" si="2"/>
        <v>0.27538292735999997</v>
      </c>
      <c r="I11" s="13">
        <f t="shared" si="2"/>
        <v>0.26436761026559996</v>
      </c>
      <c r="J11" s="13">
        <f t="shared" si="2"/>
        <v>0.25379290585497594</v>
      </c>
      <c r="K11" s="13">
        <f t="shared" si="2"/>
        <v>0.24364118962077688</v>
      </c>
      <c r="L11" s="22">
        <f t="shared" si="2"/>
        <v>0.23389554203594579</v>
      </c>
    </row>
    <row r="12" spans="1:12" x14ac:dyDescent="0.25">
      <c r="A12" s="107"/>
      <c r="B12" s="10" t="s">
        <v>4</v>
      </c>
      <c r="C12" s="11">
        <v>1.5</v>
      </c>
      <c r="D12" s="12" t="s">
        <v>5</v>
      </c>
      <c r="E12" s="13">
        <f>$E$15*C12</f>
        <v>0.23344499999999999</v>
      </c>
      <c r="F12" s="13">
        <f t="shared" ref="F12:L15" si="3">E12*0.96</f>
        <v>0.22410719999999998</v>
      </c>
      <c r="G12" s="13">
        <f t="shared" si="3"/>
        <v>0.21514291199999996</v>
      </c>
      <c r="H12" s="13">
        <f t="shared" si="3"/>
        <v>0.20653719551999997</v>
      </c>
      <c r="I12" s="13">
        <f t="shared" si="3"/>
        <v>0.19827570769919997</v>
      </c>
      <c r="J12" s="13">
        <f t="shared" si="3"/>
        <v>0.19034467939123195</v>
      </c>
      <c r="K12" s="13">
        <f t="shared" si="3"/>
        <v>0.18273089221558267</v>
      </c>
      <c r="L12" s="22">
        <f t="shared" si="3"/>
        <v>0.17542165652695935</v>
      </c>
    </row>
    <row r="13" spans="1:12" x14ac:dyDescent="0.25">
      <c r="A13" s="107"/>
      <c r="B13" s="10" t="s">
        <v>6</v>
      </c>
      <c r="C13" s="11">
        <v>1.25</v>
      </c>
      <c r="D13" s="12" t="s">
        <v>5</v>
      </c>
      <c r="E13" s="13">
        <f>$E$15*C13</f>
        <v>0.19453749999999997</v>
      </c>
      <c r="F13" s="13">
        <f t="shared" si="3"/>
        <v>0.18675599999999998</v>
      </c>
      <c r="G13" s="13">
        <f t="shared" si="3"/>
        <v>0.17928575999999996</v>
      </c>
      <c r="H13" s="13">
        <f t="shared" si="3"/>
        <v>0.17211432959999995</v>
      </c>
      <c r="I13" s="13">
        <f t="shared" si="3"/>
        <v>0.16522975641599993</v>
      </c>
      <c r="J13" s="13">
        <f t="shared" si="3"/>
        <v>0.15862056615935993</v>
      </c>
      <c r="K13" s="13">
        <f t="shared" si="3"/>
        <v>0.15227574351298553</v>
      </c>
      <c r="L13" s="22">
        <f t="shared" si="3"/>
        <v>0.14618471377246611</v>
      </c>
    </row>
    <row r="14" spans="1:12" x14ac:dyDescent="0.25">
      <c r="A14" s="107"/>
      <c r="B14" s="10" t="s">
        <v>7</v>
      </c>
      <c r="C14" s="11">
        <v>1.1000000000000001</v>
      </c>
      <c r="D14" s="12" t="s">
        <v>5</v>
      </c>
      <c r="E14" s="13">
        <f>$E$15*C14</f>
        <v>0.17119300000000001</v>
      </c>
      <c r="F14" s="13">
        <f t="shared" si="3"/>
        <v>0.16434528000000001</v>
      </c>
      <c r="G14" s="13">
        <f t="shared" si="3"/>
        <v>0.15777146880000001</v>
      </c>
      <c r="H14" s="13">
        <f t="shared" si="3"/>
        <v>0.15146061004800002</v>
      </c>
      <c r="I14" s="13">
        <f t="shared" si="3"/>
        <v>0.14540218564608001</v>
      </c>
      <c r="J14" s="13">
        <f t="shared" si="3"/>
        <v>0.13958609822023679</v>
      </c>
      <c r="K14" s="13">
        <f t="shared" si="3"/>
        <v>0.13400265429142733</v>
      </c>
      <c r="L14" s="22">
        <f t="shared" si="3"/>
        <v>0.12864254811977022</v>
      </c>
    </row>
    <row r="15" spans="1:12" ht="15.75" thickBot="1" x14ac:dyDescent="0.3">
      <c r="A15" s="107"/>
      <c r="B15" s="23" t="s">
        <v>8</v>
      </c>
      <c r="C15" s="24">
        <v>1</v>
      </c>
      <c r="D15" s="25" t="s">
        <v>5</v>
      </c>
      <c r="E15" s="26">
        <v>0.15562999999999999</v>
      </c>
      <c r="F15" s="26">
        <f t="shared" si="3"/>
        <v>0.14940479999999998</v>
      </c>
      <c r="G15" s="26">
        <f t="shared" si="3"/>
        <v>0.14342860799999999</v>
      </c>
      <c r="H15" s="26">
        <f t="shared" si="3"/>
        <v>0.13769146367999999</v>
      </c>
      <c r="I15" s="26">
        <f t="shared" si="3"/>
        <v>0.13218380513279998</v>
      </c>
      <c r="J15" s="26">
        <f t="shared" si="3"/>
        <v>0.12689645292748797</v>
      </c>
      <c r="K15" s="26">
        <f t="shared" si="3"/>
        <v>0.12182059481038844</v>
      </c>
      <c r="L15" s="27">
        <f t="shared" si="3"/>
        <v>0.11694777101797289</v>
      </c>
    </row>
    <row r="16" spans="1:12" x14ac:dyDescent="0.25">
      <c r="A16" s="106" t="s">
        <v>90</v>
      </c>
      <c r="B16" s="5" t="s">
        <v>9</v>
      </c>
      <c r="C16" s="6">
        <v>2.2999999999999998</v>
      </c>
      <c r="D16" s="28" t="s">
        <v>2</v>
      </c>
      <c r="E16" s="8">
        <f>$E$21*C16</f>
        <v>0.39100000000000001</v>
      </c>
      <c r="F16" s="9">
        <f t="shared" ref="F16:F21" si="4">E16*0.84</f>
        <v>0.32844000000000001</v>
      </c>
      <c r="G16" s="109" t="s">
        <v>25</v>
      </c>
      <c r="H16" s="110"/>
      <c r="I16" s="110"/>
      <c r="J16" s="110"/>
      <c r="K16" s="110"/>
      <c r="L16" s="111"/>
    </row>
    <row r="17" spans="1:12" x14ac:dyDescent="0.25">
      <c r="A17" s="107"/>
      <c r="B17" s="10" t="s">
        <v>3</v>
      </c>
      <c r="C17" s="11">
        <v>2</v>
      </c>
      <c r="D17" s="29" t="s">
        <v>2</v>
      </c>
      <c r="E17" s="13">
        <f>$E$21*C17</f>
        <v>0.34</v>
      </c>
      <c r="F17" s="14">
        <f t="shared" si="4"/>
        <v>0.28560000000000002</v>
      </c>
      <c r="G17" s="112"/>
      <c r="H17" s="113"/>
      <c r="I17" s="113"/>
      <c r="J17" s="113"/>
      <c r="K17" s="113"/>
      <c r="L17" s="114"/>
    </row>
    <row r="18" spans="1:12" x14ac:dyDescent="0.25">
      <c r="A18" s="107"/>
      <c r="B18" s="10" t="s">
        <v>4</v>
      </c>
      <c r="C18" s="11">
        <v>1.5</v>
      </c>
      <c r="D18" s="29" t="s">
        <v>5</v>
      </c>
      <c r="E18" s="13">
        <f>$E$21*C18</f>
        <v>0.255</v>
      </c>
      <c r="F18" s="14">
        <f t="shared" si="4"/>
        <v>0.2142</v>
      </c>
      <c r="G18" s="112"/>
      <c r="H18" s="113"/>
      <c r="I18" s="113"/>
      <c r="J18" s="113"/>
      <c r="K18" s="113"/>
      <c r="L18" s="114"/>
    </row>
    <row r="19" spans="1:12" x14ac:dyDescent="0.25">
      <c r="A19" s="107"/>
      <c r="B19" s="10" t="s">
        <v>6</v>
      </c>
      <c r="C19" s="11">
        <v>1.25</v>
      </c>
      <c r="D19" s="29" t="s">
        <v>5</v>
      </c>
      <c r="E19" s="13">
        <f>$E$21*C19</f>
        <v>0.21250000000000002</v>
      </c>
      <c r="F19" s="14">
        <f t="shared" si="4"/>
        <v>0.17850000000000002</v>
      </c>
      <c r="G19" s="112"/>
      <c r="H19" s="113"/>
      <c r="I19" s="113"/>
      <c r="J19" s="113"/>
      <c r="K19" s="113"/>
      <c r="L19" s="114"/>
    </row>
    <row r="20" spans="1:12" x14ac:dyDescent="0.25">
      <c r="A20" s="107"/>
      <c r="B20" s="10" t="s">
        <v>7</v>
      </c>
      <c r="C20" s="11">
        <v>1.1000000000000001</v>
      </c>
      <c r="D20" s="29" t="s">
        <v>5</v>
      </c>
      <c r="E20" s="13">
        <f>$E$21*C20</f>
        <v>0.18700000000000003</v>
      </c>
      <c r="F20" s="14">
        <f t="shared" si="4"/>
        <v>0.15708000000000003</v>
      </c>
      <c r="G20" s="112"/>
      <c r="H20" s="113"/>
      <c r="I20" s="113"/>
      <c r="J20" s="113"/>
      <c r="K20" s="113"/>
      <c r="L20" s="114"/>
    </row>
    <row r="21" spans="1:12" ht="15.75" thickBot="1" x14ac:dyDescent="0.3">
      <c r="A21" s="108"/>
      <c r="B21" s="15" t="s">
        <v>8</v>
      </c>
      <c r="C21" s="16">
        <v>1</v>
      </c>
      <c r="D21" s="30" t="s">
        <v>5</v>
      </c>
      <c r="E21" s="18">
        <v>0.17</v>
      </c>
      <c r="F21" s="19">
        <f t="shared" si="4"/>
        <v>0.14280000000000001</v>
      </c>
      <c r="G21" s="115"/>
      <c r="H21" s="116"/>
      <c r="I21" s="116"/>
      <c r="J21" s="116"/>
      <c r="K21" s="116"/>
      <c r="L21" s="117"/>
    </row>
    <row r="22" spans="1:12" x14ac:dyDescent="0.25">
      <c r="A22" s="107" t="s">
        <v>92</v>
      </c>
      <c r="B22" s="31" t="s">
        <v>9</v>
      </c>
      <c r="C22" s="32">
        <v>2.2999999999999998</v>
      </c>
      <c r="D22" s="33" t="s">
        <v>2</v>
      </c>
      <c r="E22" s="13">
        <f>$E$27*C22</f>
        <v>0.39100000000000001</v>
      </c>
      <c r="F22" s="20">
        <f>E22*0.96</f>
        <v>0.37536000000000003</v>
      </c>
      <c r="G22" s="20">
        <f t="shared" ref="G22:L22" si="5">F22*0.96</f>
        <v>0.36034559999999999</v>
      </c>
      <c r="H22" s="20">
        <f t="shared" si="5"/>
        <v>0.34593177599999997</v>
      </c>
      <c r="I22" s="20">
        <f t="shared" si="5"/>
        <v>0.33209450495999998</v>
      </c>
      <c r="J22" s="20">
        <f t="shared" si="5"/>
        <v>0.3188107247616</v>
      </c>
      <c r="K22" s="20">
        <f t="shared" si="5"/>
        <v>0.30605829577113597</v>
      </c>
      <c r="L22" s="21">
        <f t="shared" si="5"/>
        <v>0.29381596394029053</v>
      </c>
    </row>
    <row r="23" spans="1:12" x14ac:dyDescent="0.25">
      <c r="A23" s="107"/>
      <c r="B23" s="10" t="s">
        <v>3</v>
      </c>
      <c r="C23" s="11">
        <v>2</v>
      </c>
      <c r="D23" s="12" t="s">
        <v>2</v>
      </c>
      <c r="E23" s="13">
        <f>$E$27*C23</f>
        <v>0.34</v>
      </c>
      <c r="F23" s="13">
        <f t="shared" ref="F23:L27" si="6">E23*0.96</f>
        <v>0.32640000000000002</v>
      </c>
      <c r="G23" s="13">
        <f t="shared" si="6"/>
        <v>0.31334400000000001</v>
      </c>
      <c r="H23" s="13">
        <f t="shared" si="6"/>
        <v>0.30081024000000001</v>
      </c>
      <c r="I23" s="13">
        <f t="shared" si="6"/>
        <v>0.28877783039999999</v>
      </c>
      <c r="J23" s="13">
        <f t="shared" si="6"/>
        <v>0.27722671718399999</v>
      </c>
      <c r="K23" s="13">
        <f t="shared" si="6"/>
        <v>0.26613764849664001</v>
      </c>
      <c r="L23" s="22">
        <f t="shared" si="6"/>
        <v>0.25549214255677438</v>
      </c>
    </row>
    <row r="24" spans="1:12" x14ac:dyDescent="0.25">
      <c r="A24" s="107"/>
      <c r="B24" s="10" t="s">
        <v>4</v>
      </c>
      <c r="C24" s="11">
        <v>1.5</v>
      </c>
      <c r="D24" s="12" t="s">
        <v>5</v>
      </c>
      <c r="E24" s="13">
        <f>$E$27*C24</f>
        <v>0.255</v>
      </c>
      <c r="F24" s="13">
        <f t="shared" si="6"/>
        <v>0.24479999999999999</v>
      </c>
      <c r="G24" s="13">
        <f t="shared" si="6"/>
        <v>0.23500799999999999</v>
      </c>
      <c r="H24" s="13">
        <f t="shared" si="6"/>
        <v>0.22560767999999998</v>
      </c>
      <c r="I24" s="13">
        <f t="shared" si="6"/>
        <v>0.21658337279999998</v>
      </c>
      <c r="J24" s="13">
        <f t="shared" si="6"/>
        <v>0.20792003788799998</v>
      </c>
      <c r="K24" s="13">
        <f t="shared" si="6"/>
        <v>0.19960323637247998</v>
      </c>
      <c r="L24" s="22">
        <f t="shared" si="6"/>
        <v>0.19161910691758077</v>
      </c>
    </row>
    <row r="25" spans="1:12" x14ac:dyDescent="0.25">
      <c r="A25" s="107"/>
      <c r="B25" s="10" t="s">
        <v>6</v>
      </c>
      <c r="C25" s="11">
        <v>1.25</v>
      </c>
      <c r="D25" s="12" t="s">
        <v>5</v>
      </c>
      <c r="E25" s="13">
        <f>$E$27*C25</f>
        <v>0.21250000000000002</v>
      </c>
      <c r="F25" s="13">
        <f t="shared" si="6"/>
        <v>0.20400000000000001</v>
      </c>
      <c r="G25" s="13">
        <f t="shared" si="6"/>
        <v>0.19584000000000001</v>
      </c>
      <c r="H25" s="13">
        <f t="shared" si="6"/>
        <v>0.18800640000000002</v>
      </c>
      <c r="I25" s="13">
        <f t="shared" si="6"/>
        <v>0.18048614400000002</v>
      </c>
      <c r="J25" s="13">
        <f t="shared" si="6"/>
        <v>0.17326669824000002</v>
      </c>
      <c r="K25" s="13">
        <f t="shared" si="6"/>
        <v>0.16633603031040001</v>
      </c>
      <c r="L25" s="22">
        <f t="shared" si="6"/>
        <v>0.159682589097984</v>
      </c>
    </row>
    <row r="26" spans="1:12" x14ac:dyDescent="0.25">
      <c r="A26" s="107"/>
      <c r="B26" s="10" t="s">
        <v>7</v>
      </c>
      <c r="C26" s="11">
        <v>1.1000000000000001</v>
      </c>
      <c r="D26" s="12" t="s">
        <v>5</v>
      </c>
      <c r="E26" s="13">
        <f>$E$27*C26</f>
        <v>0.18700000000000003</v>
      </c>
      <c r="F26" s="13">
        <f t="shared" si="6"/>
        <v>0.17952000000000001</v>
      </c>
      <c r="G26" s="13">
        <f t="shared" si="6"/>
        <v>0.1723392</v>
      </c>
      <c r="H26" s="13">
        <f t="shared" si="6"/>
        <v>0.16544563199999998</v>
      </c>
      <c r="I26" s="13">
        <f t="shared" si="6"/>
        <v>0.15882780671999996</v>
      </c>
      <c r="J26" s="13">
        <f t="shared" si="6"/>
        <v>0.15247469445119996</v>
      </c>
      <c r="K26" s="13">
        <f t="shared" si="6"/>
        <v>0.14637570667315195</v>
      </c>
      <c r="L26" s="22">
        <f t="shared" si="6"/>
        <v>0.14052067840622587</v>
      </c>
    </row>
    <row r="27" spans="1:12" ht="15.75" thickBot="1" x14ac:dyDescent="0.3">
      <c r="A27" s="108"/>
      <c r="B27" s="15" t="s">
        <v>8</v>
      </c>
      <c r="C27" s="16">
        <v>1</v>
      </c>
      <c r="D27" s="17" t="s">
        <v>5</v>
      </c>
      <c r="E27" s="18">
        <v>0.17</v>
      </c>
      <c r="F27" s="18">
        <f t="shared" si="6"/>
        <v>0.16320000000000001</v>
      </c>
      <c r="G27" s="18">
        <f t="shared" si="6"/>
        <v>0.15667200000000001</v>
      </c>
      <c r="H27" s="18">
        <f t="shared" si="6"/>
        <v>0.15040512</v>
      </c>
      <c r="I27" s="18">
        <f t="shared" si="6"/>
        <v>0.1443889152</v>
      </c>
      <c r="J27" s="18">
        <f t="shared" si="6"/>
        <v>0.138613358592</v>
      </c>
      <c r="K27" s="18">
        <f t="shared" si="6"/>
        <v>0.13306882424832001</v>
      </c>
      <c r="L27" s="34">
        <f t="shared" si="6"/>
        <v>0.12774607127838719</v>
      </c>
    </row>
    <row r="28" spans="1:12" x14ac:dyDescent="0.25">
      <c r="A28" s="106" t="s">
        <v>93</v>
      </c>
      <c r="B28" s="5" t="s">
        <v>9</v>
      </c>
      <c r="C28" s="6">
        <v>2.2999999999999998</v>
      </c>
      <c r="D28" s="7" t="s">
        <v>2</v>
      </c>
      <c r="E28" s="36">
        <f>$E$33*C28</f>
        <v>0.32862399999999997</v>
      </c>
      <c r="F28" s="8">
        <f>E28*0.96</f>
        <v>0.31547903999999999</v>
      </c>
      <c r="G28" s="8">
        <f t="shared" ref="G28:L28" si="7">F28*0.96</f>
        <v>0.3028598784</v>
      </c>
      <c r="H28" s="8">
        <f t="shared" si="7"/>
        <v>0.29074548326400002</v>
      </c>
      <c r="I28" s="8">
        <f t="shared" si="7"/>
        <v>0.27911566393344001</v>
      </c>
      <c r="J28" s="8">
        <f t="shared" si="7"/>
        <v>0.26795103737610237</v>
      </c>
      <c r="K28" s="8">
        <f t="shared" si="7"/>
        <v>0.25723299588105825</v>
      </c>
      <c r="L28" s="35">
        <f t="shared" si="7"/>
        <v>0.24694367604581591</v>
      </c>
    </row>
    <row r="29" spans="1:12" x14ac:dyDescent="0.25">
      <c r="A29" s="107"/>
      <c r="B29" s="10" t="s">
        <v>3</v>
      </c>
      <c r="C29" s="11">
        <v>2</v>
      </c>
      <c r="D29" s="12" t="s">
        <v>2</v>
      </c>
      <c r="E29" s="36">
        <f>$E$33*C29</f>
        <v>0.28576000000000001</v>
      </c>
      <c r="F29" s="13">
        <f t="shared" ref="F29:L29" si="8">E29*0.96</f>
        <v>0.27432960000000001</v>
      </c>
      <c r="G29" s="13">
        <f t="shared" si="8"/>
        <v>0.26335641599999998</v>
      </c>
      <c r="H29" s="13">
        <f t="shared" si="8"/>
        <v>0.25282215935999997</v>
      </c>
      <c r="I29" s="13">
        <f t="shared" si="8"/>
        <v>0.24270927298559997</v>
      </c>
      <c r="J29" s="13">
        <f t="shared" si="8"/>
        <v>0.23300090206617596</v>
      </c>
      <c r="K29" s="13">
        <f t="shared" si="8"/>
        <v>0.2236808659835289</v>
      </c>
      <c r="L29" s="22">
        <f t="shared" si="8"/>
        <v>0.21473363134418774</v>
      </c>
    </row>
    <row r="30" spans="1:12" x14ac:dyDescent="0.25">
      <c r="A30" s="107"/>
      <c r="B30" s="10" t="s">
        <v>4</v>
      </c>
      <c r="C30" s="11">
        <v>1.5</v>
      </c>
      <c r="D30" s="12" t="s">
        <v>5</v>
      </c>
      <c r="E30" s="36">
        <f>$E$33*C30</f>
        <v>0.21432000000000001</v>
      </c>
      <c r="F30" s="13">
        <f t="shared" ref="F30:L30" si="9">E30*0.96</f>
        <v>0.20574719999999999</v>
      </c>
      <c r="G30" s="13">
        <f t="shared" si="9"/>
        <v>0.19751731199999997</v>
      </c>
      <c r="H30" s="13">
        <f t="shared" si="9"/>
        <v>0.18961661951999997</v>
      </c>
      <c r="I30" s="13">
        <f t="shared" si="9"/>
        <v>0.18203195473919997</v>
      </c>
      <c r="J30" s="13">
        <f t="shared" si="9"/>
        <v>0.17475067654963197</v>
      </c>
      <c r="K30" s="13">
        <f t="shared" si="9"/>
        <v>0.16776064948764668</v>
      </c>
      <c r="L30" s="22">
        <f t="shared" si="9"/>
        <v>0.1610502235081408</v>
      </c>
    </row>
    <row r="31" spans="1:12" x14ac:dyDescent="0.25">
      <c r="A31" s="107"/>
      <c r="B31" s="10" t="s">
        <v>6</v>
      </c>
      <c r="C31" s="11">
        <v>1.25</v>
      </c>
      <c r="D31" s="12" t="s">
        <v>5</v>
      </c>
      <c r="E31" s="36">
        <f>$E$33*C31</f>
        <v>0.17860000000000001</v>
      </c>
      <c r="F31" s="13">
        <f t="shared" ref="F31:L31" si="10">E31*0.96</f>
        <v>0.171456</v>
      </c>
      <c r="G31" s="13">
        <f t="shared" si="10"/>
        <v>0.16459775999999998</v>
      </c>
      <c r="H31" s="13">
        <f t="shared" si="10"/>
        <v>0.15801384959999998</v>
      </c>
      <c r="I31" s="13">
        <f t="shared" si="10"/>
        <v>0.15169329561599998</v>
      </c>
      <c r="J31" s="13">
        <f t="shared" si="10"/>
        <v>0.14562556379135996</v>
      </c>
      <c r="K31" s="13">
        <f t="shared" si="10"/>
        <v>0.13980054123970556</v>
      </c>
      <c r="L31" s="22">
        <f t="shared" si="10"/>
        <v>0.13420851959011734</v>
      </c>
    </row>
    <row r="32" spans="1:12" x14ac:dyDescent="0.25">
      <c r="A32" s="107"/>
      <c r="B32" s="10" t="s">
        <v>7</v>
      </c>
      <c r="C32" s="11">
        <v>1.1000000000000001</v>
      </c>
      <c r="D32" s="12" t="s">
        <v>5</v>
      </c>
      <c r="E32" s="36">
        <f>$E$33*C32</f>
        <v>0.15716800000000003</v>
      </c>
      <c r="F32" s="13">
        <f t="shared" ref="F32:L32" si="11">E32*0.96</f>
        <v>0.15088128000000003</v>
      </c>
      <c r="G32" s="13">
        <f t="shared" si="11"/>
        <v>0.14484602880000003</v>
      </c>
      <c r="H32" s="13">
        <f t="shared" si="11"/>
        <v>0.13905218764800001</v>
      </c>
      <c r="I32" s="13">
        <f t="shared" si="11"/>
        <v>0.13349010014208001</v>
      </c>
      <c r="J32" s="13">
        <f t="shared" si="11"/>
        <v>0.12815049613639681</v>
      </c>
      <c r="K32" s="13">
        <f t="shared" si="11"/>
        <v>0.12302447629094093</v>
      </c>
      <c r="L32" s="22">
        <f t="shared" si="11"/>
        <v>0.11810349723930329</v>
      </c>
    </row>
    <row r="33" spans="1:12" ht="15.75" thickBot="1" x14ac:dyDescent="0.3">
      <c r="A33" s="108"/>
      <c r="B33" s="15" t="s">
        <v>8</v>
      </c>
      <c r="C33" s="16">
        <v>1</v>
      </c>
      <c r="D33" s="17" t="s">
        <v>5</v>
      </c>
      <c r="E33" s="18">
        <v>0.14288000000000001</v>
      </c>
      <c r="F33" s="18">
        <f t="shared" ref="F33:L33" si="12">E33*0.96</f>
        <v>0.1371648</v>
      </c>
      <c r="G33" s="18">
        <f t="shared" si="12"/>
        <v>0.13167820799999999</v>
      </c>
      <c r="H33" s="18">
        <f t="shared" si="12"/>
        <v>0.12641107967999998</v>
      </c>
      <c r="I33" s="18">
        <f t="shared" si="12"/>
        <v>0.12135463649279998</v>
      </c>
      <c r="J33" s="18">
        <f t="shared" si="12"/>
        <v>0.11650045103308798</v>
      </c>
      <c r="K33" s="18">
        <f t="shared" si="12"/>
        <v>0.11184043299176445</v>
      </c>
      <c r="L33" s="34">
        <f t="shared" si="12"/>
        <v>0.10736681567209387</v>
      </c>
    </row>
    <row r="34" spans="1:12" x14ac:dyDescent="0.25">
      <c r="A34" s="37" t="s">
        <v>41</v>
      </c>
    </row>
    <row r="35" spans="1:12" ht="111" customHeight="1" x14ac:dyDescent="0.25">
      <c r="A35" s="99" t="s">
        <v>87</v>
      </c>
      <c r="B35" s="99"/>
      <c r="C35" s="99"/>
      <c r="D35" s="99"/>
      <c r="E35" s="99"/>
      <c r="F35" s="99"/>
      <c r="G35" s="99"/>
      <c r="H35" s="99"/>
      <c r="I35" s="99"/>
      <c r="J35" s="99"/>
      <c r="K35" s="99"/>
      <c r="L35" s="99"/>
    </row>
    <row r="36" spans="1:12" ht="31.5" customHeight="1" x14ac:dyDescent="0.25">
      <c r="A36" s="99" t="s">
        <v>88</v>
      </c>
      <c r="B36" s="99"/>
      <c r="C36" s="99"/>
      <c r="D36" s="99"/>
      <c r="E36" s="99"/>
      <c r="F36" s="99"/>
      <c r="G36" s="99"/>
      <c r="H36" s="99"/>
      <c r="I36" s="99"/>
      <c r="J36" s="99"/>
      <c r="K36" s="99"/>
      <c r="L36" s="99"/>
    </row>
    <row r="37" spans="1:12" ht="31.5" customHeight="1" x14ac:dyDescent="0.25">
      <c r="A37" s="99" t="s">
        <v>94</v>
      </c>
      <c r="B37" s="99"/>
      <c r="C37" s="99"/>
      <c r="D37" s="99"/>
      <c r="E37" s="99"/>
      <c r="F37" s="99"/>
      <c r="G37" s="99"/>
      <c r="H37" s="99"/>
      <c r="I37" s="99"/>
      <c r="J37" s="99"/>
      <c r="K37" s="99"/>
      <c r="L37" s="99"/>
    </row>
    <row r="38" spans="1:12" ht="75.75" customHeight="1" x14ac:dyDescent="0.25">
      <c r="A38" s="99" t="s">
        <v>96</v>
      </c>
      <c r="B38" s="99"/>
      <c r="C38" s="99"/>
      <c r="D38" s="99"/>
      <c r="E38" s="99"/>
      <c r="F38" s="99"/>
      <c r="G38" s="99"/>
      <c r="H38" s="99"/>
      <c r="I38" s="99"/>
      <c r="J38" s="99"/>
      <c r="K38" s="99"/>
      <c r="L38" s="99"/>
    </row>
    <row r="39" spans="1:12" ht="30" customHeight="1" x14ac:dyDescent="0.25">
      <c r="A39" s="99" t="s">
        <v>97</v>
      </c>
      <c r="B39" s="99"/>
      <c r="C39" s="99"/>
      <c r="D39" s="99"/>
      <c r="E39" s="99"/>
      <c r="F39" s="99"/>
      <c r="G39" s="99"/>
      <c r="H39" s="99"/>
      <c r="I39" s="99"/>
      <c r="J39" s="99"/>
      <c r="K39" s="99"/>
      <c r="L39" s="99"/>
    </row>
    <row r="40" spans="1:12" ht="76.5" customHeight="1" x14ac:dyDescent="0.25">
      <c r="A40" s="104" t="s">
        <v>98</v>
      </c>
      <c r="B40" s="104"/>
      <c r="C40" s="104"/>
      <c r="D40" s="104"/>
      <c r="E40" s="104"/>
      <c r="F40" s="104"/>
      <c r="G40" s="104"/>
      <c r="H40" s="104"/>
      <c r="I40" s="104"/>
      <c r="J40" s="104"/>
      <c r="K40" s="104"/>
      <c r="L40" s="104"/>
    </row>
    <row r="41" spans="1:12" ht="30.75" customHeight="1" x14ac:dyDescent="0.25">
      <c r="A41" s="104" t="s">
        <v>95</v>
      </c>
      <c r="B41" s="104"/>
      <c r="C41" s="104"/>
      <c r="D41" s="104"/>
      <c r="E41" s="104"/>
      <c r="F41" s="104"/>
      <c r="G41" s="104"/>
      <c r="H41" s="104"/>
      <c r="I41" s="104"/>
      <c r="J41" s="104"/>
      <c r="K41" s="104"/>
      <c r="L41" s="104"/>
    </row>
  </sheetData>
  <mergeCells count="15">
    <mergeCell ref="A41:L41"/>
    <mergeCell ref="A40:L40"/>
    <mergeCell ref="A39:L39"/>
    <mergeCell ref="A1:L2"/>
    <mergeCell ref="A10:A15"/>
    <mergeCell ref="A22:A27"/>
    <mergeCell ref="A28:A33"/>
    <mergeCell ref="A4:A9"/>
    <mergeCell ref="A16:A21"/>
    <mergeCell ref="G16:L21"/>
    <mergeCell ref="I4:L9"/>
    <mergeCell ref="A35:L35"/>
    <mergeCell ref="A36:L36"/>
    <mergeCell ref="A38:L38"/>
    <mergeCell ref="A37:L37"/>
  </mergeCells>
  <pageMargins left="0.7" right="0.7" top="0.75" bottom="0.75" header="0.3" footer="0.3"/>
  <pageSetup scale="5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sqref="A1:J2"/>
    </sheetView>
  </sheetViews>
  <sheetFormatPr defaultRowHeight="15" x14ac:dyDescent="0.25"/>
  <cols>
    <col min="1" max="1" width="13.5703125" style="1" bestFit="1" customWidth="1"/>
    <col min="2" max="2" width="48.7109375" style="1" bestFit="1" customWidth="1"/>
    <col min="3" max="10" width="14" style="1" customWidth="1"/>
    <col min="11" max="16384" width="9.140625" style="1"/>
  </cols>
  <sheetData>
    <row r="1" spans="1:12" ht="15" customHeight="1" x14ac:dyDescent="0.25">
      <c r="A1" s="105" t="s">
        <v>74</v>
      </c>
      <c r="B1" s="105"/>
      <c r="C1" s="105"/>
      <c r="D1" s="105"/>
      <c r="E1" s="105"/>
      <c r="F1" s="105"/>
      <c r="G1" s="105"/>
      <c r="H1" s="105"/>
      <c r="I1" s="105"/>
      <c r="J1" s="105"/>
      <c r="K1" s="40"/>
      <c r="L1" s="40"/>
    </row>
    <row r="2" spans="1:12" ht="15.75" customHeight="1" thickBot="1" x14ac:dyDescent="0.3">
      <c r="A2" s="105"/>
      <c r="B2" s="105"/>
      <c r="C2" s="105"/>
      <c r="D2" s="105"/>
      <c r="E2" s="105"/>
      <c r="F2" s="105"/>
      <c r="G2" s="105"/>
      <c r="H2" s="105"/>
      <c r="I2" s="105"/>
      <c r="J2" s="105"/>
      <c r="K2" s="40"/>
      <c r="L2" s="40"/>
    </row>
    <row r="3" spans="1:12" x14ac:dyDescent="0.25">
      <c r="A3" s="127" t="s">
        <v>76</v>
      </c>
      <c r="B3" s="120" t="s">
        <v>47</v>
      </c>
      <c r="C3" s="120" t="s">
        <v>77</v>
      </c>
      <c r="D3" s="121"/>
      <c r="E3" s="121"/>
      <c r="F3" s="121"/>
      <c r="G3" s="121"/>
      <c r="H3" s="121"/>
      <c r="I3" s="121"/>
      <c r="J3" s="122"/>
    </row>
    <row r="4" spans="1:12" ht="26.25" thickBot="1" x14ac:dyDescent="0.3">
      <c r="A4" s="128"/>
      <c r="B4" s="126"/>
      <c r="C4" s="64" t="s">
        <v>66</v>
      </c>
      <c r="D4" s="65" t="s">
        <v>67</v>
      </c>
      <c r="E4" s="65" t="s">
        <v>68</v>
      </c>
      <c r="F4" s="65" t="s">
        <v>69</v>
      </c>
      <c r="G4" s="65" t="s">
        <v>70</v>
      </c>
      <c r="H4" s="65" t="s">
        <v>71</v>
      </c>
      <c r="I4" s="65" t="s">
        <v>72</v>
      </c>
      <c r="J4" s="66" t="s">
        <v>73</v>
      </c>
    </row>
    <row r="5" spans="1:12" x14ac:dyDescent="0.25">
      <c r="A5" s="123" t="s">
        <v>60</v>
      </c>
      <c r="B5" s="43" t="s">
        <v>48</v>
      </c>
      <c r="C5" s="44">
        <v>0.02</v>
      </c>
      <c r="D5" s="45">
        <f t="shared" ref="D5:J5" si="0">C5*0.96</f>
        <v>1.9199999999999998E-2</v>
      </c>
      <c r="E5" s="46">
        <f t="shared" si="0"/>
        <v>1.8431999999999997E-2</v>
      </c>
      <c r="F5" s="46">
        <f t="shared" si="0"/>
        <v>1.7694719999999997E-2</v>
      </c>
      <c r="G5" s="46">
        <f t="shared" si="0"/>
        <v>1.6986931199999996E-2</v>
      </c>
      <c r="H5" s="46">
        <f t="shared" si="0"/>
        <v>1.6307453951999996E-2</v>
      </c>
      <c r="I5" s="46">
        <f t="shared" si="0"/>
        <v>1.5655155793919996E-2</v>
      </c>
      <c r="J5" s="47">
        <f t="shared" si="0"/>
        <v>1.5028949562163196E-2</v>
      </c>
    </row>
    <row r="6" spans="1:12" x14ac:dyDescent="0.25">
      <c r="A6" s="124"/>
      <c r="B6" s="48" t="s">
        <v>49</v>
      </c>
      <c r="C6" s="49">
        <v>0.03</v>
      </c>
      <c r="D6" s="50">
        <f t="shared" ref="D6:D16" si="1">C6*0.96</f>
        <v>2.8799999999999999E-2</v>
      </c>
      <c r="E6" s="51">
        <f t="shared" ref="E6:J14" si="2">D6*0.96</f>
        <v>2.7647999999999999E-2</v>
      </c>
      <c r="F6" s="51">
        <f t="shared" si="2"/>
        <v>2.6542079999999999E-2</v>
      </c>
      <c r="G6" s="51">
        <f t="shared" si="2"/>
        <v>2.5480396799999999E-2</v>
      </c>
      <c r="H6" s="51">
        <f t="shared" si="2"/>
        <v>2.4461180927999999E-2</v>
      </c>
      <c r="I6" s="51">
        <f t="shared" si="2"/>
        <v>2.3482733690879998E-2</v>
      </c>
      <c r="J6" s="52">
        <f t="shared" si="2"/>
        <v>2.2543424343244797E-2</v>
      </c>
    </row>
    <row r="7" spans="1:12" x14ac:dyDescent="0.25">
      <c r="A7" s="124"/>
      <c r="B7" s="48" t="s">
        <v>50</v>
      </c>
      <c r="C7" s="49">
        <v>0.03</v>
      </c>
      <c r="D7" s="50">
        <f t="shared" si="1"/>
        <v>2.8799999999999999E-2</v>
      </c>
      <c r="E7" s="51">
        <f t="shared" si="2"/>
        <v>2.7647999999999999E-2</v>
      </c>
      <c r="F7" s="51">
        <f t="shared" si="2"/>
        <v>2.6542079999999999E-2</v>
      </c>
      <c r="G7" s="51">
        <f t="shared" si="2"/>
        <v>2.5480396799999999E-2</v>
      </c>
      <c r="H7" s="51">
        <f t="shared" si="2"/>
        <v>2.4461180927999999E-2</v>
      </c>
      <c r="I7" s="51">
        <f t="shared" si="2"/>
        <v>2.3482733690879998E-2</v>
      </c>
      <c r="J7" s="52">
        <f t="shared" si="2"/>
        <v>2.2543424343244797E-2</v>
      </c>
    </row>
    <row r="8" spans="1:12" x14ac:dyDescent="0.25">
      <c r="A8" s="124"/>
      <c r="B8" s="48" t="s">
        <v>51</v>
      </c>
      <c r="C8" s="49">
        <v>0.04</v>
      </c>
      <c r="D8" s="50">
        <f t="shared" si="1"/>
        <v>3.8399999999999997E-2</v>
      </c>
      <c r="E8" s="51">
        <f t="shared" si="2"/>
        <v>3.6863999999999994E-2</v>
      </c>
      <c r="F8" s="51">
        <f t="shared" si="2"/>
        <v>3.5389439999999994E-2</v>
      </c>
      <c r="G8" s="51">
        <f t="shared" si="2"/>
        <v>3.3973862399999992E-2</v>
      </c>
      <c r="H8" s="51">
        <f t="shared" si="2"/>
        <v>3.2614907903999991E-2</v>
      </c>
      <c r="I8" s="51">
        <f t="shared" si="2"/>
        <v>3.1310311587839992E-2</v>
      </c>
      <c r="J8" s="52">
        <f t="shared" si="2"/>
        <v>3.0057899124326392E-2</v>
      </c>
    </row>
    <row r="9" spans="1:12" x14ac:dyDescent="0.25">
      <c r="A9" s="124"/>
      <c r="B9" s="48" t="s">
        <v>52</v>
      </c>
      <c r="C9" s="49">
        <v>0.06</v>
      </c>
      <c r="D9" s="50">
        <f t="shared" si="1"/>
        <v>5.7599999999999998E-2</v>
      </c>
      <c r="E9" s="51">
        <f t="shared" si="2"/>
        <v>5.5295999999999998E-2</v>
      </c>
      <c r="F9" s="51">
        <f t="shared" si="2"/>
        <v>5.3084159999999998E-2</v>
      </c>
      <c r="G9" s="51">
        <f t="shared" si="2"/>
        <v>5.0960793599999998E-2</v>
      </c>
      <c r="H9" s="51">
        <f t="shared" si="2"/>
        <v>4.8922361855999998E-2</v>
      </c>
      <c r="I9" s="51">
        <f t="shared" si="2"/>
        <v>4.6965467381759995E-2</v>
      </c>
      <c r="J9" s="52">
        <f t="shared" si="2"/>
        <v>4.5086848686489593E-2</v>
      </c>
    </row>
    <row r="10" spans="1:12" ht="15.75" thickBot="1" x14ac:dyDescent="0.3">
      <c r="A10" s="125"/>
      <c r="B10" s="53" t="s">
        <v>53</v>
      </c>
      <c r="C10" s="54">
        <v>0.06</v>
      </c>
      <c r="D10" s="55">
        <f t="shared" si="1"/>
        <v>5.7599999999999998E-2</v>
      </c>
      <c r="E10" s="56">
        <f t="shared" si="2"/>
        <v>5.5295999999999998E-2</v>
      </c>
      <c r="F10" s="56">
        <f t="shared" si="2"/>
        <v>5.3084159999999998E-2</v>
      </c>
      <c r="G10" s="56">
        <f t="shared" si="2"/>
        <v>5.0960793599999998E-2</v>
      </c>
      <c r="H10" s="56">
        <f t="shared" si="2"/>
        <v>4.8922361855999998E-2</v>
      </c>
      <c r="I10" s="56">
        <f t="shared" si="2"/>
        <v>4.6965467381759995E-2</v>
      </c>
      <c r="J10" s="57">
        <f t="shared" si="2"/>
        <v>4.5086848686489593E-2</v>
      </c>
    </row>
    <row r="11" spans="1:12" x14ac:dyDescent="0.25">
      <c r="A11" s="123" t="s">
        <v>61</v>
      </c>
      <c r="B11" s="43" t="s">
        <v>54</v>
      </c>
      <c r="C11" s="44">
        <v>0.05</v>
      </c>
      <c r="D11" s="45">
        <f t="shared" si="1"/>
        <v>4.8000000000000001E-2</v>
      </c>
      <c r="E11" s="46">
        <f t="shared" si="2"/>
        <v>4.6079999999999996E-2</v>
      </c>
      <c r="F11" s="46">
        <f t="shared" si="2"/>
        <v>4.4236799999999993E-2</v>
      </c>
      <c r="G11" s="46">
        <f t="shared" si="2"/>
        <v>4.2467327999999992E-2</v>
      </c>
      <c r="H11" s="46">
        <f t="shared" si="2"/>
        <v>4.0768634879999988E-2</v>
      </c>
      <c r="I11" s="46">
        <f t="shared" si="2"/>
        <v>3.9137889484799987E-2</v>
      </c>
      <c r="J11" s="47">
        <f t="shared" si="2"/>
        <v>3.7572373905407984E-2</v>
      </c>
    </row>
    <row r="12" spans="1:12" x14ac:dyDescent="0.25">
      <c r="A12" s="124"/>
      <c r="B12" s="48" t="s">
        <v>55</v>
      </c>
      <c r="C12" s="49">
        <v>0.03</v>
      </c>
      <c r="D12" s="50">
        <f t="shared" si="1"/>
        <v>2.8799999999999999E-2</v>
      </c>
      <c r="E12" s="51">
        <f t="shared" si="2"/>
        <v>2.7647999999999999E-2</v>
      </c>
      <c r="F12" s="51">
        <f t="shared" si="2"/>
        <v>2.6542079999999999E-2</v>
      </c>
      <c r="G12" s="51">
        <f t="shared" si="2"/>
        <v>2.5480396799999999E-2</v>
      </c>
      <c r="H12" s="51">
        <f t="shared" si="2"/>
        <v>2.4461180927999999E-2</v>
      </c>
      <c r="I12" s="51">
        <f t="shared" si="2"/>
        <v>2.3482733690879998E-2</v>
      </c>
      <c r="J12" s="52">
        <f t="shared" si="2"/>
        <v>2.2543424343244797E-2</v>
      </c>
    </row>
    <row r="13" spans="1:12" x14ac:dyDescent="0.25">
      <c r="A13" s="124"/>
      <c r="B13" s="48" t="s">
        <v>56</v>
      </c>
      <c r="C13" s="49">
        <v>0.06</v>
      </c>
      <c r="D13" s="50">
        <f t="shared" si="1"/>
        <v>5.7599999999999998E-2</v>
      </c>
      <c r="E13" s="51">
        <f t="shared" si="2"/>
        <v>5.5295999999999998E-2</v>
      </c>
      <c r="F13" s="51">
        <f t="shared" si="2"/>
        <v>5.3084159999999998E-2</v>
      </c>
      <c r="G13" s="51">
        <f t="shared" si="2"/>
        <v>5.0960793599999998E-2</v>
      </c>
      <c r="H13" s="51">
        <f t="shared" si="2"/>
        <v>4.8922361855999998E-2</v>
      </c>
      <c r="I13" s="51">
        <f t="shared" si="2"/>
        <v>4.6965467381759995E-2</v>
      </c>
      <c r="J13" s="52">
        <f t="shared" si="2"/>
        <v>4.5086848686489593E-2</v>
      </c>
    </row>
    <row r="14" spans="1:12" ht="15.75" thickBot="1" x14ac:dyDescent="0.3">
      <c r="A14" s="125"/>
      <c r="B14" s="53" t="s">
        <v>57</v>
      </c>
      <c r="C14" s="54">
        <v>0.02</v>
      </c>
      <c r="D14" s="55">
        <f t="shared" si="1"/>
        <v>1.9199999999999998E-2</v>
      </c>
      <c r="E14" s="56">
        <f t="shared" si="2"/>
        <v>1.8431999999999997E-2</v>
      </c>
      <c r="F14" s="56">
        <f t="shared" si="2"/>
        <v>1.7694719999999997E-2</v>
      </c>
      <c r="G14" s="56">
        <f t="shared" si="2"/>
        <v>1.6986931199999996E-2</v>
      </c>
      <c r="H14" s="56">
        <f t="shared" si="2"/>
        <v>1.6307453951999996E-2</v>
      </c>
      <c r="I14" s="56">
        <f t="shared" si="2"/>
        <v>1.5655155793919996E-2</v>
      </c>
      <c r="J14" s="57">
        <f t="shared" si="2"/>
        <v>1.5028949562163196E-2</v>
      </c>
    </row>
    <row r="15" spans="1:12" ht="15.75" thickBot="1" x14ac:dyDescent="0.3">
      <c r="A15" s="58" t="s">
        <v>78</v>
      </c>
      <c r="B15" s="59" t="s">
        <v>58</v>
      </c>
      <c r="C15" s="60" t="s">
        <v>63</v>
      </c>
      <c r="D15" s="61" t="s">
        <v>63</v>
      </c>
      <c r="E15" s="62" t="s">
        <v>63</v>
      </c>
      <c r="F15" s="62" t="s">
        <v>63</v>
      </c>
      <c r="G15" s="62" t="s">
        <v>63</v>
      </c>
      <c r="H15" s="62" t="s">
        <v>63</v>
      </c>
      <c r="I15" s="62" t="s">
        <v>63</v>
      </c>
      <c r="J15" s="63" t="s">
        <v>63</v>
      </c>
    </row>
    <row r="16" spans="1:12" ht="15.75" thickBot="1" x14ac:dyDescent="0.3">
      <c r="A16" s="58" t="s">
        <v>62</v>
      </c>
      <c r="B16" s="59" t="s">
        <v>59</v>
      </c>
      <c r="C16" s="60">
        <v>0.01</v>
      </c>
      <c r="D16" s="61">
        <f t="shared" si="1"/>
        <v>9.5999999999999992E-3</v>
      </c>
      <c r="E16" s="62">
        <f t="shared" ref="E16:J16" si="3">D16*0.96</f>
        <v>9.2159999999999985E-3</v>
      </c>
      <c r="F16" s="62">
        <f t="shared" si="3"/>
        <v>8.8473599999999986E-3</v>
      </c>
      <c r="G16" s="62">
        <f t="shared" si="3"/>
        <v>8.493465599999998E-3</v>
      </c>
      <c r="H16" s="62">
        <f t="shared" si="3"/>
        <v>8.1537269759999979E-3</v>
      </c>
      <c r="I16" s="62">
        <f t="shared" si="3"/>
        <v>7.8275778969599981E-3</v>
      </c>
      <c r="J16" s="63">
        <f t="shared" si="3"/>
        <v>7.514474781081598E-3</v>
      </c>
    </row>
    <row r="17" spans="1:10" x14ac:dyDescent="0.25">
      <c r="A17" s="41" t="s">
        <v>41</v>
      </c>
    </row>
    <row r="18" spans="1:10" ht="48" customHeight="1" x14ac:dyDescent="0.25">
      <c r="A18" s="104" t="s">
        <v>65</v>
      </c>
      <c r="B18" s="104"/>
      <c r="C18" s="104"/>
      <c r="D18" s="104"/>
      <c r="E18" s="104"/>
      <c r="F18" s="104"/>
      <c r="G18" s="104"/>
      <c r="H18" s="104"/>
      <c r="I18" s="104"/>
      <c r="J18" s="104"/>
    </row>
    <row r="19" spans="1:10" ht="33" customHeight="1" x14ac:dyDescent="0.25">
      <c r="A19" s="118" t="s">
        <v>75</v>
      </c>
      <c r="B19" s="118"/>
      <c r="C19" s="118"/>
      <c r="D19" s="118"/>
      <c r="E19" s="118"/>
      <c r="F19" s="118"/>
      <c r="G19" s="118"/>
      <c r="H19" s="118"/>
      <c r="I19" s="118"/>
      <c r="J19" s="118"/>
    </row>
    <row r="20" spans="1:10" ht="34.5" customHeight="1" x14ac:dyDescent="0.25">
      <c r="A20" s="119" t="s">
        <v>83</v>
      </c>
      <c r="B20" s="119"/>
      <c r="C20" s="119"/>
      <c r="D20" s="119"/>
      <c r="E20" s="119"/>
      <c r="F20" s="119"/>
      <c r="G20" s="119"/>
      <c r="H20" s="119"/>
      <c r="I20" s="119"/>
      <c r="J20" s="119"/>
    </row>
  </sheetData>
  <mergeCells count="9">
    <mergeCell ref="A19:J19"/>
    <mergeCell ref="A20:J20"/>
    <mergeCell ref="C3:J3"/>
    <mergeCell ref="A1:J2"/>
    <mergeCell ref="A18:J18"/>
    <mergeCell ref="A5:A10"/>
    <mergeCell ref="A11:A14"/>
    <mergeCell ref="B3:B4"/>
    <mergeCell ref="A3:A4"/>
  </mergeCells>
  <pageMargins left="0.7" right="0.7" top="0.75" bottom="0.75" header="0.3" footer="0.3"/>
  <pageSetup scale="7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Guideline Summary</vt:lpstr>
      <vt:lpstr>Capacity Block Sizes</vt:lpstr>
      <vt:lpstr>Base Compensation Rates</vt:lpstr>
      <vt:lpstr>Compensation Rate Adders</vt:lpstr>
    </vt:vector>
  </TitlesOfParts>
  <Company>EOEEA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Judge</dc:creator>
  <cp:lastModifiedBy>Mike Judge</cp:lastModifiedBy>
  <cp:lastPrinted>2018-02-16T19:33:11Z</cp:lastPrinted>
  <dcterms:created xsi:type="dcterms:W3CDTF">2018-01-02T15:42:16Z</dcterms:created>
  <dcterms:modified xsi:type="dcterms:W3CDTF">2018-02-16T19:33:50Z</dcterms:modified>
</cp:coreProperties>
</file>