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6648ea13a4819e1/Documents/Career Stuff/Research Projects/SPAX402 Case Studies/Case Study 2/"/>
    </mc:Choice>
  </mc:AlternateContent>
  <xr:revisionPtr revIDLastSave="63" documentId="13_ncr:1_{2B4A0EAC-11E9-44A7-993D-B0EEA3643A30}" xr6:coauthVersionLast="47" xr6:coauthVersionMax="47" xr10:uidLastSave="{B6F5B407-00AC-43B4-9AF0-B226E9431A9F}"/>
  <bookViews>
    <workbookView xWindow="-96" yWindow="-96" windowWidth="23232" windowHeight="13872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Data!$A$1:$R$1000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B3" i="2"/>
  <c r="E2" i="2"/>
  <c r="D2" i="2"/>
  <c r="C2" i="2"/>
  <c r="B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Q3" i="1" l="1"/>
  <c r="R3" i="1" s="1"/>
  <c r="Q21" i="1"/>
  <c r="R21" i="1" s="1"/>
  <c r="Q19" i="1"/>
  <c r="R19" i="1" s="1"/>
  <c r="Q17" i="1"/>
  <c r="R17" i="1" s="1"/>
  <c r="Q15" i="1"/>
  <c r="R15" i="1" s="1"/>
  <c r="Q2" i="1"/>
  <c r="R2" i="1" s="1"/>
  <c r="Q32" i="1"/>
  <c r="R32" i="1" s="1"/>
  <c r="Q31" i="1"/>
  <c r="R31" i="1" s="1"/>
  <c r="Q10" i="1"/>
  <c r="R10" i="1" s="1"/>
  <c r="Q29" i="1"/>
  <c r="R29" i="1" s="1"/>
  <c r="Q28" i="1"/>
  <c r="R28" i="1" s="1"/>
  <c r="Q27" i="1"/>
  <c r="R27" i="1" s="1"/>
  <c r="Q6" i="1"/>
  <c r="R6" i="1" s="1"/>
  <c r="Q5" i="1"/>
  <c r="R5" i="1" s="1"/>
  <c r="Q24" i="1"/>
  <c r="R24" i="1" s="1"/>
  <c r="Q4" i="1"/>
  <c r="R4" i="1" s="1"/>
  <c r="Q22" i="1"/>
  <c r="R22" i="1" s="1"/>
  <c r="Q20" i="1"/>
  <c r="R20" i="1" s="1"/>
  <c r="Q18" i="1"/>
  <c r="R18" i="1" s="1"/>
  <c r="Q16" i="1"/>
  <c r="R16" i="1" s="1"/>
  <c r="Q14" i="1"/>
  <c r="R14" i="1" s="1"/>
  <c r="Q13" i="1"/>
  <c r="R13" i="1" s="1"/>
  <c r="Q12" i="1"/>
  <c r="R12" i="1" s="1"/>
  <c r="Q11" i="1"/>
  <c r="R11" i="1" s="1"/>
  <c r="Q30" i="1"/>
  <c r="R30" i="1" s="1"/>
  <c r="Q9" i="1"/>
  <c r="R9" i="1" s="1"/>
  <c r="Q8" i="1"/>
  <c r="R8" i="1" s="1"/>
  <c r="Q7" i="1"/>
  <c r="R7" i="1" s="1"/>
  <c r="Q26" i="1"/>
  <c r="R26" i="1" s="1"/>
  <c r="Q25" i="1"/>
  <c r="R25" i="1" s="1"/>
  <c r="Q23" i="1"/>
  <c r="R23" i="1" s="1"/>
</calcChain>
</file>

<file path=xl/sharedStrings.xml><?xml version="1.0" encoding="utf-8"?>
<sst xmlns="http://schemas.openxmlformats.org/spreadsheetml/2006/main" count="55" uniqueCount="51">
  <si>
    <t>Name</t>
  </si>
  <si>
    <t>FG</t>
  </si>
  <si>
    <t>FGA</t>
  </si>
  <si>
    <t>FG20</t>
  </si>
  <si>
    <t>FGA20</t>
  </si>
  <si>
    <t>FG30</t>
  </si>
  <si>
    <t>FGA30</t>
  </si>
  <si>
    <t>FG40</t>
  </si>
  <si>
    <t>FGA40</t>
  </si>
  <si>
    <t>FG50</t>
  </si>
  <si>
    <t>FGA50</t>
  </si>
  <si>
    <t>David Akers</t>
  </si>
  <si>
    <t>Mike Nugent</t>
  </si>
  <si>
    <t>Neil Rackers</t>
  </si>
  <si>
    <t>Dan Bailey</t>
  </si>
  <si>
    <t>Sebastian Janikowski</t>
  </si>
  <si>
    <t>Graham Gano</t>
  </si>
  <si>
    <t>Rob Bironas</t>
  </si>
  <si>
    <t>Dan Carpenter</t>
  </si>
  <si>
    <t>John Kasay</t>
  </si>
  <si>
    <t>Billy Cundiff</t>
  </si>
  <si>
    <t>Robbie Gould</t>
  </si>
  <si>
    <t>Stephen Gostkowski</t>
  </si>
  <si>
    <t>Matt Bryant</t>
  </si>
  <si>
    <t>Nick Novak</t>
  </si>
  <si>
    <t>Connor Barth</t>
  </si>
  <si>
    <t>Steven Hauschka</t>
  </si>
  <si>
    <t>Jason Hanson</t>
  </si>
  <si>
    <t>Phil Dawson</t>
  </si>
  <si>
    <t>Mason Crosby</t>
  </si>
  <si>
    <t>Ryan Succop</t>
  </si>
  <si>
    <t>Alex Henery</t>
  </si>
  <si>
    <t>Adam Vinatieri</t>
  </si>
  <si>
    <t>Josh Scobee</t>
  </si>
  <si>
    <t>Shaun Suisham</t>
  </si>
  <si>
    <t>Olindo Mare</t>
  </si>
  <si>
    <t>Ryan Longwell</t>
  </si>
  <si>
    <t>Josh Brown</t>
  </si>
  <si>
    <t>Jay Feely</t>
  </si>
  <si>
    <t>Lawrence Tynes</t>
  </si>
  <si>
    <t>Nick Folk</t>
  </si>
  <si>
    <t>Matt Prater</t>
  </si>
  <si>
    <t>Count</t>
  </si>
  <si>
    <t>FG%</t>
  </si>
  <si>
    <t>FG%20</t>
  </si>
  <si>
    <t>FG%50</t>
  </si>
  <si>
    <t>FG%40</t>
  </si>
  <si>
    <t>FG%30</t>
  </si>
  <si>
    <t>Adjusted FG%</t>
  </si>
  <si>
    <t>FG% vs Adjusted</t>
  </si>
  <si>
    <t>Subclass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</si>
</sst>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9" fontId="0" fillId="0" borderId="0" xfId="1" applyFont="1"/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/>
    <xf numFmtId="9" fontId="0" fillId="0" borderId="0" xfId="1" applyFont="1" applyBorder="1"/>
    <xf numFmtId="0" fontId="2" fillId="0" borderId="3" xfId="0" applyFont="1" applyBorder="1"/>
    <xf numFmtId="0" fontId="2" fillId="0" borderId="4" xfId="0" applyFont="1" applyBorder="1"/>
    <xf numFmtId="0" fontId="5" fillId="2" borderId="5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10" fontId="1" fillId="0" borderId="3" xfId="0" applyNumberFormat="1" applyFont="1" applyBorder="1"/>
    <xf numFmtId="10" fontId="0" fillId="0" borderId="4" xfId="1" applyNumberFormat="1" applyFont="1" applyBorder="1" applyAlignment="1">
      <alignment horizontal="center"/>
    </xf>
    <xf numFmtId="10" fontId="0" fillId="0" borderId="0" xfId="0" applyNumberFormat="1"/>
    <xf numFmtId="10" fontId="3" fillId="2" borderId="6" xfId="0" applyNumberFormat="1" applyFont="1" applyFill="1" applyBorder="1"/>
    <xf numFmtId="10" fontId="0" fillId="0" borderId="0" xfId="1" applyNumberFormat="1" applyFont="1" applyBorder="1"/>
    <xf numFmtId="10" fontId="0" fillId="0" borderId="0" xfId="1" applyNumberFormat="1" applyFont="1"/>
    <xf numFmtId="10" fontId="5" fillId="2" borderId="6" xfId="0" applyNumberFormat="1" applyFont="1" applyFill="1" applyBorder="1" applyAlignment="1">
      <alignment horizontal="center"/>
    </xf>
    <xf numFmtId="10" fontId="5" fillId="2" borderId="7" xfId="0" applyNumberFormat="1" applyFont="1" applyFill="1" applyBorder="1" applyAlignment="1">
      <alignment horizontal="center"/>
    </xf>
    <xf numFmtId="10" fontId="0" fillId="0" borderId="2" xfId="0" applyNumberFormat="1" applyBorder="1"/>
  </cellXfs>
  <cellStyles count="2">
    <cellStyle name="Normal" xfId="0" builtinId="0"/>
    <cellStyle name="Percent" xfId="1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showGridLines="0" tabSelected="1" zoomScale="77" workbookViewId="0">
      <selection activeCell="R21" sqref="R21"/>
    </sheetView>
  </sheetViews>
  <sheetFormatPr defaultColWidth="14.41796875" defaultRowHeight="15" customHeight="1" x14ac:dyDescent="0.55000000000000004"/>
  <cols>
    <col min="1" max="1" width="20.68359375" customWidth="1"/>
    <col min="2" max="11" width="8.68359375" customWidth="1"/>
    <col min="12" max="12" width="8.68359375" style="17" customWidth="1"/>
    <col min="13" max="16" width="8.68359375" customWidth="1"/>
    <col min="17" max="17" width="14.578125" style="17" bestFit="1" customWidth="1"/>
    <col min="18" max="18" width="17.26171875" style="17" bestFit="1" customWidth="1"/>
    <col min="19" max="22" width="8.68359375" customWidth="1"/>
  </cols>
  <sheetData>
    <row r="1" spans="1:18" s="3" customFormat="1" ht="15.9" thickBot="1" x14ac:dyDescent="0.6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8" t="s">
        <v>43</v>
      </c>
      <c r="M1" s="11" t="s">
        <v>44</v>
      </c>
      <c r="N1" s="11" t="s">
        <v>47</v>
      </c>
      <c r="O1" s="11" t="s">
        <v>46</v>
      </c>
      <c r="P1" s="11" t="s">
        <v>45</v>
      </c>
      <c r="Q1" s="21" t="s">
        <v>48</v>
      </c>
      <c r="R1" s="22" t="s">
        <v>49</v>
      </c>
    </row>
    <row r="2" spans="1:18" ht="14.4" x14ac:dyDescent="0.55000000000000004">
      <c r="A2" s="6" t="s">
        <v>11</v>
      </c>
      <c r="B2" s="1">
        <v>44</v>
      </c>
      <c r="C2" s="1">
        <v>52</v>
      </c>
      <c r="D2" s="1">
        <v>16</v>
      </c>
      <c r="E2" s="1">
        <v>16</v>
      </c>
      <c r="F2" s="1">
        <v>13</v>
      </c>
      <c r="G2" s="1">
        <v>14</v>
      </c>
      <c r="H2" s="1">
        <v>6</v>
      </c>
      <c r="I2" s="1">
        <v>11</v>
      </c>
      <c r="J2" s="1">
        <v>7</v>
      </c>
      <c r="K2" s="1">
        <v>9</v>
      </c>
      <c r="L2" s="19">
        <f>(B2/C2)</f>
        <v>0.84615384615384615</v>
      </c>
      <c r="M2" s="7">
        <f>D2/E2</f>
        <v>1</v>
      </c>
      <c r="N2" s="7">
        <f>F2/G2</f>
        <v>0.9285714285714286</v>
      </c>
      <c r="O2" s="7">
        <f>H2/I2</f>
        <v>0.54545454545454541</v>
      </c>
      <c r="P2" s="7">
        <f>J2/K2</f>
        <v>0.77777777777777779</v>
      </c>
      <c r="Q2" s="17">
        <f>(M2*Summary!B$3+Data!N2*Summary!C$3+Data!O2*Summary!D$3+Data!P2*Summary!E$3)</f>
        <v>0.80164816893211943</v>
      </c>
      <c r="R2" s="23">
        <f>Q2-L2</f>
        <v>-4.4505677221726714E-2</v>
      </c>
    </row>
    <row r="3" spans="1:18" ht="14.4" x14ac:dyDescent="0.55000000000000004">
      <c r="A3" s="6" t="s">
        <v>12</v>
      </c>
      <c r="B3" s="1">
        <v>33</v>
      </c>
      <c r="C3" s="1">
        <v>38</v>
      </c>
      <c r="D3" s="1">
        <v>14</v>
      </c>
      <c r="E3" s="1">
        <v>14</v>
      </c>
      <c r="F3" s="1">
        <v>5</v>
      </c>
      <c r="G3" s="1">
        <v>8</v>
      </c>
      <c r="H3" s="1">
        <v>14</v>
      </c>
      <c r="I3" s="1">
        <v>16</v>
      </c>
      <c r="J3" s="1">
        <v>1</v>
      </c>
      <c r="K3" s="1">
        <v>3</v>
      </c>
      <c r="L3" s="19">
        <f t="shared" ref="L3:L32" si="0">(B3/C3)</f>
        <v>0.86842105263157898</v>
      </c>
      <c r="M3" s="7">
        <f t="shared" ref="M3:M32" si="1">D3/E3</f>
        <v>1</v>
      </c>
      <c r="N3" s="7">
        <f t="shared" ref="N3:N32" si="2">F3/G3</f>
        <v>0.625</v>
      </c>
      <c r="O3" s="7">
        <f t="shared" ref="O3:O32" si="3">H3/I3</f>
        <v>0.875</v>
      </c>
      <c r="P3" s="7">
        <f t="shared" ref="P3:P32" si="4">J3/K3</f>
        <v>0.33333333333333331</v>
      </c>
      <c r="Q3" s="17">
        <f>(M3*Summary!B$3+Data!N3*Summary!C$3+Data!O3*Summary!D$3+Data!P3*Summary!E$3)</f>
        <v>0.75703017832647457</v>
      </c>
      <c r="R3" s="23">
        <f t="shared" ref="R3:R32" si="5">Q3-L3</f>
        <v>-0.11139087430510441</v>
      </c>
    </row>
    <row r="4" spans="1:18" ht="14.4" x14ac:dyDescent="0.55000000000000004">
      <c r="A4" s="6" t="s">
        <v>13</v>
      </c>
      <c r="B4" s="1">
        <v>32</v>
      </c>
      <c r="C4" s="1">
        <v>38</v>
      </c>
      <c r="D4" s="1">
        <v>14</v>
      </c>
      <c r="E4" s="1">
        <v>14</v>
      </c>
      <c r="F4" s="1">
        <v>10</v>
      </c>
      <c r="G4" s="1">
        <v>11</v>
      </c>
      <c r="H4" s="1">
        <v>4</v>
      </c>
      <c r="I4" s="1">
        <v>8</v>
      </c>
      <c r="J4" s="1">
        <v>4</v>
      </c>
      <c r="K4" s="1">
        <v>5</v>
      </c>
      <c r="L4" s="19">
        <f t="shared" si="0"/>
        <v>0.84210526315789469</v>
      </c>
      <c r="M4" s="7">
        <f t="shared" si="1"/>
        <v>1</v>
      </c>
      <c r="N4" s="7">
        <f t="shared" si="2"/>
        <v>0.90909090909090906</v>
      </c>
      <c r="O4" s="7">
        <f t="shared" si="3"/>
        <v>0.5</v>
      </c>
      <c r="P4" s="7">
        <f t="shared" si="4"/>
        <v>0.8</v>
      </c>
      <c r="Q4" s="17">
        <f>(M4*Summary!B$3+Data!N4*Summary!C$3+Data!O4*Summary!D$3+Data!P4*Summary!E$3)</f>
        <v>0.78630751964085299</v>
      </c>
      <c r="R4" s="23">
        <f t="shared" si="5"/>
        <v>-5.5797743517041698E-2</v>
      </c>
    </row>
    <row r="5" spans="1:18" ht="14.4" x14ac:dyDescent="0.55000000000000004">
      <c r="A5" s="6" t="s">
        <v>14</v>
      </c>
      <c r="B5" s="1">
        <v>32</v>
      </c>
      <c r="C5" s="1">
        <v>37</v>
      </c>
      <c r="D5" s="1">
        <v>8</v>
      </c>
      <c r="E5" s="1">
        <v>9</v>
      </c>
      <c r="F5" s="1">
        <v>11</v>
      </c>
      <c r="G5" s="1">
        <v>11</v>
      </c>
      <c r="H5" s="1">
        <v>10</v>
      </c>
      <c r="I5" s="1">
        <v>12</v>
      </c>
      <c r="J5" s="1">
        <v>2</v>
      </c>
      <c r="K5" s="1">
        <v>4</v>
      </c>
      <c r="L5" s="19">
        <f t="shared" si="0"/>
        <v>0.86486486486486491</v>
      </c>
      <c r="M5" s="7">
        <f t="shared" si="1"/>
        <v>0.88888888888888884</v>
      </c>
      <c r="N5" s="7">
        <f t="shared" si="2"/>
        <v>1</v>
      </c>
      <c r="O5" s="7">
        <f t="shared" si="3"/>
        <v>0.83333333333333337</v>
      </c>
      <c r="P5" s="7">
        <f t="shared" si="4"/>
        <v>0.5</v>
      </c>
      <c r="Q5" s="17">
        <f>(M5*Summary!B$3+Data!N5*Summary!C$3+Data!O5*Summary!D$3+Data!P5*Summary!E$3)</f>
        <v>0.83373342478280754</v>
      </c>
      <c r="R5" s="23">
        <f t="shared" si="5"/>
        <v>-3.1131440082057371E-2</v>
      </c>
    </row>
    <row r="6" spans="1:18" ht="14.4" x14ac:dyDescent="0.55000000000000004">
      <c r="A6" s="6" t="s">
        <v>15</v>
      </c>
      <c r="B6" s="1">
        <v>31</v>
      </c>
      <c r="C6" s="1">
        <v>35</v>
      </c>
      <c r="D6" s="1">
        <v>8</v>
      </c>
      <c r="E6" s="1">
        <v>8</v>
      </c>
      <c r="F6" s="1">
        <v>5</v>
      </c>
      <c r="G6" s="1">
        <v>5</v>
      </c>
      <c r="H6" s="1">
        <v>10</v>
      </c>
      <c r="I6" s="1">
        <v>11</v>
      </c>
      <c r="J6" s="1">
        <v>7</v>
      </c>
      <c r="K6" s="1">
        <v>10</v>
      </c>
      <c r="L6" s="19">
        <f t="shared" si="0"/>
        <v>0.88571428571428568</v>
      </c>
      <c r="M6" s="7">
        <f t="shared" si="1"/>
        <v>1</v>
      </c>
      <c r="N6" s="7">
        <f t="shared" si="2"/>
        <v>1</v>
      </c>
      <c r="O6" s="7">
        <f t="shared" si="3"/>
        <v>0.90909090909090906</v>
      </c>
      <c r="P6" s="7">
        <f t="shared" si="4"/>
        <v>0.7</v>
      </c>
      <c r="Q6" s="17">
        <f>(M6*Summary!B$3+Data!N6*Summary!C$3+Data!O6*Summary!D$3+Data!P6*Summary!E$3)</f>
        <v>0.91678825289936405</v>
      </c>
      <c r="R6" s="23">
        <f t="shared" si="5"/>
        <v>3.1073967185078377E-2</v>
      </c>
    </row>
    <row r="7" spans="1:18" ht="14.4" x14ac:dyDescent="0.55000000000000004">
      <c r="A7" s="6" t="s">
        <v>16</v>
      </c>
      <c r="B7" s="1">
        <v>31</v>
      </c>
      <c r="C7" s="1">
        <v>41</v>
      </c>
      <c r="D7" s="1">
        <v>14</v>
      </c>
      <c r="E7" s="1">
        <v>15</v>
      </c>
      <c r="F7" s="1">
        <v>5</v>
      </c>
      <c r="G7" s="1">
        <v>9</v>
      </c>
      <c r="H7" s="1">
        <v>8</v>
      </c>
      <c r="I7" s="1">
        <v>11</v>
      </c>
      <c r="J7" s="1">
        <v>4</v>
      </c>
      <c r="K7" s="1">
        <v>6</v>
      </c>
      <c r="L7" s="19">
        <f t="shared" si="0"/>
        <v>0.75609756097560976</v>
      </c>
      <c r="M7" s="7">
        <f t="shared" si="1"/>
        <v>0.93333333333333335</v>
      </c>
      <c r="N7" s="7">
        <f t="shared" si="2"/>
        <v>0.55555555555555558</v>
      </c>
      <c r="O7" s="7">
        <f t="shared" si="3"/>
        <v>0.72727272727272729</v>
      </c>
      <c r="P7" s="7">
        <f t="shared" si="4"/>
        <v>0.66666666666666663</v>
      </c>
      <c r="Q7" s="17">
        <f>(M7*Summary!B$3+Data!N7*Summary!C$3+Data!O7*Summary!D$3+Data!P7*Summary!E$3)</f>
        <v>0.72371866816311259</v>
      </c>
      <c r="R7" s="23">
        <f t="shared" si="5"/>
        <v>-3.2378892812497173E-2</v>
      </c>
    </row>
    <row r="8" spans="1:18" ht="14.4" x14ac:dyDescent="0.55000000000000004">
      <c r="A8" s="6" t="s">
        <v>17</v>
      </c>
      <c r="B8" s="1">
        <v>29</v>
      </c>
      <c r="C8" s="1">
        <v>32</v>
      </c>
      <c r="D8" s="1">
        <v>5</v>
      </c>
      <c r="E8" s="1">
        <v>5</v>
      </c>
      <c r="F8" s="1">
        <v>9</v>
      </c>
      <c r="G8" s="1">
        <v>10</v>
      </c>
      <c r="H8" s="1">
        <v>9</v>
      </c>
      <c r="I8" s="1">
        <v>10</v>
      </c>
      <c r="J8" s="1">
        <v>6</v>
      </c>
      <c r="K8" s="1">
        <v>7</v>
      </c>
      <c r="L8" s="19">
        <f t="shared" si="0"/>
        <v>0.90625</v>
      </c>
      <c r="M8" s="7">
        <f t="shared" si="1"/>
        <v>1</v>
      </c>
      <c r="N8" s="7">
        <f t="shared" si="2"/>
        <v>0.9</v>
      </c>
      <c r="O8" s="7">
        <f t="shared" si="3"/>
        <v>0.9</v>
      </c>
      <c r="P8" s="7">
        <f t="shared" si="4"/>
        <v>0.8571428571428571</v>
      </c>
      <c r="Q8" s="17">
        <f>(M8*Summary!B$3+Data!N8*Summary!C$3+Data!O8*Summary!D$3+Data!P8*Summary!E$3)</f>
        <v>0.91064079952968846</v>
      </c>
      <c r="R8" s="23">
        <f t="shared" si="5"/>
        <v>4.3907995296884605E-3</v>
      </c>
    </row>
    <row r="9" spans="1:18" ht="14.4" x14ac:dyDescent="0.55000000000000004">
      <c r="A9" s="6" t="s">
        <v>18</v>
      </c>
      <c r="B9" s="1">
        <v>29</v>
      </c>
      <c r="C9" s="1">
        <v>34</v>
      </c>
      <c r="D9" s="1">
        <v>10</v>
      </c>
      <c r="E9" s="1">
        <v>11</v>
      </c>
      <c r="F9" s="1">
        <v>6</v>
      </c>
      <c r="G9" s="1">
        <v>7</v>
      </c>
      <c r="H9" s="1">
        <v>11</v>
      </c>
      <c r="I9" s="1">
        <v>12</v>
      </c>
      <c r="J9" s="1">
        <v>2</v>
      </c>
      <c r="K9" s="1">
        <v>4</v>
      </c>
      <c r="L9" s="19">
        <f t="shared" si="0"/>
        <v>0.8529411764705882</v>
      </c>
      <c r="M9" s="7">
        <f t="shared" si="1"/>
        <v>0.90909090909090906</v>
      </c>
      <c r="N9" s="7">
        <f t="shared" si="2"/>
        <v>0.8571428571428571</v>
      </c>
      <c r="O9" s="7">
        <f t="shared" si="3"/>
        <v>0.91666666666666663</v>
      </c>
      <c r="P9" s="7">
        <f t="shared" si="4"/>
        <v>0.5</v>
      </c>
      <c r="Q9" s="17">
        <f>(M9*Summary!B$3+Data!N9*Summary!C$3+Data!O9*Summary!D$3+Data!P9*Summary!E$3)</f>
        <v>0.82720725776281334</v>
      </c>
      <c r="R9" s="23">
        <f t="shared" si="5"/>
        <v>-2.5733918707774861E-2</v>
      </c>
    </row>
    <row r="10" spans="1:18" ht="14.4" x14ac:dyDescent="0.55000000000000004">
      <c r="A10" s="6" t="s">
        <v>19</v>
      </c>
      <c r="B10" s="1">
        <v>28</v>
      </c>
      <c r="C10" s="1">
        <v>34</v>
      </c>
      <c r="D10" s="1">
        <v>11</v>
      </c>
      <c r="E10" s="1">
        <v>11</v>
      </c>
      <c r="F10" s="1">
        <v>10</v>
      </c>
      <c r="G10" s="1">
        <v>10</v>
      </c>
      <c r="H10" s="1">
        <v>5</v>
      </c>
      <c r="I10" s="1">
        <v>8</v>
      </c>
      <c r="J10" s="1">
        <v>2</v>
      </c>
      <c r="K10" s="1">
        <v>5</v>
      </c>
      <c r="L10" s="19">
        <f t="shared" si="0"/>
        <v>0.82352941176470584</v>
      </c>
      <c r="M10" s="7">
        <f t="shared" si="1"/>
        <v>1</v>
      </c>
      <c r="N10" s="7">
        <f t="shared" si="2"/>
        <v>1</v>
      </c>
      <c r="O10" s="7">
        <f t="shared" si="3"/>
        <v>0.625</v>
      </c>
      <c r="P10" s="7">
        <f t="shared" si="4"/>
        <v>0.4</v>
      </c>
      <c r="Q10" s="17">
        <f>(M10*Summary!B$3+Data!N10*Summary!C$3+Data!O10*Summary!D$3+Data!P10*Summary!E$3)</f>
        <v>0.78971193415637864</v>
      </c>
      <c r="R10" s="23">
        <f t="shared" si="5"/>
        <v>-3.3817477608327207E-2</v>
      </c>
    </row>
    <row r="11" spans="1:18" ht="14.4" x14ac:dyDescent="0.55000000000000004">
      <c r="A11" s="6" t="s">
        <v>20</v>
      </c>
      <c r="B11" s="1">
        <v>28</v>
      </c>
      <c r="C11" s="1">
        <v>37</v>
      </c>
      <c r="D11" s="1">
        <v>9</v>
      </c>
      <c r="E11" s="1">
        <v>9</v>
      </c>
      <c r="F11" s="1">
        <v>10</v>
      </c>
      <c r="G11" s="1">
        <v>12</v>
      </c>
      <c r="H11" s="1">
        <v>7</v>
      </c>
      <c r="I11" s="1">
        <v>9</v>
      </c>
      <c r="J11" s="1">
        <v>1</v>
      </c>
      <c r="K11" s="1">
        <v>6</v>
      </c>
      <c r="L11" s="19">
        <f t="shared" si="0"/>
        <v>0.7567567567567568</v>
      </c>
      <c r="M11" s="7">
        <f t="shared" si="1"/>
        <v>1</v>
      </c>
      <c r="N11" s="7">
        <f t="shared" si="2"/>
        <v>0.83333333333333337</v>
      </c>
      <c r="O11" s="7">
        <f t="shared" si="3"/>
        <v>0.77777777777777779</v>
      </c>
      <c r="P11" s="7">
        <f t="shared" si="4"/>
        <v>0.16666666666666666</v>
      </c>
      <c r="Q11" s="17">
        <f>(M11*Summary!B$3+Data!N11*Summary!C$3+Data!O11*Summary!D$3+Data!P11*Summary!E$3)</f>
        <v>0.75840192043895738</v>
      </c>
      <c r="R11" s="23">
        <f t="shared" si="5"/>
        <v>1.6451636822005788E-3</v>
      </c>
    </row>
    <row r="12" spans="1:18" ht="14.4" x14ac:dyDescent="0.55000000000000004">
      <c r="A12" s="6" t="s">
        <v>21</v>
      </c>
      <c r="B12" s="1">
        <v>28</v>
      </c>
      <c r="C12" s="1">
        <v>32</v>
      </c>
      <c r="D12" s="1">
        <v>10</v>
      </c>
      <c r="E12" s="1">
        <v>10</v>
      </c>
      <c r="F12" s="1">
        <v>6</v>
      </c>
      <c r="G12" s="1">
        <v>6</v>
      </c>
      <c r="H12" s="1">
        <v>6</v>
      </c>
      <c r="I12" s="1">
        <v>10</v>
      </c>
      <c r="J12" s="1">
        <v>6</v>
      </c>
      <c r="K12" s="1">
        <v>6</v>
      </c>
      <c r="L12" s="19">
        <f t="shared" si="0"/>
        <v>0.875</v>
      </c>
      <c r="M12" s="7">
        <f t="shared" si="1"/>
        <v>1</v>
      </c>
      <c r="N12" s="7">
        <f t="shared" si="2"/>
        <v>1</v>
      </c>
      <c r="O12" s="7">
        <f t="shared" si="3"/>
        <v>0.6</v>
      </c>
      <c r="P12" s="7">
        <f t="shared" si="4"/>
        <v>1</v>
      </c>
      <c r="Q12" s="17">
        <f>(M12*Summary!B$3+Data!N12*Summary!C$3+Data!O12*Summary!D$3+Data!P12*Summary!E$3)</f>
        <v>0.8681069958847738</v>
      </c>
      <c r="R12" s="23">
        <f t="shared" si="5"/>
        <v>-6.8930041152261978E-3</v>
      </c>
    </row>
    <row r="13" spans="1:18" ht="14.4" x14ac:dyDescent="0.55000000000000004">
      <c r="A13" s="6" t="s">
        <v>22</v>
      </c>
      <c r="B13" s="1">
        <v>28</v>
      </c>
      <c r="C13" s="1">
        <v>33</v>
      </c>
      <c r="D13" s="1">
        <v>12</v>
      </c>
      <c r="E13" s="1">
        <v>13</v>
      </c>
      <c r="F13" s="1">
        <v>5</v>
      </c>
      <c r="G13" s="1">
        <v>6</v>
      </c>
      <c r="H13" s="1">
        <v>9</v>
      </c>
      <c r="I13" s="1">
        <v>11</v>
      </c>
      <c r="J13" s="1">
        <v>1</v>
      </c>
      <c r="K13" s="1">
        <v>2</v>
      </c>
      <c r="L13" s="19">
        <f t="shared" si="0"/>
        <v>0.84848484848484851</v>
      </c>
      <c r="M13" s="7">
        <f t="shared" si="1"/>
        <v>0.92307692307692313</v>
      </c>
      <c r="N13" s="7">
        <f t="shared" si="2"/>
        <v>0.83333333333333337</v>
      </c>
      <c r="O13" s="7">
        <f t="shared" si="3"/>
        <v>0.81818181818181823</v>
      </c>
      <c r="P13" s="7">
        <f t="shared" si="4"/>
        <v>0.5</v>
      </c>
      <c r="Q13" s="17">
        <f>(M13*Summary!B$3+Data!N13*Summary!C$3+Data!O13*Summary!D$3+Data!P13*Summary!E$3)</f>
        <v>0.79588261532705984</v>
      </c>
      <c r="R13" s="23">
        <f t="shared" si="5"/>
        <v>-5.2602233157788669E-2</v>
      </c>
    </row>
    <row r="14" spans="1:18" ht="14.4" x14ac:dyDescent="0.55000000000000004">
      <c r="A14" s="6" t="s">
        <v>23</v>
      </c>
      <c r="B14" s="1">
        <v>27</v>
      </c>
      <c r="C14" s="1">
        <v>29</v>
      </c>
      <c r="D14" s="1">
        <v>9</v>
      </c>
      <c r="E14" s="1">
        <v>9</v>
      </c>
      <c r="F14" s="1">
        <v>9</v>
      </c>
      <c r="G14" s="1">
        <v>9</v>
      </c>
      <c r="H14" s="1">
        <v>5</v>
      </c>
      <c r="I14" s="1">
        <v>7</v>
      </c>
      <c r="J14" s="1">
        <v>2</v>
      </c>
      <c r="K14" s="1">
        <v>2</v>
      </c>
      <c r="L14" s="19">
        <f t="shared" si="0"/>
        <v>0.93103448275862066</v>
      </c>
      <c r="M14" s="7">
        <f t="shared" si="1"/>
        <v>1</v>
      </c>
      <c r="N14" s="7">
        <f t="shared" si="2"/>
        <v>1</v>
      </c>
      <c r="O14" s="7">
        <f t="shared" si="3"/>
        <v>0.7142857142857143</v>
      </c>
      <c r="P14" s="7">
        <f t="shared" si="4"/>
        <v>1</v>
      </c>
      <c r="Q14" s="17">
        <f>(M14*Summary!B$3+Data!N14*Summary!C$3+Data!O14*Summary!D$3+Data!P14*Summary!E$3)</f>
        <v>0.90196942974720762</v>
      </c>
      <c r="R14" s="23">
        <f t="shared" si="5"/>
        <v>-2.9065053011413045E-2</v>
      </c>
    </row>
    <row r="15" spans="1:18" ht="14.4" x14ac:dyDescent="0.55000000000000004">
      <c r="A15" s="6" t="s">
        <v>24</v>
      </c>
      <c r="B15" s="1">
        <v>27</v>
      </c>
      <c r="C15" s="1">
        <v>34</v>
      </c>
      <c r="D15" s="1">
        <v>11</v>
      </c>
      <c r="E15" s="1">
        <v>11</v>
      </c>
      <c r="F15" s="1">
        <v>4</v>
      </c>
      <c r="G15" s="1">
        <v>5</v>
      </c>
      <c r="H15" s="1">
        <v>8</v>
      </c>
      <c r="I15" s="1">
        <v>11</v>
      </c>
      <c r="J15" s="1">
        <v>4</v>
      </c>
      <c r="K15" s="1">
        <v>7</v>
      </c>
      <c r="L15" s="19">
        <f t="shared" si="0"/>
        <v>0.79411764705882348</v>
      </c>
      <c r="M15" s="7">
        <f t="shared" si="1"/>
        <v>1</v>
      </c>
      <c r="N15" s="7">
        <f t="shared" si="2"/>
        <v>0.8</v>
      </c>
      <c r="O15" s="7">
        <f t="shared" si="3"/>
        <v>0.72727272727272729</v>
      </c>
      <c r="P15" s="7">
        <f t="shared" si="4"/>
        <v>0.5714285714285714</v>
      </c>
      <c r="Q15" s="17">
        <f>(M15*Summary!B$3+Data!N15*Summary!C$3+Data!O15*Summary!D$3+Data!P15*Summary!E$3)</f>
        <v>0.79267810378921488</v>
      </c>
      <c r="R15" s="23">
        <f t="shared" si="5"/>
        <v>-1.4395432696086008E-3</v>
      </c>
    </row>
    <row r="16" spans="1:18" ht="14.4" x14ac:dyDescent="0.55000000000000004">
      <c r="A16" s="6" t="s">
        <v>25</v>
      </c>
      <c r="B16" s="1">
        <v>26</v>
      </c>
      <c r="C16" s="1">
        <v>28</v>
      </c>
      <c r="D16" s="1">
        <v>5</v>
      </c>
      <c r="E16" s="1">
        <v>5</v>
      </c>
      <c r="F16" s="1">
        <v>6</v>
      </c>
      <c r="G16" s="1">
        <v>6</v>
      </c>
      <c r="H16" s="1">
        <v>13</v>
      </c>
      <c r="I16" s="1">
        <v>14</v>
      </c>
      <c r="J16" s="1">
        <v>2</v>
      </c>
      <c r="K16" s="1">
        <v>3</v>
      </c>
      <c r="L16" s="19">
        <f t="shared" si="0"/>
        <v>0.9285714285714286</v>
      </c>
      <c r="M16" s="7">
        <f t="shared" si="1"/>
        <v>1</v>
      </c>
      <c r="N16" s="7">
        <f t="shared" si="2"/>
        <v>1</v>
      </c>
      <c r="O16" s="7">
        <f t="shared" si="3"/>
        <v>0.9285714285714286</v>
      </c>
      <c r="P16" s="7">
        <f t="shared" si="4"/>
        <v>0.66666666666666663</v>
      </c>
      <c r="Q16" s="17">
        <f>(M16*Summary!B$3+Data!N16*Summary!C$3+Data!O16*Summary!D$3+Data!P16*Summary!E$3)</f>
        <v>0.91779345483049191</v>
      </c>
      <c r="R16" s="23">
        <f t="shared" si="5"/>
        <v>-1.0777973740936697E-2</v>
      </c>
    </row>
    <row r="17" spans="1:18" ht="14.4" x14ac:dyDescent="0.55000000000000004">
      <c r="A17" s="6" t="s">
        <v>26</v>
      </c>
      <c r="B17" s="1">
        <v>25</v>
      </c>
      <c r="C17" s="1">
        <v>30</v>
      </c>
      <c r="D17" s="1">
        <v>5</v>
      </c>
      <c r="E17" s="1">
        <v>6</v>
      </c>
      <c r="F17" s="1">
        <v>9</v>
      </c>
      <c r="G17" s="1">
        <v>10</v>
      </c>
      <c r="H17" s="1">
        <v>7</v>
      </c>
      <c r="I17" s="1">
        <v>8</v>
      </c>
      <c r="J17" s="1">
        <v>2</v>
      </c>
      <c r="K17" s="1">
        <v>4</v>
      </c>
      <c r="L17" s="19">
        <f t="shared" si="0"/>
        <v>0.83333333333333337</v>
      </c>
      <c r="M17" s="7">
        <f t="shared" si="1"/>
        <v>0.83333333333333337</v>
      </c>
      <c r="N17" s="7">
        <f t="shared" si="2"/>
        <v>0.9</v>
      </c>
      <c r="O17" s="7">
        <f t="shared" si="3"/>
        <v>0.875</v>
      </c>
      <c r="P17" s="7">
        <f t="shared" si="4"/>
        <v>0.5</v>
      </c>
      <c r="Q17" s="17">
        <f>(M17*Summary!B$3+Data!N17*Summary!C$3+Data!O17*Summary!D$3+Data!P17*Summary!E$3)</f>
        <v>0.80414951989026073</v>
      </c>
      <c r="R17" s="23">
        <f t="shared" si="5"/>
        <v>-2.9183813443072637E-2</v>
      </c>
    </row>
    <row r="18" spans="1:18" ht="14.4" x14ac:dyDescent="0.55000000000000004">
      <c r="A18" s="6" t="s">
        <v>27</v>
      </c>
      <c r="B18" s="1">
        <v>24</v>
      </c>
      <c r="C18" s="1">
        <v>29</v>
      </c>
      <c r="D18" s="1">
        <v>9</v>
      </c>
      <c r="E18" s="1">
        <v>9</v>
      </c>
      <c r="F18" s="1">
        <v>8</v>
      </c>
      <c r="G18" s="1">
        <v>9</v>
      </c>
      <c r="H18" s="1">
        <v>2</v>
      </c>
      <c r="I18" s="1">
        <v>4</v>
      </c>
      <c r="J18" s="1">
        <v>5</v>
      </c>
      <c r="K18" s="1">
        <v>7</v>
      </c>
      <c r="L18" s="19">
        <f t="shared" si="0"/>
        <v>0.82758620689655171</v>
      </c>
      <c r="M18" s="7">
        <f t="shared" si="1"/>
        <v>1</v>
      </c>
      <c r="N18" s="7">
        <f t="shared" si="2"/>
        <v>0.88888888888888884</v>
      </c>
      <c r="O18" s="7">
        <f t="shared" si="3"/>
        <v>0.5</v>
      </c>
      <c r="P18" s="7">
        <f t="shared" si="4"/>
        <v>0.7142857142857143</v>
      </c>
      <c r="Q18" s="17">
        <f>(M18*Summary!B$3+Data!N18*Summary!C$3+Data!O18*Summary!D$3+Data!P18*Summary!E$3)</f>
        <v>0.76881246325690766</v>
      </c>
      <c r="R18" s="23">
        <f t="shared" si="5"/>
        <v>-5.8773743639644049E-2</v>
      </c>
    </row>
    <row r="19" spans="1:18" ht="14.4" x14ac:dyDescent="0.55000000000000004">
      <c r="A19" s="6" t="s">
        <v>28</v>
      </c>
      <c r="B19" s="1">
        <v>24</v>
      </c>
      <c r="C19" s="1">
        <v>29</v>
      </c>
      <c r="D19" s="1">
        <v>7</v>
      </c>
      <c r="E19" s="1">
        <v>9</v>
      </c>
      <c r="F19" s="1">
        <v>3</v>
      </c>
      <c r="G19" s="1">
        <v>4</v>
      </c>
      <c r="H19" s="1">
        <v>7</v>
      </c>
      <c r="I19" s="1">
        <v>8</v>
      </c>
      <c r="J19" s="1">
        <v>7</v>
      </c>
      <c r="K19" s="1">
        <v>8</v>
      </c>
      <c r="L19" s="19">
        <f t="shared" si="0"/>
        <v>0.82758620689655171</v>
      </c>
      <c r="M19" s="7">
        <f t="shared" si="1"/>
        <v>0.77777777777777779</v>
      </c>
      <c r="N19" s="7">
        <f t="shared" si="2"/>
        <v>0.75</v>
      </c>
      <c r="O19" s="7">
        <f t="shared" si="3"/>
        <v>0.875</v>
      </c>
      <c r="P19" s="7">
        <f t="shared" si="4"/>
        <v>0.875</v>
      </c>
      <c r="Q19" s="17">
        <f>(M19*Summary!B$3+Data!N19*Summary!C$3+Data!O19*Summary!D$3+Data!P19*Summary!E$3)</f>
        <v>0.8028835162322816</v>
      </c>
      <c r="R19" s="23">
        <f t="shared" si="5"/>
        <v>-2.4702690664270111E-2</v>
      </c>
    </row>
    <row r="20" spans="1:18" ht="14.4" x14ac:dyDescent="0.55000000000000004">
      <c r="A20" s="6" t="s">
        <v>29</v>
      </c>
      <c r="B20" s="1">
        <v>24</v>
      </c>
      <c r="C20" s="1">
        <v>28</v>
      </c>
      <c r="D20" s="1">
        <v>4</v>
      </c>
      <c r="E20" s="1">
        <v>5</v>
      </c>
      <c r="F20" s="1">
        <v>14</v>
      </c>
      <c r="G20" s="1">
        <v>14</v>
      </c>
      <c r="H20" s="1">
        <v>3</v>
      </c>
      <c r="I20" s="1">
        <v>5</v>
      </c>
      <c r="J20" s="1">
        <v>2</v>
      </c>
      <c r="K20" s="1">
        <v>3</v>
      </c>
      <c r="L20" s="19">
        <f t="shared" si="0"/>
        <v>0.8571428571428571</v>
      </c>
      <c r="M20" s="7">
        <f t="shared" si="1"/>
        <v>0.8</v>
      </c>
      <c r="N20" s="7">
        <f t="shared" si="2"/>
        <v>1</v>
      </c>
      <c r="O20" s="7">
        <f t="shared" si="3"/>
        <v>0.6</v>
      </c>
      <c r="P20" s="7">
        <f t="shared" si="4"/>
        <v>0.66666666666666663</v>
      </c>
      <c r="Q20" s="17">
        <f>(M20*Summary!B$3+Data!N20*Summary!C$3+Data!O20*Summary!D$3+Data!P20*Summary!E$3)</f>
        <v>0.76282578875171458</v>
      </c>
      <c r="R20" s="23">
        <f t="shared" si="5"/>
        <v>-9.4317068391142511E-2</v>
      </c>
    </row>
    <row r="21" spans="1:18" ht="15.75" customHeight="1" x14ac:dyDescent="0.55000000000000004">
      <c r="A21" s="6" t="s">
        <v>30</v>
      </c>
      <c r="B21" s="1">
        <v>24</v>
      </c>
      <c r="C21" s="1">
        <v>30</v>
      </c>
      <c r="D21" s="1">
        <v>7</v>
      </c>
      <c r="E21" s="1">
        <v>7</v>
      </c>
      <c r="F21" s="1">
        <v>6</v>
      </c>
      <c r="G21" s="1">
        <v>7</v>
      </c>
      <c r="H21" s="1">
        <v>7</v>
      </c>
      <c r="I21" s="1">
        <v>12</v>
      </c>
      <c r="J21" s="1">
        <v>3</v>
      </c>
      <c r="K21" s="1">
        <v>3</v>
      </c>
      <c r="L21" s="19">
        <f t="shared" si="0"/>
        <v>0.8</v>
      </c>
      <c r="M21" s="7">
        <f t="shared" si="1"/>
        <v>1</v>
      </c>
      <c r="N21" s="7">
        <f t="shared" si="2"/>
        <v>0.8571428571428571</v>
      </c>
      <c r="O21" s="7">
        <f t="shared" si="3"/>
        <v>0.58333333333333337</v>
      </c>
      <c r="P21" s="7">
        <f t="shared" si="4"/>
        <v>1</v>
      </c>
      <c r="Q21" s="17">
        <f>(M21*Summary!B$3+Data!N21*Summary!C$3+Data!O21*Summary!D$3+Data!P21*Summary!E$3)</f>
        <v>0.8261316872427984</v>
      </c>
      <c r="R21" s="23">
        <f t="shared" si="5"/>
        <v>2.6131687242798352E-2</v>
      </c>
    </row>
    <row r="22" spans="1:18" ht="15.75" customHeight="1" x14ac:dyDescent="0.55000000000000004">
      <c r="A22" s="6" t="s">
        <v>31</v>
      </c>
      <c r="B22" s="1">
        <v>24</v>
      </c>
      <c r="C22" s="1">
        <v>27</v>
      </c>
      <c r="D22" s="1">
        <v>10</v>
      </c>
      <c r="E22" s="1">
        <v>10</v>
      </c>
      <c r="F22" s="1">
        <v>9</v>
      </c>
      <c r="G22" s="1">
        <v>11</v>
      </c>
      <c r="H22" s="1">
        <v>4</v>
      </c>
      <c r="I22" s="1">
        <v>4</v>
      </c>
      <c r="J22" s="1">
        <v>1</v>
      </c>
      <c r="K22" s="1">
        <v>2</v>
      </c>
      <c r="L22" s="19">
        <f t="shared" si="0"/>
        <v>0.88888888888888884</v>
      </c>
      <c r="M22" s="7">
        <f t="shared" si="1"/>
        <v>1</v>
      </c>
      <c r="N22" s="7">
        <f t="shared" si="2"/>
        <v>0.81818181818181823</v>
      </c>
      <c r="O22" s="7">
        <f t="shared" si="3"/>
        <v>1</v>
      </c>
      <c r="P22" s="7">
        <f t="shared" si="4"/>
        <v>0.5</v>
      </c>
      <c r="Q22" s="17">
        <f>(M22*Summary!B$3+Data!N22*Summary!C$3+Data!O22*Summary!D$3+Data!P22*Summary!E$3)</f>
        <v>0.86798540965207638</v>
      </c>
      <c r="R22" s="23">
        <f t="shared" si="5"/>
        <v>-2.0903479236812461E-2</v>
      </c>
    </row>
    <row r="23" spans="1:18" ht="15.75" customHeight="1" x14ac:dyDescent="0.55000000000000004">
      <c r="A23" s="6" t="s">
        <v>32</v>
      </c>
      <c r="B23" s="1">
        <v>23</v>
      </c>
      <c r="C23" s="1">
        <v>27</v>
      </c>
      <c r="D23" s="1">
        <v>7</v>
      </c>
      <c r="E23" s="1">
        <v>7</v>
      </c>
      <c r="F23" s="1">
        <v>6</v>
      </c>
      <c r="G23" s="1">
        <v>7</v>
      </c>
      <c r="H23" s="1">
        <v>8</v>
      </c>
      <c r="I23" s="1">
        <v>10</v>
      </c>
      <c r="J23" s="1">
        <v>2</v>
      </c>
      <c r="K23" s="1">
        <v>3</v>
      </c>
      <c r="L23" s="19">
        <f t="shared" si="0"/>
        <v>0.85185185185185186</v>
      </c>
      <c r="M23" s="7">
        <f t="shared" si="1"/>
        <v>1</v>
      </c>
      <c r="N23" s="7">
        <f t="shared" si="2"/>
        <v>0.8571428571428571</v>
      </c>
      <c r="O23" s="7">
        <f t="shared" si="3"/>
        <v>0.8</v>
      </c>
      <c r="P23" s="7">
        <f t="shared" si="4"/>
        <v>0.66666666666666663</v>
      </c>
      <c r="Q23" s="17">
        <f>(M23*Summary!B$3+Data!N23*Summary!C$3+Data!O23*Summary!D$3+Data!P23*Summary!E$3)</f>
        <v>0.84266117969821674</v>
      </c>
      <c r="R23" s="23">
        <f t="shared" si="5"/>
        <v>-9.1906721536351155E-3</v>
      </c>
    </row>
    <row r="24" spans="1:18" ht="15.75" customHeight="1" x14ac:dyDescent="0.55000000000000004">
      <c r="A24" s="6" t="s">
        <v>33</v>
      </c>
      <c r="B24" s="1">
        <v>23</v>
      </c>
      <c r="C24" s="1">
        <v>25</v>
      </c>
      <c r="D24" s="1">
        <v>5</v>
      </c>
      <c r="E24" s="1">
        <v>5</v>
      </c>
      <c r="F24" s="1">
        <v>5</v>
      </c>
      <c r="G24" s="1">
        <v>5</v>
      </c>
      <c r="H24" s="1">
        <v>7</v>
      </c>
      <c r="I24" s="1">
        <v>8</v>
      </c>
      <c r="J24" s="1">
        <v>5</v>
      </c>
      <c r="K24" s="1">
        <v>6</v>
      </c>
      <c r="L24" s="19">
        <f t="shared" si="0"/>
        <v>0.92</v>
      </c>
      <c r="M24" s="7">
        <f t="shared" si="1"/>
        <v>1</v>
      </c>
      <c r="N24" s="7">
        <f t="shared" si="2"/>
        <v>1</v>
      </c>
      <c r="O24" s="7">
        <f t="shared" si="3"/>
        <v>0.875</v>
      </c>
      <c r="P24" s="7">
        <f t="shared" si="4"/>
        <v>0.83333333333333337</v>
      </c>
      <c r="Q24" s="17">
        <f>(M24*Summary!B$3+Data!N24*Summary!C$3+Data!O24*Summary!D$3+Data!P24*Summary!E$3)</f>
        <v>0.92575445816186563</v>
      </c>
      <c r="R24" s="23">
        <f t="shared" si="5"/>
        <v>5.7544581618655943E-3</v>
      </c>
    </row>
    <row r="25" spans="1:18" ht="15.75" customHeight="1" x14ac:dyDescent="0.55000000000000004">
      <c r="A25" s="6" t="s">
        <v>34</v>
      </c>
      <c r="B25" s="1">
        <v>23</v>
      </c>
      <c r="C25" s="1">
        <v>31</v>
      </c>
      <c r="D25" s="1">
        <v>8</v>
      </c>
      <c r="E25" s="1">
        <v>8</v>
      </c>
      <c r="F25" s="1">
        <v>6</v>
      </c>
      <c r="G25" s="1">
        <v>8</v>
      </c>
      <c r="H25" s="1">
        <v>6</v>
      </c>
      <c r="I25" s="1">
        <v>11</v>
      </c>
      <c r="J25" s="1">
        <v>1</v>
      </c>
      <c r="K25" s="1">
        <v>2</v>
      </c>
      <c r="L25" s="19">
        <f t="shared" si="0"/>
        <v>0.74193548387096775</v>
      </c>
      <c r="M25" s="7">
        <f t="shared" si="1"/>
        <v>1</v>
      </c>
      <c r="N25" s="7">
        <f t="shared" si="2"/>
        <v>0.75</v>
      </c>
      <c r="O25" s="7">
        <f t="shared" si="3"/>
        <v>0.54545454545454541</v>
      </c>
      <c r="P25" s="7">
        <f t="shared" si="4"/>
        <v>0.5</v>
      </c>
      <c r="Q25" s="17">
        <f>(M25*Summary!B$3+Data!N25*Summary!C$3+Data!O25*Summary!D$3+Data!P25*Summary!E$3)</f>
        <v>0.71562850729517391</v>
      </c>
      <c r="R25" s="23">
        <f t="shared" si="5"/>
        <v>-2.6306976575793839E-2</v>
      </c>
    </row>
    <row r="26" spans="1:18" ht="15.75" customHeight="1" x14ac:dyDescent="0.55000000000000004">
      <c r="A26" s="6" t="s">
        <v>35</v>
      </c>
      <c r="B26" s="1">
        <v>22</v>
      </c>
      <c r="C26" s="1">
        <v>28</v>
      </c>
      <c r="D26" s="1">
        <v>7</v>
      </c>
      <c r="E26" s="1">
        <v>7</v>
      </c>
      <c r="F26" s="1">
        <v>6</v>
      </c>
      <c r="G26" s="1">
        <v>9</v>
      </c>
      <c r="H26" s="1">
        <v>8</v>
      </c>
      <c r="I26" s="1">
        <v>9</v>
      </c>
      <c r="J26" s="1">
        <v>0</v>
      </c>
      <c r="K26" s="1">
        <v>2</v>
      </c>
      <c r="L26" s="19">
        <f t="shared" si="0"/>
        <v>0.7857142857142857</v>
      </c>
      <c r="M26" s="7">
        <f t="shared" si="1"/>
        <v>1</v>
      </c>
      <c r="N26" s="7">
        <f t="shared" si="2"/>
        <v>0.66666666666666663</v>
      </c>
      <c r="O26" s="7">
        <f t="shared" si="3"/>
        <v>0.88888888888888884</v>
      </c>
      <c r="P26" s="7">
        <f t="shared" si="4"/>
        <v>0</v>
      </c>
      <c r="Q26" s="17">
        <f>(M26*Summary!B$3+Data!N26*Summary!C$3+Data!O26*Summary!D$3+Data!P26*Summary!E$3)</f>
        <v>0.72427983539094654</v>
      </c>
      <c r="R26" s="23">
        <f t="shared" si="5"/>
        <v>-6.1434450323339163E-2</v>
      </c>
    </row>
    <row r="27" spans="1:18" ht="15.75" customHeight="1" x14ac:dyDescent="0.55000000000000004">
      <c r="A27" s="6" t="s">
        <v>36</v>
      </c>
      <c r="B27" s="1">
        <v>22</v>
      </c>
      <c r="C27" s="1">
        <v>28</v>
      </c>
      <c r="D27" s="1">
        <v>7</v>
      </c>
      <c r="E27" s="1">
        <v>7</v>
      </c>
      <c r="F27" s="1">
        <v>7</v>
      </c>
      <c r="G27" s="1">
        <v>8</v>
      </c>
      <c r="H27" s="1">
        <v>6</v>
      </c>
      <c r="I27" s="1">
        <v>10</v>
      </c>
      <c r="J27" s="1">
        <v>2</v>
      </c>
      <c r="K27" s="1">
        <v>3</v>
      </c>
      <c r="L27" s="19">
        <f t="shared" si="0"/>
        <v>0.7857142857142857</v>
      </c>
      <c r="M27" s="7">
        <f t="shared" si="1"/>
        <v>1</v>
      </c>
      <c r="N27" s="7">
        <f t="shared" si="2"/>
        <v>0.875</v>
      </c>
      <c r="O27" s="7">
        <f t="shared" si="3"/>
        <v>0.6</v>
      </c>
      <c r="P27" s="7">
        <f t="shared" si="4"/>
        <v>0.66666666666666663</v>
      </c>
      <c r="Q27" s="17">
        <f>(M27*Summary!B$3+Data!N27*Summary!C$3+Data!O27*Summary!D$3+Data!P27*Summary!E$3)</f>
        <v>0.78803155006858716</v>
      </c>
      <c r="R27" s="23">
        <f t="shared" si="5"/>
        <v>2.3172643543014626E-3</v>
      </c>
    </row>
    <row r="28" spans="1:18" ht="15.75" customHeight="1" x14ac:dyDescent="0.55000000000000004">
      <c r="A28" s="6" t="s">
        <v>37</v>
      </c>
      <c r="B28" s="1">
        <v>21</v>
      </c>
      <c r="C28" s="1">
        <v>28</v>
      </c>
      <c r="D28" s="1">
        <v>7</v>
      </c>
      <c r="E28" s="1">
        <v>7</v>
      </c>
      <c r="F28" s="1">
        <v>6</v>
      </c>
      <c r="G28" s="1">
        <v>7</v>
      </c>
      <c r="H28" s="1">
        <v>8</v>
      </c>
      <c r="I28" s="1">
        <v>12</v>
      </c>
      <c r="J28" s="1">
        <v>0</v>
      </c>
      <c r="K28" s="1">
        <v>2</v>
      </c>
      <c r="L28" s="19">
        <f t="shared" si="0"/>
        <v>0.75</v>
      </c>
      <c r="M28" s="7">
        <f t="shared" si="1"/>
        <v>1</v>
      </c>
      <c r="N28" s="7">
        <f t="shared" si="2"/>
        <v>0.8571428571428571</v>
      </c>
      <c r="O28" s="7">
        <f t="shared" si="3"/>
        <v>0.66666666666666663</v>
      </c>
      <c r="P28" s="7">
        <f t="shared" si="4"/>
        <v>0</v>
      </c>
      <c r="Q28" s="17">
        <f>(M28*Summary!B$3+Data!N28*Summary!C$3+Data!O28*Summary!D$3+Data!P28*Summary!E$3)</f>
        <v>0.70781893004115226</v>
      </c>
      <c r="R28" s="23">
        <f t="shared" si="5"/>
        <v>-4.2181069958847739E-2</v>
      </c>
    </row>
    <row r="29" spans="1:18" ht="15.75" customHeight="1" x14ac:dyDescent="0.55000000000000004">
      <c r="A29" s="6" t="s">
        <v>38</v>
      </c>
      <c r="B29" s="1">
        <v>19</v>
      </c>
      <c r="C29" s="1">
        <v>24</v>
      </c>
      <c r="D29" s="1">
        <v>9</v>
      </c>
      <c r="E29" s="1">
        <v>9</v>
      </c>
      <c r="F29" s="1">
        <v>4</v>
      </c>
      <c r="G29" s="1">
        <v>6</v>
      </c>
      <c r="H29" s="1">
        <v>5</v>
      </c>
      <c r="I29" s="1">
        <v>7</v>
      </c>
      <c r="J29" s="1">
        <v>1</v>
      </c>
      <c r="K29" s="1">
        <v>2</v>
      </c>
      <c r="L29" s="19">
        <f t="shared" si="0"/>
        <v>0.79166666666666663</v>
      </c>
      <c r="M29" s="7">
        <f t="shared" si="1"/>
        <v>1</v>
      </c>
      <c r="N29" s="7">
        <f t="shared" si="2"/>
        <v>0.66666666666666663</v>
      </c>
      <c r="O29" s="7">
        <f t="shared" si="3"/>
        <v>0.7142857142857143</v>
      </c>
      <c r="P29" s="7">
        <f t="shared" si="4"/>
        <v>0.5</v>
      </c>
      <c r="Q29" s="17">
        <f>(M29*Summary!B$3+Data!N29*Summary!C$3+Data!O29*Summary!D$3+Data!P29*Summary!E$3)</f>
        <v>0.74404761904761907</v>
      </c>
      <c r="R29" s="23">
        <f t="shared" si="5"/>
        <v>-4.7619047619047561E-2</v>
      </c>
    </row>
    <row r="30" spans="1:18" ht="15.75" customHeight="1" x14ac:dyDescent="0.55000000000000004">
      <c r="A30" s="6" t="s">
        <v>39</v>
      </c>
      <c r="B30" s="1">
        <v>19</v>
      </c>
      <c r="C30" s="1">
        <v>24</v>
      </c>
      <c r="D30" s="1">
        <v>12</v>
      </c>
      <c r="E30" s="1">
        <v>12</v>
      </c>
      <c r="F30" s="1">
        <v>3</v>
      </c>
      <c r="G30" s="1">
        <v>4</v>
      </c>
      <c r="H30" s="1">
        <v>3</v>
      </c>
      <c r="I30" s="1">
        <v>5</v>
      </c>
      <c r="J30" s="1">
        <v>1</v>
      </c>
      <c r="K30" s="1">
        <v>3</v>
      </c>
      <c r="L30" s="19">
        <f t="shared" si="0"/>
        <v>0.79166666666666663</v>
      </c>
      <c r="M30" s="7">
        <f t="shared" si="1"/>
        <v>1</v>
      </c>
      <c r="N30" s="7">
        <f t="shared" si="2"/>
        <v>0.75</v>
      </c>
      <c r="O30" s="7">
        <f t="shared" si="3"/>
        <v>0.6</v>
      </c>
      <c r="P30" s="7">
        <f t="shared" si="4"/>
        <v>0.33333333333333331</v>
      </c>
      <c r="Q30" s="17">
        <f>(M30*Summary!B$3+Data!N30*Summary!C$3+Data!O30*Summary!D$3+Data!P30*Summary!E$3)</f>
        <v>0.70795610425240052</v>
      </c>
      <c r="R30" s="23">
        <f t="shared" si="5"/>
        <v>-8.371056241426611E-2</v>
      </c>
    </row>
    <row r="31" spans="1:18" ht="15.75" customHeight="1" x14ac:dyDescent="0.55000000000000004">
      <c r="A31" s="6" t="s">
        <v>40</v>
      </c>
      <c r="B31" s="1">
        <v>19</v>
      </c>
      <c r="C31" s="1">
        <v>25</v>
      </c>
      <c r="D31" s="1">
        <v>5</v>
      </c>
      <c r="E31" s="1">
        <v>6</v>
      </c>
      <c r="F31" s="1">
        <v>6</v>
      </c>
      <c r="G31" s="1">
        <v>6</v>
      </c>
      <c r="H31" s="1">
        <v>5</v>
      </c>
      <c r="I31" s="1">
        <v>7</v>
      </c>
      <c r="J31" s="1">
        <v>3</v>
      </c>
      <c r="K31" s="1">
        <v>6</v>
      </c>
      <c r="L31" s="19">
        <f t="shared" si="0"/>
        <v>0.76</v>
      </c>
      <c r="M31" s="7">
        <f t="shared" si="1"/>
        <v>0.83333333333333337</v>
      </c>
      <c r="N31" s="7">
        <f t="shared" si="2"/>
        <v>1</v>
      </c>
      <c r="O31" s="7">
        <f t="shared" si="3"/>
        <v>0.7142857142857143</v>
      </c>
      <c r="P31" s="7">
        <f t="shared" si="4"/>
        <v>0.5</v>
      </c>
      <c r="Q31" s="17">
        <f>(M31*Summary!B$3+Data!N31*Summary!C$3+Data!O31*Summary!D$3+Data!P31*Summary!E$3)</f>
        <v>0.78245639819713897</v>
      </c>
      <c r="R31" s="23">
        <f t="shared" si="5"/>
        <v>2.245639819713896E-2</v>
      </c>
    </row>
    <row r="32" spans="1:18" ht="15.75" customHeight="1" thickBot="1" x14ac:dyDescent="0.6">
      <c r="A32" s="8" t="s">
        <v>41</v>
      </c>
      <c r="B32" s="9">
        <v>19</v>
      </c>
      <c r="C32" s="9">
        <v>25</v>
      </c>
      <c r="D32" s="9">
        <v>5</v>
      </c>
      <c r="E32" s="9">
        <v>6</v>
      </c>
      <c r="F32" s="9">
        <v>8</v>
      </c>
      <c r="G32" s="9">
        <v>8</v>
      </c>
      <c r="H32" s="9">
        <v>3</v>
      </c>
      <c r="I32" s="9">
        <v>7</v>
      </c>
      <c r="J32" s="9">
        <v>3</v>
      </c>
      <c r="K32" s="9">
        <v>4</v>
      </c>
      <c r="L32" s="19">
        <f t="shared" si="0"/>
        <v>0.76</v>
      </c>
      <c r="M32" s="7">
        <f t="shared" si="1"/>
        <v>0.83333333333333337</v>
      </c>
      <c r="N32" s="7">
        <f t="shared" si="2"/>
        <v>1</v>
      </c>
      <c r="O32" s="7">
        <f t="shared" si="3"/>
        <v>0.42857142857142855</v>
      </c>
      <c r="P32" s="7">
        <f t="shared" si="4"/>
        <v>0.75</v>
      </c>
      <c r="Q32" s="17">
        <f>(M32*Summary!B$3+Data!N32*Summary!C$3+Data!O32*Summary!D$3+Data!P32*Summary!E$3)</f>
        <v>0.73355134234763864</v>
      </c>
      <c r="R32" s="23">
        <f t="shared" si="5"/>
        <v>-2.6448657652361374E-2</v>
      </c>
    </row>
    <row r="33" spans="1:16" ht="15.75" customHeight="1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0"/>
      <c r="M33" s="2"/>
      <c r="N33" s="2"/>
      <c r="O33" s="2"/>
      <c r="P33" s="2"/>
    </row>
    <row r="34" spans="1:16" ht="15.75" customHeight="1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0"/>
      <c r="M34" s="2"/>
      <c r="N34" s="2"/>
      <c r="O34" s="2"/>
      <c r="P34" s="2"/>
    </row>
    <row r="35" spans="1:16" ht="15.75" customHeight="1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0"/>
      <c r="M35" s="2"/>
      <c r="N35" s="2"/>
      <c r="O35" s="2"/>
      <c r="P35" s="2"/>
    </row>
    <row r="36" spans="1:16" ht="15.75" customHeight="1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0"/>
      <c r="M36" s="2"/>
      <c r="N36" s="2"/>
      <c r="O36" s="2"/>
      <c r="P36" s="2"/>
    </row>
    <row r="37" spans="1:16" ht="15.75" customHeight="1" x14ac:dyDescent="0.55000000000000004"/>
    <row r="38" spans="1:16" ht="15.75" customHeight="1" x14ac:dyDescent="0.55000000000000004"/>
    <row r="39" spans="1:16" ht="15.75" customHeight="1" x14ac:dyDescent="0.55000000000000004"/>
    <row r="40" spans="1:16" ht="15.75" customHeight="1" x14ac:dyDescent="0.55000000000000004"/>
    <row r="41" spans="1:16" ht="15.75" customHeight="1" x14ac:dyDescent="0.55000000000000004"/>
    <row r="42" spans="1:16" ht="15.75" customHeight="1" x14ac:dyDescent="0.55000000000000004"/>
    <row r="43" spans="1:16" ht="15.75" customHeight="1" x14ac:dyDescent="0.55000000000000004"/>
    <row r="44" spans="1:16" ht="15.75" customHeight="1" x14ac:dyDescent="0.55000000000000004"/>
    <row r="45" spans="1:16" ht="15.75" customHeight="1" x14ac:dyDescent="0.55000000000000004"/>
    <row r="46" spans="1:16" ht="15.75" customHeight="1" x14ac:dyDescent="0.55000000000000004"/>
    <row r="47" spans="1:16" ht="15.75" customHeight="1" x14ac:dyDescent="0.55000000000000004"/>
    <row r="48" spans="1:16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R32">
    <cfRule type="containsBlanks" dxfId="1" priority="4">
      <formula>LEN(TRIM(L2))=0</formula>
    </cfRule>
  </conditionalFormatting>
  <conditionalFormatting sqref="Q2:Q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B52C-D16F-4254-8639-F10906DA099E}">
  <dimension ref="A1:I4"/>
  <sheetViews>
    <sheetView showGridLines="0" workbookViewId="0">
      <selection activeCell="B3" sqref="B3"/>
    </sheetView>
  </sheetViews>
  <sheetFormatPr defaultRowHeight="14.4" x14ac:dyDescent="0.55000000000000004"/>
  <cols>
    <col min="1" max="1" width="22.68359375" bestFit="1" customWidth="1"/>
    <col min="6" max="6" width="9.5234375" bestFit="1" customWidth="1"/>
  </cols>
  <sheetData>
    <row r="1" spans="1:9" ht="15.9" thickBot="1" x14ac:dyDescent="0.65">
      <c r="A1" s="10"/>
      <c r="B1" s="11" t="s">
        <v>4</v>
      </c>
      <c r="C1" s="11" t="s">
        <v>6</v>
      </c>
      <c r="D1" s="11" t="s">
        <v>8</v>
      </c>
      <c r="E1" s="12" t="s">
        <v>10</v>
      </c>
      <c r="F1" s="1"/>
      <c r="G1" s="1"/>
      <c r="H1" s="1"/>
      <c r="I1" s="1"/>
    </row>
    <row r="2" spans="1:9" x14ac:dyDescent="0.55000000000000004">
      <c r="A2" s="4" t="s">
        <v>42</v>
      </c>
      <c r="B2" s="5">
        <f>SUM(Data!E:E)</f>
        <v>280</v>
      </c>
      <c r="C2" s="5">
        <f>SUM(Data!G:G)</f>
        <v>252</v>
      </c>
      <c r="D2" s="5">
        <f>SUM(Data!I:I)</f>
        <v>288</v>
      </c>
      <c r="E2" s="5">
        <f>SUM(Data!K:K)</f>
        <v>139</v>
      </c>
    </row>
    <row r="3" spans="1:9" s="17" customFormat="1" ht="14.7" thickBot="1" x14ac:dyDescent="0.6">
      <c r="A3" s="15" t="s">
        <v>50</v>
      </c>
      <c r="B3" s="16">
        <f>(B2/SUM(Data!$C$2:$C$32))</f>
        <v>0.2880658436213992</v>
      </c>
      <c r="C3" s="16">
        <f>(C2/SUM(Data!$C$2:$C$32))</f>
        <v>0.25925925925925924</v>
      </c>
      <c r="D3" s="16">
        <f>(D2/SUM(Data!$C$2:$C$32))</f>
        <v>0.29629629629629628</v>
      </c>
      <c r="E3" s="16">
        <f>(E2/SUM(Data!$C$2:$C$32))</f>
        <v>0.14300411522633744</v>
      </c>
    </row>
    <row r="4" spans="1:9" x14ac:dyDescent="0.55000000000000004">
      <c r="B4" s="5"/>
      <c r="C4" s="5"/>
      <c r="D4" s="5"/>
      <c r="E4" s="5"/>
    </row>
  </sheetData>
  <conditionalFormatting sqref="B2:E3">
    <cfRule type="containsBlanks" dxfId="0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Chapman</cp:lastModifiedBy>
  <dcterms:created xsi:type="dcterms:W3CDTF">2025-08-20T13:33:43Z</dcterms:created>
  <dcterms:modified xsi:type="dcterms:W3CDTF">2025-09-07T21:55:24Z</dcterms:modified>
</cp:coreProperties>
</file>