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nm\Dropbox\CONTACT\indata\"/>
    </mc:Choice>
  </mc:AlternateContent>
  <xr:revisionPtr revIDLastSave="0" documentId="8_{12E858E8-990A-4D38-BDA2-64F804483A88}" xr6:coauthVersionLast="47" xr6:coauthVersionMax="47" xr10:uidLastSave="{00000000-0000-0000-0000-000000000000}"/>
  <bookViews>
    <workbookView xWindow="-120" yWindow="-120" windowWidth="29040" windowHeight="16440" xr2:uid="{582451F7-3B3F-4243-998E-1AF6E37B8D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A17" i="1"/>
  <c r="AB16" i="1"/>
  <c r="AA16" i="1"/>
  <c r="AB15" i="1"/>
  <c r="AA15" i="1"/>
  <c r="AB14" i="1"/>
  <c r="AA14" i="1"/>
  <c r="AA3" i="1"/>
  <c r="AB3" i="1"/>
  <c r="AC3" i="1"/>
  <c r="AD3" i="1"/>
  <c r="X17" i="1"/>
  <c r="W17" i="1"/>
  <c r="X16" i="1"/>
  <c r="W16" i="1"/>
  <c r="Q12" i="1"/>
  <c r="H10" i="2"/>
  <c r="H5" i="2"/>
  <c r="H14" i="2" s="1"/>
  <c r="F20" i="1"/>
  <c r="F11" i="1"/>
  <c r="R13" i="1"/>
  <c r="R12" i="1"/>
  <c r="Q13" i="1"/>
  <c r="Q14" i="1"/>
  <c r="Q15" i="1"/>
  <c r="R15" i="1"/>
  <c r="R14" i="1"/>
  <c r="R19" i="1"/>
  <c r="R18" i="1"/>
  <c r="Q19" i="1"/>
  <c r="Q18" i="1"/>
  <c r="R17" i="1"/>
  <c r="R16" i="1"/>
  <c r="Q17" i="1"/>
  <c r="Q16" i="1"/>
  <c r="R11" i="1"/>
  <c r="R10" i="1"/>
  <c r="Q11" i="1"/>
  <c r="Q10" i="1"/>
  <c r="R9" i="1"/>
  <c r="R8" i="1"/>
  <c r="Q9" i="1"/>
  <c r="Q8" i="1"/>
  <c r="R5" i="1"/>
  <c r="Q5" i="1"/>
  <c r="R4" i="1"/>
  <c r="Q4" i="1"/>
  <c r="R7" i="1"/>
  <c r="R6" i="1"/>
  <c r="Q7" i="1"/>
  <c r="Q6" i="1"/>
</calcChain>
</file>

<file path=xl/sharedStrings.xml><?xml version="1.0" encoding="utf-8"?>
<sst xmlns="http://schemas.openxmlformats.org/spreadsheetml/2006/main" count="229" uniqueCount="134">
  <si>
    <t>Cameroun</t>
  </si>
  <si>
    <t>Uganda</t>
  </si>
  <si>
    <t>Intervention group</t>
  </si>
  <si>
    <t>Control group</t>
  </si>
  <si>
    <t>Clusters n (%)</t>
  </si>
  <si>
    <t>Number of health facilities</t>
  </si>
  <si>
    <t>Rural</t>
  </si>
  <si>
    <t>Number of households</t>
  </si>
  <si>
    <t>87 (86, 101)</t>
  </si>
  <si>
    <t>43 (33, 45)</t>
  </si>
  <si>
    <t>63 (50, 67)</t>
  </si>
  <si>
    <t>19 (18, 29)</t>
  </si>
  <si>
    <t>Index cases</t>
  </si>
  <si>
    <t>Age, years median (IQR)</t>
  </si>
  <si>
    <t>34.9 (27, 44)</t>
  </si>
  <si>
    <t>34.7 (27, 45)</t>
  </si>
  <si>
    <t>41.9 (32, 53)</t>
  </si>
  <si>
    <t>41.1 (32, 53)</t>
  </si>
  <si>
    <t>Female, n (%)</t>
  </si>
  <si>
    <t>127 (43.2%)</t>
  </si>
  <si>
    <t>84 (37.8%)</t>
  </si>
  <si>
    <t>80 (30.3%)</t>
  </si>
  <si>
    <t>35 (29.4%)</t>
  </si>
  <si>
    <t>HIV positive, n/N (%)</t>
  </si>
  <si>
    <t>64 (21.8%)</t>
  </si>
  <si>
    <t>29 (13.1%)</t>
  </si>
  <si>
    <t>75 (28.4%)</t>
  </si>
  <si>
    <t>43 (36.1%)</t>
  </si>
  <si>
    <t>Declared child contacts</t>
  </si>
  <si>
    <t>Age, years median (SD)</t>
  </si>
  <si>
    <t>6.0 (3, 10)</t>
  </si>
  <si>
    <t>5.0 (2, 9)</t>
  </si>
  <si>
    <t>4.0 (2, 8)</t>
  </si>
  <si>
    <t>&lt; 5 years old, n (%)</t>
  </si>
  <si>
    <t>398 (40.2)</t>
  </si>
  <si>
    <t>325 (49.2)</t>
  </si>
  <si>
    <t>540 (60.1)</t>
  </si>
  <si>
    <t>133 (38.5)</t>
  </si>
  <si>
    <t>508 (51.3%)</t>
  </si>
  <si>
    <t>326 (49.4%)</t>
  </si>
  <si>
    <t>440 (48.9%)</t>
  </si>
  <si>
    <t>174 (50.4%)</t>
  </si>
  <si>
    <t>0/3</t>
  </si>
  <si>
    <t>5/504</t>
  </si>
  <si>
    <t>1/176</t>
  </si>
  <si>
    <t>Relation to index case, n (%)</t>
  </si>
  <si>
    <t>Close family direct</t>
  </si>
  <si>
    <t>462 (46.7)</t>
  </si>
  <si>
    <t>344 (52.1)</t>
  </si>
  <si>
    <t>319 (35.5)</t>
  </si>
  <si>
    <t>157 (45.5)</t>
  </si>
  <si>
    <t>Family other</t>
  </si>
  <si>
    <t>496 (50.1%)</t>
  </si>
  <si>
    <t>315 (47.7%)</t>
  </si>
  <si>
    <t>566 (63.0%)</t>
  </si>
  <si>
    <t>186 (53.9%)</t>
  </si>
  <si>
    <t>Not family</t>
  </si>
  <si>
    <t>32 (3.2%)</t>
  </si>
  <si>
    <t>1 (0.2%)</t>
  </si>
  <si>
    <t>14 (1.6%)</t>
  </si>
  <si>
    <t>2 (0.6%)</t>
  </si>
  <si>
    <t>Enrolled child contacts</t>
  </si>
  <si>
    <t>6.2 (3, 10)</t>
  </si>
  <si>
    <t>2.6 (2, 4)</t>
  </si>
  <si>
    <t>3.7 (2, 6)</t>
  </si>
  <si>
    <t>4.3 (2, 8)</t>
  </si>
  <si>
    <t>375 (39.0)</t>
  </si>
  <si>
    <t>260 (97.4)</t>
  </si>
  <si>
    <t>610 (69.8)</t>
  </si>
  <si>
    <t>129 (55.8)</t>
  </si>
  <si>
    <t>490 (51.0%)</t>
  </si>
  <si>
    <t>126 (47.2%)</t>
  </si>
  <si>
    <t>431 (49.3%)</t>
  </si>
  <si>
    <t>112 (48.5%)</t>
  </si>
  <si>
    <t>3/528 (0.6)</t>
  </si>
  <si>
    <t>0/10</t>
  </si>
  <si>
    <t>4/580 (0.7)</t>
  </si>
  <si>
    <t>1/206 (0.5)</t>
  </si>
  <si>
    <t>356 (37.0)</t>
  </si>
  <si>
    <t>157 (58/8)</t>
  </si>
  <si>
    <t>246 (28.1)</t>
  </si>
  <si>
    <t>103 (44.6)</t>
  </si>
  <si>
    <t>559 (58.2%)</t>
  </si>
  <si>
    <t>110 (41.2%)</t>
  </si>
  <si>
    <t>608 (69.6%)</t>
  </si>
  <si>
    <t>128 (55.4%)</t>
  </si>
  <si>
    <t>46 (4.8%)</t>
  </si>
  <si>
    <t>0 (0.0%)</t>
  </si>
  <si>
    <t>20 (2.3%)</t>
  </si>
  <si>
    <t>Global</t>
  </si>
  <si>
    <t>&lt; 5 years</t>
  </si>
  <si>
    <t>5-14 years</t>
  </si>
  <si>
    <t>Declared</t>
  </si>
  <si>
    <t>Not declared</t>
  </si>
  <si>
    <t>Intervention</t>
  </si>
  <si>
    <t>Enrolled</t>
  </si>
  <si>
    <t>Not enrolled</t>
  </si>
  <si>
    <t>NA</t>
  </si>
  <si>
    <t>% enrolled among declared</t>
  </si>
  <si>
    <t>81.9 (1548/1889)</t>
  </si>
  <si>
    <t>89.4 (839/938)</t>
  </si>
  <si>
    <t>74.5 (709/951)</t>
  </si>
  <si>
    <t>% declared among enrolled</t>
  </si>
  <si>
    <t>84.4 (1548/1835)</t>
  </si>
  <si>
    <t>85.2 (839/985)</t>
  </si>
  <si>
    <t>83.4 (709/850)</t>
  </si>
  <si>
    <t>Control</t>
  </si>
  <si>
    <t>47.3 (475/1005)</t>
  </si>
  <si>
    <t>81.2 (372/458)</t>
  </si>
  <si>
    <t>23.2 (103/547)</t>
  </si>
  <si>
    <t>95.6 (475/495)</t>
  </si>
  <si>
    <t>95.6 (372/389)</t>
  </si>
  <si>
    <t>94.5 (103/109)</t>
  </si>
  <si>
    <t>CMR</t>
  </si>
  <si>
    <t>UGA</t>
  </si>
  <si>
    <t>metric</t>
  </si>
  <si>
    <t>model</t>
  </si>
  <si>
    <t>int</t>
  </si>
  <si>
    <t>soc</t>
  </si>
  <si>
    <t>clusters</t>
  </si>
  <si>
    <t>facilities</t>
  </si>
  <si>
    <t>rural</t>
  </si>
  <si>
    <t>index</t>
  </si>
  <si>
    <t>households</t>
  </si>
  <si>
    <t>frac.declared.u5</t>
  </si>
  <si>
    <t>frac.declared.hiv</t>
  </si>
  <si>
    <t>frac.enrolled.u5</t>
  </si>
  <si>
    <t>frac.enrolled.hiv</t>
  </si>
  <si>
    <t>enrolled_per_index_case</t>
  </si>
  <si>
    <t>declared_per_index_case</t>
  </si>
  <si>
    <t>declared_per_household</t>
  </si>
  <si>
    <t>enrolled_per_household</t>
  </si>
  <si>
    <t>Fraction under 5</t>
  </si>
  <si>
    <t>Declared:Enrolled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</si>
</sst>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 indent="1"/>
    </xf>
    <xf numFmtId="164" fontId="0" fillId="0" borderId="0" xfId="1" applyFont="1"/>
    <xf numFmtId="0" fontId="0" fillId="0" borderId="7" xfId="0" applyBorder="1"/>
    <xf numFmtId="0" fontId="3" fillId="0" borderId="7" xfId="0" applyFont="1" applyBorder="1" applyAlignment="1">
      <alignment horizontal="center" vertical="center" wrapText="1"/>
    </xf>
    <xf numFmtId="164" fontId="0" fillId="0" borderId="7" xfId="1" applyFont="1" applyBorder="1"/>
    <xf numFmtId="9" fontId="0" fillId="0" borderId="7" xfId="2" applyFont="1" applyBorder="1"/>
    <xf numFmtId="0" fontId="2" fillId="0" borderId="7" xfId="0" applyFont="1" applyBorder="1"/>
    <xf numFmtId="165" fontId="0" fillId="0" borderId="0" xfId="1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BCE-D5D9-6244-BAA3-0333B66D5DBA}">
  <dimension ref="A1:AD28"/>
  <sheetViews>
    <sheetView tabSelected="1" topLeftCell="G10" workbookViewId="0">
      <selection activeCell="AB17" sqref="AB17"/>
    </sheetView>
  </sheetViews>
  <sheetFormatPr defaultColWidth="11" defaultRowHeight="15.75" x14ac:dyDescent="0.25"/>
  <cols>
    <col min="10" max="10" width="6.375" bestFit="1" customWidth="1"/>
    <col min="11" max="12" width="5" bestFit="1" customWidth="1"/>
    <col min="15" max="15" width="27" bestFit="1" customWidth="1"/>
    <col min="16" max="16" width="6.375" bestFit="1" customWidth="1"/>
    <col min="17" max="18" width="7" bestFit="1" customWidth="1"/>
    <col min="20" max="20" width="15.5" bestFit="1" customWidth="1"/>
    <col min="21" max="21" width="14.375" bestFit="1" customWidth="1"/>
    <col min="22" max="22" width="6.375" bestFit="1" customWidth="1"/>
    <col min="23" max="24" width="5" bestFit="1" customWidth="1"/>
    <col min="26" max="26" width="15.5" bestFit="1" customWidth="1"/>
  </cols>
  <sheetData>
    <row r="1" spans="1:30" ht="16.5" thickBot="1" x14ac:dyDescent="0.3">
      <c r="A1" s="1"/>
      <c r="B1" s="19" t="s">
        <v>0</v>
      </c>
      <c r="C1" s="20"/>
      <c r="D1" s="19" t="s">
        <v>1</v>
      </c>
      <c r="E1" s="20"/>
      <c r="Z1" s="13"/>
      <c r="AA1" s="21" t="s">
        <v>0</v>
      </c>
      <c r="AB1" s="21"/>
      <c r="AC1" s="21" t="s">
        <v>1</v>
      </c>
      <c r="AD1" s="21"/>
    </row>
    <row r="2" spans="1:30" ht="30.75" thickBot="1" x14ac:dyDescent="0.3">
      <c r="A2" s="2"/>
      <c r="B2" s="3" t="s">
        <v>2</v>
      </c>
      <c r="C2" s="3" t="s">
        <v>3</v>
      </c>
      <c r="D2" s="3" t="s">
        <v>2</v>
      </c>
      <c r="E2" s="3" t="s">
        <v>3</v>
      </c>
      <c r="Z2" s="13"/>
      <c r="AA2" s="14" t="s">
        <v>2</v>
      </c>
      <c r="AB2" s="14" t="s">
        <v>3</v>
      </c>
      <c r="AC2" s="14" t="s">
        <v>2</v>
      </c>
      <c r="AD2" s="14" t="s">
        <v>3</v>
      </c>
    </row>
    <row r="3" spans="1:30" ht="30.75" thickBot="1" x14ac:dyDescent="0.3">
      <c r="A3" s="2" t="s">
        <v>4</v>
      </c>
      <c r="B3" s="3">
        <v>4</v>
      </c>
      <c r="C3" s="3">
        <v>5</v>
      </c>
      <c r="D3" s="3">
        <v>5</v>
      </c>
      <c r="E3" s="3">
        <v>5</v>
      </c>
      <c r="I3" t="s">
        <v>115</v>
      </c>
      <c r="J3" t="s">
        <v>116</v>
      </c>
      <c r="K3" t="s">
        <v>113</v>
      </c>
      <c r="L3" t="s">
        <v>114</v>
      </c>
      <c r="O3" s="13" t="s">
        <v>115</v>
      </c>
      <c r="P3" s="13" t="s">
        <v>116</v>
      </c>
      <c r="Q3" s="13" t="s">
        <v>113</v>
      </c>
      <c r="R3" s="13" t="s">
        <v>114</v>
      </c>
      <c r="Z3" s="13" t="s">
        <v>133</v>
      </c>
      <c r="AA3" s="15">
        <f>B11/B20</f>
        <v>1.0301768990634756</v>
      </c>
      <c r="AB3" s="15">
        <f t="shared" ref="AB3:AD3" si="0">C11/C20</f>
        <v>2.4719101123595504</v>
      </c>
      <c r="AC3" s="15">
        <f t="shared" si="0"/>
        <v>1.028604118993135</v>
      </c>
      <c r="AD3" s="15">
        <f t="shared" si="0"/>
        <v>1.4935064935064934</v>
      </c>
    </row>
    <row r="4" spans="1:30" ht="45.75" thickBot="1" x14ac:dyDescent="0.3">
      <c r="A4" s="2" t="s">
        <v>5</v>
      </c>
      <c r="B4" s="3">
        <v>4</v>
      </c>
      <c r="C4" s="3">
        <v>5</v>
      </c>
      <c r="D4" s="3">
        <v>8</v>
      </c>
      <c r="E4" s="3">
        <v>7</v>
      </c>
      <c r="I4" t="s">
        <v>119</v>
      </c>
      <c r="J4" t="s">
        <v>117</v>
      </c>
      <c r="K4">
        <v>4</v>
      </c>
      <c r="L4">
        <v>5</v>
      </c>
      <c r="O4" s="13" t="s">
        <v>130</v>
      </c>
      <c r="P4" s="13" t="s">
        <v>117</v>
      </c>
      <c r="Q4" s="15">
        <f>B11/87</f>
        <v>11.379310344827585</v>
      </c>
      <c r="R4" s="15">
        <f>D11/63</f>
        <v>14.269841269841271</v>
      </c>
      <c r="AA4" s="12"/>
      <c r="AB4" s="12"/>
      <c r="AC4" s="12"/>
      <c r="AD4" s="12"/>
    </row>
    <row r="5" spans="1:30" ht="16.5" thickBot="1" x14ac:dyDescent="0.3">
      <c r="A5" s="2" t="s">
        <v>6</v>
      </c>
      <c r="B5" s="3">
        <v>1</v>
      </c>
      <c r="C5" s="3">
        <v>2</v>
      </c>
      <c r="D5" s="3">
        <v>5</v>
      </c>
      <c r="E5" s="3">
        <v>4</v>
      </c>
      <c r="I5" t="s">
        <v>119</v>
      </c>
      <c r="J5" t="s">
        <v>118</v>
      </c>
      <c r="K5">
        <v>5</v>
      </c>
      <c r="L5">
        <v>5</v>
      </c>
      <c r="O5" s="13" t="s">
        <v>130</v>
      </c>
      <c r="P5" s="13" t="s">
        <v>118</v>
      </c>
      <c r="Q5" s="15">
        <f>C11/43</f>
        <v>15.348837209302326</v>
      </c>
      <c r="R5" s="15">
        <f>E11/19</f>
        <v>18.157894736842106</v>
      </c>
    </row>
    <row r="6" spans="1:30" ht="30.75" thickBot="1" x14ac:dyDescent="0.3">
      <c r="A6" s="2" t="s">
        <v>7</v>
      </c>
      <c r="B6" s="3" t="s">
        <v>8</v>
      </c>
      <c r="C6" s="3" t="s">
        <v>9</v>
      </c>
      <c r="D6" s="3" t="s">
        <v>10</v>
      </c>
      <c r="E6" s="3" t="s">
        <v>11</v>
      </c>
      <c r="I6" t="s">
        <v>120</v>
      </c>
      <c r="J6" t="s">
        <v>117</v>
      </c>
      <c r="K6">
        <v>4</v>
      </c>
      <c r="L6">
        <v>8</v>
      </c>
      <c r="O6" s="13" t="s">
        <v>129</v>
      </c>
      <c r="P6" s="13" t="s">
        <v>117</v>
      </c>
      <c r="Q6" s="15">
        <f>B11/B7</f>
        <v>3.3673469387755102</v>
      </c>
      <c r="R6" s="15">
        <f>D11/D7</f>
        <v>3.4053030303030303</v>
      </c>
    </row>
    <row r="7" spans="1:30" ht="16.5" thickBot="1" x14ac:dyDescent="0.3">
      <c r="A7" s="2" t="s">
        <v>12</v>
      </c>
      <c r="B7" s="3">
        <v>294</v>
      </c>
      <c r="C7" s="3">
        <v>222</v>
      </c>
      <c r="D7" s="3">
        <v>264</v>
      </c>
      <c r="E7" s="3">
        <v>119</v>
      </c>
      <c r="I7" t="s">
        <v>120</v>
      </c>
      <c r="J7" t="s">
        <v>118</v>
      </c>
      <c r="K7">
        <v>5</v>
      </c>
      <c r="L7">
        <v>7</v>
      </c>
      <c r="O7" s="13" t="s">
        <v>129</v>
      </c>
      <c r="P7" s="13" t="s">
        <v>118</v>
      </c>
      <c r="Q7" s="15">
        <f>C11/C7</f>
        <v>2.9729729729729728</v>
      </c>
      <c r="R7" s="15">
        <f>E11/E7</f>
        <v>2.8991596638655461</v>
      </c>
    </row>
    <row r="8" spans="1:30" ht="45.75" thickBot="1" x14ac:dyDescent="0.3">
      <c r="A8" s="2" t="s">
        <v>13</v>
      </c>
      <c r="B8" s="4" t="s">
        <v>14</v>
      </c>
      <c r="C8" s="4" t="s">
        <v>15</v>
      </c>
      <c r="D8" s="4" t="s">
        <v>16</v>
      </c>
      <c r="E8" s="4" t="s">
        <v>17</v>
      </c>
      <c r="I8" t="s">
        <v>121</v>
      </c>
      <c r="J8" t="s">
        <v>117</v>
      </c>
      <c r="K8">
        <v>1</v>
      </c>
      <c r="L8">
        <v>5</v>
      </c>
      <c r="O8" s="13" t="s">
        <v>124</v>
      </c>
      <c r="P8" s="13" t="s">
        <v>117</v>
      </c>
      <c r="Q8" s="13">
        <f>398/B11</f>
        <v>0.402020202020202</v>
      </c>
      <c r="R8" s="13">
        <f>540/D11</f>
        <v>0.60066740823136822</v>
      </c>
    </row>
    <row r="9" spans="1:30" ht="30.75" thickBot="1" x14ac:dyDescent="0.3">
      <c r="A9" s="2" t="s">
        <v>18</v>
      </c>
      <c r="B9" s="4" t="s">
        <v>19</v>
      </c>
      <c r="C9" s="4" t="s">
        <v>20</v>
      </c>
      <c r="D9" s="4" t="s">
        <v>21</v>
      </c>
      <c r="E9" s="4" t="s">
        <v>22</v>
      </c>
      <c r="I9" t="s">
        <v>121</v>
      </c>
      <c r="J9" t="s">
        <v>118</v>
      </c>
      <c r="K9">
        <v>2</v>
      </c>
      <c r="L9">
        <v>4</v>
      </c>
      <c r="O9" s="13" t="s">
        <v>124</v>
      </c>
      <c r="P9" s="13" t="s">
        <v>118</v>
      </c>
      <c r="Q9" s="13">
        <f>325/C11</f>
        <v>0.49242424242424243</v>
      </c>
      <c r="R9" s="13">
        <f>133/E11</f>
        <v>0.38550724637681161</v>
      </c>
    </row>
    <row r="10" spans="1:30" ht="30.75" thickBot="1" x14ac:dyDescent="0.3">
      <c r="A10" s="2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I10" t="s">
        <v>123</v>
      </c>
      <c r="J10" t="s">
        <v>117</v>
      </c>
      <c r="K10">
        <v>87</v>
      </c>
      <c r="L10">
        <v>63</v>
      </c>
      <c r="O10" s="13" t="s">
        <v>125</v>
      </c>
      <c r="P10" s="13" t="s">
        <v>117</v>
      </c>
      <c r="Q10" s="13">
        <f>0/3</f>
        <v>0</v>
      </c>
      <c r="R10" s="13">
        <f>5/504</f>
        <v>9.9206349206349201E-3</v>
      </c>
    </row>
    <row r="11" spans="1:30" ht="30.75" thickBot="1" x14ac:dyDescent="0.3">
      <c r="A11" s="2" t="s">
        <v>28</v>
      </c>
      <c r="B11" s="3">
        <v>990</v>
      </c>
      <c r="C11" s="3">
        <v>660</v>
      </c>
      <c r="D11" s="3">
        <v>899</v>
      </c>
      <c r="E11" s="3">
        <v>345</v>
      </c>
      <c r="F11">
        <f>B11+C11+D11+E11</f>
        <v>2894</v>
      </c>
      <c r="I11" t="s">
        <v>123</v>
      </c>
      <c r="J11" t="s">
        <v>118</v>
      </c>
      <c r="K11">
        <v>43</v>
      </c>
      <c r="L11">
        <v>19</v>
      </c>
      <c r="O11" s="13" t="s">
        <v>125</v>
      </c>
      <c r="P11" s="13" t="s">
        <v>118</v>
      </c>
      <c r="Q11" s="13">
        <f>4/33</f>
        <v>0.12121212121212122</v>
      </c>
      <c r="R11" s="13">
        <f>1/176</f>
        <v>5.681818181818182E-3</v>
      </c>
    </row>
    <row r="12" spans="1:30" ht="30.75" thickBot="1" x14ac:dyDescent="0.3">
      <c r="A12" s="2" t="s">
        <v>29</v>
      </c>
      <c r="B12" s="4" t="s">
        <v>30</v>
      </c>
      <c r="C12" s="4" t="s">
        <v>31</v>
      </c>
      <c r="D12" s="4" t="s">
        <v>32</v>
      </c>
      <c r="E12" s="4" t="s">
        <v>30</v>
      </c>
      <c r="I12" t="s">
        <v>122</v>
      </c>
      <c r="J12" t="s">
        <v>117</v>
      </c>
      <c r="K12">
        <v>294</v>
      </c>
      <c r="L12">
        <v>264</v>
      </c>
      <c r="O12" s="13" t="s">
        <v>131</v>
      </c>
      <c r="P12" s="13" t="s">
        <v>117</v>
      </c>
      <c r="Q12" s="13">
        <f>B20/87</f>
        <v>11.045977011494253</v>
      </c>
      <c r="R12" s="13">
        <f>D20/63</f>
        <v>13.873015873015873</v>
      </c>
      <c r="U12" t="s">
        <v>132</v>
      </c>
      <c r="Z12" t="s">
        <v>132</v>
      </c>
    </row>
    <row r="13" spans="1:30" ht="30.75" thickBot="1" x14ac:dyDescent="0.3">
      <c r="A13" s="2" t="s">
        <v>33</v>
      </c>
      <c r="B13" s="3" t="s">
        <v>34</v>
      </c>
      <c r="C13" s="3" t="s">
        <v>35</v>
      </c>
      <c r="D13" s="3" t="s">
        <v>36</v>
      </c>
      <c r="E13" s="3" t="s">
        <v>37</v>
      </c>
      <c r="I13" t="s">
        <v>122</v>
      </c>
      <c r="J13" t="s">
        <v>118</v>
      </c>
      <c r="O13" s="13" t="s">
        <v>131</v>
      </c>
      <c r="P13" s="13" t="s">
        <v>118</v>
      </c>
      <c r="Q13" s="13">
        <f>C20/43</f>
        <v>6.2093023255813957</v>
      </c>
      <c r="R13" s="13">
        <f>E20/19</f>
        <v>12.157894736842104</v>
      </c>
      <c r="U13" s="17" t="s">
        <v>115</v>
      </c>
      <c r="V13" s="17" t="s">
        <v>116</v>
      </c>
      <c r="W13" s="17" t="s">
        <v>113</v>
      </c>
      <c r="X13" s="17" t="s">
        <v>114</v>
      </c>
      <c r="Z13" s="17" t="s">
        <v>115</v>
      </c>
      <c r="AA13" s="17" t="s">
        <v>113</v>
      </c>
      <c r="AB13" s="17" t="s">
        <v>114</v>
      </c>
    </row>
    <row r="14" spans="1:30" ht="30.75" thickBot="1" x14ac:dyDescent="0.3">
      <c r="A14" s="2" t="s">
        <v>18</v>
      </c>
      <c r="B14" s="4" t="s">
        <v>38</v>
      </c>
      <c r="C14" s="4" t="s">
        <v>39</v>
      </c>
      <c r="D14" s="4" t="s">
        <v>40</v>
      </c>
      <c r="E14" s="4" t="s">
        <v>41</v>
      </c>
      <c r="J14" t="s">
        <v>117</v>
      </c>
      <c r="O14" s="13" t="s">
        <v>128</v>
      </c>
      <c r="P14" s="13" t="s">
        <v>117</v>
      </c>
      <c r="Q14" s="13">
        <f>B20/$B$7</f>
        <v>3.2687074829931975</v>
      </c>
      <c r="R14" s="13">
        <f>D20/D7</f>
        <v>3.3106060606060606</v>
      </c>
      <c r="U14" s="13" t="s">
        <v>124</v>
      </c>
      <c r="V14" s="13" t="s">
        <v>117</v>
      </c>
      <c r="W14" s="16">
        <v>0.402020202020202</v>
      </c>
      <c r="X14" s="16">
        <v>0.60066740823136822</v>
      </c>
      <c r="Z14" s="13" t="s">
        <v>124</v>
      </c>
      <c r="AA14" s="16">
        <f>(398+325)/(B11+C11)</f>
        <v>0.43818181818181817</v>
      </c>
      <c r="AB14" s="16">
        <f>(540+133)/(D11+E11)</f>
        <v>0.54099678456591638</v>
      </c>
    </row>
    <row r="15" spans="1:30" ht="30.75" thickBot="1" x14ac:dyDescent="0.3">
      <c r="A15" s="2" t="s">
        <v>23</v>
      </c>
      <c r="B15" s="3" t="s">
        <v>42</v>
      </c>
      <c r="C15" s="5">
        <v>12145</v>
      </c>
      <c r="D15" s="3" t="s">
        <v>43</v>
      </c>
      <c r="E15" s="3" t="s">
        <v>44</v>
      </c>
      <c r="O15" s="13" t="s">
        <v>128</v>
      </c>
      <c r="P15" s="13" t="s">
        <v>118</v>
      </c>
      <c r="Q15" s="13">
        <f>C20/C7</f>
        <v>1.2027027027027026</v>
      </c>
      <c r="R15" s="13">
        <f>E20/E7</f>
        <v>1.9411764705882353</v>
      </c>
      <c r="U15" s="13" t="s">
        <v>124</v>
      </c>
      <c r="V15" s="13" t="s">
        <v>118</v>
      </c>
      <c r="W15" s="16">
        <v>0.49242424242424243</v>
      </c>
      <c r="X15" s="16">
        <v>0.38550724637681161</v>
      </c>
      <c r="Z15" s="13" t="s">
        <v>126</v>
      </c>
      <c r="AA15" s="16">
        <f>(375+260)/(B20+C20)</f>
        <v>0.51710097719869708</v>
      </c>
      <c r="AB15" s="16">
        <f>(610+129)/(D20+E20)</f>
        <v>0.66877828054298638</v>
      </c>
    </row>
    <row r="16" spans="1:30" ht="45.75" thickBot="1" x14ac:dyDescent="0.3">
      <c r="A16" s="2" t="s">
        <v>45</v>
      </c>
      <c r="B16" s="3"/>
      <c r="C16" s="3"/>
      <c r="D16" s="3"/>
      <c r="E16" s="3"/>
      <c r="O16" s="13" t="s">
        <v>126</v>
      </c>
      <c r="P16" s="13" t="s">
        <v>117</v>
      </c>
      <c r="Q16" s="13">
        <f>375/961</f>
        <v>0.39021852237252863</v>
      </c>
      <c r="R16" s="13">
        <f>610/874</f>
        <v>0.69794050343249425</v>
      </c>
      <c r="U16" s="13" t="s">
        <v>126</v>
      </c>
      <c r="V16" s="13" t="s">
        <v>117</v>
      </c>
      <c r="W16" s="16">
        <f>375/961</f>
        <v>0.39021852237252863</v>
      </c>
      <c r="X16" s="16">
        <f>610/874</f>
        <v>0.69794050343249425</v>
      </c>
      <c r="Z16" s="13" t="s">
        <v>125</v>
      </c>
      <c r="AA16" s="18">
        <f>(0+4)/(3+33)</f>
        <v>0.1111111111111111</v>
      </c>
      <c r="AB16" s="18">
        <f>(5+1)/(504+176)</f>
        <v>8.8235294117647058E-3</v>
      </c>
    </row>
    <row r="17" spans="1:28" ht="30.75" thickBot="1" x14ac:dyDescent="0.3">
      <c r="A17" s="2" t="s">
        <v>46</v>
      </c>
      <c r="B17" s="3" t="s">
        <v>47</v>
      </c>
      <c r="C17" s="3" t="s">
        <v>48</v>
      </c>
      <c r="D17" s="3" t="s">
        <v>49</v>
      </c>
      <c r="E17" s="3" t="s">
        <v>50</v>
      </c>
      <c r="O17" s="13" t="s">
        <v>126</v>
      </c>
      <c r="P17" s="13" t="s">
        <v>118</v>
      </c>
      <c r="Q17" s="13">
        <f>260/267</f>
        <v>0.97378277153558057</v>
      </c>
      <c r="R17" s="13">
        <f>129/231</f>
        <v>0.55844155844155841</v>
      </c>
      <c r="U17" s="13" t="s">
        <v>126</v>
      </c>
      <c r="V17" s="13" t="s">
        <v>118</v>
      </c>
      <c r="W17" s="16">
        <f>260/267</f>
        <v>0.97378277153558057</v>
      </c>
      <c r="X17" s="16">
        <f>129/231</f>
        <v>0.55844155844155841</v>
      </c>
      <c r="Z17" s="13" t="s">
        <v>127</v>
      </c>
      <c r="AA17" s="18">
        <f>(3+0)/(528+10)</f>
        <v>5.5762081784386614E-3</v>
      </c>
      <c r="AB17" s="18">
        <f>(4+1)/(580+206)</f>
        <v>6.3613231552162846E-3</v>
      </c>
    </row>
    <row r="18" spans="1:28" ht="16.5" thickBot="1" x14ac:dyDescent="0.3">
      <c r="A18" s="2" t="s">
        <v>51</v>
      </c>
      <c r="B18" s="4" t="s">
        <v>52</v>
      </c>
      <c r="C18" s="4" t="s">
        <v>53</v>
      </c>
      <c r="D18" s="4" t="s">
        <v>54</v>
      </c>
      <c r="E18" s="4" t="s">
        <v>55</v>
      </c>
      <c r="O18" s="13" t="s">
        <v>127</v>
      </c>
      <c r="P18" s="13" t="s">
        <v>117</v>
      </c>
      <c r="Q18" s="13">
        <f>3/528</f>
        <v>5.681818181818182E-3</v>
      </c>
      <c r="R18" s="13">
        <f>4/580</f>
        <v>6.8965517241379309E-3</v>
      </c>
    </row>
    <row r="19" spans="1:28" ht="16.5" thickBot="1" x14ac:dyDescent="0.3">
      <c r="A19" s="2" t="s">
        <v>56</v>
      </c>
      <c r="B19" s="4" t="s">
        <v>57</v>
      </c>
      <c r="C19" s="4" t="s">
        <v>58</v>
      </c>
      <c r="D19" s="4" t="s">
        <v>59</v>
      </c>
      <c r="E19" s="4" t="s">
        <v>60</v>
      </c>
      <c r="O19" s="13" t="s">
        <v>127</v>
      </c>
      <c r="P19" s="13" t="s">
        <v>118</v>
      </c>
      <c r="Q19" s="13">
        <f>0/10</f>
        <v>0</v>
      </c>
      <c r="R19" s="13">
        <f>1/206</f>
        <v>4.8543689320388345E-3</v>
      </c>
    </row>
    <row r="20" spans="1:28" ht="30.75" thickBot="1" x14ac:dyDescent="0.3">
      <c r="A20" s="2" t="s">
        <v>61</v>
      </c>
      <c r="B20" s="3">
        <v>961</v>
      </c>
      <c r="C20" s="3">
        <v>267</v>
      </c>
      <c r="D20" s="3">
        <v>874</v>
      </c>
      <c r="E20" s="3">
        <v>231</v>
      </c>
      <c r="F20">
        <f>B20+C20+D20+E20</f>
        <v>2333</v>
      </c>
    </row>
    <row r="21" spans="1:28" ht="30.75" thickBot="1" x14ac:dyDescent="0.3">
      <c r="A21" s="2" t="s">
        <v>29</v>
      </c>
      <c r="B21" s="4" t="s">
        <v>62</v>
      </c>
      <c r="C21" s="4" t="s">
        <v>63</v>
      </c>
      <c r="D21" s="4" t="s">
        <v>64</v>
      </c>
      <c r="E21" s="4" t="s">
        <v>65</v>
      </c>
    </row>
    <row r="22" spans="1:28" ht="30.75" thickBot="1" x14ac:dyDescent="0.3">
      <c r="A22" s="2" t="s">
        <v>33</v>
      </c>
      <c r="B22" s="3" t="s">
        <v>66</v>
      </c>
      <c r="C22" s="3" t="s">
        <v>67</v>
      </c>
      <c r="D22" s="3" t="s">
        <v>68</v>
      </c>
      <c r="E22" s="3" t="s">
        <v>69</v>
      </c>
    </row>
    <row r="23" spans="1:28" ht="30.75" thickBot="1" x14ac:dyDescent="0.3">
      <c r="A23" s="6" t="s">
        <v>18</v>
      </c>
      <c r="B23" s="4" t="s">
        <v>70</v>
      </c>
      <c r="C23" s="4" t="s">
        <v>71</v>
      </c>
      <c r="D23" s="4" t="s">
        <v>72</v>
      </c>
      <c r="E23" s="4" t="s">
        <v>73</v>
      </c>
    </row>
    <row r="24" spans="1:28" ht="30.75" thickBot="1" x14ac:dyDescent="0.3">
      <c r="A24" s="2" t="s">
        <v>23</v>
      </c>
      <c r="B24" s="3" t="s">
        <v>74</v>
      </c>
      <c r="C24" s="3" t="s">
        <v>75</v>
      </c>
      <c r="D24" s="3" t="s">
        <v>76</v>
      </c>
      <c r="E24" s="3" t="s">
        <v>77</v>
      </c>
    </row>
    <row r="25" spans="1:28" ht="45.75" thickBot="1" x14ac:dyDescent="0.3">
      <c r="A25" s="2" t="s">
        <v>45</v>
      </c>
      <c r="B25" s="3"/>
      <c r="C25" s="3"/>
      <c r="D25" s="3"/>
      <c r="E25" s="3"/>
    </row>
    <row r="26" spans="1:28" ht="30.75" thickBot="1" x14ac:dyDescent="0.3">
      <c r="A26" s="2" t="s">
        <v>46</v>
      </c>
      <c r="B26" s="3" t="s">
        <v>78</v>
      </c>
      <c r="C26" s="3" t="s">
        <v>79</v>
      </c>
      <c r="D26" s="3" t="s">
        <v>80</v>
      </c>
      <c r="E26" s="3" t="s">
        <v>81</v>
      </c>
    </row>
    <row r="27" spans="1:28" ht="16.5" thickBot="1" x14ac:dyDescent="0.3">
      <c r="A27" s="2" t="s">
        <v>51</v>
      </c>
      <c r="B27" s="4" t="s">
        <v>82</v>
      </c>
      <c r="C27" s="4" t="s">
        <v>83</v>
      </c>
      <c r="D27" s="4" t="s">
        <v>84</v>
      </c>
      <c r="E27" s="4" t="s">
        <v>85</v>
      </c>
    </row>
    <row r="28" spans="1:28" ht="16.5" thickBot="1" x14ac:dyDescent="0.3">
      <c r="A28" s="2" t="s">
        <v>56</v>
      </c>
      <c r="B28" s="4" t="s">
        <v>86</v>
      </c>
      <c r="C28" s="4" t="s">
        <v>87</v>
      </c>
      <c r="D28" s="4" t="s">
        <v>88</v>
      </c>
      <c r="E28" s="4" t="s">
        <v>87</v>
      </c>
    </row>
  </sheetData>
  <mergeCells count="4">
    <mergeCell ref="B1:C1"/>
    <mergeCell ref="D1:E1"/>
    <mergeCell ref="AA1:AB1"/>
    <mergeCell ref="AC1:AD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9C2C-7947-2346-A52B-23BD1E71CA49}">
  <dimension ref="A1:H14"/>
  <sheetViews>
    <sheetView workbookViewId="0">
      <selection activeCell="H15" sqref="H15"/>
    </sheetView>
  </sheetViews>
  <sheetFormatPr defaultColWidth="11" defaultRowHeight="15.75" x14ac:dyDescent="0.25"/>
  <sheetData>
    <row r="1" spans="1:8" ht="16.5" thickBot="1" x14ac:dyDescent="0.3">
      <c r="A1" s="7"/>
      <c r="B1" s="24" t="s">
        <v>89</v>
      </c>
      <c r="C1" s="25"/>
      <c r="D1" s="24" t="s">
        <v>90</v>
      </c>
      <c r="E1" s="25"/>
      <c r="F1" s="24" t="s">
        <v>91</v>
      </c>
      <c r="G1" s="25"/>
    </row>
    <row r="2" spans="1:8" ht="16.5" thickBot="1" x14ac:dyDescent="0.3">
      <c r="A2" s="8"/>
      <c r="B2" s="9" t="s">
        <v>92</v>
      </c>
      <c r="C2" s="9" t="s">
        <v>93</v>
      </c>
      <c r="D2" s="9" t="s">
        <v>92</v>
      </c>
      <c r="E2" s="9" t="s">
        <v>93</v>
      </c>
      <c r="F2" s="9" t="s">
        <v>92</v>
      </c>
      <c r="G2" s="9" t="s">
        <v>93</v>
      </c>
    </row>
    <row r="3" spans="1:8" ht="16.5" thickBot="1" x14ac:dyDescent="0.3">
      <c r="A3" s="10" t="s">
        <v>94</v>
      </c>
      <c r="B3" s="9"/>
      <c r="C3" s="9"/>
      <c r="D3" s="9"/>
      <c r="E3" s="9"/>
      <c r="F3" s="9"/>
      <c r="G3" s="9"/>
    </row>
    <row r="4" spans="1:8" x14ac:dyDescent="0.25">
      <c r="A4" s="26" t="s">
        <v>95</v>
      </c>
      <c r="B4" s="22">
        <v>1548</v>
      </c>
      <c r="C4" s="22">
        <v>287</v>
      </c>
      <c r="D4" s="22">
        <v>839</v>
      </c>
      <c r="E4" s="22">
        <v>146</v>
      </c>
      <c r="F4" s="22">
        <v>709</v>
      </c>
      <c r="G4" s="22">
        <v>141</v>
      </c>
    </row>
    <row r="5" spans="1:8" ht="16.5" thickBot="1" x14ac:dyDescent="0.3">
      <c r="A5" s="27"/>
      <c r="B5" s="23"/>
      <c r="C5" s="23"/>
      <c r="D5" s="23"/>
      <c r="E5" s="23"/>
      <c r="F5" s="23"/>
      <c r="G5" s="23"/>
      <c r="H5">
        <f>B4+C4</f>
        <v>1835</v>
      </c>
    </row>
    <row r="6" spans="1:8" ht="16.5" thickBot="1" x14ac:dyDescent="0.3">
      <c r="A6" s="11" t="s">
        <v>96</v>
      </c>
      <c r="B6" s="9">
        <v>341</v>
      </c>
      <c r="C6" s="9" t="s">
        <v>97</v>
      </c>
      <c r="D6" s="9">
        <v>99</v>
      </c>
      <c r="E6" s="9" t="s">
        <v>97</v>
      </c>
      <c r="F6" s="9">
        <v>242</v>
      </c>
      <c r="G6" s="9" t="s">
        <v>97</v>
      </c>
    </row>
    <row r="7" spans="1:8" ht="39" thickBot="1" x14ac:dyDescent="0.3">
      <c r="A7" s="11" t="s">
        <v>98</v>
      </c>
      <c r="B7" s="24" t="s">
        <v>99</v>
      </c>
      <c r="C7" s="25"/>
      <c r="D7" s="24" t="s">
        <v>100</v>
      </c>
      <c r="E7" s="25"/>
      <c r="F7" s="24" t="s">
        <v>101</v>
      </c>
      <c r="G7" s="25"/>
    </row>
    <row r="8" spans="1:8" ht="39" thickBot="1" x14ac:dyDescent="0.3">
      <c r="A8" s="10" t="s">
        <v>102</v>
      </c>
      <c r="B8" s="24" t="s">
        <v>103</v>
      </c>
      <c r="C8" s="25"/>
      <c r="D8" s="24" t="s">
        <v>104</v>
      </c>
      <c r="E8" s="25"/>
      <c r="F8" s="24" t="s">
        <v>105</v>
      </c>
      <c r="G8" s="25"/>
    </row>
    <row r="9" spans="1:8" ht="16.5" thickBot="1" x14ac:dyDescent="0.3">
      <c r="A9" s="10" t="s">
        <v>106</v>
      </c>
      <c r="B9" s="9"/>
      <c r="C9" s="9"/>
      <c r="D9" s="9"/>
      <c r="E9" s="9"/>
      <c r="F9" s="9"/>
      <c r="G9" s="9"/>
    </row>
    <row r="10" spans="1:8" x14ac:dyDescent="0.25">
      <c r="A10" s="26" t="s">
        <v>95</v>
      </c>
      <c r="B10" s="22">
        <v>475</v>
      </c>
      <c r="C10" s="22">
        <v>20</v>
      </c>
      <c r="D10" s="22">
        <v>372</v>
      </c>
      <c r="E10" s="22">
        <v>17</v>
      </c>
      <c r="F10" s="22">
        <v>103</v>
      </c>
      <c r="G10" s="22">
        <v>6</v>
      </c>
      <c r="H10">
        <f>B10+C10</f>
        <v>495</v>
      </c>
    </row>
    <row r="11" spans="1:8" ht="16.5" thickBot="1" x14ac:dyDescent="0.3">
      <c r="A11" s="27"/>
      <c r="B11" s="23"/>
      <c r="C11" s="23"/>
      <c r="D11" s="23"/>
      <c r="E11" s="23"/>
      <c r="F11" s="23"/>
      <c r="G11" s="23"/>
    </row>
    <row r="12" spans="1:8" ht="16.5" thickBot="1" x14ac:dyDescent="0.3">
      <c r="A12" s="11" t="s">
        <v>96</v>
      </c>
      <c r="B12" s="9">
        <v>530</v>
      </c>
      <c r="C12" s="9" t="s">
        <v>97</v>
      </c>
      <c r="D12" s="9">
        <v>86</v>
      </c>
      <c r="E12" s="9" t="s">
        <v>97</v>
      </c>
      <c r="F12" s="9">
        <v>444</v>
      </c>
      <c r="G12" s="9" t="s">
        <v>97</v>
      </c>
    </row>
    <row r="13" spans="1:8" ht="39" thickBot="1" x14ac:dyDescent="0.3">
      <c r="A13" s="11" t="s">
        <v>98</v>
      </c>
      <c r="B13" s="24" t="s">
        <v>107</v>
      </c>
      <c r="C13" s="25"/>
      <c r="D13" s="24" t="s">
        <v>108</v>
      </c>
      <c r="E13" s="25"/>
      <c r="F13" s="24" t="s">
        <v>109</v>
      </c>
      <c r="G13" s="25"/>
    </row>
    <row r="14" spans="1:8" ht="39" thickBot="1" x14ac:dyDescent="0.3">
      <c r="A14" s="11" t="s">
        <v>102</v>
      </c>
      <c r="B14" s="24" t="s">
        <v>110</v>
      </c>
      <c r="C14" s="25"/>
      <c r="D14" s="24" t="s">
        <v>111</v>
      </c>
      <c r="E14" s="25"/>
      <c r="F14" s="24" t="s">
        <v>112</v>
      </c>
      <c r="G14" s="25"/>
      <c r="H14">
        <f>H5+H10</f>
        <v>2330</v>
      </c>
    </row>
  </sheetData>
  <mergeCells count="29">
    <mergeCell ref="B1:C1"/>
    <mergeCell ref="D1:E1"/>
    <mergeCell ref="F1:G1"/>
    <mergeCell ref="A4:A5"/>
    <mergeCell ref="B4:B5"/>
    <mergeCell ref="C4:C5"/>
    <mergeCell ref="D4:D5"/>
    <mergeCell ref="E4:E5"/>
    <mergeCell ref="F4:F5"/>
    <mergeCell ref="G4:G5"/>
    <mergeCell ref="B7:C7"/>
    <mergeCell ref="D7:E7"/>
    <mergeCell ref="F7:G7"/>
    <mergeCell ref="B8:C8"/>
    <mergeCell ref="D8:E8"/>
    <mergeCell ref="F8:G8"/>
    <mergeCell ref="A10:A11"/>
    <mergeCell ref="B10:B11"/>
    <mergeCell ref="C10:C11"/>
    <mergeCell ref="D10:D11"/>
    <mergeCell ref="E10:E11"/>
    <mergeCell ref="G10:G11"/>
    <mergeCell ref="B13:C13"/>
    <mergeCell ref="D13:E13"/>
    <mergeCell ref="F13:G13"/>
    <mergeCell ref="B14:C14"/>
    <mergeCell ref="D14:E14"/>
    <mergeCell ref="F14:G14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Nyashadzaishe Mafirakureva</cp:lastModifiedBy>
  <dcterms:created xsi:type="dcterms:W3CDTF">2022-11-25T17:05:36Z</dcterms:created>
  <dcterms:modified xsi:type="dcterms:W3CDTF">2022-12-02T11:37:32Z</dcterms:modified>
</cp:coreProperties>
</file>