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ocuments\GitHub\pregTBs\"/>
    </mc:Choice>
  </mc:AlternateContent>
  <bookViews>
    <workbookView xWindow="0" yWindow="0" windowWidth="28800" windowHeight="13350"/>
  </bookViews>
  <sheets>
    <sheet name="Bothamley (2)" sheetId="5" r:id="rId1"/>
    <sheet name="RR" sheetId="4" state="hidden" r:id="rId2"/>
    <sheet name="Bothamley" sheetId="1" r:id="rId3"/>
  </sheets>
  <calcPr calcId="162913"/>
</workbook>
</file>

<file path=xl/calcChain.xml><?xml version="1.0" encoding="utf-8"?>
<calcChain xmlns="http://schemas.openxmlformats.org/spreadsheetml/2006/main">
  <c r="Q2" i="5" l="1"/>
  <c r="M2" i="5" l="1"/>
  <c r="O2" i="5" s="1"/>
  <c r="J2" i="5"/>
  <c r="I3" i="5"/>
  <c r="K3" i="5" s="1"/>
  <c r="J3" i="5"/>
  <c r="M3" i="5"/>
  <c r="N3" i="5"/>
  <c r="P3" i="5" s="1"/>
  <c r="O3" i="5"/>
  <c r="Q3" i="5"/>
  <c r="R3" i="5"/>
  <c r="I4" i="5"/>
  <c r="J4" i="5"/>
  <c r="K4" i="5" s="1"/>
  <c r="L4" i="5"/>
  <c r="M4" i="5"/>
  <c r="O4" i="5" s="1"/>
  <c r="N4" i="5"/>
  <c r="Q4" i="5"/>
  <c r="R4" i="5"/>
  <c r="I5" i="5"/>
  <c r="J5" i="5"/>
  <c r="L5" i="5" s="1"/>
  <c r="K5" i="5"/>
  <c r="M5" i="5"/>
  <c r="O5" i="5" s="1"/>
  <c r="N5" i="5"/>
  <c r="P5" i="5" s="1"/>
  <c r="Q5" i="5"/>
  <c r="R5" i="5"/>
  <c r="I6" i="5"/>
  <c r="K6" i="5" s="1"/>
  <c r="J6" i="5"/>
  <c r="M6" i="5"/>
  <c r="N6" i="5"/>
  <c r="O6" i="5" s="1"/>
  <c r="P6" i="5"/>
  <c r="Q6" i="5"/>
  <c r="S6" i="5" s="1"/>
  <c r="R6" i="5"/>
  <c r="I7" i="5"/>
  <c r="K7" i="5" s="1"/>
  <c r="J7" i="5"/>
  <c r="L7" i="5"/>
  <c r="M7" i="5"/>
  <c r="N7" i="5"/>
  <c r="P7" i="5" s="1"/>
  <c r="O7" i="5"/>
  <c r="Q7" i="5"/>
  <c r="R7" i="5"/>
  <c r="I8" i="5"/>
  <c r="J8" i="5"/>
  <c r="K8" i="5" s="1"/>
  <c r="L8" i="5"/>
  <c r="M8" i="5"/>
  <c r="O8" i="5" s="1"/>
  <c r="N8" i="5"/>
  <c r="Q8" i="5"/>
  <c r="R8" i="5"/>
  <c r="I9" i="5"/>
  <c r="J9" i="5"/>
  <c r="L9" i="5" s="1"/>
  <c r="K9" i="5"/>
  <c r="M9" i="5"/>
  <c r="O9" i="5" s="1"/>
  <c r="N9" i="5"/>
  <c r="P9" i="5"/>
  <c r="Q9" i="5"/>
  <c r="R9" i="5"/>
  <c r="I10" i="5"/>
  <c r="K10" i="5" s="1"/>
  <c r="J10" i="5"/>
  <c r="M10" i="5"/>
  <c r="N10" i="5"/>
  <c r="O10" i="5" s="1"/>
  <c r="P10" i="5"/>
  <c r="Q10" i="5"/>
  <c r="R10" i="5"/>
  <c r="I11" i="5"/>
  <c r="K11" i="5" s="1"/>
  <c r="J11" i="5"/>
  <c r="L11" i="5"/>
  <c r="M11" i="5"/>
  <c r="N11" i="5"/>
  <c r="P11" i="5" s="1"/>
  <c r="O11" i="5"/>
  <c r="Q11" i="5"/>
  <c r="R11" i="5"/>
  <c r="I12" i="5"/>
  <c r="J12" i="5"/>
  <c r="K12" i="5" s="1"/>
  <c r="L12" i="5"/>
  <c r="M12" i="5"/>
  <c r="O12" i="5" s="1"/>
  <c r="N12" i="5"/>
  <c r="Q12" i="5"/>
  <c r="R12" i="5"/>
  <c r="T12" i="5" s="1"/>
  <c r="I13" i="5"/>
  <c r="J13" i="5"/>
  <c r="L13" i="5" s="1"/>
  <c r="K13" i="5"/>
  <c r="M13" i="5"/>
  <c r="O13" i="5" s="1"/>
  <c r="N13" i="5"/>
  <c r="P13" i="5"/>
  <c r="Q13" i="5"/>
  <c r="R13" i="5"/>
  <c r="T13" i="5" s="1"/>
  <c r="I14" i="5"/>
  <c r="K14" i="5" s="1"/>
  <c r="J14" i="5"/>
  <c r="M14" i="5"/>
  <c r="N14" i="5"/>
  <c r="O14" i="5" s="1"/>
  <c r="P14" i="5"/>
  <c r="Q14" i="5"/>
  <c r="S14" i="5" s="1"/>
  <c r="R14" i="5"/>
  <c r="I15" i="5"/>
  <c r="K15" i="5" s="1"/>
  <c r="J15" i="5"/>
  <c r="L15" i="5"/>
  <c r="M15" i="5"/>
  <c r="N15" i="5"/>
  <c r="P15" i="5" s="1"/>
  <c r="O15" i="5"/>
  <c r="Q15" i="5"/>
  <c r="T15" i="5" s="1"/>
  <c r="R15" i="5"/>
  <c r="R2" i="5"/>
  <c r="S2" i="5" s="1"/>
  <c r="N2" i="5"/>
  <c r="I2" i="5"/>
  <c r="T3" i="5"/>
  <c r="T4" i="5"/>
  <c r="S11" i="5"/>
  <c r="S8" i="5"/>
  <c r="T9" i="5"/>
  <c r="S15" i="5"/>
  <c r="T11" i="5"/>
  <c r="T10" i="5"/>
  <c r="T8" i="5"/>
  <c r="T5" i="5"/>
  <c r="S5" i="5"/>
  <c r="L2" i="5"/>
  <c r="K2" i="5"/>
  <c r="N2" i="1"/>
  <c r="Q3" i="4"/>
  <c r="Q4" i="4"/>
  <c r="Q5" i="4"/>
  <c r="Q6" i="4"/>
  <c r="Q7" i="4"/>
  <c r="Q8" i="4"/>
  <c r="Q9" i="4"/>
  <c r="Q10" i="4"/>
  <c r="Q11" i="4"/>
  <c r="Q12" i="4"/>
  <c r="Q13" i="4"/>
  <c r="Q14" i="4"/>
  <c r="Q15" i="4"/>
  <c r="Q2" i="4"/>
  <c r="I3" i="4"/>
  <c r="L3" i="4" s="1"/>
  <c r="J3" i="4"/>
  <c r="K3" i="4" s="1"/>
  <c r="M3" i="4"/>
  <c r="N3" i="4"/>
  <c r="O3" i="4"/>
  <c r="P3" i="4"/>
  <c r="I4" i="4"/>
  <c r="K4" i="4" s="1"/>
  <c r="J4" i="4"/>
  <c r="N4" i="4"/>
  <c r="I5" i="4"/>
  <c r="K5" i="4" s="1"/>
  <c r="J5" i="4"/>
  <c r="M5" i="4"/>
  <c r="O5" i="4" s="1"/>
  <c r="N5" i="4"/>
  <c r="I6" i="4"/>
  <c r="J6" i="4"/>
  <c r="K6" i="4" s="1"/>
  <c r="L6" i="4"/>
  <c r="M6" i="4"/>
  <c r="O6" i="4" s="1"/>
  <c r="N6" i="4"/>
  <c r="I7" i="4"/>
  <c r="J7" i="4"/>
  <c r="K7" i="4"/>
  <c r="L7" i="4"/>
  <c r="M7" i="4"/>
  <c r="P7" i="4" s="1"/>
  <c r="N7" i="4"/>
  <c r="O7" i="4" s="1"/>
  <c r="I8" i="4"/>
  <c r="L8" i="4" s="1"/>
  <c r="J8" i="4"/>
  <c r="K8" i="4"/>
  <c r="M8" i="4"/>
  <c r="O8" i="4" s="1"/>
  <c r="N8" i="4"/>
  <c r="I9" i="4"/>
  <c r="K9" i="4" s="1"/>
  <c r="J9" i="4"/>
  <c r="N9" i="4"/>
  <c r="I10" i="4"/>
  <c r="K10" i="4" s="1"/>
  <c r="J10" i="4"/>
  <c r="N10" i="4"/>
  <c r="I11" i="4"/>
  <c r="L11" i="4" s="1"/>
  <c r="J11" i="4"/>
  <c r="K11" i="4"/>
  <c r="N11" i="4"/>
  <c r="I12" i="4"/>
  <c r="K12" i="4" s="1"/>
  <c r="J12" i="4"/>
  <c r="N12" i="4"/>
  <c r="I13" i="4"/>
  <c r="K13" i="4" s="1"/>
  <c r="J13" i="4"/>
  <c r="M13" i="4"/>
  <c r="O13" i="4" s="1"/>
  <c r="N13" i="4"/>
  <c r="I14" i="4"/>
  <c r="J14" i="4"/>
  <c r="K14" i="4"/>
  <c r="L14" i="4"/>
  <c r="M14" i="4"/>
  <c r="P14" i="4" s="1"/>
  <c r="N14" i="4"/>
  <c r="I15" i="4"/>
  <c r="M15" i="4" s="1"/>
  <c r="J15" i="4"/>
  <c r="K15" i="4"/>
  <c r="L15" i="4"/>
  <c r="N15" i="4"/>
  <c r="M2" i="4"/>
  <c r="P2" i="4" s="1"/>
  <c r="I2" i="4"/>
  <c r="I18" i="4"/>
  <c r="R15" i="4"/>
  <c r="R14" i="4"/>
  <c r="R13" i="4"/>
  <c r="R12" i="4"/>
  <c r="R11" i="4"/>
  <c r="R10" i="4"/>
  <c r="R9" i="4"/>
  <c r="R8" i="4"/>
  <c r="R7" i="4"/>
  <c r="R6" i="4"/>
  <c r="R5" i="4"/>
  <c r="R4" i="4"/>
  <c r="R3" i="4"/>
  <c r="R2" i="4"/>
  <c r="N2" i="4"/>
  <c r="J2" i="4"/>
  <c r="L2" i="4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I2" i="1"/>
  <c r="J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M2" i="1"/>
  <c r="I3" i="1"/>
  <c r="I4" i="1"/>
  <c r="I5" i="1"/>
  <c r="I6" i="1"/>
  <c r="L6" i="1" s="1"/>
  <c r="I7" i="1"/>
  <c r="I8" i="1"/>
  <c r="I9" i="1"/>
  <c r="I10" i="1"/>
  <c r="I11" i="1"/>
  <c r="I12" i="1"/>
  <c r="I13" i="1"/>
  <c r="I14" i="1"/>
  <c r="L14" i="1" s="1"/>
  <c r="I15" i="1"/>
  <c r="L15" i="1" s="1"/>
  <c r="L13" i="1"/>
  <c r="L5" i="1"/>
  <c r="L11" i="1" l="1"/>
  <c r="L8" i="1"/>
  <c r="L10" i="1"/>
  <c r="L3" i="1"/>
  <c r="L12" i="1"/>
  <c r="L4" i="1"/>
  <c r="L7" i="1"/>
  <c r="T6" i="5"/>
  <c r="S13" i="5"/>
  <c r="T14" i="5"/>
  <c r="L3" i="5"/>
  <c r="L14" i="5"/>
  <c r="P12" i="5"/>
  <c r="L10" i="5"/>
  <c r="P8" i="5"/>
  <c r="L6" i="5"/>
  <c r="P4" i="5"/>
  <c r="T2" i="5"/>
  <c r="S10" i="5"/>
  <c r="S3" i="5"/>
  <c r="S4" i="5"/>
  <c r="S12" i="5"/>
  <c r="T7" i="5"/>
  <c r="S9" i="5"/>
  <c r="S7" i="5"/>
  <c r="P2" i="5"/>
  <c r="O15" i="4"/>
  <c r="P15" i="4"/>
  <c r="T10" i="4"/>
  <c r="L13" i="4"/>
  <c r="M12" i="4"/>
  <c r="L5" i="4"/>
  <c r="M4" i="4"/>
  <c r="L12" i="4"/>
  <c r="M11" i="4"/>
  <c r="P8" i="4"/>
  <c r="L4" i="4"/>
  <c r="M10" i="4"/>
  <c r="L10" i="4"/>
  <c r="M9" i="4"/>
  <c r="P6" i="4"/>
  <c r="O14" i="4"/>
  <c r="L9" i="4"/>
  <c r="P5" i="4"/>
  <c r="P13" i="4"/>
  <c r="T4" i="4"/>
  <c r="S4" i="4"/>
  <c r="T6" i="4"/>
  <c r="S6" i="4"/>
  <c r="T8" i="4"/>
  <c r="S8" i="4"/>
  <c r="S10" i="4"/>
  <c r="T2" i="4"/>
  <c r="S2" i="4"/>
  <c r="T12" i="4"/>
  <c r="S12" i="4"/>
  <c r="T14" i="4"/>
  <c r="S14" i="4"/>
  <c r="K2" i="4"/>
  <c r="O2" i="4"/>
  <c r="L9" i="1"/>
  <c r="L2" i="1"/>
  <c r="K2" i="1"/>
  <c r="K4" i="1"/>
  <c r="K6" i="1"/>
  <c r="K8" i="1"/>
  <c r="K10" i="1"/>
  <c r="K12" i="1"/>
  <c r="K14" i="1"/>
  <c r="K3" i="1"/>
  <c r="K7" i="1"/>
  <c r="K11" i="1"/>
  <c r="K15" i="1"/>
  <c r="K5" i="1"/>
  <c r="K9" i="1"/>
  <c r="K13" i="1"/>
  <c r="Q3" i="1"/>
  <c r="S3" i="1"/>
  <c r="T3" i="1"/>
  <c r="O4" i="1"/>
  <c r="Q4" i="1"/>
  <c r="S4" i="1" s="1"/>
  <c r="Q5" i="1"/>
  <c r="S5" i="1" s="1"/>
  <c r="Q6" i="1"/>
  <c r="S6" i="1" s="1"/>
  <c r="Q7" i="1"/>
  <c r="S7" i="1" s="1"/>
  <c r="Q8" i="1"/>
  <c r="S8" i="1" s="1"/>
  <c r="Q9" i="1"/>
  <c r="T9" i="1" s="1"/>
  <c r="P10" i="1"/>
  <c r="Q10" i="1"/>
  <c r="T10" i="1" s="1"/>
  <c r="Q11" i="1"/>
  <c r="S11" i="1" s="1"/>
  <c r="T11" i="1"/>
  <c r="Q12" i="1"/>
  <c r="T12" i="1" s="1"/>
  <c r="Q13" i="1"/>
  <c r="S13" i="1"/>
  <c r="T13" i="1"/>
  <c r="Q14" i="1"/>
  <c r="S14" i="1" s="1"/>
  <c r="Q15" i="1"/>
  <c r="S15" i="1" s="1"/>
  <c r="P2" i="1"/>
  <c r="O2" i="1"/>
  <c r="M3" i="1"/>
  <c r="O3" i="1" s="1"/>
  <c r="M4" i="1"/>
  <c r="M5" i="1"/>
  <c r="P5" i="1" s="1"/>
  <c r="M6" i="1"/>
  <c r="O6" i="1" s="1"/>
  <c r="M7" i="1"/>
  <c r="O7" i="1" s="1"/>
  <c r="M8" i="1"/>
  <c r="O8" i="1" s="1"/>
  <c r="M9" i="1"/>
  <c r="O9" i="1" s="1"/>
  <c r="M10" i="1"/>
  <c r="O10" i="1" s="1"/>
  <c r="M11" i="1"/>
  <c r="M12" i="1"/>
  <c r="O12" i="1" s="1"/>
  <c r="M13" i="1"/>
  <c r="P13" i="1" s="1"/>
  <c r="M14" i="1"/>
  <c r="P14" i="1" s="1"/>
  <c r="M15" i="1"/>
  <c r="O15" i="1" s="1"/>
  <c r="Q2" i="1"/>
  <c r="T2" i="1" s="1"/>
  <c r="T14" i="1" l="1"/>
  <c r="S10" i="1"/>
  <c r="S2" i="1"/>
  <c r="O14" i="1"/>
  <c r="P9" i="1"/>
  <c r="T4" i="1"/>
  <c r="P7" i="1"/>
  <c r="S12" i="1"/>
  <c r="P12" i="4"/>
  <c r="O12" i="4"/>
  <c r="O10" i="4"/>
  <c r="P10" i="4"/>
  <c r="P4" i="4"/>
  <c r="O4" i="4"/>
  <c r="O9" i="4"/>
  <c r="P9" i="4"/>
  <c r="O11" i="4"/>
  <c r="P11" i="4"/>
  <c r="T5" i="4"/>
  <c r="S5" i="4"/>
  <c r="T9" i="4"/>
  <c r="S9" i="4"/>
  <c r="T11" i="4"/>
  <c r="S11" i="4"/>
  <c r="T15" i="4"/>
  <c r="S15" i="4"/>
  <c r="T7" i="4"/>
  <c r="S7" i="4"/>
  <c r="T13" i="4"/>
  <c r="S13" i="4"/>
  <c r="T3" i="4"/>
  <c r="S3" i="4"/>
  <c r="O11" i="1"/>
  <c r="P6" i="1"/>
  <c r="T5" i="1"/>
  <c r="P8" i="1"/>
  <c r="P15" i="1"/>
  <c r="O13" i="1"/>
  <c r="S9" i="1"/>
  <c r="O5" i="1"/>
  <c r="T6" i="1"/>
  <c r="T15" i="1"/>
  <c r="P11" i="1"/>
  <c r="T7" i="1"/>
  <c r="P3" i="1"/>
  <c r="P12" i="1"/>
  <c r="T8" i="1"/>
  <c r="P4" i="1"/>
</calcChain>
</file>

<file path=xl/sharedStrings.xml><?xml version="1.0" encoding="utf-8"?>
<sst xmlns="http://schemas.openxmlformats.org/spreadsheetml/2006/main" count="102" uniqueCount="29">
  <si>
    <t>Country</t>
  </si>
  <si>
    <t>site</t>
  </si>
  <si>
    <t>Number of TB patients</t>
  </si>
  <si>
    <t>Expected number of pregnant TB patients (per 1000 births per year)</t>
  </si>
  <si>
    <t>Before: Pregnant within 3 months of completing TB treatment</t>
  </si>
  <si>
    <t>During: TB diagnosed during pregnancy</t>
  </si>
  <si>
    <t>After: TB diagnosed within 3 months postpartum</t>
  </si>
  <si>
    <t>Belarus</t>
  </si>
  <si>
    <t>Belgium</t>
  </si>
  <si>
    <t>Italy</t>
  </si>
  <si>
    <t>Serbia</t>
  </si>
  <si>
    <t>Slovakia</t>
  </si>
  <si>
    <t>Spain</t>
  </si>
  <si>
    <t>Ukraine</t>
  </si>
  <si>
    <t>United Kingdom</t>
  </si>
  <si>
    <t>USA</t>
  </si>
  <si>
    <t>CBR</t>
  </si>
  <si>
    <t>irrP</t>
  </si>
  <si>
    <t>irrPP</t>
  </si>
  <si>
    <t>irrPlo</t>
  </si>
  <si>
    <t>irrphi</t>
  </si>
  <si>
    <t>seirrP</t>
  </si>
  <si>
    <t>seirrPP</t>
  </si>
  <si>
    <t>irrPPlo</t>
  </si>
  <si>
    <t>irrPPhi</t>
  </si>
  <si>
    <t>irrP-</t>
  </si>
  <si>
    <t>seirrP-</t>
  </si>
  <si>
    <t>irrPlo-</t>
  </si>
  <si>
    <t>irrphi-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</si>
</sst>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5"/>
  <sheetViews>
    <sheetView tabSelected="1" topLeftCell="F1" workbookViewId="0">
      <selection activeCell="I2" sqref="I2"/>
    </sheetView>
  </sheetViews>
  <sheetFormatPr defaultColWidth="14.42578125" defaultRowHeight="15.75" customHeight="1" x14ac:dyDescent="0.2"/>
  <cols>
    <col min="6" max="6" width="27.7109375" customWidth="1"/>
    <col min="8" max="8" width="23" customWidth="1"/>
  </cols>
  <sheetData>
    <row r="1" spans="1:20" ht="15.75" customHeight="1" x14ac:dyDescent="0.2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25</v>
      </c>
      <c r="J1" s="1" t="s">
        <v>26</v>
      </c>
      <c r="K1" s="1" t="s">
        <v>27</v>
      </c>
      <c r="L1" s="1" t="s">
        <v>28</v>
      </c>
      <c r="M1" s="3" t="s">
        <v>17</v>
      </c>
      <c r="N1" s="1" t="s">
        <v>21</v>
      </c>
      <c r="O1" s="1" t="s">
        <v>19</v>
      </c>
      <c r="P1" s="1" t="s">
        <v>20</v>
      </c>
      <c r="Q1" s="1" t="s">
        <v>18</v>
      </c>
      <c r="R1" s="1" t="s">
        <v>22</v>
      </c>
      <c r="S1" s="1" t="s">
        <v>23</v>
      </c>
      <c r="T1" s="1" t="s">
        <v>24</v>
      </c>
    </row>
    <row r="2" spans="1:20" ht="15.75" customHeight="1" x14ac:dyDescent="0.2">
      <c r="A2" s="1" t="s">
        <v>7</v>
      </c>
      <c r="B2" s="1">
        <v>1</v>
      </c>
      <c r="C2" s="1">
        <v>13</v>
      </c>
      <c r="D2" s="1">
        <v>5500</v>
      </c>
      <c r="E2" s="1">
        <v>54.9</v>
      </c>
      <c r="F2" s="1">
        <v>16</v>
      </c>
      <c r="G2" s="1">
        <v>15</v>
      </c>
      <c r="H2" s="1">
        <v>6</v>
      </c>
      <c r="I2">
        <f>(F2/(D2-F2))/(C2/1000*3/4)</f>
        <v>0.29923881127382224</v>
      </c>
      <c r="J2" s="2">
        <f>SQRT(1/F2+1/(D2-F2))</f>
        <v>0.25036443168034073</v>
      </c>
      <c r="K2" s="2">
        <f>I2*EXP(-1.96*J2)</f>
        <v>0.18319069664015106</v>
      </c>
      <c r="L2" s="2">
        <f>I2*EXP(1.96*J2)</f>
        <v>0.48880138464926998</v>
      </c>
      <c r="M2">
        <f>(G2/(D2-G2))/((C2/1000)*3/4)</f>
        <v>0.28048523946427323</v>
      </c>
      <c r="N2" s="2">
        <f>SQRT(1/G2+1/(D2-F2))</f>
        <v>0.25855176525656648</v>
      </c>
      <c r="O2" s="2">
        <f>M2*EXP(-1.96*N2)</f>
        <v>0.16897649821640104</v>
      </c>
      <c r="P2" s="2">
        <f>M2*EXP(1.96*N2)</f>
        <v>0.46557935800385003</v>
      </c>
      <c r="Q2">
        <f>(H2/(D2-H2))/(C2/1000*1/4)</f>
        <v>0.3360309148441657</v>
      </c>
      <c r="R2" s="2">
        <f>SQRT(1/H2+1/(D2-H2))</f>
        <v>0.40847115370881115</v>
      </c>
      <c r="S2" s="2">
        <f>Q2*EXP(-1.96*R2)</f>
        <v>0.15089733469983424</v>
      </c>
      <c r="T2" s="2">
        <f>Q2*EXP(1.96*R2)</f>
        <v>0.74830198926721647</v>
      </c>
    </row>
    <row r="3" spans="1:20" ht="15.75" customHeight="1" x14ac:dyDescent="0.2">
      <c r="A3" s="1" t="s">
        <v>8</v>
      </c>
      <c r="B3" s="1">
        <v>1</v>
      </c>
      <c r="C3" s="1">
        <v>12</v>
      </c>
      <c r="D3" s="1">
        <v>143</v>
      </c>
      <c r="E3" s="1">
        <v>1.3</v>
      </c>
      <c r="F3" s="1">
        <v>0</v>
      </c>
      <c r="G3" s="1">
        <v>11</v>
      </c>
      <c r="H3" s="1">
        <v>5</v>
      </c>
      <c r="I3">
        <f t="shared" ref="I3:I15" si="0">(F3/(D3-F3))/(C3/1000*3/4)</f>
        <v>0</v>
      </c>
      <c r="J3" s="2" t="e">
        <f t="shared" ref="J3:J15" si="1">SQRT(1/F3+1/(D3-F3))</f>
        <v>#DIV/0!</v>
      </c>
      <c r="K3" s="2" t="e">
        <f t="shared" ref="K3:K15" si="2">I3*EXP(-1.96*J3)</f>
        <v>#DIV/0!</v>
      </c>
      <c r="L3" s="2" t="e">
        <f t="shared" ref="L3:L15" si="3">I3*EXP(1.96*J3)</f>
        <v>#DIV/0!</v>
      </c>
      <c r="M3">
        <f t="shared" ref="M3:M15" si="4">(G3/(D3-F3))/(C3/1000*3/4)</f>
        <v>8.5470085470085468</v>
      </c>
      <c r="N3" s="2">
        <f t="shared" ref="N3:N15" si="5">SQRT(1/G3+1/(D3-F3))</f>
        <v>0.31289310938737191</v>
      </c>
      <c r="O3" s="2">
        <f t="shared" ref="O3:O15" si="6">M3*EXP(-1.96*N3)</f>
        <v>4.6288610753146697</v>
      </c>
      <c r="P3" s="2">
        <f t="shared" ref="P3:P15" si="7">M3*EXP(1.96*N3)</f>
        <v>15.781712588484011</v>
      </c>
      <c r="Q3">
        <f t="shared" ref="Q3:Q15" si="8">(H3/(D3-H3))/(C3/1000*1/4)</f>
        <v>12.077294685990339</v>
      </c>
      <c r="R3" s="2">
        <f t="shared" ref="R3:R15" si="9">SQRT(1/H3+1/(D3-H3))</f>
        <v>0.45524320622233805</v>
      </c>
      <c r="S3" s="2">
        <f t="shared" ref="S3:S15" si="10">Q3*EXP(-1.96*R3)</f>
        <v>4.9483319173557154</v>
      </c>
      <c r="T3" s="2">
        <f t="shared" ref="T3:T15" si="11">Q3*EXP(1.96*R3)</f>
        <v>29.476811452493575</v>
      </c>
    </row>
    <row r="4" spans="1:20" ht="15.75" customHeight="1" x14ac:dyDescent="0.2">
      <c r="A4" s="1" t="s">
        <v>9</v>
      </c>
      <c r="B4" s="1">
        <v>1</v>
      </c>
      <c r="C4" s="1">
        <v>9</v>
      </c>
      <c r="D4" s="1">
        <v>1860</v>
      </c>
      <c r="F4" s="1">
        <v>7</v>
      </c>
      <c r="G4" s="1">
        <v>1</v>
      </c>
      <c r="H4" s="1">
        <v>2</v>
      </c>
      <c r="I4">
        <f t="shared" si="0"/>
        <v>0.55965301513061905</v>
      </c>
      <c r="J4" s="2">
        <f t="shared" si="1"/>
        <v>0.37867771028222696</v>
      </c>
      <c r="K4" s="2">
        <f t="shared" si="2"/>
        <v>0.26642923235182703</v>
      </c>
      <c r="L4" s="2">
        <f t="shared" si="3"/>
        <v>1.1755898351693956</v>
      </c>
      <c r="M4">
        <f t="shared" si="4"/>
        <v>7.9950430732945582E-2</v>
      </c>
      <c r="N4" s="2">
        <f t="shared" si="5"/>
        <v>1.0002697963086997</v>
      </c>
      <c r="O4" s="2">
        <f t="shared" si="6"/>
        <v>1.1255737808236072E-2</v>
      </c>
      <c r="P4" s="2">
        <f t="shared" si="7"/>
        <v>0.56789448042280355</v>
      </c>
      <c r="Q4">
        <f t="shared" si="8"/>
        <v>0.47841167324482714</v>
      </c>
      <c r="R4" s="2">
        <f t="shared" si="9"/>
        <v>0.70748725298227133</v>
      </c>
      <c r="S4" s="2">
        <f t="shared" si="10"/>
        <v>0.11955739955919829</v>
      </c>
      <c r="T4" s="2">
        <f t="shared" si="11"/>
        <v>1.9143752702950645</v>
      </c>
    </row>
    <row r="5" spans="1:20" ht="15.75" customHeight="1" x14ac:dyDescent="0.2">
      <c r="A5" s="1" t="s">
        <v>9</v>
      </c>
      <c r="B5" s="1">
        <v>2</v>
      </c>
      <c r="C5" s="1">
        <v>9</v>
      </c>
      <c r="D5" s="1">
        <v>217</v>
      </c>
      <c r="F5" s="1">
        <v>4</v>
      </c>
      <c r="G5" s="1">
        <v>1</v>
      </c>
      <c r="H5" s="1">
        <v>0</v>
      </c>
      <c r="I5">
        <f t="shared" si="0"/>
        <v>2.7821248478525478</v>
      </c>
      <c r="J5" s="2">
        <f t="shared" si="1"/>
        <v>0.50467299876330929</v>
      </c>
      <c r="K5" s="2">
        <f t="shared" si="2"/>
        <v>1.0346424332766897</v>
      </c>
      <c r="L5" s="2">
        <f t="shared" si="3"/>
        <v>7.4810566627597712</v>
      </c>
      <c r="M5">
        <f t="shared" si="4"/>
        <v>0.69553121196313694</v>
      </c>
      <c r="N5" s="2">
        <f t="shared" si="5"/>
        <v>1.0023446691037725</v>
      </c>
      <c r="O5" s="2">
        <f t="shared" si="6"/>
        <v>9.752222843099069E-2</v>
      </c>
      <c r="P5" s="2">
        <f t="shared" si="7"/>
        <v>4.9605477089485719</v>
      </c>
      <c r="Q5">
        <f t="shared" si="8"/>
        <v>0</v>
      </c>
      <c r="R5" s="2" t="e">
        <f t="shared" si="9"/>
        <v>#DIV/0!</v>
      </c>
      <c r="S5" s="2" t="e">
        <f t="shared" si="10"/>
        <v>#DIV/0!</v>
      </c>
      <c r="T5" s="2" t="e">
        <f t="shared" si="11"/>
        <v>#DIV/0!</v>
      </c>
    </row>
    <row r="6" spans="1:20" ht="15.75" customHeight="1" x14ac:dyDescent="0.2">
      <c r="A6" s="1" t="s">
        <v>9</v>
      </c>
      <c r="B6" s="1">
        <v>3</v>
      </c>
      <c r="C6" s="1">
        <v>9</v>
      </c>
      <c r="D6" s="1">
        <v>103</v>
      </c>
      <c r="F6" s="1">
        <v>1</v>
      </c>
      <c r="G6" s="1">
        <v>0</v>
      </c>
      <c r="H6" s="1">
        <v>1</v>
      </c>
      <c r="I6">
        <f t="shared" si="0"/>
        <v>1.4524328249818448</v>
      </c>
      <c r="J6" s="2">
        <f t="shared" si="1"/>
        <v>1.0048900047112757</v>
      </c>
      <c r="K6" s="2">
        <f t="shared" si="2"/>
        <v>0.2026359117525012</v>
      </c>
      <c r="L6" s="2">
        <f t="shared" si="3"/>
        <v>10.410598461250801</v>
      </c>
      <c r="M6">
        <f t="shared" si="4"/>
        <v>0</v>
      </c>
      <c r="N6" s="2" t="e">
        <f t="shared" si="5"/>
        <v>#DIV/0!</v>
      </c>
      <c r="O6" s="2" t="e">
        <f t="shared" si="6"/>
        <v>#DIV/0!</v>
      </c>
      <c r="P6" s="2" t="e">
        <f t="shared" si="7"/>
        <v>#DIV/0!</v>
      </c>
      <c r="Q6">
        <f t="shared" si="8"/>
        <v>4.3572984749455337</v>
      </c>
      <c r="R6" s="2">
        <f t="shared" si="9"/>
        <v>1.0048900047112757</v>
      </c>
      <c r="S6" s="2">
        <f t="shared" si="10"/>
        <v>0.60790773525750352</v>
      </c>
      <c r="T6" s="2">
        <f t="shared" si="11"/>
        <v>31.231795383752402</v>
      </c>
    </row>
    <row r="7" spans="1:20" ht="15.75" customHeight="1" x14ac:dyDescent="0.2">
      <c r="A7" s="1" t="s">
        <v>9</v>
      </c>
      <c r="B7" s="1">
        <v>0</v>
      </c>
      <c r="C7" s="1">
        <v>9</v>
      </c>
      <c r="D7" s="1">
        <v>2180</v>
      </c>
      <c r="E7" s="1">
        <v>15.1</v>
      </c>
      <c r="F7" s="1">
        <v>12</v>
      </c>
      <c r="G7" s="1">
        <v>2</v>
      </c>
      <c r="H7" s="1">
        <v>3</v>
      </c>
      <c r="I7">
        <f t="shared" si="0"/>
        <v>0.82000820008200093</v>
      </c>
      <c r="J7" s="2">
        <f t="shared" si="1"/>
        <v>0.28947294855630196</v>
      </c>
      <c r="K7" s="2">
        <f t="shared" si="2"/>
        <v>0.46495813121607893</v>
      </c>
      <c r="L7" s="2">
        <f t="shared" si="3"/>
        <v>1.4461806409171789</v>
      </c>
      <c r="M7">
        <f t="shared" si="4"/>
        <v>0.13666803334700015</v>
      </c>
      <c r="N7" s="2">
        <f t="shared" si="5"/>
        <v>0.70743286226506763</v>
      </c>
      <c r="O7" s="2">
        <f t="shared" si="6"/>
        <v>3.4157646187929928E-2</v>
      </c>
      <c r="P7" s="2">
        <f t="shared" si="7"/>
        <v>0.54682196882573608</v>
      </c>
      <c r="Q7">
        <f t="shared" si="8"/>
        <v>0.61246363497167355</v>
      </c>
      <c r="R7" s="2">
        <f t="shared" si="9"/>
        <v>0.57774793903532196</v>
      </c>
      <c r="S7" s="2">
        <f t="shared" si="10"/>
        <v>0.19737463211238371</v>
      </c>
      <c r="T7" s="2">
        <f t="shared" si="11"/>
        <v>1.9005061600273405</v>
      </c>
    </row>
    <row r="8" spans="1:20" ht="15.75" customHeight="1" x14ac:dyDescent="0.2">
      <c r="A8" s="1" t="s">
        <v>10</v>
      </c>
      <c r="B8" s="1">
        <v>1</v>
      </c>
      <c r="C8" s="1">
        <v>9</v>
      </c>
      <c r="D8" s="1">
        <v>1353</v>
      </c>
      <c r="E8" s="1">
        <v>9.4</v>
      </c>
      <c r="F8" s="1">
        <v>0</v>
      </c>
      <c r="G8" s="1">
        <v>2</v>
      </c>
      <c r="H8" s="1">
        <v>1</v>
      </c>
      <c r="I8">
        <f t="shared" si="0"/>
        <v>0</v>
      </c>
      <c r="J8" s="2" t="e">
        <f t="shared" si="1"/>
        <v>#DIV/0!</v>
      </c>
      <c r="K8" s="2" t="e">
        <f t="shared" si="2"/>
        <v>#DIV/0!</v>
      </c>
      <c r="L8" s="2" t="e">
        <f t="shared" si="3"/>
        <v>#DIV/0!</v>
      </c>
      <c r="M8">
        <f t="shared" si="4"/>
        <v>0.21899208891078814</v>
      </c>
      <c r="N8" s="2">
        <f t="shared" si="5"/>
        <v>0.70762920961480524</v>
      </c>
      <c r="O8" s="2">
        <f t="shared" si="6"/>
        <v>5.4711961199805141E-2</v>
      </c>
      <c r="P8" s="2">
        <f t="shared" si="7"/>
        <v>0.87654571237854551</v>
      </c>
      <c r="Q8">
        <f t="shared" si="8"/>
        <v>0.32873109796186722</v>
      </c>
      <c r="R8" s="2">
        <f t="shared" si="9"/>
        <v>1.0003697541261503</v>
      </c>
      <c r="S8" s="2">
        <f t="shared" si="10"/>
        <v>4.6270997783463802E-2</v>
      </c>
      <c r="T8" s="2">
        <f t="shared" si="11"/>
        <v>2.335461518961115</v>
      </c>
    </row>
    <row r="9" spans="1:20" ht="15.75" customHeight="1" x14ac:dyDescent="0.2">
      <c r="A9" s="1" t="s">
        <v>11</v>
      </c>
      <c r="B9" s="1">
        <v>1</v>
      </c>
      <c r="C9" s="1">
        <v>11</v>
      </c>
      <c r="D9" s="1">
        <v>1197</v>
      </c>
      <c r="E9" s="1">
        <v>10.1</v>
      </c>
      <c r="F9" s="1">
        <v>4</v>
      </c>
      <c r="G9" s="1">
        <v>4</v>
      </c>
      <c r="H9" s="1">
        <v>21</v>
      </c>
      <c r="I9">
        <f t="shared" si="0"/>
        <v>0.40641113566511722</v>
      </c>
      <c r="J9" s="2">
        <f t="shared" si="1"/>
        <v>0.50083752152500449</v>
      </c>
      <c r="K9" s="2">
        <f t="shared" si="2"/>
        <v>0.15228042987735468</v>
      </c>
      <c r="L9" s="2">
        <f t="shared" si="3"/>
        <v>1.084643715056733</v>
      </c>
      <c r="M9">
        <f t="shared" si="4"/>
        <v>0.40641113566511722</v>
      </c>
      <c r="N9" s="2">
        <f t="shared" si="5"/>
        <v>0.50083752152500449</v>
      </c>
      <c r="O9" s="2">
        <f t="shared" si="6"/>
        <v>0.15228042987735468</v>
      </c>
      <c r="P9" s="2">
        <f t="shared" si="7"/>
        <v>1.084643715056733</v>
      </c>
      <c r="Q9">
        <f t="shared" si="8"/>
        <v>6.4935064935064934</v>
      </c>
      <c r="R9" s="2">
        <f t="shared" si="9"/>
        <v>0.22015764296317772</v>
      </c>
      <c r="S9" s="2">
        <f t="shared" si="10"/>
        <v>4.2177157767110796</v>
      </c>
      <c r="T9" s="2">
        <f t="shared" si="11"/>
        <v>9.9972660116256602</v>
      </c>
    </row>
    <row r="10" spans="1:20" ht="15.75" customHeight="1" x14ac:dyDescent="0.2">
      <c r="A10" s="1" t="s">
        <v>12</v>
      </c>
      <c r="B10" s="1">
        <v>2</v>
      </c>
      <c r="C10" s="1">
        <v>10</v>
      </c>
      <c r="D10" s="1">
        <v>1946</v>
      </c>
      <c r="F10" s="1">
        <v>3</v>
      </c>
      <c r="G10" s="1">
        <v>2</v>
      </c>
      <c r="H10" s="1">
        <v>5</v>
      </c>
      <c r="I10">
        <f t="shared" si="0"/>
        <v>0.2058672156459084</v>
      </c>
      <c r="J10" s="2">
        <f t="shared" si="1"/>
        <v>0.57779581287202841</v>
      </c>
      <c r="K10" s="2">
        <f t="shared" si="2"/>
        <v>6.6337250261640127E-2</v>
      </c>
      <c r="L10" s="2">
        <f t="shared" si="3"/>
        <v>0.63887650318099143</v>
      </c>
      <c r="M10">
        <f t="shared" si="4"/>
        <v>0.1372448104306056</v>
      </c>
      <c r="N10" s="2">
        <f t="shared" si="5"/>
        <v>0.70747061284488333</v>
      </c>
      <c r="O10" s="2">
        <f t="shared" si="6"/>
        <v>3.4299263012620824E-2</v>
      </c>
      <c r="P10" s="2">
        <f t="shared" si="7"/>
        <v>0.54917034174180024</v>
      </c>
      <c r="Q10">
        <f t="shared" si="8"/>
        <v>1.0303967027305512</v>
      </c>
      <c r="R10" s="2">
        <f t="shared" si="9"/>
        <v>0.44778923429596346</v>
      </c>
      <c r="S10" s="2">
        <f t="shared" si="10"/>
        <v>0.42838925481811646</v>
      </c>
      <c r="T10" s="2">
        <f t="shared" si="11"/>
        <v>2.4783940144548464</v>
      </c>
    </row>
    <row r="11" spans="1:20" ht="15.75" customHeight="1" x14ac:dyDescent="0.2">
      <c r="A11" s="1" t="s">
        <v>12</v>
      </c>
      <c r="B11" s="1">
        <v>3</v>
      </c>
      <c r="C11" s="1">
        <v>10</v>
      </c>
      <c r="D11" s="1">
        <v>374</v>
      </c>
      <c r="F11" s="1">
        <v>1</v>
      </c>
      <c r="G11" s="1">
        <v>0</v>
      </c>
      <c r="H11" s="1">
        <v>2</v>
      </c>
      <c r="I11">
        <f t="shared" si="0"/>
        <v>0.35746201966041108</v>
      </c>
      <c r="J11" s="2">
        <f t="shared" si="1"/>
        <v>1.0013395853292992</v>
      </c>
      <c r="K11" s="2">
        <f t="shared" si="2"/>
        <v>5.0219506681486142E-2</v>
      </c>
      <c r="L11" s="2">
        <f t="shared" si="3"/>
        <v>2.5444116030476058</v>
      </c>
      <c r="M11">
        <f t="shared" si="4"/>
        <v>0</v>
      </c>
      <c r="N11" s="2" t="e">
        <f t="shared" si="5"/>
        <v>#DIV/0!</v>
      </c>
      <c r="O11" s="2" t="e">
        <f t="shared" si="6"/>
        <v>#DIV/0!</v>
      </c>
      <c r="P11" s="2" t="e">
        <f t="shared" si="7"/>
        <v>#DIV/0!</v>
      </c>
      <c r="Q11">
        <f t="shared" si="8"/>
        <v>2.1505376344086025</v>
      </c>
      <c r="R11" s="2">
        <f t="shared" si="9"/>
        <v>0.70900505784021794</v>
      </c>
      <c r="S11" s="2">
        <f t="shared" si="10"/>
        <v>0.53583337168101131</v>
      </c>
      <c r="T11" s="2">
        <f t="shared" si="11"/>
        <v>8.6310639863635821</v>
      </c>
    </row>
    <row r="12" spans="1:20" ht="15.75" customHeight="1" x14ac:dyDescent="0.2">
      <c r="A12" s="1" t="s">
        <v>12</v>
      </c>
      <c r="B12" s="1">
        <v>0</v>
      </c>
      <c r="C12" s="1">
        <v>10</v>
      </c>
      <c r="D12" s="1">
        <v>2320</v>
      </c>
      <c r="E12" s="1">
        <v>17.8</v>
      </c>
      <c r="F12" s="1">
        <v>4</v>
      </c>
      <c r="G12" s="1">
        <v>2</v>
      </c>
      <c r="H12" s="1">
        <v>7</v>
      </c>
      <c r="I12">
        <f t="shared" si="0"/>
        <v>0.23028209556706966</v>
      </c>
      <c r="J12" s="2">
        <f t="shared" si="1"/>
        <v>0.50043159265696668</v>
      </c>
      <c r="K12" s="2">
        <f t="shared" si="2"/>
        <v>8.6354346419947478E-2</v>
      </c>
      <c r="L12" s="2">
        <f t="shared" si="3"/>
        <v>0.61409582420869724</v>
      </c>
      <c r="M12">
        <f t="shared" si="4"/>
        <v>0.11514104778353483</v>
      </c>
      <c r="N12" s="2">
        <f t="shared" si="5"/>
        <v>0.7074120291097602</v>
      </c>
      <c r="O12" s="2">
        <f t="shared" si="6"/>
        <v>2.8778549546847523E-2</v>
      </c>
      <c r="P12" s="2">
        <f t="shared" si="7"/>
        <v>0.46067161456865396</v>
      </c>
      <c r="Q12">
        <f t="shared" si="8"/>
        <v>1.2105490704712494</v>
      </c>
      <c r="R12" s="2">
        <f t="shared" si="9"/>
        <v>0.3785359716207729</v>
      </c>
      <c r="S12" s="2">
        <f t="shared" si="10"/>
        <v>0.57645588146767979</v>
      </c>
      <c r="T12" s="2">
        <f t="shared" si="11"/>
        <v>2.5421356588257278</v>
      </c>
    </row>
    <row r="13" spans="1:20" ht="15.75" customHeight="1" x14ac:dyDescent="0.2">
      <c r="A13" s="1" t="s">
        <v>13</v>
      </c>
      <c r="B13" s="1">
        <v>1</v>
      </c>
      <c r="C13" s="1">
        <v>11</v>
      </c>
      <c r="D13" s="1">
        <v>500</v>
      </c>
      <c r="E13" s="1">
        <v>4.2</v>
      </c>
      <c r="F13" s="1">
        <v>10</v>
      </c>
      <c r="G13" s="1">
        <v>3</v>
      </c>
      <c r="H13" s="1">
        <v>35</v>
      </c>
      <c r="I13">
        <f t="shared" si="0"/>
        <v>2.4737167594310447</v>
      </c>
      <c r="J13" s="2">
        <f t="shared" si="1"/>
        <v>0.31943828249996997</v>
      </c>
      <c r="K13" s="2">
        <f t="shared" si="2"/>
        <v>1.3226307515568192</v>
      </c>
      <c r="L13" s="2">
        <f t="shared" si="3"/>
        <v>4.6265933244688737</v>
      </c>
      <c r="M13">
        <f t="shared" si="4"/>
        <v>0.74211502782931349</v>
      </c>
      <c r="N13" s="2">
        <f t="shared" si="5"/>
        <v>0.57911497102031817</v>
      </c>
      <c r="O13" s="2">
        <f t="shared" si="6"/>
        <v>0.23851660057192411</v>
      </c>
      <c r="P13" s="2">
        <f t="shared" si="7"/>
        <v>2.3089995128621248</v>
      </c>
      <c r="Q13">
        <f t="shared" si="8"/>
        <v>27.370478983382213</v>
      </c>
      <c r="R13" s="2">
        <f t="shared" si="9"/>
        <v>0.17527682734987296</v>
      </c>
      <c r="S13" s="2">
        <f t="shared" si="10"/>
        <v>19.41260197655998</v>
      </c>
      <c r="T13" s="2">
        <f t="shared" si="11"/>
        <v>38.59055682923551</v>
      </c>
    </row>
    <row r="14" spans="1:20" ht="15.75" customHeight="1" x14ac:dyDescent="0.2">
      <c r="A14" s="1" t="s">
        <v>14</v>
      </c>
      <c r="B14" s="1">
        <v>1</v>
      </c>
      <c r="C14" s="1">
        <v>18</v>
      </c>
      <c r="D14" s="1">
        <v>1774</v>
      </c>
      <c r="E14" s="1">
        <v>24.5</v>
      </c>
      <c r="F14" s="1">
        <v>7</v>
      </c>
      <c r="G14" s="1">
        <v>29</v>
      </c>
      <c r="H14" s="1">
        <v>20</v>
      </c>
      <c r="I14">
        <f t="shared" si="0"/>
        <v>0.29344568110838631</v>
      </c>
      <c r="J14" s="2">
        <f t="shared" si="1"/>
        <v>0.37871238930561296</v>
      </c>
      <c r="K14" s="2">
        <f t="shared" si="2"/>
        <v>0.1396886847517905</v>
      </c>
      <c r="L14" s="2">
        <f t="shared" si="3"/>
        <v>0.61644483169250397</v>
      </c>
      <c r="M14">
        <f t="shared" si="4"/>
        <v>1.2157035360204573</v>
      </c>
      <c r="N14" s="2">
        <f t="shared" si="5"/>
        <v>0.18721295248222802</v>
      </c>
      <c r="O14" s="2">
        <f t="shared" si="6"/>
        <v>0.84230387290445796</v>
      </c>
      <c r="P14" s="2">
        <f t="shared" si="7"/>
        <v>1.7546340875726743</v>
      </c>
      <c r="Q14">
        <f t="shared" si="8"/>
        <v>2.5338907893069811</v>
      </c>
      <c r="R14" s="2">
        <f t="shared" si="9"/>
        <v>0.2248780234429191</v>
      </c>
      <c r="S14" s="2">
        <f t="shared" si="10"/>
        <v>1.6306766589705746</v>
      </c>
      <c r="T14" s="2">
        <f t="shared" si="11"/>
        <v>3.9373854386239882</v>
      </c>
    </row>
    <row r="15" spans="1:20" ht="15.75" customHeight="1" x14ac:dyDescent="0.2">
      <c r="A15" s="1" t="s">
        <v>15</v>
      </c>
      <c r="B15" s="1">
        <v>1</v>
      </c>
      <c r="C15" s="1">
        <v>13</v>
      </c>
      <c r="D15" s="1">
        <v>250</v>
      </c>
      <c r="E15" s="1">
        <v>2.5</v>
      </c>
      <c r="F15" s="1">
        <v>0.1</v>
      </c>
      <c r="G15" s="1">
        <v>0</v>
      </c>
      <c r="H15" s="1">
        <v>5</v>
      </c>
      <c r="I15">
        <f t="shared" si="0"/>
        <v>4.1042057848780539E-2</v>
      </c>
      <c r="J15" s="2">
        <f t="shared" si="1"/>
        <v>3.1629103055003402</v>
      </c>
      <c r="K15" s="2">
        <f t="shared" si="2"/>
        <v>8.3349984423906261E-5</v>
      </c>
      <c r="L15" s="2">
        <f t="shared" si="3"/>
        <v>20.209368053337244</v>
      </c>
      <c r="M15">
        <f t="shared" si="4"/>
        <v>0</v>
      </c>
      <c r="N15" s="2" t="e">
        <f t="shared" si="5"/>
        <v>#DIV/0!</v>
      </c>
      <c r="O15" s="2" t="e">
        <f t="shared" si="6"/>
        <v>#DIV/0!</v>
      </c>
      <c r="P15" s="2" t="e">
        <f t="shared" si="7"/>
        <v>#DIV/0!</v>
      </c>
      <c r="Q15">
        <f t="shared" si="8"/>
        <v>6.2794348508634217</v>
      </c>
      <c r="R15" s="2">
        <f t="shared" si="9"/>
        <v>0.45175395145262565</v>
      </c>
      <c r="S15" s="2">
        <f t="shared" si="10"/>
        <v>2.5904775467054444</v>
      </c>
      <c r="T15" s="2">
        <f t="shared" si="11"/>
        <v>15.221634364824602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8"/>
  <sheetViews>
    <sheetView topLeftCell="D1" workbookViewId="0">
      <selection activeCell="I2" sqref="I2"/>
    </sheetView>
  </sheetViews>
  <sheetFormatPr defaultColWidth="14.42578125" defaultRowHeight="15.75" customHeight="1" x14ac:dyDescent="0.2"/>
  <cols>
    <col min="6" max="6" width="27.7109375" customWidth="1"/>
    <col min="8" max="8" width="23" customWidth="1"/>
  </cols>
  <sheetData>
    <row r="1" spans="1:20" ht="15.75" customHeight="1" x14ac:dyDescent="0.2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25</v>
      </c>
      <c r="J1" s="1" t="s">
        <v>26</v>
      </c>
      <c r="K1" s="1" t="s">
        <v>27</v>
      </c>
      <c r="L1" s="1" t="s">
        <v>28</v>
      </c>
      <c r="M1" s="3" t="s">
        <v>17</v>
      </c>
      <c r="N1" s="1" t="s">
        <v>21</v>
      </c>
      <c r="O1" s="1" t="s">
        <v>19</v>
      </c>
      <c r="P1" s="1" t="s">
        <v>20</v>
      </c>
      <c r="Q1" s="1" t="s">
        <v>18</v>
      </c>
      <c r="R1" s="1" t="s">
        <v>22</v>
      </c>
      <c r="S1" s="1" t="s">
        <v>23</v>
      </c>
      <c r="T1" s="1" t="s">
        <v>24</v>
      </c>
    </row>
    <row r="2" spans="1:20" ht="15.75" customHeight="1" x14ac:dyDescent="0.2">
      <c r="A2" s="1" t="s">
        <v>7</v>
      </c>
      <c r="B2" s="1">
        <v>1</v>
      </c>
      <c r="C2" s="1">
        <v>13</v>
      </c>
      <c r="D2" s="1">
        <v>5500</v>
      </c>
      <c r="E2" s="1">
        <v>54.9</v>
      </c>
      <c r="F2" s="1">
        <v>16</v>
      </c>
      <c r="G2" s="1">
        <v>15</v>
      </c>
      <c r="H2" s="1">
        <v>6</v>
      </c>
      <c r="I2">
        <f>F2/D2</f>
        <v>2.9090909090909089E-3</v>
      </c>
      <c r="J2" s="2">
        <f>SQRT(1/C2+1/B2)</f>
        <v>1.0377490433255416</v>
      </c>
      <c r="K2" s="2">
        <f>I2*EXP(-1.96*J2)</f>
        <v>3.8054627418715442E-4</v>
      </c>
      <c r="L2" s="2">
        <f>I2*EXP(1.96*J2)</f>
        <v>2.2238583035484726E-2</v>
      </c>
      <c r="M2">
        <f>G2/D2/I2</f>
        <v>0.93750000000000011</v>
      </c>
      <c r="N2" s="2">
        <f>SQRT(1/G2+1/F2)</f>
        <v>0.3593976442141304</v>
      </c>
      <c r="O2" s="2">
        <f>M2*EXP(-1.96*N2)</f>
        <v>0.46349582396676092</v>
      </c>
      <c r="P2" s="2">
        <f>M2*EXP(1.96*N2)</f>
        <v>1.8962549489184397</v>
      </c>
      <c r="Q2">
        <f>(H2/D2)/I2</f>
        <v>0.37500000000000006</v>
      </c>
      <c r="R2" s="2">
        <f>SQRT(1/H2+1/H2)</f>
        <v>0.57735026918962573</v>
      </c>
      <c r="S2" s="2">
        <f>Q2*EXP(-1.96*R2)</f>
        <v>0.12094301670616764</v>
      </c>
      <c r="T2" s="2">
        <f>Q2*EXP(1.96*R2)</f>
        <v>1.1627376580298967</v>
      </c>
    </row>
    <row r="3" spans="1:20" ht="15.75" customHeight="1" x14ac:dyDescent="0.2">
      <c r="A3" s="1" t="s">
        <v>8</v>
      </c>
      <c r="B3" s="1">
        <v>1</v>
      </c>
      <c r="C3" s="1">
        <v>12</v>
      </c>
      <c r="D3" s="1">
        <v>143</v>
      </c>
      <c r="E3" s="1">
        <v>1.3</v>
      </c>
      <c r="F3" s="1">
        <v>0</v>
      </c>
      <c r="G3" s="1">
        <v>11</v>
      </c>
      <c r="H3" s="1">
        <v>5</v>
      </c>
      <c r="I3">
        <f t="shared" ref="I3:I15" si="0">F3/D3</f>
        <v>0</v>
      </c>
      <c r="J3" s="2">
        <f t="shared" ref="J3:J15" si="1">SQRT(1/C3+1/B3)</f>
        <v>1.0408329997330663</v>
      </c>
      <c r="K3" s="2">
        <f t="shared" ref="K3:K15" si="2">I3*EXP(-1.96*J3)</f>
        <v>0</v>
      </c>
      <c r="L3" s="2">
        <f t="shared" ref="L3:L15" si="3">I3*EXP(1.96*J3)</f>
        <v>0</v>
      </c>
      <c r="M3" t="e">
        <f t="shared" ref="M3:M15" si="4">G3/D3/I3</f>
        <v>#DIV/0!</v>
      </c>
      <c r="N3" s="2" t="e">
        <f t="shared" ref="N3:N15" si="5">SQRT(1/G3+1/F3)</f>
        <v>#DIV/0!</v>
      </c>
      <c r="O3" s="2" t="e">
        <f t="shared" ref="O3:O15" si="6">M3*EXP(-1.96*N3)</f>
        <v>#DIV/0!</v>
      </c>
      <c r="P3" s="2" t="e">
        <f t="shared" ref="P3:P15" si="7">M3*EXP(1.96*N3)</f>
        <v>#DIV/0!</v>
      </c>
      <c r="Q3" t="e">
        <f t="shared" ref="Q3:Q15" si="8">(H3/D3)/I3</f>
        <v>#DIV/0!</v>
      </c>
      <c r="R3" s="2">
        <f t="shared" ref="R3:R15" si="9">SQRT(1/H3+1/H3)</f>
        <v>0.63245553203367588</v>
      </c>
      <c r="S3" s="2" t="e">
        <f t="shared" ref="S3:S15" si="10">Q3*EXP(-1.96*R3)</f>
        <v>#DIV/0!</v>
      </c>
      <c r="T3" s="2" t="e">
        <f t="shared" ref="T3:T15" si="11">Q3*EXP(1.96*R3)</f>
        <v>#DIV/0!</v>
      </c>
    </row>
    <row r="4" spans="1:20" ht="15.75" customHeight="1" x14ac:dyDescent="0.2">
      <c r="A4" s="1" t="s">
        <v>9</v>
      </c>
      <c r="B4" s="1">
        <v>1</v>
      </c>
      <c r="C4" s="1">
        <v>9</v>
      </c>
      <c r="D4" s="1">
        <v>1860</v>
      </c>
      <c r="F4" s="1">
        <v>7</v>
      </c>
      <c r="G4" s="1">
        <v>1</v>
      </c>
      <c r="H4" s="1">
        <v>2</v>
      </c>
      <c r="I4">
        <f t="shared" si="0"/>
        <v>3.763440860215054E-3</v>
      </c>
      <c r="J4" s="2">
        <f t="shared" si="1"/>
        <v>1.0540925533894598</v>
      </c>
      <c r="K4" s="2">
        <f t="shared" si="2"/>
        <v>4.7678589642542881E-4</v>
      </c>
      <c r="L4" s="2">
        <f t="shared" si="3"/>
        <v>2.9706178841536791E-2</v>
      </c>
      <c r="M4">
        <f t="shared" si="4"/>
        <v>0.14285714285714285</v>
      </c>
      <c r="N4" s="2">
        <f t="shared" si="5"/>
        <v>1.0690449676496976</v>
      </c>
      <c r="O4" s="2">
        <f t="shared" si="6"/>
        <v>1.757569520406432E-2</v>
      </c>
      <c r="P4" s="2">
        <f t="shared" si="7"/>
        <v>1.1611582374611731</v>
      </c>
      <c r="Q4">
        <f t="shared" si="8"/>
        <v>0.2857142857142857</v>
      </c>
      <c r="R4" s="2">
        <f t="shared" si="9"/>
        <v>1</v>
      </c>
      <c r="S4" s="2">
        <f t="shared" si="10"/>
        <v>4.0245263120298573E-2</v>
      </c>
      <c r="T4" s="2">
        <f t="shared" si="11"/>
        <v>2.0283791614733233</v>
      </c>
    </row>
    <row r="5" spans="1:20" ht="15.75" customHeight="1" x14ac:dyDescent="0.2">
      <c r="A5" s="1" t="s">
        <v>9</v>
      </c>
      <c r="B5" s="1">
        <v>2</v>
      </c>
      <c r="C5" s="1">
        <v>9</v>
      </c>
      <c r="D5" s="1">
        <v>217</v>
      </c>
      <c r="F5" s="1">
        <v>4</v>
      </c>
      <c r="G5" s="1">
        <v>1</v>
      </c>
      <c r="H5" s="1">
        <v>0</v>
      </c>
      <c r="I5">
        <f t="shared" si="0"/>
        <v>1.8433179723502304E-2</v>
      </c>
      <c r="J5" s="2">
        <f t="shared" si="1"/>
        <v>0.78173595997057166</v>
      </c>
      <c r="K5" s="2">
        <f t="shared" si="2"/>
        <v>3.9826594713226948E-3</v>
      </c>
      <c r="L5" s="2">
        <f t="shared" si="3"/>
        <v>8.5315382137376231E-2</v>
      </c>
      <c r="M5">
        <f t="shared" si="4"/>
        <v>0.25</v>
      </c>
      <c r="N5" s="2">
        <f t="shared" si="5"/>
        <v>1.1180339887498949</v>
      </c>
      <c r="O5" s="2">
        <f t="shared" si="6"/>
        <v>2.7941535235754024E-2</v>
      </c>
      <c r="P5" s="2">
        <f t="shared" si="7"/>
        <v>2.2368133845424829</v>
      </c>
      <c r="Q5">
        <f t="shared" si="8"/>
        <v>0</v>
      </c>
      <c r="R5" s="2" t="e">
        <f t="shared" si="9"/>
        <v>#DIV/0!</v>
      </c>
      <c r="S5" s="2" t="e">
        <f t="shared" si="10"/>
        <v>#DIV/0!</v>
      </c>
      <c r="T5" s="2" t="e">
        <f t="shared" si="11"/>
        <v>#DIV/0!</v>
      </c>
    </row>
    <row r="6" spans="1:20" ht="15.75" customHeight="1" x14ac:dyDescent="0.2">
      <c r="A6" s="1" t="s">
        <v>9</v>
      </c>
      <c r="B6" s="1">
        <v>3</v>
      </c>
      <c r="C6" s="1">
        <v>9</v>
      </c>
      <c r="D6" s="1">
        <v>103</v>
      </c>
      <c r="F6" s="1">
        <v>1</v>
      </c>
      <c r="G6" s="1">
        <v>0</v>
      </c>
      <c r="H6" s="1">
        <v>1</v>
      </c>
      <c r="I6">
        <f t="shared" si="0"/>
        <v>9.7087378640776691E-3</v>
      </c>
      <c r="J6" s="2">
        <f t="shared" si="1"/>
        <v>0.66666666666666663</v>
      </c>
      <c r="K6" s="2">
        <f t="shared" si="2"/>
        <v>2.628358808154309E-3</v>
      </c>
      <c r="L6" s="2">
        <f t="shared" si="3"/>
        <v>3.5862527833316095E-2</v>
      </c>
      <c r="M6">
        <f t="shared" si="4"/>
        <v>0</v>
      </c>
      <c r="N6" s="2" t="e">
        <f t="shared" si="5"/>
        <v>#DIV/0!</v>
      </c>
      <c r="O6" s="2" t="e">
        <f t="shared" si="6"/>
        <v>#DIV/0!</v>
      </c>
      <c r="P6" s="2" t="e">
        <f t="shared" si="7"/>
        <v>#DIV/0!</v>
      </c>
      <c r="Q6">
        <f t="shared" si="8"/>
        <v>1</v>
      </c>
      <c r="R6" s="2">
        <f t="shared" si="9"/>
        <v>1.4142135623730951</v>
      </c>
      <c r="S6" s="2">
        <f t="shared" si="10"/>
        <v>6.254565041285011E-2</v>
      </c>
      <c r="T6" s="2">
        <f t="shared" si="11"/>
        <v>15.988322023981196</v>
      </c>
    </row>
    <row r="7" spans="1:20" ht="15.75" customHeight="1" x14ac:dyDescent="0.2">
      <c r="A7" s="1" t="s">
        <v>9</v>
      </c>
      <c r="B7" s="1">
        <v>0</v>
      </c>
      <c r="C7" s="1">
        <v>9</v>
      </c>
      <c r="D7" s="1">
        <v>2180</v>
      </c>
      <c r="E7" s="1">
        <v>15.1</v>
      </c>
      <c r="F7" s="1">
        <v>12</v>
      </c>
      <c r="G7" s="1">
        <v>2</v>
      </c>
      <c r="H7" s="1">
        <v>3</v>
      </c>
      <c r="I7">
        <f t="shared" si="0"/>
        <v>5.5045871559633031E-3</v>
      </c>
      <c r="J7" s="2" t="e">
        <f t="shared" si="1"/>
        <v>#DIV/0!</v>
      </c>
      <c r="K7" s="2" t="e">
        <f t="shared" si="2"/>
        <v>#DIV/0!</v>
      </c>
      <c r="L7" s="2" t="e">
        <f t="shared" si="3"/>
        <v>#DIV/0!</v>
      </c>
      <c r="M7">
        <f t="shared" si="4"/>
        <v>0.16666666666666666</v>
      </c>
      <c r="N7" s="2">
        <f t="shared" si="5"/>
        <v>0.76376261582597338</v>
      </c>
      <c r="O7" s="2">
        <f t="shared" si="6"/>
        <v>3.7301035316353683E-2</v>
      </c>
      <c r="P7" s="2">
        <f t="shared" si="7"/>
        <v>0.74469187094116185</v>
      </c>
      <c r="Q7">
        <f t="shared" si="8"/>
        <v>0.25</v>
      </c>
      <c r="R7" s="2">
        <f t="shared" si="9"/>
        <v>0.81649658092772603</v>
      </c>
      <c r="S7" s="2">
        <f t="shared" si="10"/>
        <v>5.0457309344262707E-2</v>
      </c>
      <c r="T7" s="2">
        <f t="shared" si="11"/>
        <v>1.2386708846001242</v>
      </c>
    </row>
    <row r="8" spans="1:20" ht="15.75" customHeight="1" x14ac:dyDescent="0.2">
      <c r="A8" s="1" t="s">
        <v>10</v>
      </c>
      <c r="B8" s="1">
        <v>1</v>
      </c>
      <c r="C8" s="1">
        <v>9</v>
      </c>
      <c r="D8" s="1">
        <v>1353</v>
      </c>
      <c r="E8" s="1">
        <v>9.4</v>
      </c>
      <c r="F8" s="1">
        <v>0</v>
      </c>
      <c r="G8" s="1">
        <v>2</v>
      </c>
      <c r="H8" s="1">
        <v>1</v>
      </c>
      <c r="I8">
        <f t="shared" si="0"/>
        <v>0</v>
      </c>
      <c r="J8" s="2">
        <f t="shared" si="1"/>
        <v>1.0540925533894598</v>
      </c>
      <c r="K8" s="2">
        <f t="shared" si="2"/>
        <v>0</v>
      </c>
      <c r="L8" s="2">
        <f t="shared" si="3"/>
        <v>0</v>
      </c>
      <c r="M8" t="e">
        <f t="shared" si="4"/>
        <v>#DIV/0!</v>
      </c>
      <c r="N8" s="2" t="e">
        <f t="shared" si="5"/>
        <v>#DIV/0!</v>
      </c>
      <c r="O8" s="2" t="e">
        <f t="shared" si="6"/>
        <v>#DIV/0!</v>
      </c>
      <c r="P8" s="2" t="e">
        <f t="shared" si="7"/>
        <v>#DIV/0!</v>
      </c>
      <c r="Q8" t="e">
        <f t="shared" si="8"/>
        <v>#DIV/0!</v>
      </c>
      <c r="R8" s="2">
        <f t="shared" si="9"/>
        <v>1.4142135623730951</v>
      </c>
      <c r="S8" s="2" t="e">
        <f t="shared" si="10"/>
        <v>#DIV/0!</v>
      </c>
      <c r="T8" s="2" t="e">
        <f t="shared" si="11"/>
        <v>#DIV/0!</v>
      </c>
    </row>
    <row r="9" spans="1:20" ht="15.75" customHeight="1" x14ac:dyDescent="0.2">
      <c r="A9" s="1" t="s">
        <v>11</v>
      </c>
      <c r="B9" s="1">
        <v>1</v>
      </c>
      <c r="C9" s="1">
        <v>11</v>
      </c>
      <c r="D9" s="1">
        <v>1197</v>
      </c>
      <c r="E9" s="1">
        <v>10.1</v>
      </c>
      <c r="F9" s="1">
        <v>4</v>
      </c>
      <c r="G9" s="1">
        <v>4</v>
      </c>
      <c r="H9" s="1">
        <v>21</v>
      </c>
      <c r="I9">
        <f t="shared" si="0"/>
        <v>3.3416875522138678E-3</v>
      </c>
      <c r="J9" s="2">
        <f t="shared" si="1"/>
        <v>1.044465935734187</v>
      </c>
      <c r="K9" s="2">
        <f t="shared" si="2"/>
        <v>4.3141822510752234E-4</v>
      </c>
      <c r="L9" s="2">
        <f t="shared" si="3"/>
        <v>2.5884107454751108E-2</v>
      </c>
      <c r="M9">
        <f t="shared" si="4"/>
        <v>1</v>
      </c>
      <c r="N9" s="2">
        <f t="shared" si="5"/>
        <v>0.70710678118654757</v>
      </c>
      <c r="O9" s="2">
        <f t="shared" si="6"/>
        <v>0.25009128416010445</v>
      </c>
      <c r="P9" s="2">
        <f t="shared" si="7"/>
        <v>3.9985399865427378</v>
      </c>
      <c r="Q9">
        <f t="shared" si="8"/>
        <v>5.25</v>
      </c>
      <c r="R9" s="2">
        <f t="shared" si="9"/>
        <v>0.30860669992418382</v>
      </c>
      <c r="S9" s="2">
        <f t="shared" si="10"/>
        <v>2.8672659490927708</v>
      </c>
      <c r="T9" s="2">
        <f t="shared" si="11"/>
        <v>9.6128160028967766</v>
      </c>
    </row>
    <row r="10" spans="1:20" ht="15.75" customHeight="1" x14ac:dyDescent="0.2">
      <c r="A10" s="1" t="s">
        <v>12</v>
      </c>
      <c r="B10" s="1">
        <v>2</v>
      </c>
      <c r="C10" s="1">
        <v>10</v>
      </c>
      <c r="D10" s="1">
        <v>1946</v>
      </c>
      <c r="F10" s="1">
        <v>3</v>
      </c>
      <c r="G10" s="1">
        <v>2</v>
      </c>
      <c r="H10" s="1">
        <v>5</v>
      </c>
      <c r="I10">
        <f t="shared" si="0"/>
        <v>1.5416238437821171E-3</v>
      </c>
      <c r="J10" s="2">
        <f t="shared" si="1"/>
        <v>0.7745966692414834</v>
      </c>
      <c r="K10" s="2">
        <f t="shared" si="2"/>
        <v>3.3777571568758299E-4</v>
      </c>
      <c r="L10" s="2">
        <f t="shared" si="3"/>
        <v>7.0360418625113018E-3</v>
      </c>
      <c r="M10">
        <f t="shared" si="4"/>
        <v>0.66666666666666674</v>
      </c>
      <c r="N10" s="2">
        <f t="shared" si="5"/>
        <v>0.91287092917527679</v>
      </c>
      <c r="O10" s="2">
        <f t="shared" si="6"/>
        <v>0.111392850822185</v>
      </c>
      <c r="P10" s="2">
        <f t="shared" si="7"/>
        <v>3.9898830235874438</v>
      </c>
      <c r="Q10">
        <f t="shared" si="8"/>
        <v>1.6666666666666667</v>
      </c>
      <c r="R10" s="2">
        <f t="shared" si="9"/>
        <v>0.63245553203367588</v>
      </c>
      <c r="S10" s="2">
        <f t="shared" si="10"/>
        <v>0.48249379469574</v>
      </c>
      <c r="T10" s="2">
        <f t="shared" si="11"/>
        <v>5.7571264300496159</v>
      </c>
    </row>
    <row r="11" spans="1:20" ht="15.75" customHeight="1" x14ac:dyDescent="0.2">
      <c r="A11" s="1" t="s">
        <v>12</v>
      </c>
      <c r="B11" s="1">
        <v>3</v>
      </c>
      <c r="C11" s="1">
        <v>10</v>
      </c>
      <c r="D11" s="1">
        <v>374</v>
      </c>
      <c r="F11" s="1">
        <v>1</v>
      </c>
      <c r="G11" s="1">
        <v>0</v>
      </c>
      <c r="H11" s="1">
        <v>2</v>
      </c>
      <c r="I11">
        <f t="shared" si="0"/>
        <v>2.6737967914438501E-3</v>
      </c>
      <c r="J11" s="2">
        <f t="shared" si="1"/>
        <v>0.65828058860438332</v>
      </c>
      <c r="K11" s="2">
        <f t="shared" si="2"/>
        <v>7.3584890599424327E-4</v>
      </c>
      <c r="L11" s="2">
        <f t="shared" si="3"/>
        <v>9.7155669101332571E-3</v>
      </c>
      <c r="M11">
        <f t="shared" si="4"/>
        <v>0</v>
      </c>
      <c r="N11" s="2" t="e">
        <f t="shared" si="5"/>
        <v>#DIV/0!</v>
      </c>
      <c r="O11" s="2" t="e">
        <f t="shared" si="6"/>
        <v>#DIV/0!</v>
      </c>
      <c r="P11" s="2" t="e">
        <f t="shared" si="7"/>
        <v>#DIV/0!</v>
      </c>
      <c r="Q11">
        <f t="shared" si="8"/>
        <v>2</v>
      </c>
      <c r="R11" s="2">
        <f t="shared" si="9"/>
        <v>1</v>
      </c>
      <c r="S11" s="2">
        <f t="shared" si="10"/>
        <v>0.28171684184209</v>
      </c>
      <c r="T11" s="2">
        <f t="shared" si="11"/>
        <v>14.198654130313265</v>
      </c>
    </row>
    <row r="12" spans="1:20" ht="15.75" customHeight="1" x14ac:dyDescent="0.2">
      <c r="A12" s="1" t="s">
        <v>12</v>
      </c>
      <c r="B12" s="1">
        <v>0</v>
      </c>
      <c r="C12" s="1">
        <v>10</v>
      </c>
      <c r="D12" s="1">
        <v>2320</v>
      </c>
      <c r="E12" s="1">
        <v>17.8</v>
      </c>
      <c r="F12" s="1">
        <v>4</v>
      </c>
      <c r="G12" s="1">
        <v>2</v>
      </c>
      <c r="H12" s="1">
        <v>7</v>
      </c>
      <c r="I12">
        <f t="shared" si="0"/>
        <v>1.7241379310344827E-3</v>
      </c>
      <c r="J12" s="2" t="e">
        <f t="shared" si="1"/>
        <v>#DIV/0!</v>
      </c>
      <c r="K12" s="2" t="e">
        <f t="shared" si="2"/>
        <v>#DIV/0!</v>
      </c>
      <c r="L12" s="2" t="e">
        <f t="shared" si="3"/>
        <v>#DIV/0!</v>
      </c>
      <c r="M12">
        <f t="shared" si="4"/>
        <v>0.5</v>
      </c>
      <c r="N12" s="2">
        <f t="shared" si="5"/>
        <v>0.8660254037844386</v>
      </c>
      <c r="O12" s="2">
        <f t="shared" si="6"/>
        <v>9.1578662921223367E-2</v>
      </c>
      <c r="P12" s="2">
        <f t="shared" si="7"/>
        <v>2.7298935366096342</v>
      </c>
      <c r="Q12">
        <f t="shared" si="8"/>
        <v>1.75</v>
      </c>
      <c r="R12" s="2">
        <f t="shared" si="9"/>
        <v>0.53452248382484879</v>
      </c>
      <c r="S12" s="2">
        <f t="shared" si="10"/>
        <v>0.61382323671976513</v>
      </c>
      <c r="T12" s="2">
        <f t="shared" si="11"/>
        <v>4.9892213536356449</v>
      </c>
    </row>
    <row r="13" spans="1:20" ht="15.75" customHeight="1" x14ac:dyDescent="0.2">
      <c r="A13" s="1" t="s">
        <v>13</v>
      </c>
      <c r="B13" s="1">
        <v>1</v>
      </c>
      <c r="C13" s="1">
        <v>11</v>
      </c>
      <c r="D13" s="1">
        <v>500</v>
      </c>
      <c r="E13" s="1">
        <v>4.2</v>
      </c>
      <c r="F13" s="1">
        <v>10</v>
      </c>
      <c r="G13" s="1">
        <v>3</v>
      </c>
      <c r="H13" s="1">
        <v>35</v>
      </c>
      <c r="I13">
        <f t="shared" si="0"/>
        <v>0.02</v>
      </c>
      <c r="J13" s="2">
        <f t="shared" si="1"/>
        <v>1.044465935734187</v>
      </c>
      <c r="K13" s="2">
        <f t="shared" si="2"/>
        <v>2.5820380772685215E-3</v>
      </c>
      <c r="L13" s="2">
        <f t="shared" si="3"/>
        <v>0.15491638311668537</v>
      </c>
      <c r="M13">
        <f t="shared" si="4"/>
        <v>0.3</v>
      </c>
      <c r="N13" s="2">
        <f t="shared" si="5"/>
        <v>0.65828058860438332</v>
      </c>
      <c r="O13" s="2">
        <f t="shared" si="6"/>
        <v>8.2562247252554094E-2</v>
      </c>
      <c r="P13" s="2">
        <f t="shared" si="7"/>
        <v>1.0900866073169515</v>
      </c>
      <c r="Q13">
        <f t="shared" si="8"/>
        <v>3.5000000000000004</v>
      </c>
      <c r="R13" s="2">
        <f t="shared" si="9"/>
        <v>0.23904572186687872</v>
      </c>
      <c r="S13" s="2">
        <f t="shared" si="10"/>
        <v>2.1907267840496192</v>
      </c>
      <c r="T13" s="2">
        <f t="shared" si="11"/>
        <v>5.591751600058287</v>
      </c>
    </row>
    <row r="14" spans="1:20" ht="15.75" customHeight="1" x14ac:dyDescent="0.2">
      <c r="A14" s="1" t="s">
        <v>14</v>
      </c>
      <c r="B14" s="1">
        <v>1</v>
      </c>
      <c r="C14" s="1">
        <v>18</v>
      </c>
      <c r="D14" s="1">
        <v>1774</v>
      </c>
      <c r="E14" s="1">
        <v>24.5</v>
      </c>
      <c r="F14" s="1">
        <v>7</v>
      </c>
      <c r="G14" s="1">
        <v>29</v>
      </c>
      <c r="H14" s="1">
        <v>20</v>
      </c>
      <c r="I14">
        <f t="shared" si="0"/>
        <v>3.9458850056369784E-3</v>
      </c>
      <c r="J14" s="2">
        <f t="shared" si="1"/>
        <v>1.0274023338281628</v>
      </c>
      <c r="K14" s="2">
        <f t="shared" si="2"/>
        <v>5.2674679587512625E-4</v>
      </c>
      <c r="L14" s="2">
        <f t="shared" si="3"/>
        <v>2.9558810038593678E-2</v>
      </c>
      <c r="M14">
        <f t="shared" si="4"/>
        <v>4.1428571428571432</v>
      </c>
      <c r="N14" s="2">
        <f t="shared" si="5"/>
        <v>0.42111744380615784</v>
      </c>
      <c r="O14" s="2">
        <f t="shared" si="6"/>
        <v>1.8148366997347285</v>
      </c>
      <c r="P14" s="2">
        <f t="shared" si="7"/>
        <v>9.4571954097198798</v>
      </c>
      <c r="Q14">
        <f t="shared" si="8"/>
        <v>2.8571428571428572</v>
      </c>
      <c r="R14" s="2">
        <f t="shared" si="9"/>
        <v>0.31622776601683794</v>
      </c>
      <c r="S14" s="2">
        <f t="shared" si="10"/>
        <v>1.5372816634551594</v>
      </c>
      <c r="T14" s="2">
        <f t="shared" si="11"/>
        <v>5.3101949370650017</v>
      </c>
    </row>
    <row r="15" spans="1:20" ht="15.75" customHeight="1" x14ac:dyDescent="0.2">
      <c r="A15" s="1" t="s">
        <v>15</v>
      </c>
      <c r="B15" s="1">
        <v>1</v>
      </c>
      <c r="C15" s="1">
        <v>13</v>
      </c>
      <c r="D15" s="1">
        <v>250</v>
      </c>
      <c r="E15" s="1">
        <v>2.5</v>
      </c>
      <c r="F15" s="1">
        <v>0.1</v>
      </c>
      <c r="G15" s="1">
        <v>0</v>
      </c>
      <c r="H15" s="1">
        <v>5</v>
      </c>
      <c r="I15">
        <f t="shared" si="0"/>
        <v>4.0000000000000002E-4</v>
      </c>
      <c r="J15" s="2">
        <f t="shared" si="1"/>
        <v>1.0377490433255416</v>
      </c>
      <c r="K15" s="2">
        <f t="shared" si="2"/>
        <v>5.2325112700733733E-5</v>
      </c>
      <c r="L15" s="2">
        <f t="shared" si="3"/>
        <v>3.0578051673791503E-3</v>
      </c>
      <c r="M15">
        <f t="shared" si="4"/>
        <v>0</v>
      </c>
      <c r="N15" s="2" t="e">
        <f t="shared" si="5"/>
        <v>#DIV/0!</v>
      </c>
      <c r="O15" s="2" t="e">
        <f t="shared" si="6"/>
        <v>#DIV/0!</v>
      </c>
      <c r="P15" s="2" t="e">
        <f t="shared" si="7"/>
        <v>#DIV/0!</v>
      </c>
      <c r="Q15">
        <f t="shared" si="8"/>
        <v>50</v>
      </c>
      <c r="R15" s="2">
        <f t="shared" si="9"/>
        <v>0.63245553203367588</v>
      </c>
      <c r="S15" s="2">
        <f t="shared" si="10"/>
        <v>14.4748138408722</v>
      </c>
      <c r="T15" s="2">
        <f t="shared" si="11"/>
        <v>172.71379290148846</v>
      </c>
    </row>
    <row r="18" spans="9:9" ht="15.75" customHeight="1" x14ac:dyDescent="0.2">
      <c r="I18">
        <f>F2/D2</f>
        <v>2.9090909090909089E-3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30"/>
  <sheetViews>
    <sheetView topLeftCell="F1" workbookViewId="0">
      <selection activeCell="I2" sqref="I2"/>
    </sheetView>
  </sheetViews>
  <sheetFormatPr defaultColWidth="14.42578125" defaultRowHeight="15.75" customHeight="1" x14ac:dyDescent="0.2"/>
  <cols>
    <col min="6" max="6" width="27.7109375" customWidth="1"/>
    <col min="8" max="8" width="23" customWidth="1"/>
  </cols>
  <sheetData>
    <row r="1" spans="1:20" ht="15.75" customHeight="1" x14ac:dyDescent="0.2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25</v>
      </c>
      <c r="J1" s="1" t="s">
        <v>26</v>
      </c>
      <c r="K1" s="1" t="s">
        <v>27</v>
      </c>
      <c r="L1" s="1" t="s">
        <v>28</v>
      </c>
      <c r="M1" s="3" t="s">
        <v>17</v>
      </c>
      <c r="N1" s="1" t="s">
        <v>21</v>
      </c>
      <c r="O1" s="1" t="s">
        <v>19</v>
      </c>
      <c r="P1" s="1" t="s">
        <v>20</v>
      </c>
      <c r="Q1" s="1" t="s">
        <v>18</v>
      </c>
      <c r="R1" s="1" t="s">
        <v>22</v>
      </c>
      <c r="S1" s="1" t="s">
        <v>23</v>
      </c>
      <c r="T1" s="1" t="s">
        <v>24</v>
      </c>
    </row>
    <row r="2" spans="1:20" ht="15.75" customHeight="1" x14ac:dyDescent="0.2">
      <c r="A2" s="1" t="s">
        <v>7</v>
      </c>
      <c r="B2" s="1">
        <v>1</v>
      </c>
      <c r="C2" s="1">
        <v>13</v>
      </c>
      <c r="D2" s="1">
        <v>5500</v>
      </c>
      <c r="E2" s="1">
        <v>54.9</v>
      </c>
      <c r="F2" s="1">
        <v>16</v>
      </c>
      <c r="G2" s="1">
        <v>15</v>
      </c>
      <c r="H2" s="1">
        <v>6</v>
      </c>
      <c r="I2">
        <f>(F2/D2/(1-(F2/D2)))/(C2/1000*3/4)</f>
        <v>0.29923881127382218</v>
      </c>
      <c r="J2" s="2">
        <f>SQRT(1/F2+1/(D2-F2))</f>
        <v>0.25036443168034073</v>
      </c>
      <c r="K2" s="2">
        <f>I2*EXP(-1.96*J2)</f>
        <v>0.183190696640151</v>
      </c>
      <c r="L2" s="2">
        <f>I2*EXP(1.96*J2)</f>
        <v>0.48880138464926987</v>
      </c>
      <c r="M2">
        <f>(G2/D2/(1-(G2/D2)))/(C2/1000*3/4)</f>
        <v>0.28048523946427323</v>
      </c>
      <c r="N2" s="2">
        <f>SQRT(1/G2+1/(D2-G2))</f>
        <v>0.25855170096581931</v>
      </c>
      <c r="O2" s="2">
        <f>M2*EXP(-1.96*N2)</f>
        <v>0.168976519509108</v>
      </c>
      <c r="P2" s="2">
        <f>M2*EXP(1.96*N2)</f>
        <v>0.46557929933626191</v>
      </c>
      <c r="Q2">
        <f>(H2/D2/(1-(H2/D2)))/(C2/1000*1/4)</f>
        <v>0.3360309148441657</v>
      </c>
      <c r="R2" s="2">
        <f>SQRT(1/H2+1/(D2-H2))</f>
        <v>0.40847115370881115</v>
      </c>
      <c r="S2" s="2">
        <f>Q2*EXP(-1.96*R2)</f>
        <v>0.15089733469983424</v>
      </c>
      <c r="T2" s="2">
        <f>Q2*EXP(1.96*R2)</f>
        <v>0.74830198926721647</v>
      </c>
    </row>
    <row r="3" spans="1:20" ht="15.75" customHeight="1" x14ac:dyDescent="0.2">
      <c r="A3" s="1" t="s">
        <v>8</v>
      </c>
      <c r="B3" s="1">
        <v>1</v>
      </c>
      <c r="C3" s="1">
        <v>12</v>
      </c>
      <c r="D3" s="1">
        <v>143</v>
      </c>
      <c r="E3" s="1">
        <v>1.3</v>
      </c>
      <c r="F3" s="1">
        <v>0</v>
      </c>
      <c r="G3" s="1">
        <v>11</v>
      </c>
      <c r="H3" s="1">
        <v>5</v>
      </c>
      <c r="I3">
        <f t="shared" ref="I3:I15" si="0">(F3/D3/(1-(F3/D3)))/(C3/1000*3/4)</f>
        <v>0</v>
      </c>
      <c r="J3" s="2" t="e">
        <f t="shared" ref="J3:J15" si="1">SQRT(1/F3+1/(D3-F3))</f>
        <v>#DIV/0!</v>
      </c>
      <c r="K3" s="2" t="e">
        <f t="shared" ref="K3:K15" si="2">I3*EXP(-1.96*J3)</f>
        <v>#DIV/0!</v>
      </c>
      <c r="L3" s="2" t="e">
        <f t="shared" ref="L3:L15" si="3">I3*EXP(1.96*J3)</f>
        <v>#DIV/0!</v>
      </c>
      <c r="M3">
        <f t="shared" ref="M3:M15" si="4">(G3/D3/(1-(G3/D3)))/(C3/1000*3/4)</f>
        <v>9.2592592592592577</v>
      </c>
      <c r="N3" s="2">
        <f t="shared" ref="N3:N15" si="5">SQRT(1/G3+1/(D3-G3))</f>
        <v>0.31382295723042392</v>
      </c>
      <c r="O3" s="2">
        <f t="shared" ref="O3:O15" si="6">M3*EXP(-1.96*N3)</f>
        <v>5.0054687047552058</v>
      </c>
      <c r="P3" s="2">
        <f t="shared" ref="P3:P15" si="7">M3*EXP(1.96*N3)</f>
        <v>17.128042764253212</v>
      </c>
      <c r="Q3">
        <f t="shared" ref="Q3:Q15" si="8">(H3/D3/(1-(H3/D3)))/(C3/1000*1/4)</f>
        <v>12.077294685990339</v>
      </c>
      <c r="R3" s="2">
        <f t="shared" ref="R3:R15" si="9">SQRT(1/H3+1/(D3-H3))</f>
        <v>0.45524320622233805</v>
      </c>
      <c r="S3" s="2">
        <f t="shared" ref="S3:S15" si="10">Q3*EXP(-1.96*R3)</f>
        <v>4.9483319173557154</v>
      </c>
      <c r="T3" s="2">
        <f t="shared" ref="T3:T15" si="11">Q3*EXP(1.96*R3)</f>
        <v>29.476811452493575</v>
      </c>
    </row>
    <row r="4" spans="1:20" ht="15.75" customHeight="1" x14ac:dyDescent="0.2">
      <c r="A4" s="1" t="s">
        <v>9</v>
      </c>
      <c r="B4" s="1">
        <v>1</v>
      </c>
      <c r="C4" s="1">
        <v>9</v>
      </c>
      <c r="D4" s="1">
        <v>1860</v>
      </c>
      <c r="F4" s="1">
        <v>7</v>
      </c>
      <c r="G4" s="1">
        <v>1</v>
      </c>
      <c r="H4" s="1">
        <v>2</v>
      </c>
      <c r="I4">
        <f t="shared" si="0"/>
        <v>0.55965301513061916</v>
      </c>
      <c r="J4" s="2">
        <f t="shared" si="1"/>
        <v>0.37867771028222696</v>
      </c>
      <c r="K4" s="2">
        <f t="shared" si="2"/>
        <v>0.26642923235182708</v>
      </c>
      <c r="L4" s="2">
        <f t="shared" si="3"/>
        <v>1.1755898351693959</v>
      </c>
      <c r="M4">
        <f t="shared" si="4"/>
        <v>7.9692387384695085E-2</v>
      </c>
      <c r="N4" s="2">
        <f t="shared" si="5"/>
        <v>1.0002689256469215</v>
      </c>
      <c r="O4" s="2">
        <f t="shared" si="6"/>
        <v>1.1219428591124488E-2</v>
      </c>
      <c r="P4" s="2">
        <f t="shared" si="7"/>
        <v>0.56606061133063279</v>
      </c>
      <c r="Q4">
        <f t="shared" si="8"/>
        <v>0.47841167324482725</v>
      </c>
      <c r="R4" s="2">
        <f t="shared" si="9"/>
        <v>0.70748725298227133</v>
      </c>
      <c r="S4" s="2">
        <f t="shared" si="10"/>
        <v>0.11955739955919832</v>
      </c>
      <c r="T4" s="2">
        <f t="shared" si="11"/>
        <v>1.9143752702950649</v>
      </c>
    </row>
    <row r="5" spans="1:20" ht="15.75" customHeight="1" x14ac:dyDescent="0.2">
      <c r="A5" s="1" t="s">
        <v>9</v>
      </c>
      <c r="B5" s="1">
        <v>2</v>
      </c>
      <c r="C5" s="1">
        <v>9</v>
      </c>
      <c r="D5" s="1">
        <v>217</v>
      </c>
      <c r="F5" s="1">
        <v>4</v>
      </c>
      <c r="G5" s="1">
        <v>1</v>
      </c>
      <c r="H5" s="1">
        <v>0</v>
      </c>
      <c r="I5">
        <f t="shared" si="0"/>
        <v>2.7821248478525478</v>
      </c>
      <c r="J5" s="2">
        <f t="shared" si="1"/>
        <v>0.50467299876330929</v>
      </c>
      <c r="K5" s="2">
        <f t="shared" si="2"/>
        <v>1.0346424332766897</v>
      </c>
      <c r="L5" s="2">
        <f t="shared" si="3"/>
        <v>7.4810566627597712</v>
      </c>
      <c r="M5">
        <f t="shared" si="4"/>
        <v>0.68587105624142664</v>
      </c>
      <c r="N5" s="2">
        <f t="shared" si="5"/>
        <v>1.0023121418149286</v>
      </c>
      <c r="O5" s="2">
        <f t="shared" si="6"/>
        <v>9.6173884261066975E-2</v>
      </c>
      <c r="P5" s="2">
        <f t="shared" si="7"/>
        <v>4.8913393631140352</v>
      </c>
      <c r="Q5">
        <f t="shared" si="8"/>
        <v>0</v>
      </c>
      <c r="R5" s="2" t="e">
        <f t="shared" si="9"/>
        <v>#DIV/0!</v>
      </c>
      <c r="S5" s="2" t="e">
        <f t="shared" si="10"/>
        <v>#DIV/0!</v>
      </c>
      <c r="T5" s="2" t="e">
        <f t="shared" si="11"/>
        <v>#DIV/0!</v>
      </c>
    </row>
    <row r="6" spans="1:20" ht="15.75" customHeight="1" x14ac:dyDescent="0.2">
      <c r="A6" s="1" t="s">
        <v>9</v>
      </c>
      <c r="B6" s="1">
        <v>3</v>
      </c>
      <c r="C6" s="1">
        <v>9</v>
      </c>
      <c r="D6" s="1">
        <v>103</v>
      </c>
      <c r="F6" s="1">
        <v>1</v>
      </c>
      <c r="G6" s="1">
        <v>0</v>
      </c>
      <c r="H6" s="1">
        <v>1</v>
      </c>
      <c r="I6">
        <f t="shared" si="0"/>
        <v>1.4524328249818448</v>
      </c>
      <c r="J6" s="2">
        <f t="shared" si="1"/>
        <v>1.0048900047112757</v>
      </c>
      <c r="K6" s="2">
        <f t="shared" si="2"/>
        <v>0.2026359117525012</v>
      </c>
      <c r="L6" s="2">
        <f t="shared" si="3"/>
        <v>10.410598461250801</v>
      </c>
      <c r="M6">
        <f t="shared" si="4"/>
        <v>0</v>
      </c>
      <c r="N6" s="2" t="e">
        <f t="shared" si="5"/>
        <v>#DIV/0!</v>
      </c>
      <c r="O6" s="2" t="e">
        <f t="shared" si="6"/>
        <v>#DIV/0!</v>
      </c>
      <c r="P6" s="2" t="e">
        <f t="shared" si="7"/>
        <v>#DIV/0!</v>
      </c>
      <c r="Q6">
        <f t="shared" si="8"/>
        <v>4.3572984749455337</v>
      </c>
      <c r="R6" s="2">
        <f t="shared" si="9"/>
        <v>1.0048900047112757</v>
      </c>
      <c r="S6" s="2">
        <f t="shared" si="10"/>
        <v>0.60790773525750352</v>
      </c>
      <c r="T6" s="2">
        <f t="shared" si="11"/>
        <v>31.231795383752402</v>
      </c>
    </row>
    <row r="7" spans="1:20" ht="15.75" hidden="1" customHeight="1" x14ac:dyDescent="0.2">
      <c r="A7" s="1" t="s">
        <v>9</v>
      </c>
      <c r="B7" s="1">
        <v>0</v>
      </c>
      <c r="C7" s="1">
        <v>9</v>
      </c>
      <c r="D7" s="1">
        <v>2180</v>
      </c>
      <c r="E7" s="1">
        <v>15.1</v>
      </c>
      <c r="F7" s="1">
        <v>12</v>
      </c>
      <c r="G7" s="1">
        <v>2</v>
      </c>
      <c r="H7" s="1">
        <v>3</v>
      </c>
      <c r="I7">
        <f t="shared" si="0"/>
        <v>0.82000820008200104</v>
      </c>
      <c r="J7" s="2">
        <f t="shared" si="1"/>
        <v>0.28947294855630196</v>
      </c>
      <c r="K7" s="2">
        <f t="shared" si="2"/>
        <v>0.46495813121607898</v>
      </c>
      <c r="L7" s="2">
        <f t="shared" si="3"/>
        <v>1.4461806409171791</v>
      </c>
      <c r="M7">
        <f t="shared" si="4"/>
        <v>0.13604054008094413</v>
      </c>
      <c r="N7" s="2">
        <f t="shared" si="5"/>
        <v>0.70743136545022745</v>
      </c>
      <c r="O7" s="2">
        <f t="shared" si="6"/>
        <v>3.4000915606769364E-2</v>
      </c>
      <c r="P7" s="2">
        <f t="shared" si="7"/>
        <v>0.54430971093702951</v>
      </c>
      <c r="Q7">
        <f t="shared" si="8"/>
        <v>0.61246363497167355</v>
      </c>
      <c r="R7" s="2">
        <f t="shared" si="9"/>
        <v>0.57774793903532196</v>
      </c>
      <c r="S7" s="2">
        <f t="shared" si="10"/>
        <v>0.19737463211238371</v>
      </c>
      <c r="T7" s="2">
        <f t="shared" si="11"/>
        <v>1.9005061600273405</v>
      </c>
    </row>
    <row r="8" spans="1:20" ht="15.75" customHeight="1" x14ac:dyDescent="0.2">
      <c r="A8" s="1" t="s">
        <v>10</v>
      </c>
      <c r="B8" s="1">
        <v>1</v>
      </c>
      <c r="C8" s="1">
        <v>9</v>
      </c>
      <c r="D8" s="1">
        <v>1353</v>
      </c>
      <c r="E8" s="1">
        <v>9.4</v>
      </c>
      <c r="F8" s="1">
        <v>0</v>
      </c>
      <c r="G8" s="1">
        <v>2</v>
      </c>
      <c r="H8" s="1">
        <v>1</v>
      </c>
      <c r="I8">
        <f t="shared" si="0"/>
        <v>0</v>
      </c>
      <c r="J8" s="2" t="e">
        <f t="shared" si="1"/>
        <v>#DIV/0!</v>
      </c>
      <c r="K8" s="2" t="e">
        <f t="shared" si="2"/>
        <v>#DIV/0!</v>
      </c>
      <c r="L8" s="2" t="e">
        <f t="shared" si="3"/>
        <v>#DIV/0!</v>
      </c>
      <c r="M8">
        <f t="shared" si="4"/>
        <v>0.21931628149244731</v>
      </c>
      <c r="N8" s="2">
        <f t="shared" si="5"/>
        <v>0.70762998272404831</v>
      </c>
      <c r="O8" s="2">
        <f t="shared" si="6"/>
        <v>5.4792872933637882E-2</v>
      </c>
      <c r="P8" s="2">
        <f t="shared" si="7"/>
        <v>0.87784466760722724</v>
      </c>
      <c r="Q8">
        <f t="shared" si="8"/>
        <v>0.32873109796186722</v>
      </c>
      <c r="R8" s="2">
        <f t="shared" si="9"/>
        <v>1.0003697541261503</v>
      </c>
      <c r="S8" s="2">
        <f t="shared" si="10"/>
        <v>4.6270997783463802E-2</v>
      </c>
      <c r="T8" s="2">
        <f t="shared" si="11"/>
        <v>2.335461518961115</v>
      </c>
    </row>
    <row r="9" spans="1:20" ht="15.75" customHeight="1" x14ac:dyDescent="0.2">
      <c r="A9" s="1" t="s">
        <v>11</v>
      </c>
      <c r="B9" s="1">
        <v>1</v>
      </c>
      <c r="C9" s="1">
        <v>11</v>
      </c>
      <c r="D9" s="1">
        <v>1197</v>
      </c>
      <c r="E9" s="1">
        <v>10.1</v>
      </c>
      <c r="F9" s="1">
        <v>4</v>
      </c>
      <c r="G9" s="1">
        <v>4</v>
      </c>
      <c r="H9" s="1">
        <v>21</v>
      </c>
      <c r="I9">
        <f t="shared" si="0"/>
        <v>0.40641113566511716</v>
      </c>
      <c r="J9" s="2">
        <f t="shared" si="1"/>
        <v>0.50083752152500449</v>
      </c>
      <c r="K9" s="2">
        <f t="shared" si="2"/>
        <v>0.15228042987735466</v>
      </c>
      <c r="L9" s="2">
        <f t="shared" si="3"/>
        <v>1.084643715056733</v>
      </c>
      <c r="M9">
        <f t="shared" si="4"/>
        <v>0.40641113566511716</v>
      </c>
      <c r="N9" s="2">
        <f t="shared" si="5"/>
        <v>0.50083752152500449</v>
      </c>
      <c r="O9" s="2">
        <f t="shared" si="6"/>
        <v>0.15228042987735466</v>
      </c>
      <c r="P9" s="2">
        <f t="shared" si="7"/>
        <v>1.084643715056733</v>
      </c>
      <c r="Q9">
        <f t="shared" si="8"/>
        <v>6.4935064935064934</v>
      </c>
      <c r="R9" s="2">
        <f t="shared" si="9"/>
        <v>0.22015764296317772</v>
      </c>
      <c r="S9" s="2">
        <f t="shared" si="10"/>
        <v>4.2177157767110796</v>
      </c>
      <c r="T9" s="2">
        <f t="shared" si="11"/>
        <v>9.9972660116256602</v>
      </c>
    </row>
    <row r="10" spans="1:20" ht="15.75" customHeight="1" x14ac:dyDescent="0.2">
      <c r="A10" s="1" t="s">
        <v>12</v>
      </c>
      <c r="B10" s="1">
        <v>2</v>
      </c>
      <c r="C10" s="1">
        <v>10</v>
      </c>
      <c r="D10" s="1">
        <v>1946</v>
      </c>
      <c r="F10" s="1">
        <v>3</v>
      </c>
      <c r="G10" s="1">
        <v>2</v>
      </c>
      <c r="H10" s="1">
        <v>5</v>
      </c>
      <c r="I10">
        <f t="shared" si="0"/>
        <v>0.20586721564590837</v>
      </c>
      <c r="J10" s="2">
        <f t="shared" si="1"/>
        <v>0.57779581287202841</v>
      </c>
      <c r="K10" s="2">
        <f t="shared" si="2"/>
        <v>6.6337250261640127E-2</v>
      </c>
      <c r="L10" s="2">
        <f t="shared" si="3"/>
        <v>0.63887650318099132</v>
      </c>
      <c r="M10">
        <f t="shared" si="4"/>
        <v>0.1371742112482853</v>
      </c>
      <c r="N10" s="2">
        <f t="shared" si="5"/>
        <v>0.70747042573678021</v>
      </c>
      <c r="O10" s="2">
        <f t="shared" si="6"/>
        <v>3.4281631930972827E-2</v>
      </c>
      <c r="P10" s="2">
        <f t="shared" si="7"/>
        <v>0.5488876454154038</v>
      </c>
      <c r="Q10">
        <f t="shared" si="8"/>
        <v>1.0303967027305512</v>
      </c>
      <c r="R10" s="2">
        <f t="shared" si="9"/>
        <v>0.44778923429596346</v>
      </c>
      <c r="S10" s="2">
        <f t="shared" si="10"/>
        <v>0.42838925481811646</v>
      </c>
      <c r="T10" s="2">
        <f t="shared" si="11"/>
        <v>2.4783940144548464</v>
      </c>
    </row>
    <row r="11" spans="1:20" ht="15.75" customHeight="1" x14ac:dyDescent="0.2">
      <c r="A11" s="1" t="s">
        <v>12</v>
      </c>
      <c r="B11" s="1">
        <v>3</v>
      </c>
      <c r="C11" s="1">
        <v>10</v>
      </c>
      <c r="D11" s="1">
        <v>374</v>
      </c>
      <c r="F11" s="1">
        <v>1</v>
      </c>
      <c r="G11" s="1">
        <v>0</v>
      </c>
      <c r="H11" s="1">
        <v>2</v>
      </c>
      <c r="I11">
        <f t="shared" si="0"/>
        <v>0.35746201966041108</v>
      </c>
      <c r="J11" s="2">
        <f t="shared" si="1"/>
        <v>1.0013395853292992</v>
      </c>
      <c r="K11" s="2">
        <f t="shared" si="2"/>
        <v>5.0219506681486142E-2</v>
      </c>
      <c r="L11" s="2">
        <f t="shared" si="3"/>
        <v>2.5444116030476058</v>
      </c>
      <c r="M11">
        <f t="shared" si="4"/>
        <v>0</v>
      </c>
      <c r="N11" s="2" t="e">
        <f t="shared" si="5"/>
        <v>#DIV/0!</v>
      </c>
      <c r="O11" s="2" t="e">
        <f t="shared" si="6"/>
        <v>#DIV/0!</v>
      </c>
      <c r="P11" s="2" t="e">
        <f t="shared" si="7"/>
        <v>#DIV/0!</v>
      </c>
      <c r="Q11">
        <f t="shared" si="8"/>
        <v>2.150537634408602</v>
      </c>
      <c r="R11" s="2">
        <f t="shared" si="9"/>
        <v>0.70900505784021794</v>
      </c>
      <c r="S11" s="2">
        <f t="shared" si="10"/>
        <v>0.53583337168101119</v>
      </c>
      <c r="T11" s="2">
        <f t="shared" si="11"/>
        <v>8.6310639863635803</v>
      </c>
    </row>
    <row r="12" spans="1:20" ht="15.75" customHeight="1" x14ac:dyDescent="0.2">
      <c r="A12" s="1" t="s">
        <v>12</v>
      </c>
      <c r="B12" s="1">
        <v>0</v>
      </c>
      <c r="C12" s="1">
        <v>10</v>
      </c>
      <c r="D12" s="1">
        <v>2320</v>
      </c>
      <c r="E12" s="1">
        <v>17.8</v>
      </c>
      <c r="F12" s="1">
        <v>4</v>
      </c>
      <c r="G12" s="1">
        <v>2</v>
      </c>
      <c r="H12" s="1">
        <v>7</v>
      </c>
      <c r="I12">
        <f t="shared" si="0"/>
        <v>0.23028209556706966</v>
      </c>
      <c r="J12" s="2">
        <f t="shared" si="1"/>
        <v>0.50043159265696668</v>
      </c>
      <c r="K12" s="2">
        <f t="shared" si="2"/>
        <v>8.6354346419947478E-2</v>
      </c>
      <c r="L12" s="2">
        <f t="shared" si="3"/>
        <v>0.61409582420869724</v>
      </c>
      <c r="M12">
        <f t="shared" si="4"/>
        <v>0.11504170261719873</v>
      </c>
      <c r="N12" s="2">
        <f t="shared" si="5"/>
        <v>0.70741176579472764</v>
      </c>
      <c r="O12" s="2">
        <f t="shared" si="6"/>
        <v>2.8753733886532407E-2</v>
      </c>
      <c r="P12" s="2">
        <f t="shared" si="7"/>
        <v>0.46027390367074272</v>
      </c>
      <c r="Q12">
        <f t="shared" si="8"/>
        <v>1.2105490704712494</v>
      </c>
      <c r="R12" s="2">
        <f t="shared" si="9"/>
        <v>0.3785359716207729</v>
      </c>
      <c r="S12" s="2">
        <f t="shared" si="10"/>
        <v>0.57645588146767979</v>
      </c>
      <c r="T12" s="2">
        <f t="shared" si="11"/>
        <v>2.5421356588257278</v>
      </c>
    </row>
    <row r="13" spans="1:20" ht="15.75" customHeight="1" x14ac:dyDescent="0.2">
      <c r="A13" s="1" t="s">
        <v>13</v>
      </c>
      <c r="B13" s="1">
        <v>1</v>
      </c>
      <c r="C13" s="1">
        <v>11</v>
      </c>
      <c r="D13" s="1">
        <v>500</v>
      </c>
      <c r="E13" s="1">
        <v>4.2</v>
      </c>
      <c r="F13" s="1">
        <v>10</v>
      </c>
      <c r="G13" s="1">
        <v>3</v>
      </c>
      <c r="H13" s="1">
        <v>35</v>
      </c>
      <c r="I13">
        <f t="shared" si="0"/>
        <v>2.4737167594310452</v>
      </c>
      <c r="J13" s="2">
        <f t="shared" si="1"/>
        <v>0.31943828249996997</v>
      </c>
      <c r="K13" s="2">
        <f t="shared" si="2"/>
        <v>1.3226307515568194</v>
      </c>
      <c r="L13" s="2">
        <f t="shared" si="3"/>
        <v>4.6265933244688746</v>
      </c>
      <c r="M13">
        <f t="shared" si="4"/>
        <v>0.73166270349368945</v>
      </c>
      <c r="N13" s="2">
        <f t="shared" si="5"/>
        <v>0.57909015340268133</v>
      </c>
      <c r="O13" s="2">
        <f t="shared" si="6"/>
        <v>0.23516865075154614</v>
      </c>
      <c r="P13" s="2">
        <f t="shared" si="7"/>
        <v>2.2763676619859798</v>
      </c>
      <c r="Q13">
        <f t="shared" si="8"/>
        <v>27.370478983382217</v>
      </c>
      <c r="R13" s="2">
        <f t="shared" si="9"/>
        <v>0.17527682734987296</v>
      </c>
      <c r="S13" s="2">
        <f t="shared" si="10"/>
        <v>19.412601976559984</v>
      </c>
      <c r="T13" s="2">
        <f t="shared" si="11"/>
        <v>38.59055682923551</v>
      </c>
    </row>
    <row r="14" spans="1:20" ht="15.75" customHeight="1" x14ac:dyDescent="0.2">
      <c r="A14" s="1" t="s">
        <v>14</v>
      </c>
      <c r="B14" s="1">
        <v>1</v>
      </c>
      <c r="C14" s="1">
        <v>18</v>
      </c>
      <c r="D14" s="1">
        <v>1774</v>
      </c>
      <c r="E14" s="1">
        <v>24.5</v>
      </c>
      <c r="F14" s="1">
        <v>7</v>
      </c>
      <c r="G14" s="1">
        <v>29</v>
      </c>
      <c r="H14" s="1">
        <v>20</v>
      </c>
      <c r="I14">
        <f t="shared" si="0"/>
        <v>0.29344568110838631</v>
      </c>
      <c r="J14" s="2">
        <f t="shared" si="1"/>
        <v>0.37871238930561296</v>
      </c>
      <c r="K14" s="2">
        <f t="shared" si="2"/>
        <v>0.1396886847517905</v>
      </c>
      <c r="L14" s="2">
        <f t="shared" si="3"/>
        <v>0.61644483169250397</v>
      </c>
      <c r="M14">
        <f t="shared" si="4"/>
        <v>1.2310304573914892</v>
      </c>
      <c r="N14" s="2">
        <f t="shared" si="5"/>
        <v>0.1872320072083522</v>
      </c>
      <c r="O14" s="2">
        <f t="shared" si="6"/>
        <v>0.85289132299468828</v>
      </c>
      <c r="P14" s="2">
        <f t="shared" si="7"/>
        <v>1.7768219070449345</v>
      </c>
      <c r="Q14">
        <f t="shared" si="8"/>
        <v>2.5338907893069811</v>
      </c>
      <c r="R14" s="2">
        <f t="shared" si="9"/>
        <v>0.2248780234429191</v>
      </c>
      <c r="S14" s="2">
        <f t="shared" si="10"/>
        <v>1.6306766589705746</v>
      </c>
      <c r="T14" s="2">
        <f t="shared" si="11"/>
        <v>3.9373854386239882</v>
      </c>
    </row>
    <row r="15" spans="1:20" ht="15.75" customHeight="1" x14ac:dyDescent="0.2">
      <c r="A15" s="1" t="s">
        <v>15</v>
      </c>
      <c r="B15" s="1">
        <v>1</v>
      </c>
      <c r="C15" s="1">
        <v>13</v>
      </c>
      <c r="D15" s="1">
        <v>250</v>
      </c>
      <c r="E15" s="1">
        <v>2.5</v>
      </c>
      <c r="F15" s="1">
        <v>0.1</v>
      </c>
      <c r="G15" s="1">
        <v>0</v>
      </c>
      <c r="H15" s="1">
        <v>5</v>
      </c>
      <c r="I15">
        <f t="shared" si="0"/>
        <v>4.1042057848780539E-2</v>
      </c>
      <c r="J15" s="2">
        <f t="shared" si="1"/>
        <v>3.1629103055003402</v>
      </c>
      <c r="K15" s="2">
        <f t="shared" si="2"/>
        <v>8.3349984423906261E-5</v>
      </c>
      <c r="L15" s="2">
        <f t="shared" si="3"/>
        <v>20.209368053337244</v>
      </c>
      <c r="M15">
        <f t="shared" si="4"/>
        <v>0</v>
      </c>
      <c r="N15" s="2" t="e">
        <f t="shared" si="5"/>
        <v>#DIV/0!</v>
      </c>
      <c r="O15" s="2" t="e">
        <f t="shared" si="6"/>
        <v>#DIV/0!</v>
      </c>
      <c r="P15" s="2" t="e">
        <f t="shared" si="7"/>
        <v>#DIV/0!</v>
      </c>
      <c r="Q15">
        <f t="shared" si="8"/>
        <v>6.2794348508634235</v>
      </c>
      <c r="R15" s="2">
        <f t="shared" si="9"/>
        <v>0.45175395145262565</v>
      </c>
      <c r="S15" s="2">
        <f t="shared" si="10"/>
        <v>2.5904775467054453</v>
      </c>
      <c r="T15" s="2">
        <f t="shared" si="11"/>
        <v>15.221634364824606</v>
      </c>
    </row>
    <row r="19" spans="7:7" ht="15.75" customHeight="1" x14ac:dyDescent="0.2">
      <c r="G19" s="1">
        <v>6</v>
      </c>
    </row>
    <row r="20" spans="7:7" ht="15.75" customHeight="1" x14ac:dyDescent="0.2">
      <c r="G20" s="1">
        <v>5</v>
      </c>
    </row>
    <row r="21" spans="7:7" ht="15.75" customHeight="1" x14ac:dyDescent="0.2">
      <c r="G21" s="1">
        <v>2</v>
      </c>
    </row>
    <row r="22" spans="7:7" ht="15.75" customHeight="1" x14ac:dyDescent="0.2">
      <c r="G22" s="1">
        <v>0</v>
      </c>
    </row>
    <row r="23" spans="7:7" ht="15.75" customHeight="1" x14ac:dyDescent="0.2">
      <c r="G23" s="1">
        <v>1</v>
      </c>
    </row>
    <row r="24" spans="7:7" ht="15.75" customHeight="1" x14ac:dyDescent="0.2">
      <c r="G24" s="1">
        <v>1</v>
      </c>
    </row>
    <row r="25" spans="7:7" ht="15.75" customHeight="1" x14ac:dyDescent="0.2">
      <c r="G25" s="1">
        <v>21</v>
      </c>
    </row>
    <row r="26" spans="7:7" ht="15.75" customHeight="1" x14ac:dyDescent="0.2">
      <c r="G26" s="1">
        <v>5</v>
      </c>
    </row>
    <row r="27" spans="7:7" ht="15.75" customHeight="1" x14ac:dyDescent="0.2">
      <c r="G27" s="1">
        <v>2</v>
      </c>
    </row>
    <row r="28" spans="7:7" ht="15.75" customHeight="1" x14ac:dyDescent="0.2">
      <c r="G28" s="1">
        <v>35</v>
      </c>
    </row>
    <row r="29" spans="7:7" ht="15.75" customHeight="1" x14ac:dyDescent="0.2">
      <c r="G29" s="1">
        <v>20</v>
      </c>
    </row>
    <row r="30" spans="7:7" ht="15.75" customHeight="1" x14ac:dyDescent="0.2">
      <c r="G30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Bothamley (2)</vt:lpstr>
      <vt:lpstr>RR</vt:lpstr>
      <vt:lpstr>Bothamley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Nyashadzaishe Mafirakureva</dc:creator>
  <cp:lastModifiedBy>Nyashadzaishe Mafirakureva</cp:lastModifiedBy>
  <dcterms:created xsi:type="dcterms:W3CDTF">2019-05-03T14:41:23Z</dcterms:created>
  <dcterms:modified xsi:type="dcterms:W3CDTF">2019-08-29T15:32:51Z</dcterms:modified>
</cp:coreProperties>
</file>