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G:\My Drive\Dropbox\pregtb\AnalysisUpdate\metaanalysis\data\"/>
    </mc:Choice>
  </mc:AlternateContent>
  <xr:revisionPtr revIDLastSave="0" documentId="13_ncr:1_{29472F50-C828-43DB-9658-10AD4FFF4BED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4" r:id="rId1"/>
    <sheet name="all" sheetId="1" r:id="rId2"/>
    <sheet name="bot" sheetId="2" r:id="rId3"/>
    <sheet name="ke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F5" i="1"/>
  <c r="G4" i="1"/>
  <c r="K4" i="1" s="1"/>
  <c r="H4" i="1"/>
  <c r="I4" i="1"/>
  <c r="F4" i="1"/>
  <c r="E3" i="1"/>
  <c r="G3" i="1"/>
  <c r="H3" i="1"/>
  <c r="I3" i="1"/>
  <c r="F3" i="1"/>
  <c r="E2" i="1"/>
  <c r="D23" i="4"/>
  <c r="F22" i="4"/>
  <c r="E22" i="4"/>
  <c r="F19" i="4"/>
  <c r="F23" i="4" s="1"/>
  <c r="D19" i="4"/>
  <c r="G18" i="4"/>
  <c r="I18" i="4" s="1"/>
  <c r="F18" i="4"/>
  <c r="E18" i="4"/>
  <c r="E19" i="4" s="1"/>
  <c r="D18" i="4"/>
  <c r="C18" i="4" s="1"/>
  <c r="F15" i="4"/>
  <c r="D15" i="4"/>
  <c r="I14" i="4"/>
  <c r="G14" i="4"/>
  <c r="G15" i="4" s="1"/>
  <c r="F14" i="4"/>
  <c r="E14" i="4"/>
  <c r="E15" i="4" s="1"/>
  <c r="D14" i="4"/>
  <c r="D22" i="4" s="1"/>
  <c r="C14" i="4"/>
  <c r="F9" i="4"/>
  <c r="D9" i="4"/>
  <c r="H7" i="4"/>
  <c r="C7" i="4"/>
  <c r="I6" i="4"/>
  <c r="H6" i="4"/>
  <c r="K6" i="4" s="1"/>
  <c r="C6" i="4"/>
  <c r="C5" i="4"/>
  <c r="C8" i="4" s="1"/>
  <c r="H11" i="1"/>
  <c r="N12" i="1"/>
  <c r="O12" i="1"/>
  <c r="N13" i="1"/>
  <c r="T13" i="1" s="1"/>
  <c r="O13" i="1"/>
  <c r="N14" i="1"/>
  <c r="O14" i="1"/>
  <c r="N15" i="1"/>
  <c r="T15" i="1" s="1"/>
  <c r="O15" i="1"/>
  <c r="N16" i="1"/>
  <c r="O16" i="1"/>
  <c r="N17" i="1"/>
  <c r="T17" i="1" s="1"/>
  <c r="O17" i="1"/>
  <c r="N18" i="1"/>
  <c r="T18" i="1" s="1"/>
  <c r="O18" i="1"/>
  <c r="N19" i="1"/>
  <c r="O19" i="1"/>
  <c r="N20" i="1"/>
  <c r="O20" i="1"/>
  <c r="N21" i="1"/>
  <c r="T21" i="1" s="1"/>
  <c r="O21" i="1"/>
  <c r="N22" i="1"/>
  <c r="T22" i="1" s="1"/>
  <c r="O22" i="1"/>
  <c r="N23" i="1"/>
  <c r="T23" i="1" s="1"/>
  <c r="O23" i="1"/>
  <c r="N24" i="1"/>
  <c r="T24" i="1" s="1"/>
  <c r="O24" i="1"/>
  <c r="K5" i="1" l="1"/>
  <c r="E5" i="1"/>
  <c r="E4" i="1"/>
  <c r="J4" i="1"/>
  <c r="K3" i="1"/>
  <c r="C15" i="4"/>
  <c r="I15" i="4"/>
  <c r="E23" i="4"/>
  <c r="H15" i="4"/>
  <c r="H18" i="4"/>
  <c r="J6" i="4"/>
  <c r="I19" i="4"/>
  <c r="G22" i="4"/>
  <c r="H22" i="4" s="1"/>
  <c r="G19" i="4"/>
  <c r="H19" i="4" s="1"/>
  <c r="H14" i="4"/>
  <c r="J3" i="1"/>
  <c r="T4" i="1"/>
  <c r="M4" i="1"/>
  <c r="V4" i="1" s="1"/>
  <c r="L4" i="1"/>
  <c r="U4" i="1" s="1"/>
  <c r="J5" i="1"/>
  <c r="L5" i="1" s="1"/>
  <c r="U5" i="1" s="1"/>
  <c r="Q13" i="1"/>
  <c r="V13" i="1" s="1"/>
  <c r="P19" i="1"/>
  <c r="U19" i="1" s="1"/>
  <c r="Q17" i="1"/>
  <c r="V17" i="1" s="1"/>
  <c r="P13" i="1"/>
  <c r="U13" i="1" s="1"/>
  <c r="T19" i="1"/>
  <c r="Q19" i="1"/>
  <c r="V19" i="1" s="1"/>
  <c r="Q15" i="1"/>
  <c r="V15" i="1" s="1"/>
  <c r="Q23" i="1"/>
  <c r="V23" i="1" s="1"/>
  <c r="P12" i="1"/>
  <c r="U12" i="1" s="1"/>
  <c r="P17" i="1"/>
  <c r="U17" i="1" s="1"/>
  <c r="P21" i="1"/>
  <c r="U21" i="1" s="1"/>
  <c r="Q21" i="1"/>
  <c r="V21" i="1" s="1"/>
  <c r="P14" i="1"/>
  <c r="U14" i="1" s="1"/>
  <c r="T14" i="1"/>
  <c r="P16" i="1"/>
  <c r="U16" i="1" s="1"/>
  <c r="T16" i="1"/>
  <c r="P22" i="1"/>
  <c r="U22" i="1" s="1"/>
  <c r="P15" i="1"/>
  <c r="U15" i="1" s="1"/>
  <c r="P23" i="1"/>
  <c r="U23" i="1" s="1"/>
  <c r="P20" i="1"/>
  <c r="U20" i="1" s="1"/>
  <c r="P18" i="1"/>
  <c r="U18" i="1" s="1"/>
  <c r="P24" i="1"/>
  <c r="U24" i="1" s="1"/>
  <c r="T20" i="1"/>
  <c r="T12" i="1"/>
  <c r="Q16" i="1"/>
  <c r="V16" i="1" s="1"/>
  <c r="Q24" i="1"/>
  <c r="V24" i="1" s="1"/>
  <c r="Q22" i="1"/>
  <c r="V22" i="1" s="1"/>
  <c r="Q20" i="1"/>
  <c r="V20" i="1" s="1"/>
  <c r="Q18" i="1"/>
  <c r="V18" i="1" s="1"/>
  <c r="Q14" i="1"/>
  <c r="V14" i="1" s="1"/>
  <c r="Q12" i="1"/>
  <c r="V12" i="1" s="1"/>
  <c r="M5" i="1" l="1"/>
  <c r="V5" i="1" s="1"/>
  <c r="T5" i="1"/>
  <c r="C23" i="4"/>
  <c r="I22" i="4"/>
  <c r="K22" i="4" s="1"/>
  <c r="C22" i="4"/>
  <c r="K15" i="4"/>
  <c r="J15" i="4"/>
  <c r="K18" i="4"/>
  <c r="J18" i="4"/>
  <c r="K14" i="4"/>
  <c r="J14" i="4"/>
  <c r="K19" i="4"/>
  <c r="J19" i="4"/>
  <c r="G23" i="4"/>
  <c r="C19" i="4"/>
  <c r="T3" i="1"/>
  <c r="M3" i="1"/>
  <c r="V3" i="1" s="1"/>
  <c r="L3" i="1"/>
  <c r="U3" i="1" s="1"/>
  <c r="O11" i="1"/>
  <c r="N11" i="1"/>
  <c r="T11" i="1" s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V9" i="1"/>
  <c r="U9" i="1"/>
  <c r="T9" i="1"/>
  <c r="V7" i="1"/>
  <c r="U7" i="1"/>
  <c r="T7" i="1"/>
  <c r="V2" i="1"/>
  <c r="U2" i="1"/>
  <c r="T2" i="1"/>
  <c r="J22" i="4" l="1"/>
  <c r="H23" i="4"/>
  <c r="I23" i="4"/>
  <c r="Q11" i="1"/>
  <c r="V11" i="1" s="1"/>
  <c r="P11" i="1"/>
  <c r="U11" i="1" s="1"/>
  <c r="K23" i="4" l="1"/>
  <c r="J23" i="4"/>
</calcChain>
</file>

<file path=xl/sharedStrings.xml><?xml version="1.0" encoding="utf-8"?>
<sst xmlns="http://schemas.openxmlformats.org/spreadsheetml/2006/main" count="192" uniqueCount="80">
  <si>
    <t>FA</t>
  </si>
  <si>
    <t>year</t>
  </si>
  <si>
    <t>ap</t>
  </si>
  <si>
    <t>bp</t>
  </si>
  <si>
    <t>cp</t>
  </si>
  <si>
    <t>dp</t>
  </si>
  <si>
    <t>or</t>
  </si>
  <si>
    <t>selog</t>
  </si>
  <si>
    <t>orlo</t>
  </si>
  <si>
    <t>orhi</t>
  </si>
  <si>
    <t>HIV</t>
  </si>
  <si>
    <t>IRR</t>
  </si>
  <si>
    <t>m</t>
  </si>
  <si>
    <t>mlo</t>
  </si>
  <si>
    <t>mhi</t>
  </si>
  <si>
    <t>Crampin</t>
  </si>
  <si>
    <t>yes</t>
  </si>
  <si>
    <t>no</t>
  </si>
  <si>
    <t>Bothamley</t>
  </si>
  <si>
    <t>Espinal</t>
  </si>
  <si>
    <t>Keskin</t>
  </si>
  <si>
    <t>Odayar</t>
  </si>
  <si>
    <t>Rendell</t>
  </si>
  <si>
    <t>Zenner</t>
  </si>
  <si>
    <t>Fisher</t>
  </si>
  <si>
    <t>Country</t>
  </si>
  <si>
    <t>TB</t>
  </si>
  <si>
    <t>exp</t>
  </si>
  <si>
    <t>b4</t>
  </si>
  <si>
    <t>during</t>
  </si>
  <si>
    <t>after</t>
  </si>
  <si>
    <t>Belarus</t>
  </si>
  <si>
    <t>Belgium</t>
  </si>
  <si>
    <t>Italy</t>
  </si>
  <si>
    <t>Serbia</t>
  </si>
  <si>
    <t>Slovakia</t>
  </si>
  <si>
    <t>Spain</t>
  </si>
  <si>
    <t>Ukraine</t>
  </si>
  <si>
    <t>United Kingdom</t>
  </si>
  <si>
    <t>USA</t>
  </si>
  <si>
    <t>a: preg Y TB Y</t>
  </si>
  <si>
    <t>b: preg N TB Y</t>
  </si>
  <si>
    <t>c: preg Y TB N</t>
  </si>
  <si>
    <t>d: preg N TB N</t>
  </si>
  <si>
    <t>Full_study</t>
  </si>
  <si>
    <t>Sample</t>
  </si>
  <si>
    <t>Yes</t>
  </si>
  <si>
    <t>No</t>
  </si>
  <si>
    <t>ppIRRm</t>
  </si>
  <si>
    <t>ppIRRlo</t>
  </si>
  <si>
    <t>ppIRRhi</t>
  </si>
  <si>
    <t>Malawi</t>
  </si>
  <si>
    <t>Turkey</t>
  </si>
  <si>
    <t>South Africa</t>
  </si>
  <si>
    <t>Mongolia</t>
  </si>
  <si>
    <t>UK</t>
  </si>
  <si>
    <t>selogIRR</t>
  </si>
  <si>
    <t>Nordholm</t>
  </si>
  <si>
    <t>Denmark</t>
  </si>
  <si>
    <t>Jonsson</t>
  </si>
  <si>
    <t>Sweden</t>
  </si>
  <si>
    <t>Dominican Republic</t>
  </si>
  <si>
    <t>Espinal, 1996</t>
  </si>
  <si>
    <t>Total</t>
  </si>
  <si>
    <t>Cases</t>
  </si>
  <si>
    <t>Controls</t>
  </si>
  <si>
    <t>HIV+</t>
  </si>
  <si>
    <t>HIV-</t>
  </si>
  <si>
    <t>No previous pregnancy</t>
  </si>
  <si>
    <t>Within 6 months of previous pregnancy</t>
  </si>
  <si>
    <t>Still pregnant</t>
  </si>
  <si>
    <t>pregYTBY</t>
  </si>
  <si>
    <t>pregNTBY</t>
  </si>
  <si>
    <t>pregYTBN</t>
  </si>
  <si>
    <t>pregNTBN</t>
  </si>
  <si>
    <t>Combined</t>
  </si>
  <si>
    <t>Keskin, 2008</t>
  </si>
  <si>
    <t>No control</t>
  </si>
  <si>
    <t>Espinal1</t>
  </si>
  <si>
    <t>Espinal2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</si>
</sst>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2"/>
      <name val="Calibri"/>
      <family val="2"/>
    </font>
    <font>
      <i/>
      <sz val="10"/>
      <color rgb="FF000000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1" applyFont="1"/>
    <xf numFmtId="0" fontId="1" fillId="0" borderId="0" xfId="1"/>
    <xf numFmtId="0" fontId="3" fillId="0" borderId="0" xfId="1" applyFont="1"/>
    <xf numFmtId="1" fontId="1" fillId="0" borderId="0" xfId="1" applyNumberFormat="1"/>
  </cellXfs>
  <cellStyles count="2">
    <cellStyle name="Normal" xfId="0" builtinId="0"/>
    <cellStyle name="Normal 2" xfId="1" xr:uid="{63517C12-CC79-4568-9AE8-045F228EC9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4A197-EF7E-4454-9B84-5ACAE75884BC}">
  <dimension ref="A1:K30"/>
  <sheetViews>
    <sheetView workbookViewId="0">
      <selection activeCell="D23" sqref="D23"/>
    </sheetView>
  </sheetViews>
  <sheetFormatPr defaultRowHeight="15" x14ac:dyDescent="0.25"/>
  <cols>
    <col min="1" max="1" width="9" style="9"/>
    <col min="2" max="2" width="31.375" style="9" bestFit="1" customWidth="1"/>
    <col min="3" max="16384" width="9" style="9"/>
  </cols>
  <sheetData>
    <row r="1" spans="1:11" x14ac:dyDescent="0.25">
      <c r="A1" s="8" t="s">
        <v>62</v>
      </c>
    </row>
    <row r="3" spans="1:11" x14ac:dyDescent="0.25">
      <c r="C3" s="9" t="s">
        <v>63</v>
      </c>
      <c r="D3" s="9" t="s">
        <v>64</v>
      </c>
      <c r="F3" s="9" t="s">
        <v>65</v>
      </c>
    </row>
    <row r="4" spans="1:11" x14ac:dyDescent="0.25">
      <c r="D4" s="9" t="s">
        <v>66</v>
      </c>
      <c r="E4" s="9" t="s">
        <v>67</v>
      </c>
      <c r="F4" s="9" t="s">
        <v>66</v>
      </c>
      <c r="G4" s="9" t="s">
        <v>67</v>
      </c>
    </row>
    <row r="5" spans="1:11" x14ac:dyDescent="0.25">
      <c r="B5" s="9" t="s">
        <v>68</v>
      </c>
      <c r="C5" s="9">
        <f>SUM(D5:G5)</f>
        <v>124</v>
      </c>
      <c r="D5" s="9">
        <v>1</v>
      </c>
      <c r="E5" s="9">
        <v>91</v>
      </c>
      <c r="F5" s="9">
        <v>8</v>
      </c>
      <c r="G5" s="9">
        <v>24</v>
      </c>
    </row>
    <row r="6" spans="1:11" x14ac:dyDescent="0.25">
      <c r="B6" s="9" t="s">
        <v>69</v>
      </c>
      <c r="C6" s="9">
        <f>SUM(D6:G6)</f>
        <v>75</v>
      </c>
      <c r="D6" s="9">
        <v>1</v>
      </c>
      <c r="E6" s="9">
        <v>51</v>
      </c>
      <c r="F6" s="9">
        <v>14</v>
      </c>
      <c r="G6" s="9">
        <v>9</v>
      </c>
      <c r="H6" s="10">
        <f>(D6+E6)*(F6+G6)/(($D$5+$E$5)*($F$5+$G$5))</f>
        <v>0.40625</v>
      </c>
      <c r="I6" s="10">
        <f>SQRT(1/D5+1/E5+1/F5+1/G5)</f>
        <v>1.085198450817028</v>
      </c>
      <c r="J6" s="10">
        <f>H6*EXP(-1.96*I6)</f>
        <v>4.8423235461444579E-2</v>
      </c>
      <c r="K6" s="10">
        <f>H6*EXP(1.96*I6)</f>
        <v>3.4082617761344545</v>
      </c>
    </row>
    <row r="7" spans="1:11" x14ac:dyDescent="0.25">
      <c r="B7" s="9" t="s">
        <v>70</v>
      </c>
      <c r="C7" s="9">
        <f>SUM(D7:G7)</f>
        <v>16</v>
      </c>
      <c r="D7" s="9">
        <v>0</v>
      </c>
      <c r="E7" s="9">
        <v>7</v>
      </c>
      <c r="F7" s="9">
        <v>3</v>
      </c>
      <c r="G7" s="9">
        <v>6</v>
      </c>
      <c r="H7" s="10">
        <f>(D7+E7)*(F7+G7)/(($D$5+$E$5)*($F$5+$G$5))</f>
        <v>2.1399456521739132E-2</v>
      </c>
    </row>
    <row r="8" spans="1:11" x14ac:dyDescent="0.25">
      <c r="C8" s="9">
        <f>SUM(C5:C7)</f>
        <v>215</v>
      </c>
    </row>
    <row r="9" spans="1:11" x14ac:dyDescent="0.25">
      <c r="D9" s="9">
        <f>SUM(D5:E7)</f>
        <v>151</v>
      </c>
      <c r="F9" s="9">
        <f>SUM(F5:G7)</f>
        <v>64</v>
      </c>
    </row>
    <row r="12" spans="1:11" x14ac:dyDescent="0.25">
      <c r="B12" s="9" t="s">
        <v>67</v>
      </c>
    </row>
    <row r="13" spans="1:11" x14ac:dyDescent="0.25">
      <c r="D13" s="9" t="s">
        <v>71</v>
      </c>
      <c r="E13" s="9" t="s">
        <v>72</v>
      </c>
      <c r="F13" s="9" t="s">
        <v>73</v>
      </c>
      <c r="G13" s="9" t="s">
        <v>74</v>
      </c>
      <c r="H13" s="9" t="s">
        <v>6</v>
      </c>
      <c r="I13" s="9" t="s">
        <v>7</v>
      </c>
      <c r="J13" s="9" t="s">
        <v>8</v>
      </c>
      <c r="K13" s="9" t="s">
        <v>9</v>
      </c>
    </row>
    <row r="14" spans="1:11" x14ac:dyDescent="0.25">
      <c r="B14" s="9" t="s">
        <v>70</v>
      </c>
      <c r="C14" s="9">
        <f>SUM(D14:G14)</f>
        <v>128</v>
      </c>
      <c r="D14" s="9">
        <f>E7</f>
        <v>7</v>
      </c>
      <c r="E14" s="9">
        <f>E5</f>
        <v>91</v>
      </c>
      <c r="F14" s="9">
        <f>G7</f>
        <v>6</v>
      </c>
      <c r="G14" s="9">
        <f>G5</f>
        <v>24</v>
      </c>
      <c r="H14" s="10">
        <f>D14*G14/(E14*F14)</f>
        <v>0.30769230769230771</v>
      </c>
      <c r="I14" s="10">
        <f>SQRT(1/D14+1/E14+1/F14+1/G14)</f>
        <v>0.60181349866838907</v>
      </c>
      <c r="J14" s="10">
        <f>H14*EXP(-1.96*I14)</f>
        <v>9.4589438423236735E-2</v>
      </c>
      <c r="K14" s="10">
        <f>H14*EXP(1.96*I14)</f>
        <v>1.0008998656847943</v>
      </c>
    </row>
    <row r="15" spans="1:11" x14ac:dyDescent="0.25">
      <c r="B15" s="9" t="s">
        <v>69</v>
      </c>
      <c r="C15" s="9">
        <f>SUM(D15:G15)</f>
        <v>175</v>
      </c>
      <c r="D15" s="9">
        <f>E6</f>
        <v>51</v>
      </c>
      <c r="E15" s="9">
        <f>E14</f>
        <v>91</v>
      </c>
      <c r="F15" s="9">
        <f>G6</f>
        <v>9</v>
      </c>
      <c r="G15" s="9">
        <f>G14</f>
        <v>24</v>
      </c>
      <c r="H15" s="10">
        <f>D15*G15/(E15*F15)</f>
        <v>1.4945054945054945</v>
      </c>
      <c r="I15" s="10">
        <f>SQRT(1/D15+1/E15+1/F15+1/G15)</f>
        <v>0.42822264291375772</v>
      </c>
      <c r="J15" s="10">
        <f>H15*EXP(-1.96*I15)</f>
        <v>0.64563496737544812</v>
      </c>
      <c r="K15" s="10">
        <f>H15*EXP(1.96*I15)</f>
        <v>3.4594574116495549</v>
      </c>
    </row>
    <row r="17" spans="1:11" x14ac:dyDescent="0.25">
      <c r="B17" s="9" t="s">
        <v>66</v>
      </c>
    </row>
    <row r="18" spans="1:11" x14ac:dyDescent="0.25">
      <c r="B18" s="9" t="s">
        <v>70</v>
      </c>
      <c r="C18" s="11">
        <f>SUM(D18:G18)</f>
        <v>12.1</v>
      </c>
      <c r="D18" s="11">
        <f>D7+0.1</f>
        <v>0.1</v>
      </c>
      <c r="E18" s="9">
        <f>D5</f>
        <v>1</v>
      </c>
      <c r="F18" s="9">
        <f>F7</f>
        <v>3</v>
      </c>
      <c r="G18" s="9">
        <f>F5</f>
        <v>8</v>
      </c>
      <c r="H18" s="10">
        <f>D18*G18/(E18*F18)</f>
        <v>0.26666666666666666</v>
      </c>
      <c r="I18" s="10">
        <f>SQRT(1/D18+1/E18+1/F18+1/G18)</f>
        <v>3.3850160019316502</v>
      </c>
      <c r="J18" s="10">
        <f>H18*EXP(-1.96*I18)</f>
        <v>3.5041681789842844E-4</v>
      </c>
      <c r="K18" s="10">
        <f>H18*EXP(1.96*I18)</f>
        <v>202.93292866931782</v>
      </c>
    </row>
    <row r="19" spans="1:11" x14ac:dyDescent="0.25">
      <c r="B19" s="9" t="s">
        <v>69</v>
      </c>
      <c r="C19" s="9">
        <f>SUM(D19:G19)</f>
        <v>24</v>
      </c>
      <c r="D19" s="9">
        <f>D6</f>
        <v>1</v>
      </c>
      <c r="E19" s="9">
        <f>E18</f>
        <v>1</v>
      </c>
      <c r="F19" s="9">
        <f>F6</f>
        <v>14</v>
      </c>
      <c r="G19" s="9">
        <f>G18</f>
        <v>8</v>
      </c>
      <c r="H19" s="10">
        <f>D19*G19/(E19*F19)</f>
        <v>0.5714285714285714</v>
      </c>
      <c r="I19" s="10">
        <f>SQRT(1/D19+1/E19+1/F19+1/G19)</f>
        <v>1.4820352800890306</v>
      </c>
      <c r="J19" s="10">
        <f>H19*EXP(-1.96*I19)</f>
        <v>3.1291620375562365E-2</v>
      </c>
      <c r="K19" s="10">
        <f>H19*EXP(1.96*I19)</f>
        <v>10.435081607340047</v>
      </c>
    </row>
    <row r="21" spans="1:11" x14ac:dyDescent="0.25">
      <c r="B21" s="9" t="s">
        <v>75</v>
      </c>
    </row>
    <row r="22" spans="1:11" x14ac:dyDescent="0.25">
      <c r="B22" s="9" t="s">
        <v>70</v>
      </c>
      <c r="C22" s="11">
        <f>SUM(D22:G22)</f>
        <v>140.1</v>
      </c>
      <c r="D22" s="11">
        <f>D14+D18</f>
        <v>7.1</v>
      </c>
      <c r="E22" s="9">
        <f t="shared" ref="E22:G23" si="0">E14+E18</f>
        <v>92</v>
      </c>
      <c r="F22" s="9">
        <f t="shared" si="0"/>
        <v>9</v>
      </c>
      <c r="G22" s="9">
        <f t="shared" si="0"/>
        <v>32</v>
      </c>
      <c r="H22" s="10">
        <f>D22*G22/(E22*F22)</f>
        <v>0.27439613526570045</v>
      </c>
      <c r="I22" s="10">
        <f>SQRT(1/D22+1/E22+1/F22+1/G22)</f>
        <v>0.54228751299567801</v>
      </c>
      <c r="J22" s="10">
        <f>H22*EXP(-1.96*I22)</f>
        <v>9.4792404616525341E-2</v>
      </c>
      <c r="K22" s="10">
        <f>H22*EXP(1.96*I22)</f>
        <v>0.79429611848486181</v>
      </c>
    </row>
    <row r="23" spans="1:11" x14ac:dyDescent="0.25">
      <c r="B23" s="9" t="s">
        <v>69</v>
      </c>
      <c r="C23" s="9">
        <f>SUM(D23:G23)</f>
        <v>199</v>
      </c>
      <c r="D23" s="9">
        <f>D15+D19</f>
        <v>52</v>
      </c>
      <c r="E23" s="9">
        <f t="shared" si="0"/>
        <v>92</v>
      </c>
      <c r="F23" s="9">
        <f t="shared" si="0"/>
        <v>23</v>
      </c>
      <c r="G23" s="9">
        <f t="shared" si="0"/>
        <v>32</v>
      </c>
      <c r="H23" s="10">
        <f>D23*G23/(E23*F23)</f>
        <v>0.7863894139886578</v>
      </c>
      <c r="I23" s="10">
        <f>SQRT(1/D23+1/E23+1/F23+1/G23)</f>
        <v>0.3237724437281928</v>
      </c>
      <c r="J23" s="10">
        <f>H23*EXP(-1.96*I23)</f>
        <v>0.41690489142930121</v>
      </c>
      <c r="K23" s="10">
        <f>H23*EXP(1.96*I23)</f>
        <v>1.4833318657243302</v>
      </c>
    </row>
    <row r="30" spans="1:11" x14ac:dyDescent="0.25">
      <c r="A30" s="8" t="s">
        <v>76</v>
      </c>
      <c r="C30" s="9" t="s">
        <v>77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abSelected="1" workbookViewId="0">
      <selection activeCell="B3" sqref="B3:B5"/>
    </sheetView>
  </sheetViews>
  <sheetFormatPr defaultColWidth="11.125" defaultRowHeight="15" customHeight="1" x14ac:dyDescent="0.25"/>
  <cols>
    <col min="1" max="23" width="10.5" customWidth="1"/>
  </cols>
  <sheetData>
    <row r="1" spans="1:22" ht="15.75" customHeight="1" x14ac:dyDescent="0.25">
      <c r="A1" s="1" t="s">
        <v>0</v>
      </c>
      <c r="B1" s="1" t="s">
        <v>44</v>
      </c>
      <c r="C1" s="1" t="s">
        <v>1</v>
      </c>
      <c r="D1" s="1" t="s">
        <v>25</v>
      </c>
      <c r="E1" s="1" t="s">
        <v>45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48</v>
      </c>
      <c r="O1" s="1" t="s">
        <v>56</v>
      </c>
      <c r="P1" s="1" t="s">
        <v>49</v>
      </c>
      <c r="Q1" s="1" t="s">
        <v>50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</row>
    <row r="2" spans="1:22" ht="15.75" customHeight="1" x14ac:dyDescent="0.25">
      <c r="A2" s="2" t="s">
        <v>15</v>
      </c>
      <c r="B2" s="2" t="s">
        <v>46</v>
      </c>
      <c r="C2" s="2">
        <v>2004</v>
      </c>
      <c r="D2" t="s">
        <v>51</v>
      </c>
      <c r="E2" s="2">
        <f>SUM(F2:I2)</f>
        <v>610</v>
      </c>
      <c r="F2" s="2">
        <v>11</v>
      </c>
      <c r="G2" s="2">
        <v>172</v>
      </c>
      <c r="H2" s="2">
        <v>33</v>
      </c>
      <c r="I2" s="2">
        <v>394</v>
      </c>
      <c r="J2" s="2">
        <v>0.7</v>
      </c>
      <c r="K2" s="2"/>
      <c r="L2" s="3">
        <v>0.2</v>
      </c>
      <c r="M2" s="2">
        <v>1.9</v>
      </c>
      <c r="R2" s="4" t="s">
        <v>16</v>
      </c>
      <c r="S2" t="s">
        <v>17</v>
      </c>
      <c r="T2">
        <f>J2</f>
        <v>0.7</v>
      </c>
      <c r="U2">
        <f>L2</f>
        <v>0.2</v>
      </c>
      <c r="V2">
        <f>M2</f>
        <v>1.9</v>
      </c>
    </row>
    <row r="3" spans="1:22" ht="15.75" customHeight="1" x14ac:dyDescent="0.25">
      <c r="A3" s="2" t="s">
        <v>19</v>
      </c>
      <c r="B3" s="2" t="s">
        <v>46</v>
      </c>
      <c r="C3" s="2">
        <v>1996</v>
      </c>
      <c r="D3" t="s">
        <v>61</v>
      </c>
      <c r="E3" s="2">
        <f t="shared" ref="E3:E5" si="0">SUM(F3:I3)</f>
        <v>199</v>
      </c>
      <c r="F3" s="2">
        <f>Sheet1!D23</f>
        <v>52</v>
      </c>
      <c r="G3" s="2">
        <f>Sheet1!E23</f>
        <v>92</v>
      </c>
      <c r="H3" s="2">
        <f>Sheet1!F23</f>
        <v>23</v>
      </c>
      <c r="I3" s="2">
        <f>Sheet1!G23</f>
        <v>32</v>
      </c>
      <c r="J3" s="2">
        <f>F3*I3/(G3*H3)</f>
        <v>0.7863894139886578</v>
      </c>
      <c r="K3" s="2">
        <f>SQRT(1/F3+1/G3+1/H3+1/I3)</f>
        <v>0.3237724437281928</v>
      </c>
      <c r="L3" s="2">
        <f>J3*EXP(-1.96*K3)</f>
        <v>0.41690489142930121</v>
      </c>
      <c r="M3" s="2">
        <f>J3*EXP(1.96*K3)</f>
        <v>1.4833318657243302</v>
      </c>
      <c r="R3" s="7" t="s">
        <v>16</v>
      </c>
      <c r="S3" s="2" t="s">
        <v>17</v>
      </c>
      <c r="T3">
        <f>J3</f>
        <v>0.7863894139886578</v>
      </c>
      <c r="U3">
        <f>L3</f>
        <v>0.41690489142930121</v>
      </c>
      <c r="V3">
        <f>M3</f>
        <v>1.4833318657243302</v>
      </c>
    </row>
    <row r="4" spans="1:22" ht="15.75" customHeight="1" x14ac:dyDescent="0.25">
      <c r="A4" s="2" t="s">
        <v>78</v>
      </c>
      <c r="B4" s="2" t="s">
        <v>46</v>
      </c>
      <c r="C4" s="2">
        <v>1996</v>
      </c>
      <c r="D4" t="s">
        <v>61</v>
      </c>
      <c r="E4" s="2">
        <f t="shared" si="0"/>
        <v>175</v>
      </c>
      <c r="F4" s="2">
        <f>Sheet1!D15</f>
        <v>51</v>
      </c>
      <c r="G4" s="2">
        <f>Sheet1!E15</f>
        <v>91</v>
      </c>
      <c r="H4" s="2">
        <f>Sheet1!F15</f>
        <v>9</v>
      </c>
      <c r="I4" s="2">
        <f>Sheet1!G15</f>
        <v>24</v>
      </c>
      <c r="J4" s="2">
        <f>F4*I4/(G4*H4)</f>
        <v>1.4945054945054945</v>
      </c>
      <c r="K4" s="2">
        <f>SQRT(1/F4+1/G4+1/H4+1/I4)</f>
        <v>0.42822264291375772</v>
      </c>
      <c r="L4" s="2">
        <f>J4*EXP(-1.96*K4)</f>
        <v>0.64563496737544812</v>
      </c>
      <c r="M4" s="2">
        <f>J4*EXP(1.96*K4)</f>
        <v>3.4594574116495549</v>
      </c>
      <c r="R4" t="s">
        <v>17</v>
      </c>
      <c r="S4" s="2" t="s">
        <v>17</v>
      </c>
      <c r="T4">
        <f>J4</f>
        <v>1.4945054945054945</v>
      </c>
      <c r="U4">
        <f>L4</f>
        <v>0.64563496737544812</v>
      </c>
      <c r="V4">
        <f>M4</f>
        <v>3.4594574116495549</v>
      </c>
    </row>
    <row r="5" spans="1:22" ht="15.75" customHeight="1" x14ac:dyDescent="0.25">
      <c r="A5" s="2" t="s">
        <v>79</v>
      </c>
      <c r="B5" s="2" t="s">
        <v>46</v>
      </c>
      <c r="C5" s="2">
        <v>1996</v>
      </c>
      <c r="D5" t="s">
        <v>61</v>
      </c>
      <c r="E5" s="2">
        <f t="shared" si="0"/>
        <v>24</v>
      </c>
      <c r="F5" s="2">
        <f>Sheet1!D19</f>
        <v>1</v>
      </c>
      <c r="G5" s="2">
        <f>Sheet1!E19</f>
        <v>1</v>
      </c>
      <c r="H5" s="2">
        <f>Sheet1!F19</f>
        <v>14</v>
      </c>
      <c r="I5" s="2">
        <f>Sheet1!G19</f>
        <v>8</v>
      </c>
      <c r="J5" s="2">
        <f>F5*I5/(G5*H5)</f>
        <v>0.5714285714285714</v>
      </c>
      <c r="K5" s="2">
        <f>SQRT(1/F5+1/G5+1/H5+1/I5)</f>
        <v>1.4820352800890306</v>
      </c>
      <c r="L5" s="2">
        <f>J5*EXP(-1.96*K5)</f>
        <v>3.1291620375562365E-2</v>
      </c>
      <c r="M5" s="2">
        <f>J5*EXP(1.96*K5)</f>
        <v>10.435081607340047</v>
      </c>
      <c r="R5" s="7" t="s">
        <v>16</v>
      </c>
      <c r="S5" s="2" t="s">
        <v>17</v>
      </c>
      <c r="T5">
        <f>J5</f>
        <v>0.5714285714285714</v>
      </c>
      <c r="U5">
        <f>L5</f>
        <v>3.1291620375562365E-2</v>
      </c>
      <c r="V5">
        <f>M5</f>
        <v>10.435081607340047</v>
      </c>
    </row>
    <row r="6" spans="1:22" ht="15.75" customHeight="1" x14ac:dyDescent="0.25">
      <c r="A6" s="2" t="s">
        <v>20</v>
      </c>
      <c r="B6" s="2" t="s">
        <v>46</v>
      </c>
      <c r="C6" s="2">
        <v>2008</v>
      </c>
      <c r="D6" t="s">
        <v>52</v>
      </c>
      <c r="E6" s="2"/>
      <c r="J6" s="2"/>
      <c r="K6" s="2"/>
      <c r="L6" s="2"/>
      <c r="M6" s="2"/>
      <c r="R6" t="s">
        <v>17</v>
      </c>
      <c r="S6" s="2"/>
      <c r="T6" s="5"/>
      <c r="U6" s="2"/>
      <c r="V6" s="5"/>
    </row>
    <row r="7" spans="1:22" ht="15.75" customHeight="1" x14ac:dyDescent="0.25">
      <c r="A7" s="2" t="s">
        <v>21</v>
      </c>
      <c r="B7" s="2" t="s">
        <v>46</v>
      </c>
      <c r="C7" s="2">
        <v>2018</v>
      </c>
      <c r="D7" t="s">
        <v>53</v>
      </c>
      <c r="E7" s="2"/>
      <c r="J7" s="2"/>
      <c r="K7" s="2"/>
      <c r="L7" s="2"/>
      <c r="M7" s="2"/>
      <c r="N7" s="2">
        <v>0.22</v>
      </c>
      <c r="O7" s="2"/>
      <c r="P7" s="2">
        <v>0.1</v>
      </c>
      <c r="Q7" s="2">
        <v>0.46</v>
      </c>
      <c r="R7" t="s">
        <v>16</v>
      </c>
      <c r="S7" t="s">
        <v>16</v>
      </c>
      <c r="T7">
        <f>N7</f>
        <v>0.22</v>
      </c>
      <c r="U7">
        <f t="shared" ref="U7:V7" si="1">P7</f>
        <v>0.1</v>
      </c>
      <c r="V7">
        <f t="shared" si="1"/>
        <v>0.46</v>
      </c>
    </row>
    <row r="8" spans="1:22" ht="15.75" customHeight="1" x14ac:dyDescent="0.25">
      <c r="A8" s="2" t="s">
        <v>22</v>
      </c>
      <c r="B8" s="2" t="s">
        <v>46</v>
      </c>
      <c r="C8" s="2">
        <v>2016</v>
      </c>
      <c r="D8" t="s">
        <v>54</v>
      </c>
      <c r="E8" s="2"/>
      <c r="F8" s="2"/>
      <c r="G8" s="2"/>
      <c r="H8" s="2"/>
      <c r="I8" s="2"/>
      <c r="J8" s="2"/>
      <c r="K8" s="2"/>
      <c r="L8" s="2"/>
      <c r="M8" s="2"/>
      <c r="R8" t="s">
        <v>17</v>
      </c>
      <c r="S8" t="s">
        <v>16</v>
      </c>
    </row>
    <row r="9" spans="1:22" ht="15.75" customHeight="1" x14ac:dyDescent="0.25">
      <c r="A9" s="2" t="s">
        <v>23</v>
      </c>
      <c r="B9" s="2" t="s">
        <v>46</v>
      </c>
      <c r="C9" s="2">
        <v>2012</v>
      </c>
      <c r="D9" t="s">
        <v>55</v>
      </c>
      <c r="E9" s="2"/>
      <c r="J9" s="2"/>
      <c r="K9" s="2"/>
      <c r="L9" s="2"/>
      <c r="M9" s="2"/>
      <c r="N9" s="2">
        <v>1.95</v>
      </c>
      <c r="O9" s="2"/>
      <c r="P9" s="2">
        <v>1.24</v>
      </c>
      <c r="Q9" s="2">
        <v>3.07</v>
      </c>
      <c r="R9" t="s">
        <v>17</v>
      </c>
      <c r="S9" t="s">
        <v>16</v>
      </c>
      <c r="T9">
        <f>N9</f>
        <v>1.95</v>
      </c>
      <c r="U9">
        <f t="shared" ref="U9:V9" si="2">P9</f>
        <v>1.24</v>
      </c>
      <c r="V9">
        <f t="shared" si="2"/>
        <v>3.07</v>
      </c>
    </row>
    <row r="10" spans="1:22" ht="15.75" customHeight="1" x14ac:dyDescent="0.25">
      <c r="A10" s="3" t="s">
        <v>24</v>
      </c>
      <c r="B10" s="2" t="s">
        <v>46</v>
      </c>
      <c r="C10" s="2">
        <v>1994</v>
      </c>
      <c r="D10" s="3"/>
      <c r="E10" s="3"/>
      <c r="J10" s="2"/>
      <c r="K10" s="2"/>
      <c r="L10" s="2"/>
      <c r="M10" s="2"/>
      <c r="R10" t="s">
        <v>17</v>
      </c>
      <c r="S10" t="s">
        <v>17</v>
      </c>
    </row>
    <row r="11" spans="1:22" ht="15.75" customHeight="1" x14ac:dyDescent="0.25">
      <c r="A11" s="2" t="s">
        <v>18</v>
      </c>
      <c r="B11" s="2" t="s">
        <v>47</v>
      </c>
      <c r="C11" s="2">
        <v>2016</v>
      </c>
      <c r="D11" s="6" t="s">
        <v>31</v>
      </c>
      <c r="E11" s="6">
        <v>5500</v>
      </c>
      <c r="F11" s="6">
        <v>6</v>
      </c>
      <c r="G11" s="6">
        <v>13</v>
      </c>
      <c r="H11">
        <f>E11-G11</f>
        <v>5487</v>
      </c>
      <c r="I11" s="6">
        <v>1000</v>
      </c>
      <c r="N11">
        <f>(F11/E11/(1-(F11/E11)))/(G11/I11*1/4)</f>
        <v>0.3360309148441657</v>
      </c>
      <c r="O11">
        <f>SQRT(1/F11+1/(E11-F11))</f>
        <v>0.40847115370881115</v>
      </c>
      <c r="P11">
        <f>N11*EXP(-1.96*O11)</f>
        <v>0.15089733469983424</v>
      </c>
      <c r="Q11">
        <f>N11*EXP(1.96*O11)</f>
        <v>0.74830198926721647</v>
      </c>
      <c r="R11" t="s">
        <v>17</v>
      </c>
      <c r="S11" t="s">
        <v>17</v>
      </c>
      <c r="T11">
        <f>N11</f>
        <v>0.3360309148441657</v>
      </c>
      <c r="U11">
        <f>P11</f>
        <v>0.15089733469983424</v>
      </c>
      <c r="V11">
        <f>Q11</f>
        <v>0.74830198926721647</v>
      </c>
    </row>
    <row r="12" spans="1:22" ht="15.75" customHeight="1" x14ac:dyDescent="0.25">
      <c r="A12" s="2" t="s">
        <v>18</v>
      </c>
      <c r="B12" s="2" t="s">
        <v>47</v>
      </c>
      <c r="C12" s="2">
        <v>2016</v>
      </c>
      <c r="D12" s="6" t="s">
        <v>32</v>
      </c>
      <c r="E12" s="6">
        <v>143</v>
      </c>
      <c r="F12" s="6">
        <v>5</v>
      </c>
      <c r="G12" s="6">
        <v>12</v>
      </c>
      <c r="H12">
        <f t="shared" ref="H12:H24" si="3">E12-G12</f>
        <v>131</v>
      </c>
      <c r="I12" s="6">
        <v>1000</v>
      </c>
      <c r="N12">
        <f t="shared" ref="N12:N24" si="4">(F12/E12/(1-(F12/E12)))/(G12/I12*1/4)</f>
        <v>12.077294685990339</v>
      </c>
      <c r="O12">
        <f t="shared" ref="O12:O24" si="5">SQRT(1/F12+1/(E12-F12))</f>
        <v>0.45524320622233805</v>
      </c>
      <c r="P12">
        <f t="shared" ref="P12:P24" si="6">N12*EXP(-1.96*O12)</f>
        <v>4.9483319173557154</v>
      </c>
      <c r="Q12">
        <f t="shared" ref="Q12:Q24" si="7">N12*EXP(1.96*O12)</f>
        <v>29.476811452493575</v>
      </c>
      <c r="R12" t="s">
        <v>17</v>
      </c>
      <c r="S12" t="s">
        <v>17</v>
      </c>
      <c r="T12">
        <f t="shared" ref="T12:T24" si="8">N12</f>
        <v>12.077294685990339</v>
      </c>
      <c r="U12">
        <f t="shared" ref="U12:U24" si="9">P12</f>
        <v>4.9483319173557154</v>
      </c>
      <c r="V12">
        <f t="shared" ref="V12:V24" si="10">Q12</f>
        <v>29.476811452493575</v>
      </c>
    </row>
    <row r="13" spans="1:22" ht="15.75" customHeight="1" x14ac:dyDescent="0.25">
      <c r="A13" s="2" t="s">
        <v>18</v>
      </c>
      <c r="B13" s="2" t="s">
        <v>47</v>
      </c>
      <c r="C13" s="2">
        <v>2016</v>
      </c>
      <c r="D13" s="6" t="s">
        <v>33</v>
      </c>
      <c r="E13" s="6">
        <v>1860</v>
      </c>
      <c r="F13" s="6">
        <v>2</v>
      </c>
      <c r="G13" s="6">
        <v>9</v>
      </c>
      <c r="H13">
        <f t="shared" si="3"/>
        <v>1851</v>
      </c>
      <c r="I13" s="6">
        <v>1000</v>
      </c>
      <c r="N13">
        <f t="shared" si="4"/>
        <v>0.47841167324482725</v>
      </c>
      <c r="O13">
        <f t="shared" si="5"/>
        <v>0.70748725298227133</v>
      </c>
      <c r="P13">
        <f t="shared" si="6"/>
        <v>0.11955739955919832</v>
      </c>
      <c r="Q13">
        <f t="shared" si="7"/>
        <v>1.9143752702950649</v>
      </c>
      <c r="R13" t="s">
        <v>17</v>
      </c>
      <c r="S13" t="s">
        <v>17</v>
      </c>
      <c r="T13">
        <f t="shared" si="8"/>
        <v>0.47841167324482725</v>
      </c>
      <c r="U13">
        <f t="shared" si="9"/>
        <v>0.11955739955919832</v>
      </c>
      <c r="V13">
        <f t="shared" si="10"/>
        <v>1.9143752702950649</v>
      </c>
    </row>
    <row r="14" spans="1:22" ht="15.75" customHeight="1" x14ac:dyDescent="0.25">
      <c r="A14" s="2" t="s">
        <v>18</v>
      </c>
      <c r="B14" s="2" t="s">
        <v>47</v>
      </c>
      <c r="C14" s="2">
        <v>2016</v>
      </c>
      <c r="D14" s="6" t="s">
        <v>33</v>
      </c>
      <c r="E14" s="6">
        <v>217</v>
      </c>
      <c r="F14" s="6">
        <v>0.5</v>
      </c>
      <c r="G14" s="6">
        <v>9</v>
      </c>
      <c r="H14">
        <f t="shared" si="3"/>
        <v>208</v>
      </c>
      <c r="I14" s="6">
        <v>1000</v>
      </c>
      <c r="N14">
        <f t="shared" si="4"/>
        <v>1.0264305876315114</v>
      </c>
      <c r="O14">
        <f t="shared" si="5"/>
        <v>1.4158456616610238</v>
      </c>
      <c r="P14">
        <f t="shared" si="6"/>
        <v>6.3993730453039049E-2</v>
      </c>
      <c r="Q14">
        <f t="shared" si="7"/>
        <v>16.463483903297536</v>
      </c>
      <c r="R14" t="s">
        <v>17</v>
      </c>
      <c r="S14" t="s">
        <v>17</v>
      </c>
      <c r="T14">
        <f t="shared" si="8"/>
        <v>1.0264305876315114</v>
      </c>
      <c r="U14">
        <f t="shared" si="9"/>
        <v>6.3993730453039049E-2</v>
      </c>
      <c r="V14">
        <f t="shared" si="10"/>
        <v>16.463483903297536</v>
      </c>
    </row>
    <row r="15" spans="1:22" ht="15.75" customHeight="1" x14ac:dyDescent="0.25">
      <c r="A15" s="2" t="s">
        <v>18</v>
      </c>
      <c r="B15" s="2" t="s">
        <v>47</v>
      </c>
      <c r="C15" s="2">
        <v>2016</v>
      </c>
      <c r="D15" s="6" t="s">
        <v>33</v>
      </c>
      <c r="E15" s="6">
        <v>103</v>
      </c>
      <c r="F15" s="6">
        <v>1</v>
      </c>
      <c r="G15" s="6">
        <v>9</v>
      </c>
      <c r="H15">
        <f t="shared" si="3"/>
        <v>94</v>
      </c>
      <c r="I15" s="6">
        <v>1000</v>
      </c>
      <c r="N15">
        <f t="shared" si="4"/>
        <v>4.3572984749455337</v>
      </c>
      <c r="O15">
        <f t="shared" si="5"/>
        <v>1.0048900047112757</v>
      </c>
      <c r="P15">
        <f t="shared" si="6"/>
        <v>0.60790773525750352</v>
      </c>
      <c r="Q15">
        <f t="shared" si="7"/>
        <v>31.231795383752402</v>
      </c>
      <c r="R15" t="s">
        <v>17</v>
      </c>
      <c r="S15" t="s">
        <v>17</v>
      </c>
      <c r="T15">
        <f t="shared" si="8"/>
        <v>4.3572984749455337</v>
      </c>
      <c r="U15">
        <f t="shared" si="9"/>
        <v>0.60790773525750352</v>
      </c>
      <c r="V15">
        <f t="shared" si="10"/>
        <v>31.231795383752402</v>
      </c>
    </row>
    <row r="16" spans="1:22" ht="15.75" customHeight="1" x14ac:dyDescent="0.25">
      <c r="A16" s="2" t="s">
        <v>18</v>
      </c>
      <c r="B16" s="2" t="s">
        <v>47</v>
      </c>
      <c r="C16" s="2">
        <v>2016</v>
      </c>
      <c r="D16" s="6" t="s">
        <v>33</v>
      </c>
      <c r="E16" s="6">
        <v>2180</v>
      </c>
      <c r="F16" s="6">
        <v>3</v>
      </c>
      <c r="G16" s="6">
        <v>9</v>
      </c>
      <c r="H16">
        <f t="shared" si="3"/>
        <v>2171</v>
      </c>
      <c r="I16" s="6">
        <v>1000</v>
      </c>
      <c r="N16">
        <f t="shared" si="4"/>
        <v>0.61246363497167355</v>
      </c>
      <c r="O16">
        <f t="shared" si="5"/>
        <v>0.57774793903532196</v>
      </c>
      <c r="P16">
        <f t="shared" si="6"/>
        <v>0.19737463211238371</v>
      </c>
      <c r="Q16">
        <f t="shared" si="7"/>
        <v>1.9005061600273405</v>
      </c>
      <c r="R16" t="s">
        <v>17</v>
      </c>
      <c r="S16" t="s">
        <v>17</v>
      </c>
      <c r="T16">
        <f t="shared" si="8"/>
        <v>0.61246363497167355</v>
      </c>
      <c r="U16">
        <f t="shared" si="9"/>
        <v>0.19737463211238371</v>
      </c>
      <c r="V16">
        <f t="shared" si="10"/>
        <v>1.9005061600273405</v>
      </c>
    </row>
    <row r="17" spans="1:22" ht="15.75" customHeight="1" x14ac:dyDescent="0.25">
      <c r="A17" s="2" t="s">
        <v>18</v>
      </c>
      <c r="B17" s="2" t="s">
        <v>47</v>
      </c>
      <c r="C17" s="2">
        <v>2016</v>
      </c>
      <c r="D17" s="6" t="s">
        <v>34</v>
      </c>
      <c r="E17" s="6">
        <v>1353</v>
      </c>
      <c r="F17" s="6">
        <v>1</v>
      </c>
      <c r="G17" s="6">
        <v>9</v>
      </c>
      <c r="H17">
        <f t="shared" si="3"/>
        <v>1344</v>
      </c>
      <c r="I17" s="6">
        <v>1000</v>
      </c>
      <c r="N17">
        <f t="shared" si="4"/>
        <v>0.32873109796186722</v>
      </c>
      <c r="O17">
        <f t="shared" si="5"/>
        <v>1.0003697541261503</v>
      </c>
      <c r="P17">
        <f t="shared" si="6"/>
        <v>4.6270997783463802E-2</v>
      </c>
      <c r="Q17">
        <f t="shared" si="7"/>
        <v>2.335461518961115</v>
      </c>
      <c r="R17" t="s">
        <v>17</v>
      </c>
      <c r="S17" t="s">
        <v>17</v>
      </c>
      <c r="T17">
        <f t="shared" si="8"/>
        <v>0.32873109796186722</v>
      </c>
      <c r="U17">
        <f t="shared" si="9"/>
        <v>4.6270997783463802E-2</v>
      </c>
      <c r="V17">
        <f t="shared" si="10"/>
        <v>2.335461518961115</v>
      </c>
    </row>
    <row r="18" spans="1:22" ht="15.75" customHeight="1" x14ac:dyDescent="0.25">
      <c r="A18" s="2" t="s">
        <v>18</v>
      </c>
      <c r="B18" s="2" t="s">
        <v>47</v>
      </c>
      <c r="C18" s="2">
        <v>2016</v>
      </c>
      <c r="D18" s="6" t="s">
        <v>35</v>
      </c>
      <c r="E18" s="6">
        <v>1197</v>
      </c>
      <c r="F18" s="6">
        <v>21</v>
      </c>
      <c r="G18" s="6">
        <v>11</v>
      </c>
      <c r="H18">
        <f t="shared" si="3"/>
        <v>1186</v>
      </c>
      <c r="I18" s="6">
        <v>1000</v>
      </c>
      <c r="N18">
        <f t="shared" si="4"/>
        <v>6.4935064935064934</v>
      </c>
      <c r="O18">
        <f t="shared" si="5"/>
        <v>0.22015764296317772</v>
      </c>
      <c r="P18">
        <f t="shared" si="6"/>
        <v>4.2177157767110796</v>
      </c>
      <c r="Q18">
        <f t="shared" si="7"/>
        <v>9.9972660116256602</v>
      </c>
      <c r="R18" t="s">
        <v>17</v>
      </c>
      <c r="S18" t="s">
        <v>17</v>
      </c>
      <c r="T18">
        <f t="shared" si="8"/>
        <v>6.4935064935064934</v>
      </c>
      <c r="U18">
        <f t="shared" si="9"/>
        <v>4.2177157767110796</v>
      </c>
      <c r="V18">
        <f t="shared" si="10"/>
        <v>9.9972660116256602</v>
      </c>
    </row>
    <row r="19" spans="1:22" ht="15.75" customHeight="1" x14ac:dyDescent="0.25">
      <c r="A19" s="2" t="s">
        <v>18</v>
      </c>
      <c r="B19" s="2" t="s">
        <v>47</v>
      </c>
      <c r="C19" s="2">
        <v>2016</v>
      </c>
      <c r="D19" s="6" t="s">
        <v>36</v>
      </c>
      <c r="E19" s="6">
        <v>1946</v>
      </c>
      <c r="F19" s="6">
        <v>5</v>
      </c>
      <c r="G19" s="6">
        <v>10</v>
      </c>
      <c r="H19">
        <f t="shared" si="3"/>
        <v>1936</v>
      </c>
      <c r="I19" s="6">
        <v>1000</v>
      </c>
      <c r="N19">
        <f t="shared" si="4"/>
        <v>1.0303967027305512</v>
      </c>
      <c r="O19">
        <f t="shared" si="5"/>
        <v>0.44778923429596346</v>
      </c>
      <c r="P19">
        <f t="shared" si="6"/>
        <v>0.42838925481811646</v>
      </c>
      <c r="Q19">
        <f t="shared" si="7"/>
        <v>2.4783940144548464</v>
      </c>
      <c r="R19" t="s">
        <v>17</v>
      </c>
      <c r="S19" t="s">
        <v>17</v>
      </c>
      <c r="T19">
        <f t="shared" si="8"/>
        <v>1.0303967027305512</v>
      </c>
      <c r="U19">
        <f t="shared" si="9"/>
        <v>0.42838925481811646</v>
      </c>
      <c r="V19">
        <f t="shared" si="10"/>
        <v>2.4783940144548464</v>
      </c>
    </row>
    <row r="20" spans="1:22" ht="15.75" customHeight="1" x14ac:dyDescent="0.25">
      <c r="A20" s="2" t="s">
        <v>18</v>
      </c>
      <c r="B20" s="2" t="s">
        <v>47</v>
      </c>
      <c r="C20" s="2">
        <v>2016</v>
      </c>
      <c r="D20" s="6" t="s">
        <v>36</v>
      </c>
      <c r="E20" s="6">
        <v>374</v>
      </c>
      <c r="F20" s="6">
        <v>2</v>
      </c>
      <c r="G20" s="6">
        <v>10</v>
      </c>
      <c r="H20">
        <f t="shared" si="3"/>
        <v>364</v>
      </c>
      <c r="I20" s="6">
        <v>1000</v>
      </c>
      <c r="N20">
        <f t="shared" si="4"/>
        <v>2.150537634408602</v>
      </c>
      <c r="O20">
        <f t="shared" si="5"/>
        <v>0.70900505784021794</v>
      </c>
      <c r="P20">
        <f t="shared" si="6"/>
        <v>0.53583337168101119</v>
      </c>
      <c r="Q20">
        <f t="shared" si="7"/>
        <v>8.6310639863635803</v>
      </c>
      <c r="R20" t="s">
        <v>17</v>
      </c>
      <c r="S20" t="s">
        <v>17</v>
      </c>
      <c r="T20">
        <f t="shared" si="8"/>
        <v>2.150537634408602</v>
      </c>
      <c r="U20">
        <f t="shared" si="9"/>
        <v>0.53583337168101119</v>
      </c>
      <c r="V20">
        <f t="shared" si="10"/>
        <v>8.6310639863635803</v>
      </c>
    </row>
    <row r="21" spans="1:22" ht="15.75" customHeight="1" x14ac:dyDescent="0.25">
      <c r="A21" s="2" t="s">
        <v>18</v>
      </c>
      <c r="B21" s="2" t="s">
        <v>47</v>
      </c>
      <c r="C21" s="2">
        <v>2016</v>
      </c>
      <c r="D21" s="6" t="s">
        <v>36</v>
      </c>
      <c r="E21" s="6">
        <v>2320</v>
      </c>
      <c r="F21" s="6">
        <v>7</v>
      </c>
      <c r="G21" s="6">
        <v>10</v>
      </c>
      <c r="H21">
        <f t="shared" si="3"/>
        <v>2310</v>
      </c>
      <c r="I21" s="6">
        <v>1000</v>
      </c>
      <c r="N21">
        <f t="shared" si="4"/>
        <v>1.2105490704712494</v>
      </c>
      <c r="O21">
        <f t="shared" si="5"/>
        <v>0.3785359716207729</v>
      </c>
      <c r="P21">
        <f t="shared" si="6"/>
        <v>0.57645588146767979</v>
      </c>
      <c r="Q21">
        <f t="shared" si="7"/>
        <v>2.5421356588257278</v>
      </c>
      <c r="R21" t="s">
        <v>17</v>
      </c>
      <c r="S21" t="s">
        <v>17</v>
      </c>
      <c r="T21">
        <f t="shared" si="8"/>
        <v>1.2105490704712494</v>
      </c>
      <c r="U21">
        <f t="shared" si="9"/>
        <v>0.57645588146767979</v>
      </c>
      <c r="V21">
        <f t="shared" si="10"/>
        <v>2.5421356588257278</v>
      </c>
    </row>
    <row r="22" spans="1:22" ht="15.75" customHeight="1" x14ac:dyDescent="0.25">
      <c r="A22" s="2" t="s">
        <v>18</v>
      </c>
      <c r="B22" s="2" t="s">
        <v>47</v>
      </c>
      <c r="C22" s="2">
        <v>2016</v>
      </c>
      <c r="D22" s="6" t="s">
        <v>37</v>
      </c>
      <c r="E22" s="6">
        <v>500</v>
      </c>
      <c r="F22" s="6">
        <v>35</v>
      </c>
      <c r="G22" s="6">
        <v>11</v>
      </c>
      <c r="H22">
        <f t="shared" si="3"/>
        <v>489</v>
      </c>
      <c r="I22" s="6">
        <v>1000</v>
      </c>
      <c r="N22">
        <f t="shared" si="4"/>
        <v>27.370478983382217</v>
      </c>
      <c r="O22">
        <f t="shared" si="5"/>
        <v>0.17527682734987296</v>
      </c>
      <c r="P22">
        <f t="shared" si="6"/>
        <v>19.412601976559984</v>
      </c>
      <c r="Q22">
        <f t="shared" si="7"/>
        <v>38.59055682923551</v>
      </c>
      <c r="R22" t="s">
        <v>17</v>
      </c>
      <c r="S22" t="s">
        <v>17</v>
      </c>
      <c r="T22">
        <f t="shared" si="8"/>
        <v>27.370478983382217</v>
      </c>
      <c r="U22">
        <f t="shared" si="9"/>
        <v>19.412601976559984</v>
      </c>
      <c r="V22">
        <f t="shared" si="10"/>
        <v>38.59055682923551</v>
      </c>
    </row>
    <row r="23" spans="1:22" ht="15.75" customHeight="1" x14ac:dyDescent="0.25">
      <c r="A23" s="2" t="s">
        <v>18</v>
      </c>
      <c r="B23" s="2" t="s">
        <v>47</v>
      </c>
      <c r="C23" s="2">
        <v>2016</v>
      </c>
      <c r="D23" s="6" t="s">
        <v>38</v>
      </c>
      <c r="E23" s="6">
        <v>1774</v>
      </c>
      <c r="F23" s="6">
        <v>20</v>
      </c>
      <c r="G23" s="6">
        <v>18</v>
      </c>
      <c r="H23">
        <f t="shared" si="3"/>
        <v>1756</v>
      </c>
      <c r="I23" s="6">
        <v>1000</v>
      </c>
      <c r="N23">
        <f t="shared" si="4"/>
        <v>2.5338907893069811</v>
      </c>
      <c r="O23">
        <f t="shared" si="5"/>
        <v>0.2248780234429191</v>
      </c>
      <c r="P23">
        <f t="shared" si="6"/>
        <v>1.6306766589705746</v>
      </c>
      <c r="Q23">
        <f t="shared" si="7"/>
        <v>3.9373854386239882</v>
      </c>
      <c r="R23" t="s">
        <v>17</v>
      </c>
      <c r="S23" t="s">
        <v>17</v>
      </c>
      <c r="T23">
        <f t="shared" si="8"/>
        <v>2.5338907893069811</v>
      </c>
      <c r="U23">
        <f t="shared" si="9"/>
        <v>1.6306766589705746</v>
      </c>
      <c r="V23">
        <f t="shared" si="10"/>
        <v>3.9373854386239882</v>
      </c>
    </row>
    <row r="24" spans="1:22" ht="15.75" customHeight="1" x14ac:dyDescent="0.25">
      <c r="A24" s="2" t="s">
        <v>18</v>
      </c>
      <c r="B24" s="2" t="s">
        <v>47</v>
      </c>
      <c r="C24" s="2">
        <v>2016</v>
      </c>
      <c r="D24" s="6" t="s">
        <v>39</v>
      </c>
      <c r="E24" s="6">
        <v>250</v>
      </c>
      <c r="F24" s="6">
        <v>5</v>
      </c>
      <c r="G24" s="6">
        <v>13</v>
      </c>
      <c r="H24">
        <f t="shared" si="3"/>
        <v>237</v>
      </c>
      <c r="I24" s="6">
        <v>1000</v>
      </c>
      <c r="N24">
        <f t="shared" si="4"/>
        <v>6.2794348508634235</v>
      </c>
      <c r="O24">
        <f t="shared" si="5"/>
        <v>0.45175395145262565</v>
      </c>
      <c r="P24">
        <f t="shared" si="6"/>
        <v>2.5904775467054453</v>
      </c>
      <c r="Q24">
        <f t="shared" si="7"/>
        <v>15.221634364824606</v>
      </c>
      <c r="R24" t="s">
        <v>17</v>
      </c>
      <c r="S24" t="s">
        <v>17</v>
      </c>
      <c r="T24">
        <f t="shared" si="8"/>
        <v>6.2794348508634235</v>
      </c>
      <c r="U24">
        <f t="shared" si="9"/>
        <v>2.5904775467054453</v>
      </c>
      <c r="V24">
        <f t="shared" si="10"/>
        <v>15.221634364824606</v>
      </c>
    </row>
    <row r="25" spans="1:22" ht="15.75" customHeight="1" x14ac:dyDescent="0.25">
      <c r="A25" t="s">
        <v>57</v>
      </c>
      <c r="B25" t="s">
        <v>46</v>
      </c>
      <c r="C25">
        <v>2022</v>
      </c>
      <c r="D25" t="s">
        <v>58</v>
      </c>
      <c r="E25">
        <v>2708</v>
      </c>
      <c r="F25">
        <v>286</v>
      </c>
      <c r="G25">
        <v>2316</v>
      </c>
      <c r="H25">
        <v>6514</v>
      </c>
    </row>
    <row r="26" spans="1:22" ht="15.75" customHeight="1" x14ac:dyDescent="0.25">
      <c r="A26" t="s">
        <v>59</v>
      </c>
      <c r="B26" t="s">
        <v>46</v>
      </c>
      <c r="C26">
        <v>2022</v>
      </c>
      <c r="D26" t="s">
        <v>60</v>
      </c>
      <c r="E26">
        <v>4838834</v>
      </c>
      <c r="F26">
        <v>79</v>
      </c>
      <c r="G26">
        <v>389</v>
      </c>
      <c r="H26">
        <v>456023</v>
      </c>
      <c r="I26">
        <v>4382343</v>
      </c>
      <c r="N26">
        <v>1.9</v>
      </c>
      <c r="P26">
        <v>1.5</v>
      </c>
      <c r="Q26">
        <v>2.5</v>
      </c>
      <c r="R26" t="s">
        <v>17</v>
      </c>
      <c r="S26" t="s">
        <v>16</v>
      </c>
      <c r="T26">
        <v>1.9</v>
      </c>
      <c r="U26">
        <v>1.5</v>
      </c>
      <c r="V26">
        <v>2.5</v>
      </c>
    </row>
    <row r="27" spans="1:22" ht="15.75" customHeight="1" x14ac:dyDescent="0.25"/>
    <row r="28" spans="1:22" ht="15.75" customHeight="1" x14ac:dyDescent="0.25"/>
    <row r="29" spans="1:22" ht="15.75" customHeight="1" x14ac:dyDescent="0.25"/>
    <row r="30" spans="1:22" ht="15.75" customHeight="1" x14ac:dyDescent="0.25"/>
    <row r="31" spans="1:22" ht="15.75" customHeight="1" x14ac:dyDescent="0.25"/>
    <row r="32" spans="1:2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D2" sqref="D2"/>
    </sheetView>
  </sheetViews>
  <sheetFormatPr defaultColWidth="11.125" defaultRowHeight="15" customHeight="1" x14ac:dyDescent="0.25"/>
  <cols>
    <col min="1" max="26" width="10.5" customWidth="1"/>
  </cols>
  <sheetData>
    <row r="1" spans="1:6" ht="15.75" customHeigh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ht="15.75" customHeight="1" x14ac:dyDescent="0.25">
      <c r="A2" s="2" t="s">
        <v>31</v>
      </c>
      <c r="B2" s="2">
        <v>5500</v>
      </c>
      <c r="C2" s="2">
        <v>54.9</v>
      </c>
      <c r="D2" s="2">
        <v>16</v>
      </c>
      <c r="E2" s="2">
        <v>15</v>
      </c>
      <c r="F2" s="2">
        <v>6</v>
      </c>
    </row>
    <row r="3" spans="1:6" ht="15.75" customHeight="1" x14ac:dyDescent="0.25">
      <c r="A3" s="2" t="s">
        <v>32</v>
      </c>
      <c r="B3" s="2">
        <v>143</v>
      </c>
      <c r="C3" s="2">
        <v>1.3</v>
      </c>
      <c r="D3" s="2">
        <v>0</v>
      </c>
      <c r="E3" s="2">
        <v>11</v>
      </c>
      <c r="F3" s="2">
        <v>5</v>
      </c>
    </row>
    <row r="4" spans="1:6" ht="15.75" customHeight="1" x14ac:dyDescent="0.25">
      <c r="A4" s="2" t="s">
        <v>33</v>
      </c>
      <c r="B4" s="2">
        <v>2180</v>
      </c>
      <c r="C4" s="2">
        <v>15.1</v>
      </c>
      <c r="D4" s="2">
        <v>12</v>
      </c>
      <c r="E4" s="2">
        <v>2</v>
      </c>
      <c r="F4" s="2">
        <v>3</v>
      </c>
    </row>
    <row r="5" spans="1:6" ht="15.75" customHeight="1" x14ac:dyDescent="0.25">
      <c r="A5" s="2" t="s">
        <v>34</v>
      </c>
      <c r="B5" s="2">
        <v>1353</v>
      </c>
      <c r="C5" s="2">
        <v>9.4</v>
      </c>
      <c r="D5" s="2">
        <v>0</v>
      </c>
      <c r="E5" s="2">
        <v>2</v>
      </c>
      <c r="F5" s="2">
        <v>1</v>
      </c>
    </row>
    <row r="6" spans="1:6" ht="15.75" customHeight="1" x14ac:dyDescent="0.25">
      <c r="A6" s="2" t="s">
        <v>35</v>
      </c>
      <c r="B6" s="2">
        <v>1197</v>
      </c>
      <c r="C6" s="2">
        <v>10.1</v>
      </c>
      <c r="D6" s="2">
        <v>4</v>
      </c>
      <c r="E6" s="2">
        <v>4</v>
      </c>
      <c r="F6" s="2">
        <v>21</v>
      </c>
    </row>
    <row r="7" spans="1:6" ht="15.75" customHeight="1" x14ac:dyDescent="0.25">
      <c r="A7" s="2" t="s">
        <v>36</v>
      </c>
      <c r="B7" s="2">
        <v>2320</v>
      </c>
      <c r="C7" s="2">
        <v>17.8</v>
      </c>
      <c r="D7" s="2">
        <v>4</v>
      </c>
      <c r="E7" s="2">
        <v>2</v>
      </c>
      <c r="F7" s="2">
        <v>7</v>
      </c>
    </row>
    <row r="8" spans="1:6" ht="15.75" customHeight="1" x14ac:dyDescent="0.25">
      <c r="A8" s="2" t="s">
        <v>37</v>
      </c>
      <c r="B8" s="2">
        <v>500</v>
      </c>
      <c r="C8" s="2">
        <v>4.2</v>
      </c>
      <c r="D8" s="2">
        <v>10</v>
      </c>
      <c r="E8" s="2">
        <v>3</v>
      </c>
      <c r="F8" s="2">
        <v>35</v>
      </c>
    </row>
    <row r="9" spans="1:6" ht="15.75" customHeight="1" x14ac:dyDescent="0.25">
      <c r="A9" s="2" t="s">
        <v>38</v>
      </c>
      <c r="B9" s="2">
        <v>1774</v>
      </c>
      <c r="C9" s="2">
        <v>24.5</v>
      </c>
      <c r="D9" s="2">
        <v>7</v>
      </c>
      <c r="E9" s="2">
        <v>29</v>
      </c>
      <c r="F9" s="2">
        <v>20</v>
      </c>
    </row>
    <row r="10" spans="1:6" ht="15.75" customHeight="1" x14ac:dyDescent="0.25">
      <c r="A10" s="2" t="s">
        <v>39</v>
      </c>
      <c r="B10" s="2">
        <v>250</v>
      </c>
      <c r="C10" s="2">
        <v>2.5</v>
      </c>
      <c r="D10" s="2">
        <v>0</v>
      </c>
      <c r="E10" s="2">
        <v>0</v>
      </c>
      <c r="F10" s="2">
        <v>5</v>
      </c>
    </row>
    <row r="11" spans="1:6" ht="15.75" customHeight="1" x14ac:dyDescent="0.25"/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1.125" defaultRowHeight="15" customHeight="1" x14ac:dyDescent="0.25"/>
  <cols>
    <col min="1" max="26" width="10.5" customWidth="1"/>
  </cols>
  <sheetData>
    <row r="1" spans="1:4" ht="15.75" customHeight="1" x14ac:dyDescent="0.25">
      <c r="A1" s="1" t="s">
        <v>40</v>
      </c>
      <c r="B1" s="1" t="s">
        <v>41</v>
      </c>
      <c r="C1" s="1" t="s">
        <v>42</v>
      </c>
      <c r="D1" s="1" t="s">
        <v>43</v>
      </c>
    </row>
    <row r="2" spans="1:4" ht="15.75" customHeight="1" x14ac:dyDescent="0.25"/>
    <row r="3" spans="1:4" ht="15.75" customHeight="1" x14ac:dyDescent="0.25"/>
    <row r="4" spans="1:4" ht="15.75" customHeight="1" x14ac:dyDescent="0.25"/>
    <row r="5" spans="1:4" ht="15.75" customHeight="1" x14ac:dyDescent="0.25"/>
    <row r="6" spans="1:4" ht="15.75" customHeight="1" x14ac:dyDescent="0.25"/>
    <row r="7" spans="1:4" ht="15.75" customHeight="1" x14ac:dyDescent="0.25"/>
    <row r="8" spans="1:4" ht="15.75" customHeight="1" x14ac:dyDescent="0.25"/>
    <row r="9" spans="1:4" ht="15.75" customHeight="1" x14ac:dyDescent="0.25"/>
    <row r="10" spans="1:4" ht="15.75" customHeight="1" x14ac:dyDescent="0.25"/>
    <row r="11" spans="1:4" ht="15.75" customHeight="1" x14ac:dyDescent="0.25"/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all</vt:lpstr>
      <vt:lpstr>bot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Nyashadzaishe Mafirakureva</dc:creator>
  <cp:lastModifiedBy>Nyashadzaishe Mafirakureva</cp:lastModifiedBy>
  <dcterms:created xsi:type="dcterms:W3CDTF">2019-08-29T15:59:50Z</dcterms:created>
  <dcterms:modified xsi:type="dcterms:W3CDTF">2024-05-16T16:41:37Z</dcterms:modified>
</cp:coreProperties>
</file>