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ate1904="1"/>
  <mc:AlternateContent xmlns:mc="http://schemas.openxmlformats.org/markup-compatibility/2006">
    <mc:Choice Requires="x15">
      <x15ac:absPath xmlns:x15ac="http://schemas.microsoft.com/office/spreadsheetml/2010/11/ac" url="/Users/dav615/Documents/RAS1_092009_032010/"/>
    </mc:Choice>
  </mc:AlternateContent>
  <xr:revisionPtr revIDLastSave="0" documentId="13_ncr:40009_{40B49672-4FA3-9343-B258-5799F63B662D}" xr6:coauthVersionLast="36" xr6:coauthVersionMax="36" xr10:uidLastSave="{00000000-0000-0000-0000-000000000000}"/>
  <bookViews>
    <workbookView xWindow="600" yWindow="1820" windowWidth="34260" windowHeight="16940" tabRatio="500" activeTab="2"/>
  </bookViews>
  <sheets>
    <sheet name="salinity" sheetId="6" r:id="rId1"/>
    <sheet name="summary" sheetId="1" r:id="rId2"/>
    <sheet name="nuts" sheetId="2" r:id="rId3"/>
    <sheet name="plots" sheetId="9" r:id="rId4"/>
    <sheet name="DIC-alk" sheetId="4" r:id="rId5"/>
    <sheet name="service" sheetId="5" r:id="rId6"/>
    <sheet name="phytoplankton" sheetId="3" r:id="rId7"/>
    <sheet name="logs" sheetId="7" r:id="rId8"/>
    <sheet name="netcdf" sheetId="8" r:id="rId9"/>
  </sheets>
  <externalReferences>
    <externalReference r:id="rId10"/>
  </externalReferences>
  <definedNames>
    <definedName name="_xlnm.Print_Area" localSheetId="4">'DIC-alk'!$A$1:$E$37</definedName>
    <definedName name="_xlnm.Print_Area" localSheetId="5">service!$A$1:$K$29</definedName>
  </definedNames>
  <calcPr calcId="181029"/>
</workbook>
</file>

<file path=xl/calcChain.xml><?xml version="1.0" encoding="utf-8"?>
<calcChain xmlns="http://schemas.openxmlformats.org/spreadsheetml/2006/main">
  <c r="L6" i="2" l="1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4" i="2"/>
  <c r="I5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4" i="2"/>
  <c r="X12" i="8" l="1"/>
  <c r="X13" i="8"/>
  <c r="X14" i="8"/>
  <c r="X15" i="8"/>
  <c r="X16" i="8"/>
  <c r="X17" i="8"/>
  <c r="X18" i="8"/>
  <c r="X19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11" i="8"/>
  <c r="V12" i="8"/>
  <c r="V13" i="8"/>
  <c r="V14" i="8"/>
  <c r="V15" i="8"/>
  <c r="V16" i="8"/>
  <c r="V17" i="8"/>
  <c r="V19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11" i="8"/>
  <c r="AB5" i="2"/>
  <c r="AB6" i="2"/>
  <c r="AB7" i="2"/>
  <c r="AB8" i="2"/>
  <c r="AB9" i="2"/>
  <c r="AB10" i="2"/>
  <c r="AB11" i="2"/>
  <c r="AB12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4" i="2"/>
  <c r="Z5" i="2"/>
  <c r="Z6" i="2"/>
  <c r="Z7" i="2"/>
  <c r="Z8" i="2"/>
  <c r="Z9" i="2"/>
  <c r="Z10" i="2"/>
  <c r="Z12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4" i="2"/>
  <c r="T12" i="8" l="1"/>
  <c r="T13" i="8"/>
  <c r="T14" i="8"/>
  <c r="T15" i="8"/>
  <c r="T16" i="8"/>
  <c r="T17" i="8"/>
  <c r="T18" i="8"/>
  <c r="T19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11" i="8"/>
  <c r="Q5" i="2"/>
  <c r="Q6" i="2"/>
  <c r="R6" i="2" s="1"/>
  <c r="R13" i="8" s="1"/>
  <c r="Q7" i="2"/>
  <c r="Q8" i="2"/>
  <c r="R8" i="2" s="1"/>
  <c r="R15" i="8" s="1"/>
  <c r="Q9" i="2"/>
  <c r="Q10" i="2"/>
  <c r="R10" i="2" s="1"/>
  <c r="R17" i="8" s="1"/>
  <c r="Q11" i="2"/>
  <c r="Q12" i="2"/>
  <c r="Q14" i="2"/>
  <c r="R14" i="2" s="1"/>
  <c r="R21" i="8" s="1"/>
  <c r="Q15" i="2"/>
  <c r="Q16" i="2"/>
  <c r="R16" i="2" s="1"/>
  <c r="R23" i="8" s="1"/>
  <c r="Q17" i="2"/>
  <c r="Q18" i="2"/>
  <c r="R18" i="2" s="1"/>
  <c r="R25" i="8" s="1"/>
  <c r="Q19" i="2"/>
  <c r="Q20" i="2"/>
  <c r="R20" i="2" s="1"/>
  <c r="R27" i="8" s="1"/>
  <c r="Q21" i="2"/>
  <c r="Q22" i="2"/>
  <c r="Q23" i="2"/>
  <c r="Q24" i="2"/>
  <c r="Q25" i="2"/>
  <c r="Q26" i="2"/>
  <c r="Q27" i="2"/>
  <c r="Q4" i="2"/>
  <c r="P12" i="8"/>
  <c r="P13" i="8"/>
  <c r="P14" i="8"/>
  <c r="P15" i="8"/>
  <c r="P16" i="8"/>
  <c r="P17" i="8"/>
  <c r="P18" i="8"/>
  <c r="P19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11" i="8"/>
  <c r="U5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4" i="2"/>
  <c r="T5" i="2"/>
  <c r="T6" i="2"/>
  <c r="T7" i="2"/>
  <c r="T8" i="2"/>
  <c r="T9" i="2"/>
  <c r="T10" i="2"/>
  <c r="T11" i="2"/>
  <c r="T12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R12" i="2"/>
  <c r="R19" i="8" s="1"/>
  <c r="T4" i="2"/>
  <c r="R5" i="2"/>
  <c r="R12" i="8" s="1"/>
  <c r="R7" i="2"/>
  <c r="R14" i="8" s="1"/>
  <c r="R9" i="2"/>
  <c r="R16" i="8" s="1"/>
  <c r="R11" i="2"/>
  <c r="R18" i="8" s="1"/>
  <c r="R15" i="2"/>
  <c r="R22" i="8" s="1"/>
  <c r="R17" i="2"/>
  <c r="R24" i="8" s="1"/>
  <c r="R19" i="2"/>
  <c r="R26" i="8" s="1"/>
  <c r="R21" i="2"/>
  <c r="R28" i="8" s="1"/>
  <c r="R22" i="2"/>
  <c r="R29" i="8" s="1"/>
  <c r="R23" i="2"/>
  <c r="R30" i="8" s="1"/>
  <c r="R24" i="2"/>
  <c r="R31" i="8" s="1"/>
  <c r="R25" i="2"/>
  <c r="R32" i="8" s="1"/>
  <c r="R26" i="2"/>
  <c r="R33" i="8" s="1"/>
  <c r="R27" i="2"/>
  <c r="R34" i="8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4" i="2"/>
  <c r="N5" i="2" l="1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4" i="2"/>
  <c r="O4" i="2" s="1"/>
  <c r="K8" i="6"/>
  <c r="K9" i="6"/>
  <c r="K10" i="6"/>
  <c r="K11" i="6"/>
  <c r="K12" i="6"/>
  <c r="K13" i="6"/>
  <c r="K14" i="6"/>
  <c r="K15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7" i="6"/>
  <c r="J8" i="6"/>
  <c r="J9" i="6"/>
  <c r="J10" i="6"/>
  <c r="J11" i="6"/>
  <c r="J12" i="6"/>
  <c r="J13" i="6"/>
  <c r="J14" i="6"/>
  <c r="J1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7" i="6"/>
  <c r="I8" i="6"/>
  <c r="I9" i="6"/>
  <c r="I10" i="6"/>
  <c r="I11" i="6"/>
  <c r="I12" i="6"/>
  <c r="I13" i="6"/>
  <c r="I14" i="6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7" i="6"/>
  <c r="H8" i="6"/>
  <c r="H9" i="6"/>
  <c r="H10" i="6"/>
  <c r="H11" i="6"/>
  <c r="H12" i="6"/>
  <c r="H13" i="6"/>
  <c r="H14" i="6"/>
  <c r="H15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7" i="6"/>
  <c r="G8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7" i="6"/>
  <c r="F8" i="6"/>
  <c r="F9" i="6"/>
  <c r="F10" i="6"/>
  <c r="F11" i="6"/>
  <c r="F12" i="6"/>
  <c r="F13" i="6"/>
  <c r="F14" i="6"/>
  <c r="F15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7" i="6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4" i="2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G46" i="2"/>
  <c r="G48" i="2"/>
  <c r="G4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M34" i="8" l="1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D7" i="6" l="1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2" i="6"/>
  <c r="D33" i="6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M7" i="5"/>
  <c r="M30" i="5" s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D34" i="6" l="1"/>
  <c r="R4" i="2"/>
  <c r="R11" i="8" s="1"/>
</calcChain>
</file>

<file path=xl/comments1.xml><?xml version="1.0" encoding="utf-8"?>
<comments xmlns="http://schemas.openxmlformats.org/spreadsheetml/2006/main">
  <authors>
    <author>Dianna Davis</author>
  </authors>
  <commentList>
    <comment ref="A36" authorId="0" shapeId="0">
      <text>
        <r>
          <rPr>
            <b/>
            <sz val="9"/>
            <color rgb="FF000000"/>
            <rFont val="Verdana"/>
          </rPr>
          <t>Di: mostly out of Cole Parmer catalogue.  John Morris agent.</t>
        </r>
        <r>
          <rPr>
            <sz val="9"/>
            <color rgb="FF000000"/>
            <rFont val="Verdan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<sst xmlns="http://schemas.openxmlformats.org/spreadsheetml/2006/main" count="428" uniqueCount="254">
  <si>
    <t>Prepd 250ml Schott bottle filled to just above the ridge the cap fits against.</t>
  </si>
  <si>
    <t xml:space="preserve">Dried carbonate fouling from RAS stainless steel frame, inside the shroud, also sent. Lots of coccoliths stuck in bacterial biofilm as water flow moved through the RAS? </t>
  </si>
  <si>
    <t>Tubes:  more ferrules, adaptors, connectors, nuts</t>
  </si>
  <si>
    <t>Andy is scouting for old laptops or alternatively compatibility of cheaper net books.</t>
  </si>
  <si>
    <t>Bottom tubes: 6.5mm od 3.36 id</t>
  </si>
  <si>
    <t>John Morris $80 2-3 weeks.</t>
  </si>
  <si>
    <t>Tube Number</t>
  </si>
  <si>
    <t>Nitrate (uM)</t>
  </si>
  <si>
    <t>Phosphate (uM)</t>
  </si>
  <si>
    <t>Silicate (uM)</t>
  </si>
  <si>
    <t>Nitrite (uM)</t>
  </si>
  <si>
    <t>RAS_ALK_TCO2_SS_Feb_10.xls</t>
  </si>
  <si>
    <t>N/P</t>
  </si>
  <si>
    <t>TCO2</t>
  </si>
  <si>
    <t>nitrate uM</t>
  </si>
  <si>
    <t>The perspex tubes, caps filter holders and connecting tubing were washed by hand after soaking in domestic detergent.</t>
  </si>
  <si>
    <t>www.colder.com</t>
  </si>
  <si>
    <t>Top tubes:</t>
  </si>
  <si>
    <t>Bottom tube wall connectors: CPC polypropylene SMPT0212 1/8npt?</t>
  </si>
  <si>
    <t>Bottom barb connectors:</t>
  </si>
  <si>
    <t>If we are going to need tubes without filters how about we order the correct tops?</t>
  </si>
  <si>
    <t>Status</t>
  </si>
  <si>
    <t>Flagellates have shed cilia so preservation problem?  The bags contain generally 430 to 450ml.  Preservation should be OK @ 1-2% equivalent to 20ml of 25% soln.</t>
  </si>
  <si>
    <t>Note:  Miguel has the missing tubes and tags.</t>
  </si>
  <si>
    <t>Main Battery:  have battery world make up a replacement.</t>
  </si>
  <si>
    <t>Data Backup:  Duracell 9V alkaline</t>
  </si>
  <si>
    <t>2x10ml into nuts tubes for Hydrochemistry</t>
  </si>
  <si>
    <t xml:space="preserve">DIC/alk to Bronte's group. </t>
  </si>
  <si>
    <t>Remainder to Hydrochemistry for salinity.</t>
  </si>
  <si>
    <t>No batteries in the controller at present, stored.</t>
  </si>
  <si>
    <t xml:space="preserve">After unloading samples and data the RAS was soaked for days in a tank of fresh water.  </t>
  </si>
  <si>
    <t>Anodes:  still plenty of zinc.</t>
  </si>
  <si>
    <t>Filter caps for 500ml tube includes filter holder, $277 USD each</t>
  </si>
  <si>
    <t xml:space="preserve"> Stored at 4C, allowed to warm to room temperature. </t>
  </si>
  <si>
    <t xml:space="preserve">Bottles rinsed with 2x20ml aliquots of sample.  </t>
  </si>
  <si>
    <t xml:space="preserve">DIC/alk analyses both from the Soma bottle.  </t>
  </si>
  <si>
    <t>RAS salinities measured by Val Latham on 29/4/10</t>
  </si>
  <si>
    <t>Bottle</t>
  </si>
  <si>
    <t>Salinity</t>
  </si>
  <si>
    <t>Somma</t>
  </si>
  <si>
    <t>Downloaded by Tom?</t>
  </si>
  <si>
    <t>Sample of green fouling scraped from the perspex top of the RAS, effervesces with dilute HCl.  Sent to Miguel.</t>
  </si>
  <si>
    <t>Seabird salinity for dilution calculation and correction DIC/alk</t>
  </si>
  <si>
    <t>welded with methylene chloride but an ABS replica would be stronger. Silicone washers to reduce vibration?</t>
  </si>
  <si>
    <t xml:space="preserve">368ml of acid remained in the acid wash bag. </t>
  </si>
  <si>
    <t>RAS even numbers: DIC/alk</t>
  </si>
  <si>
    <t>SS02-2010</t>
  </si>
  <si>
    <t>make up something to connect bottom of valve to top for flushing</t>
  </si>
  <si>
    <t>stdevp ppt</t>
  </si>
  <si>
    <t>diff range ppt</t>
  </si>
  <si>
    <t>mean offset ppt</t>
  </si>
  <si>
    <t>Odd numbered Glutaraldehyde preserved samples to Simon and Miguel.</t>
  </si>
  <si>
    <t xml:space="preserve"> Salinity</t>
  </si>
  <si>
    <t>SOMMA</t>
  </si>
  <si>
    <t xml:space="preserve"> umol/kg</t>
  </si>
  <si>
    <t>Even numbered bags (QMA filters):  preserved before deployment with mercuric chloride, final concentration 80uM (xul saturated soln). 10-20ml MQ added to displace air in the bags and tubes to prevent pinching and cracking.</t>
  </si>
  <si>
    <t>salinometer</t>
  </si>
  <si>
    <t>difference ppt</t>
  </si>
  <si>
    <t>Mclane recommends dry storage so the pump was rinsed through and dried.  Blow compressed air though the distribution valve when clean?</t>
  </si>
  <si>
    <t>received 1</t>
  </si>
  <si>
    <t>received 4</t>
  </si>
  <si>
    <t>received 2</t>
  </si>
  <si>
    <t>received 3</t>
  </si>
  <si>
    <t>received 2 sets (100)</t>
  </si>
  <si>
    <t>Remaining bag contents retained for salts by Val (about 90ml).</t>
  </si>
  <si>
    <t>Pump:</t>
  </si>
  <si>
    <t>Dow Corning 200 fluid (5 cst):  top up needed</t>
  </si>
  <si>
    <t>Pump service kit?</t>
  </si>
  <si>
    <t>Sampler:</t>
  </si>
  <si>
    <t>done</t>
  </si>
  <si>
    <t>Coccolithus pelagicus</t>
  </si>
  <si>
    <t>sem next.</t>
  </si>
  <si>
    <t>RAS-TUBE-500, 500ml Acrylic Tube (no cap), $170 USD each</t>
  </si>
  <si>
    <t>47mm FH for cap (cap not included), $142 USD each</t>
  </si>
  <si>
    <t>TED-500-JACO, 500ml bag w/JACO, $18.82 USD ea</t>
  </si>
  <si>
    <t>MP125-KIT, 125ml/min Micropump service kit, $255 USD ea</t>
  </si>
  <si>
    <t>O-ring kit for AL housing, $7.25 USD per kit</t>
  </si>
  <si>
    <t>"o" set for controller Al housing.</t>
  </si>
  <si>
    <t>Plumbing</t>
  </si>
  <si>
    <t>other supplier</t>
  </si>
  <si>
    <t>Mclane spares: delivery 6 eweeks</t>
  </si>
  <si>
    <t>Imbros Advantec # 400303020 PP-47 Filter Holder    $ 136.00 ea + GST delivery 8 to 9 weeks</t>
  </si>
  <si>
    <t>Stevo sent link for supply.</t>
  </si>
  <si>
    <t>use teflon tape</t>
  </si>
  <si>
    <t>no action</t>
  </si>
  <si>
    <t>In line filter holder:  order a spare, MFS-Advantec</t>
  </si>
  <si>
    <t>Laptop with crosscut and RS232 port /adaptor</t>
  </si>
  <si>
    <t>Tube tops:  two fractured. Order spares from Mclane</t>
  </si>
  <si>
    <t>not started</t>
  </si>
  <si>
    <t>raw data only</t>
  </si>
  <si>
    <t xml:space="preserve">done </t>
  </si>
  <si>
    <t xml:space="preserve">Rigid bag tubes:  one broken, order from Mclane.  </t>
  </si>
  <si>
    <t xml:space="preserve">Only tube 20 failed to fill, may have been the broken tube top?  RAS logged low flow condition and stopped pumping.  </t>
  </si>
  <si>
    <t>Really need the RAS seabird CTD data to make any progress here.</t>
  </si>
  <si>
    <t>no push fit holder? These come is packs of 6.</t>
  </si>
  <si>
    <t>1/8 od 1/16 id PFA tube 10' pn 15092….od variable 3.18mm</t>
  </si>
  <si>
    <t>need to check</t>
  </si>
  <si>
    <t xml:space="preserve">received 50 ferrules </t>
  </si>
  <si>
    <t>received 50 bungs</t>
  </si>
  <si>
    <t>received 1 set</t>
  </si>
  <si>
    <t>in pump service kit</t>
  </si>
  <si>
    <t>Graphite cam</t>
  </si>
  <si>
    <t>contains two gears, cam, spring and seals and instructions.</t>
  </si>
  <si>
    <t>There are plenty of fittings still on the used bags.</t>
  </si>
  <si>
    <t>Lindsay Mcdonnel…checking</t>
  </si>
  <si>
    <t>No, Andy is unlikely to be ready so use blue holders without filters.  Mark the tops that were drilled for Andy.</t>
  </si>
  <si>
    <t>Ferrules 1/8" pp 300psi push fit.</t>
  </si>
  <si>
    <t>Sample bag</t>
  </si>
  <si>
    <t xml:space="preserve"> #</t>
  </si>
  <si>
    <t>Corrected Alkalinity</t>
  </si>
  <si>
    <t>Flag</t>
  </si>
  <si>
    <t>Corrected TCO2</t>
  </si>
  <si>
    <t>Salinometer</t>
  </si>
  <si>
    <t>difference</t>
  </si>
  <si>
    <t>9=no result</t>
  </si>
  <si>
    <t>See the original file from Kate when the CTD salinities are available.  This has an assumed an depth 0db and the RAS was at 50 (?).</t>
  </si>
  <si>
    <t>Tie down bar: one cracked, another with crazed hole.  Source locally?</t>
  </si>
  <si>
    <t>Blue filter holders:  6 broken.  Mclane modify them.</t>
  </si>
  <si>
    <t>$USD</t>
  </si>
  <si>
    <t>xrate=</t>
  </si>
  <si>
    <t>order</t>
  </si>
  <si>
    <t>total $AUD</t>
  </si>
  <si>
    <t>Cole Parmer  (John Morris) @ $80 each 3weeks</t>
  </si>
  <si>
    <t>Distibution valve:  flushed OK MQ top and bottom, order bungs for it.</t>
  </si>
  <si>
    <t>Tedlar bags:  order new set. With valves or black caps?</t>
  </si>
  <si>
    <t>Filters and sieves:  still plenty of GFF's?</t>
  </si>
  <si>
    <t>Filter holders:  white gunk to put the holders on the caps?</t>
  </si>
  <si>
    <t>Comms cable in filing cabinet beside Joes desk.</t>
  </si>
  <si>
    <t>Batteries</t>
  </si>
  <si>
    <t>Odd numbered bags (no filters):  preserved with glutaraldehyde prior to deployment, unloaded capped and stored at 4C for Simon Wright.  Handed to Miguel 30th March.</t>
  </si>
  <si>
    <t xml:space="preserve">Samples are preserved with mercuric chloride and air displaced. </t>
  </si>
  <si>
    <t>put it on Kate's card as she has a $5000 transaction limit</t>
  </si>
  <si>
    <t>Marian McGowen will provide IMOS sots code.</t>
  </si>
  <si>
    <t xml:space="preserve">Ras water samples unloaded 24th march 2010.  </t>
  </si>
  <si>
    <t>Result of underpreservation was exploded cytosol looking like raspberries, no id possible, abandoned by Miguel de Salas.</t>
  </si>
  <si>
    <t>cells poorly preserved</t>
  </si>
  <si>
    <t>Bags snipped for access.  Probably large prime volume of 5 to 6mL</t>
  </si>
  <si>
    <t>McLane RAS1 Artemis Pulse 6.</t>
  </si>
  <si>
    <t>Deployment</t>
  </si>
  <si>
    <t>Recovery</t>
  </si>
  <si>
    <t>SS04/2009</t>
  </si>
  <si>
    <t>SS02/2010</t>
  </si>
  <si>
    <t>This RAS had GFF filter holders, the filters were discarded.</t>
  </si>
  <si>
    <t>Abandoned samples found by Ruth ..plenty of very nicely preserved diatoms and armoured dinoflagellates in there.   Will hang onto  them for the diatoms at least.</t>
  </si>
  <si>
    <t>TT 04 2010 1.</t>
  </si>
  <si>
    <t>TT 4.2010 3.</t>
  </si>
  <si>
    <t>TT 4.10 5.</t>
  </si>
  <si>
    <t>TT 4.10 #7</t>
  </si>
  <si>
    <t>TT 4.10 9.</t>
  </si>
  <si>
    <t>TT 4.10 11.</t>
  </si>
  <si>
    <t>These bags had 5ml of 25% glutaraldehyde whereas a minimum required for preservation would be 18ml.</t>
  </si>
  <si>
    <t xml:space="preserve">2x10ml samples squeezed out into nuts tubes immediately after unloading the RAS.  Analysis SS transit to Fremantle, SS01/2010,hydrochemistry sheet S100305.xls. </t>
  </si>
  <si>
    <t>Trapped cells rotting on GFF have compromised DIC, alk, nutient data.  Filter holders removed.  Some of the caps had been drilled to 1/8 for trace metals direct to bag.</t>
  </si>
  <si>
    <t xml:space="preserve"> Sample</t>
  </si>
  <si>
    <t xml:space="preserve"> Date_Time</t>
  </si>
  <si>
    <t xml:space="preserve"> CTD</t>
  </si>
  <si>
    <t xml:space="preserve"> Rosette</t>
  </si>
  <si>
    <t xml:space="preserve"> Depth</t>
  </si>
  <si>
    <t xml:space="preserve"> type</t>
  </si>
  <si>
    <t xml:space="preserve"> yyyymmdd_hhmm</t>
  </si>
  <si>
    <t xml:space="preserve"> no</t>
  </si>
  <si>
    <t xml:space="preserve"> db</t>
  </si>
  <si>
    <t xml:space="preserve"> SS02_2010 RAS</t>
  </si>
  <si>
    <t xml:space="preserve"> 1/03/2010 0:00</t>
  </si>
  <si>
    <t>RAS start times</t>
  </si>
  <si>
    <t>phyto</t>
  </si>
  <si>
    <t>nutrient</t>
  </si>
  <si>
    <t>deployment year start</t>
  </si>
  <si>
    <t>site</t>
  </si>
  <si>
    <t>depth_nominal</t>
  </si>
  <si>
    <t>depth_actual</t>
  </si>
  <si>
    <t>Remote Access Sampler</t>
  </si>
  <si>
    <t>metadata</t>
  </si>
  <si>
    <t>sample</t>
  </si>
  <si>
    <t>sample_qc</t>
  </si>
  <si>
    <t>temperature</t>
  </si>
  <si>
    <t>temperature_qc</t>
  </si>
  <si>
    <t>salinity</t>
  </si>
  <si>
    <t>salintiy qc</t>
  </si>
  <si>
    <t>time</t>
  </si>
  <si>
    <t>weight</t>
  </si>
  <si>
    <t>weight_qc</t>
  </si>
  <si>
    <t>NOx concentration</t>
  </si>
  <si>
    <t>NOx_qc</t>
  </si>
  <si>
    <t>phosphate concentration</t>
  </si>
  <si>
    <t>phosphate_qc</t>
  </si>
  <si>
    <t>Silicate concentration</t>
  </si>
  <si>
    <t>silicate_qc</t>
  </si>
  <si>
    <t>total alkalinity</t>
  </si>
  <si>
    <t>total_alkalinity_qc</t>
  </si>
  <si>
    <t>total carbon dioxide</t>
  </si>
  <si>
    <t>total_carbon_dioxide_qc</t>
  </si>
  <si>
    <t>deployment</t>
  </si>
  <si>
    <t>standard_name</t>
  </si>
  <si>
    <t>sea_water_temperature</t>
  </si>
  <si>
    <t>sea_water_practical_salinity</t>
  </si>
  <si>
    <t>moles_of_nitrate_and_nitrite_per_unit_mass_in_sea_water</t>
  </si>
  <si>
    <t>moles_of_phosphate_per_unit_mass_in_sea_water</t>
  </si>
  <si>
    <t>moles_of_silicate_per_unit_mass_in_sea_water</t>
  </si>
  <si>
    <t>long_name</t>
  </si>
  <si>
    <t>sample_number</t>
  </si>
  <si>
    <t>time_of_sample_start</t>
  </si>
  <si>
    <t>sample_mass</t>
  </si>
  <si>
    <t>moles_of_alkalinity_per_unit_mass_in_sea_water</t>
  </si>
  <si>
    <t>moles_of_inorganic_carbon_per_unit_mass_in_sea_water</t>
  </si>
  <si>
    <t>m</t>
  </si>
  <si>
    <t>units</t>
  </si>
  <si>
    <t>sampler position</t>
  </si>
  <si>
    <r>
      <t>o</t>
    </r>
    <r>
      <rPr>
        <sz val="9"/>
        <rFont val="Arial"/>
        <family val="2"/>
      </rPr>
      <t>C</t>
    </r>
  </si>
  <si>
    <t>kg</t>
  </si>
  <si>
    <r>
      <t>umol.kg</t>
    </r>
    <r>
      <rPr>
        <vertAlign val="superscript"/>
        <sz val="11"/>
        <rFont val="Calibri"/>
        <family val="2"/>
        <scheme val="minor"/>
      </rPr>
      <t>-1</t>
    </r>
  </si>
  <si>
    <t>nominal intake</t>
  </si>
  <si>
    <t>actual</t>
  </si>
  <si>
    <t>uncertainty</t>
  </si>
  <si>
    <t>±0.005</t>
  </si>
  <si>
    <r>
      <t>±0</t>
    </r>
    <r>
      <rPr>
        <sz val="10"/>
        <rFont val="Verdana"/>
      </rPr>
      <t xml:space="preserve">.00054 </t>
    </r>
  </si>
  <si>
    <t>comment</t>
  </si>
  <si>
    <t>cell lysis</t>
  </si>
  <si>
    <t>comment_method</t>
  </si>
  <si>
    <t>TCO2 sample preservation issue flag 3</t>
  </si>
  <si>
    <t xml:space="preserve">Sea-Bird Electronics SBE37SM 7408 </t>
  </si>
  <si>
    <t>FSA</t>
  </si>
  <si>
    <t>potentiometric</t>
  </si>
  <si>
    <t>coulometric</t>
  </si>
  <si>
    <t>comment_sample</t>
  </si>
  <si>
    <t>ss2009_V02</t>
  </si>
  <si>
    <t>Pulse_6</t>
  </si>
  <si>
    <t>RAS3-48-500FH serial no: 11906-01 Artemis</t>
  </si>
  <si>
    <t>mean seawater density at depth of RAS is 1.0267kg/L</t>
  </si>
  <si>
    <t>estimate of sample collected kg.</t>
  </si>
  <si>
    <t>collected sample mass estimated from the pump log.</t>
  </si>
  <si>
    <t>±0.05</t>
  </si>
  <si>
    <t>NaN</t>
  </si>
  <si>
    <r>
      <t xml:space="preserve">yyyy:mm:dd hh:mm:ss </t>
    </r>
    <r>
      <rPr>
        <sz val="10"/>
        <color rgb="FFFF0000"/>
        <rFont val="Arial"/>
        <family val="2"/>
      </rPr>
      <t>UTC</t>
    </r>
  </si>
  <si>
    <t>mean</t>
  </si>
  <si>
    <t>sample pairs: nutrients and separate sample for phytoplankton reported elsewhere (SOTS Phytoplankton abundance and biovolume).</t>
  </si>
  <si>
    <t>sbe</t>
  </si>
  <si>
    <t xml:space="preserve">salinometer Guildline direct from remaining approx 50mL </t>
  </si>
  <si>
    <t>NOx av</t>
  </si>
  <si>
    <t>uM</t>
  </si>
  <si>
    <t>NOx diln corrn</t>
  </si>
  <si>
    <t>umol/kg</t>
  </si>
  <si>
    <t>SBE density</t>
  </si>
  <si>
    <t>Phosphate av</t>
  </si>
  <si>
    <t>phosphate diln corrn</t>
  </si>
  <si>
    <t>phosphate</t>
  </si>
  <si>
    <t>silicate av</t>
  </si>
  <si>
    <t>silicate diln corrn</t>
  </si>
  <si>
    <t>silicate</t>
  </si>
  <si>
    <t>alkalinity</t>
  </si>
  <si>
    <t>diln corrn</t>
  </si>
  <si>
    <t>filter contamination</t>
  </si>
  <si>
    <t>somma SBE - uncalibrated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</si>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</sst>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0.000"/>
    <numFmt numFmtId="174" formatCode="yyyy/mm/dd\ hh:mm:ss"/>
    <numFmt numFmtId="175" formatCode="0.0"/>
    <numFmt numFmtId="176" formatCode="0.00000"/>
  </numFmts>
  <fonts count="34" x14ac:knownFonts="1">
    <font>
      <sz val="10"/>
      <name val="Verdana"/>
    </font>
    <font>
      <b/>
      <sz val="10"/>
      <name val="Verdana"/>
    </font>
    <font>
      <sz val="10"/>
      <name val="Verdana"/>
    </font>
    <font>
      <u/>
      <sz val="12.5"/>
      <color indexed="12"/>
      <name val="Verdana"/>
    </font>
    <font>
      <sz val="12"/>
      <name val="Verdana"/>
    </font>
    <font>
      <sz val="8"/>
      <name val="Verdana"/>
    </font>
    <font>
      <sz val="10"/>
      <name val="Arial"/>
      <family val="2"/>
    </font>
    <font>
      <sz val="10"/>
      <color indexed="57"/>
      <name val="Arial"/>
    </font>
    <font>
      <sz val="10"/>
      <color indexed="8"/>
      <name val="Arial"/>
    </font>
    <font>
      <sz val="8"/>
      <name val="Arial"/>
      <family val="2"/>
    </font>
    <font>
      <sz val="10"/>
      <name val="Verdana"/>
    </font>
    <font>
      <sz val="8"/>
      <color indexed="57"/>
      <name val="Arial"/>
    </font>
    <font>
      <sz val="8"/>
      <color indexed="8"/>
      <name val="Arial"/>
    </font>
    <font>
      <sz val="10"/>
      <color rgb="FF0000FF"/>
      <name val="Verdana"/>
    </font>
    <font>
      <b/>
      <sz val="9"/>
      <color rgb="FF000000"/>
      <name val="Verdana"/>
    </font>
    <font>
      <sz val="9"/>
      <color rgb="FF000000"/>
      <name val="Verdana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vertAlign val="superscript"/>
      <sz val="11"/>
      <name val="Calibri"/>
      <family val="2"/>
      <scheme val="minor"/>
    </font>
    <font>
      <sz val="10"/>
      <color theme="7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00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173" fontId="0" fillId="0" borderId="0" xfId="0" applyNumberFormat="1" applyBorder="1"/>
    <xf numFmtId="0" fontId="4" fillId="0" borderId="7" xfId="0" applyFont="1" applyBorder="1"/>
    <xf numFmtId="0" fontId="0" fillId="0" borderId="0" xfId="0" applyBorder="1"/>
    <xf numFmtId="0" fontId="4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173" fontId="0" fillId="0" borderId="0" xfId="0" applyNumberFormat="1"/>
    <xf numFmtId="173" fontId="0" fillId="0" borderId="1" xfId="0" applyNumberFormat="1" applyBorder="1"/>
    <xf numFmtId="0" fontId="0" fillId="0" borderId="12" xfId="0" applyBorder="1"/>
    <xf numFmtId="0" fontId="0" fillId="0" borderId="13" xfId="0" applyBorder="1"/>
    <xf numFmtId="173" fontId="0" fillId="0" borderId="3" xfId="0" applyNumberFormat="1" applyBorder="1"/>
    <xf numFmtId="0" fontId="0" fillId="0" borderId="9" xfId="0" applyFill="1" applyBorder="1"/>
    <xf numFmtId="173" fontId="0" fillId="0" borderId="11" xfId="0" applyNumberFormat="1" applyBorder="1"/>
    <xf numFmtId="0" fontId="0" fillId="0" borderId="0" xfId="0" applyAlignment="1"/>
    <xf numFmtId="0" fontId="2" fillId="0" borderId="3" xfId="0" applyFont="1" applyBorder="1"/>
    <xf numFmtId="0" fontId="0" fillId="0" borderId="4" xfId="0" applyFill="1" applyBorder="1"/>
    <xf numFmtId="0" fontId="0" fillId="3" borderId="4" xfId="0" applyFill="1" applyBorder="1"/>
    <xf numFmtId="0" fontId="0" fillId="3" borderId="0" xfId="0" applyFill="1"/>
    <xf numFmtId="0" fontId="2" fillId="0" borderId="11" xfId="0" applyFont="1" applyBorder="1"/>
    <xf numFmtId="0" fontId="2" fillId="0" borderId="3" xfId="0" applyFont="1" applyBorder="1" applyAlignment="1"/>
    <xf numFmtId="0" fontId="3" fillId="0" borderId="0" xfId="1" applyAlignment="1" applyProtection="1"/>
    <xf numFmtId="0" fontId="0" fillId="3" borderId="0" xfId="0" applyFill="1" applyBorder="1"/>
    <xf numFmtId="0" fontId="0" fillId="0" borderId="14" xfId="0" applyBorder="1"/>
    <xf numFmtId="0" fontId="2" fillId="0" borderId="0" xfId="0" applyFont="1" applyBorder="1"/>
    <xf numFmtId="0" fontId="0" fillId="0" borderId="0" xfId="0" applyFill="1" applyBorder="1"/>
    <xf numFmtId="0" fontId="0" fillId="0" borderId="3" xfId="0" applyFill="1" applyBorder="1"/>
    <xf numFmtId="0" fontId="6" fillId="0" borderId="0" xfId="0" applyFont="1"/>
    <xf numFmtId="0" fontId="6" fillId="0" borderId="15" xfId="0" applyFont="1" applyBorder="1"/>
    <xf numFmtId="0" fontId="6" fillId="0" borderId="1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Fill="1"/>
    <xf numFmtId="2" fontId="6" fillId="0" borderId="0" xfId="0" applyNumberFormat="1" applyFont="1" applyFill="1"/>
    <xf numFmtId="2" fontId="6" fillId="0" borderId="0" xfId="0" applyNumberFormat="1" applyFont="1"/>
    <xf numFmtId="0" fontId="8" fillId="0" borderId="0" xfId="0" applyFont="1"/>
    <xf numFmtId="0" fontId="6" fillId="0" borderId="0" xfId="2" applyFont="1" applyBorder="1"/>
    <xf numFmtId="173" fontId="6" fillId="0" borderId="0" xfId="2" applyNumberFormat="1" applyFont="1" applyBorder="1"/>
    <xf numFmtId="0" fontId="6" fillId="0" borderId="9" xfId="0" applyFont="1" applyBorder="1"/>
    <xf numFmtId="0" fontId="7" fillId="0" borderId="9" xfId="0" applyFont="1" applyBorder="1"/>
    <xf numFmtId="0" fontId="6" fillId="0" borderId="9" xfId="0" applyFont="1" applyFill="1" applyBorder="1"/>
    <xf numFmtId="0" fontId="2" fillId="0" borderId="0" xfId="0" applyFont="1"/>
    <xf numFmtId="0" fontId="10" fillId="0" borderId="0" xfId="0" applyFont="1"/>
    <xf numFmtId="2" fontId="9" fillId="0" borderId="0" xfId="0" applyNumberFormat="1" applyFont="1" applyFill="1"/>
    <xf numFmtId="0" fontId="13" fillId="0" borderId="0" xfId="0" applyFont="1"/>
    <xf numFmtId="0" fontId="9" fillId="0" borderId="0" xfId="0" applyFont="1"/>
    <xf numFmtId="0" fontId="11" fillId="0" borderId="0" xfId="0" applyFont="1"/>
    <xf numFmtId="0" fontId="9" fillId="0" borderId="0" xfId="0" applyFont="1" applyFill="1"/>
    <xf numFmtId="2" fontId="9" fillId="0" borderId="0" xfId="0" applyNumberFormat="1" applyFont="1"/>
    <xf numFmtId="0" fontId="12" fillId="0" borderId="0" xfId="0" applyFont="1"/>
    <xf numFmtId="0" fontId="9" fillId="0" borderId="0" xfId="2" applyFont="1" applyBorder="1"/>
    <xf numFmtId="173" fontId="9" fillId="0" borderId="0" xfId="2" applyNumberFormat="1" applyFont="1" applyBorder="1"/>
    <xf numFmtId="22" fontId="0" fillId="0" borderId="0" xfId="0" applyNumberFormat="1"/>
    <xf numFmtId="174" fontId="6" fillId="0" borderId="0" xfId="0" applyNumberFormat="1" applyFont="1"/>
    <xf numFmtId="0" fontId="6" fillId="0" borderId="0" xfId="0" applyFont="1" applyAlignment="1">
      <alignment horizontal="center" vertical="center"/>
    </xf>
    <xf numFmtId="174" fontId="16" fillId="0" borderId="0" xfId="0" applyNumberFormat="1" applyFont="1" applyAlignment="1">
      <alignment horizontal="left"/>
    </xf>
    <xf numFmtId="174" fontId="6" fillId="0" borderId="0" xfId="0" applyNumberFormat="1" applyFont="1" applyAlignment="1">
      <alignment horizontal="left"/>
    </xf>
    <xf numFmtId="175" fontId="6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6" fillId="0" borderId="0" xfId="0" applyFont="1"/>
    <xf numFmtId="0" fontId="6" fillId="4" borderId="0" xfId="0" applyFont="1" applyFill="1"/>
    <xf numFmtId="0" fontId="16" fillId="4" borderId="0" xfId="0" applyFont="1" applyFill="1"/>
    <xf numFmtId="0" fontId="18" fillId="4" borderId="0" xfId="1" applyFont="1" applyFill="1" applyAlignment="1" applyProtection="1"/>
    <xf numFmtId="0" fontId="19" fillId="4" borderId="0" xfId="0" applyFont="1" applyFill="1" applyAlignment="1">
      <alignment horizontal="left"/>
    </xf>
    <xf numFmtId="175" fontId="19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" fontId="19" fillId="0" borderId="0" xfId="0" applyNumberFormat="1" applyFont="1"/>
    <xf numFmtId="0" fontId="19" fillId="0" borderId="0" xfId="0" applyFont="1"/>
    <xf numFmtId="174" fontId="21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75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174" fontId="24" fillId="0" borderId="0" xfId="0" applyNumberFormat="1" applyFont="1"/>
    <xf numFmtId="176" fontId="26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1" fontId="26" fillId="0" borderId="0" xfId="0" applyNumberFormat="1" applyFont="1"/>
    <xf numFmtId="2" fontId="26" fillId="0" borderId="0" xfId="0" applyNumberFormat="1" applyFont="1"/>
    <xf numFmtId="0" fontId="28" fillId="0" borderId="0" xfId="0" applyFont="1"/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75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right" vertical="center"/>
    </xf>
    <xf numFmtId="1" fontId="26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174" fontId="24" fillId="0" borderId="0" xfId="0" applyNumberFormat="1" applyFont="1" applyAlignment="1">
      <alignment horizontal="left"/>
    </xf>
    <xf numFmtId="175" fontId="27" fillId="0" borderId="0" xfId="0" applyNumberFormat="1" applyFont="1" applyAlignment="1">
      <alignment horizontal="left"/>
    </xf>
    <xf numFmtId="0" fontId="25" fillId="0" borderId="0" xfId="0" applyFont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/>
    </xf>
    <xf numFmtId="0" fontId="16" fillId="4" borderId="0" xfId="0" applyFont="1" applyFill="1" applyAlignment="1">
      <alignment horizontal="right"/>
    </xf>
    <xf numFmtId="22" fontId="0" fillId="0" borderId="0" xfId="0" applyNumberFormat="1" applyFont="1"/>
    <xf numFmtId="0" fontId="32" fillId="0" borderId="0" xfId="0" applyFont="1"/>
    <xf numFmtId="0" fontId="30" fillId="0" borderId="0" xfId="0" applyFont="1"/>
    <xf numFmtId="1" fontId="30" fillId="0" borderId="0" xfId="0" applyNumberFormat="1" applyFont="1"/>
    <xf numFmtId="2" fontId="6" fillId="0" borderId="0" xfId="0" applyNumberFormat="1" applyFont="1" applyFill="1" applyAlignment="1">
      <alignment horizontal="right"/>
    </xf>
    <xf numFmtId="2" fontId="0" fillId="0" borderId="0" xfId="0" applyNumberFormat="1" applyAlignment="1">
      <alignment horizontal="left" indent="1"/>
    </xf>
    <xf numFmtId="2" fontId="32" fillId="0" borderId="0" xfId="0" applyNumberFormat="1" applyFont="1" applyAlignment="1">
      <alignment horizontal="left" indent="1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0" fillId="0" borderId="0" xfId="0" applyFill="1"/>
    <xf numFmtId="0" fontId="25" fillId="0" borderId="0" xfId="0" applyFont="1" applyFill="1"/>
    <xf numFmtId="0" fontId="31" fillId="0" borderId="0" xfId="0" applyFont="1" applyFill="1"/>
    <xf numFmtId="0" fontId="25" fillId="0" borderId="0" xfId="0" applyFont="1" applyFill="1" applyAlignment="1">
      <alignment horizontal="right"/>
    </xf>
    <xf numFmtId="0" fontId="25" fillId="0" borderId="0" xfId="0" applyFont="1" applyFill="1" applyAlignment="1">
      <alignment horizontal="right" vertical="center"/>
    </xf>
    <xf numFmtId="0" fontId="25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2" fillId="0" borderId="0" xfId="0" applyFont="1" applyBorder="1"/>
    <xf numFmtId="0" fontId="0" fillId="0" borderId="3" xfId="0" applyFont="1" applyFill="1" applyBorder="1"/>
    <xf numFmtId="0" fontId="0" fillId="0" borderId="17" xfId="0" applyBorder="1"/>
    <xf numFmtId="0" fontId="32" fillId="0" borderId="6" xfId="0" applyFont="1" applyBorder="1"/>
    <xf numFmtId="0" fontId="32" fillId="0" borderId="3" xfId="0" applyFont="1" applyFill="1" applyBorder="1" applyAlignment="1">
      <alignment wrapText="1"/>
    </xf>
    <xf numFmtId="0" fontId="32" fillId="0" borderId="0" xfId="0" applyFont="1" applyAlignment="1">
      <alignment wrapText="1"/>
    </xf>
    <xf numFmtId="2" fontId="19" fillId="0" borderId="8" xfId="0" applyNumberFormat="1" applyFont="1" applyBorder="1"/>
    <xf numFmtId="2" fontId="19" fillId="0" borderId="8" xfId="0" applyNumberFormat="1" applyFont="1" applyFill="1" applyBorder="1"/>
    <xf numFmtId="0" fontId="19" fillId="0" borderId="17" xfId="0" applyFont="1" applyBorder="1"/>
    <xf numFmtId="0" fontId="19" fillId="0" borderId="4" xfId="0" applyFont="1" applyBorder="1"/>
    <xf numFmtId="2" fontId="19" fillId="0" borderId="0" xfId="0" applyNumberFormat="1" applyFont="1" applyBorder="1"/>
    <xf numFmtId="2" fontId="19" fillId="0" borderId="0" xfId="0" applyNumberFormat="1" applyFont="1" applyFill="1" applyBorder="1"/>
    <xf numFmtId="0" fontId="19" fillId="0" borderId="1" xfId="0" applyFont="1" applyBorder="1"/>
    <xf numFmtId="2" fontId="19" fillId="0" borderId="6" xfId="0" applyNumberFormat="1" applyFont="1" applyBorder="1"/>
    <xf numFmtId="2" fontId="19" fillId="0" borderId="6" xfId="0" applyNumberFormat="1" applyFont="1" applyFill="1" applyBorder="1"/>
    <xf numFmtId="0" fontId="19" fillId="0" borderId="2" xfId="0" applyFont="1" applyBorder="1"/>
    <xf numFmtId="0" fontId="32" fillId="0" borderId="7" xfId="0" applyFont="1" applyBorder="1"/>
    <xf numFmtId="0" fontId="32" fillId="0" borderId="8" xfId="0" applyFont="1" applyBorder="1"/>
    <xf numFmtId="0" fontId="6" fillId="4" borderId="0" xfId="0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" fontId="2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" fontId="29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75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2" fillId="0" borderId="4" xfId="0" applyFont="1" applyBorder="1"/>
    <xf numFmtId="0" fontId="32" fillId="0" borderId="8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2" fontId="19" fillId="0" borderId="7" xfId="0" applyNumberFormat="1" applyFont="1" applyFill="1" applyBorder="1"/>
    <xf numFmtId="2" fontId="19" fillId="0" borderId="4" xfId="0" applyNumberFormat="1" applyFont="1" applyFill="1" applyBorder="1"/>
    <xf numFmtId="2" fontId="19" fillId="0" borderId="5" xfId="0" applyNumberFormat="1" applyFont="1" applyFill="1" applyBorder="1"/>
    <xf numFmtId="2" fontId="19" fillId="0" borderId="7" xfId="0" applyNumberFormat="1" applyFont="1" applyBorder="1"/>
    <xf numFmtId="2" fontId="19" fillId="0" borderId="4" xfId="0" applyNumberFormat="1" applyFont="1" applyBorder="1"/>
    <xf numFmtId="2" fontId="33" fillId="0" borderId="4" xfId="0" applyNumberFormat="1" applyFont="1" applyBorder="1"/>
    <xf numFmtId="2" fontId="19" fillId="0" borderId="5" xfId="0" applyNumberFormat="1" applyFont="1" applyBorder="1"/>
    <xf numFmtId="0" fontId="19" fillId="0" borderId="7" xfId="0" applyFont="1" applyFill="1" applyBorder="1"/>
    <xf numFmtId="0" fontId="19" fillId="0" borderId="4" xfId="0" applyFont="1" applyFill="1" applyBorder="1"/>
    <xf numFmtId="0" fontId="19" fillId="0" borderId="5" xfId="0" applyFont="1" applyFill="1" applyBorder="1"/>
    <xf numFmtId="0" fontId="32" fillId="5" borderId="17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2" fontId="19" fillId="5" borderId="17" xfId="0" applyNumberFormat="1" applyFont="1" applyFill="1" applyBorder="1"/>
    <xf numFmtId="2" fontId="19" fillId="5" borderId="1" xfId="0" applyNumberFormat="1" applyFont="1" applyFill="1" applyBorder="1"/>
    <xf numFmtId="2" fontId="19" fillId="5" borderId="2" xfId="0" applyNumberFormat="1" applyFont="1" applyFill="1" applyBorder="1"/>
    <xf numFmtId="0" fontId="32" fillId="5" borderId="17" xfId="0" applyFont="1" applyFill="1" applyBorder="1"/>
    <xf numFmtId="0" fontId="32" fillId="5" borderId="8" xfId="0" applyFont="1" applyFill="1" applyBorder="1"/>
    <xf numFmtId="0" fontId="32" fillId="5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7" xfId="0" applyFont="1" applyFill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0" fillId="0" borderId="5" xfId="0" applyFont="1" applyFill="1" applyBorder="1"/>
    <xf numFmtId="0" fontId="0" fillId="5" borderId="17" xfId="0" applyFont="1" applyFill="1" applyBorder="1"/>
    <xf numFmtId="0" fontId="32" fillId="5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32" fillId="0" borderId="0" xfId="0" applyFont="1" applyFill="1" applyBorder="1"/>
  </cellXfs>
  <cellStyles count="3">
    <cellStyle name="Hyperlink" xfId="1" builtinId="8"/>
    <cellStyle name="Normal" xfId="0" builtinId="0"/>
    <cellStyle name="Normal_Final data SS02_RAS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salinity offset</a:t>
            </a:r>
          </a:p>
        </c:rich>
      </c:tx>
      <c:layout>
        <c:manualLayout>
          <c:xMode val="edge"/>
          <c:yMode val="edge"/>
          <c:x val="0.44268743580965425"/>
          <c:y val="3.0690537084398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1929035223049"/>
          <c:y val="8.6956548886990018E-2"/>
          <c:w val="0.85573060597251493"/>
          <c:h val="0.79539666776040874"/>
        </c:manualLayout>
      </c:layout>
      <c:scatterChart>
        <c:scatterStyle val="lineMarker"/>
        <c:varyColors val="0"/>
        <c:ser>
          <c:idx val="0"/>
          <c:order val="0"/>
          <c:tx>
            <c:v>Salinity offset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salinity!$B$7:$B$30</c:f>
              <c:numCache>
                <c:formatCode>0.000</c:formatCode>
                <c:ptCount val="24"/>
                <c:pt idx="0">
                  <c:v>33.421999999999997</c:v>
                </c:pt>
                <c:pt idx="1">
                  <c:v>34.137999999999998</c:v>
                </c:pt>
                <c:pt idx="2">
                  <c:v>33.814</c:v>
                </c:pt>
                <c:pt idx="3">
                  <c:v>34.173000000000002</c:v>
                </c:pt>
                <c:pt idx="4">
                  <c:v>33.533000000000001</c:v>
                </c:pt>
                <c:pt idx="5">
                  <c:v>34.043999999999997</c:v>
                </c:pt>
                <c:pt idx="6">
                  <c:v>33.061999999999998</c:v>
                </c:pt>
                <c:pt idx="7">
                  <c:v>33.15</c:v>
                </c:pt>
                <c:pt idx="8">
                  <c:v>33.106000000000002</c:v>
                </c:pt>
                <c:pt idx="10">
                  <c:v>33.642000000000003</c:v>
                </c:pt>
                <c:pt idx="11">
                  <c:v>34.177999999999997</c:v>
                </c:pt>
                <c:pt idx="12">
                  <c:v>34.253</c:v>
                </c:pt>
                <c:pt idx="13">
                  <c:v>34.372999999999998</c:v>
                </c:pt>
                <c:pt idx="14">
                  <c:v>34.122</c:v>
                </c:pt>
                <c:pt idx="15">
                  <c:v>34.268999999999998</c:v>
                </c:pt>
                <c:pt idx="16">
                  <c:v>34.055999999999997</c:v>
                </c:pt>
                <c:pt idx="17">
                  <c:v>33.47</c:v>
                </c:pt>
                <c:pt idx="18">
                  <c:v>34.027000000000001</c:v>
                </c:pt>
                <c:pt idx="19">
                  <c:v>33.347999999999999</c:v>
                </c:pt>
                <c:pt idx="20">
                  <c:v>33.526000000000003</c:v>
                </c:pt>
                <c:pt idx="21">
                  <c:v>33.201000000000001</c:v>
                </c:pt>
                <c:pt idx="22">
                  <c:v>33.804000000000002</c:v>
                </c:pt>
                <c:pt idx="23">
                  <c:v>33.466999999999999</c:v>
                </c:pt>
              </c:numCache>
            </c:numRef>
          </c:xVal>
          <c:yVal>
            <c:numRef>
              <c:f>salinity!$C$7:$C$30</c:f>
              <c:numCache>
                <c:formatCode>General</c:formatCode>
                <c:ptCount val="24"/>
                <c:pt idx="0">
                  <c:v>33.189</c:v>
                </c:pt>
                <c:pt idx="1">
                  <c:v>33.957999999999998</c:v>
                </c:pt>
                <c:pt idx="2">
                  <c:v>33.576999999999998</c:v>
                </c:pt>
                <c:pt idx="3">
                  <c:v>33.924999999999997</c:v>
                </c:pt>
                <c:pt idx="4">
                  <c:v>33.326999999999998</c:v>
                </c:pt>
                <c:pt idx="5">
                  <c:v>33.838999999999999</c:v>
                </c:pt>
                <c:pt idx="6">
                  <c:v>32.9</c:v>
                </c:pt>
                <c:pt idx="7">
                  <c:v>32.969000000000001</c:v>
                </c:pt>
                <c:pt idx="8">
                  <c:v>32.927999999999997</c:v>
                </c:pt>
                <c:pt idx="10">
                  <c:v>33.398000000000003</c:v>
                </c:pt>
                <c:pt idx="11">
                  <c:v>33.96</c:v>
                </c:pt>
                <c:pt idx="12">
                  <c:v>34.061</c:v>
                </c:pt>
                <c:pt idx="13">
                  <c:v>34.207999999999998</c:v>
                </c:pt>
                <c:pt idx="14">
                  <c:v>33.972999999999999</c:v>
                </c:pt>
                <c:pt idx="15">
                  <c:v>34.087000000000003</c:v>
                </c:pt>
                <c:pt idx="16">
                  <c:v>33.914000000000001</c:v>
                </c:pt>
                <c:pt idx="17">
                  <c:v>33.314</c:v>
                </c:pt>
                <c:pt idx="18">
                  <c:v>33.868000000000002</c:v>
                </c:pt>
                <c:pt idx="19">
                  <c:v>33.146999999999998</c:v>
                </c:pt>
                <c:pt idx="20">
                  <c:v>33.356999999999999</c:v>
                </c:pt>
                <c:pt idx="21">
                  <c:v>33.045000000000002</c:v>
                </c:pt>
                <c:pt idx="22">
                  <c:v>33.604999999999997</c:v>
                </c:pt>
                <c:pt idx="23">
                  <c:v>33.298999999999999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4-FA41-A03B-67EA1109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12576"/>
        <c:axId val="1"/>
      </c:scatterChart>
      <c:valAx>
        <c:axId val="17767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salinometer</a:t>
                </a:r>
              </a:p>
            </c:rich>
          </c:tx>
          <c:layout>
            <c:manualLayout>
              <c:xMode val="edge"/>
              <c:yMode val="edge"/>
              <c:x val="0.47826055833929854"/>
              <c:y val="0.930946492941579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somma</a:t>
                </a:r>
              </a:p>
            </c:rich>
          </c:tx>
          <c:layout>
            <c:manualLayout>
              <c:xMode val="edge"/>
              <c:yMode val="edge"/>
              <c:x val="2.5691699604743084E-2"/>
              <c:y val="0.43734035483416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767125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08495082417611"/>
          <c:y val="3.941911708653905E-2"/>
          <c:w val="0.73569653582273087"/>
          <c:h val="0.860996504784931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3AAFE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5.5"/>
            <c:backward val="4"/>
            <c:dispRSqr val="1"/>
            <c:dispEq val="1"/>
            <c:trendlineLbl>
              <c:layout>
                <c:manualLayout>
                  <c:x val="-1.0897482315263773E-2"/>
                  <c:y val="-3.649012366158942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nuts!$B$53:$B$75</c:f>
              <c:numCache>
                <c:formatCode>0.00</c:formatCode>
                <c:ptCount val="23"/>
                <c:pt idx="0">
                  <c:v>14.388501845692781</c:v>
                </c:pt>
                <c:pt idx="1">
                  <c:v>12.8</c:v>
                </c:pt>
                <c:pt idx="2">
                  <c:v>10.943314088600378</c:v>
                </c:pt>
                <c:pt idx="3">
                  <c:v>11.869716994932782</c:v>
                </c:pt>
                <c:pt idx="4">
                  <c:v>12.883385967887786</c:v>
                </c:pt>
                <c:pt idx="5">
                  <c:v>10.756897437674088</c:v>
                </c:pt>
                <c:pt idx="6">
                  <c:v>7.6052242647420947</c:v>
                </c:pt>
                <c:pt idx="7">
                  <c:v>11.743043290851833</c:v>
                </c:pt>
                <c:pt idx="8">
                  <c:v>8.4231875629637951</c:v>
                </c:pt>
                <c:pt idx="9">
                  <c:v>7.2902128630214884</c:v>
                </c:pt>
                <c:pt idx="10">
                  <c:v>6.480100940534987</c:v>
                </c:pt>
                <c:pt idx="11">
                  <c:v>5.7270583234085652</c:v>
                </c:pt>
                <c:pt idx="12">
                  <c:v>4.5734988759907171</c:v>
                </c:pt>
                <c:pt idx="13">
                  <c:v>4.8866841942731076</c:v>
                </c:pt>
                <c:pt idx="14">
                  <c:v>5.0475701862698186</c:v>
                </c:pt>
                <c:pt idx="15">
                  <c:v>5.364093078798942</c:v>
                </c:pt>
                <c:pt idx="16">
                  <c:v>6.0085409932453189</c:v>
                </c:pt>
                <c:pt idx="17">
                  <c:v>6.3450718402653035</c:v>
                </c:pt>
                <c:pt idx="18">
                  <c:v>5.5582778730341564</c:v>
                </c:pt>
                <c:pt idx="19">
                  <c:v>5.7801729198828857</c:v>
                </c:pt>
                <c:pt idx="20">
                  <c:v>4.430574507473227</c:v>
                </c:pt>
                <c:pt idx="21">
                  <c:v>5.9990305494016196</c:v>
                </c:pt>
                <c:pt idx="22">
                  <c:v>4.6145665509452991</c:v>
                </c:pt>
              </c:numCache>
            </c:numRef>
          </c:xVal>
          <c:yVal>
            <c:numRef>
              <c:f>nuts!$C$53:$C$75</c:f>
              <c:numCache>
                <c:formatCode>0.00</c:formatCode>
                <c:ptCount val="23"/>
                <c:pt idx="0">
                  <c:v>2118.578352</c:v>
                </c:pt>
                <c:pt idx="1">
                  <c:v>2145.1999999999998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3A48-9221-93376340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40816"/>
        <c:axId val="1"/>
      </c:scatterChart>
      <c:valAx>
        <c:axId val="1752540816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Nitrate UM</a:t>
                </a:r>
              </a:p>
            </c:rich>
          </c:tx>
          <c:layout>
            <c:manualLayout>
              <c:xMode val="edge"/>
              <c:yMode val="edge"/>
              <c:x val="0.50408826621467961"/>
              <c:y val="0.946058744731597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TCO2 uM</a:t>
                </a:r>
              </a:p>
            </c:rich>
          </c:tx>
          <c:layout>
            <c:manualLayout>
              <c:xMode val="edge"/>
              <c:yMode val="edge"/>
              <c:x val="3.5422343324250684E-2"/>
              <c:y val="0.4190874636521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540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TCO2 rec 2010</a:t>
            </a:r>
          </a:p>
        </c:rich>
      </c:tx>
      <c:layout>
        <c:manualLayout>
          <c:xMode val="edge"/>
          <c:yMode val="edge"/>
          <c:x val="0.42137144399288795"/>
          <c:y val="3.2352941176470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1304017397005"/>
          <c:y val="0.14411754357368481"/>
          <c:w val="0.82459758595874999"/>
          <c:h val="0.720587717868424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'DIC-alk'!$A$13:$A$35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</c:numCache>
            </c:numRef>
          </c:xVal>
          <c:yVal>
            <c:numRef>
              <c:f>'DIC-alk'!$E$13:$E$35</c:f>
              <c:numCache>
                <c:formatCode>0.00</c:formatCode>
                <c:ptCount val="23"/>
                <c:pt idx="0">
                  <c:v>2118.578352</c:v>
                </c:pt>
                <c:pt idx="1">
                  <c:v>2143.7184040000002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4-A04C-9B8D-9A69C87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46272"/>
        <c:axId val="1"/>
      </c:scatterChart>
      <c:valAx>
        <c:axId val="17766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bag number</a:t>
                </a:r>
              </a:p>
            </c:rich>
          </c:tx>
          <c:layout>
            <c:manualLayout>
              <c:xMode val="edge"/>
              <c:yMode val="edge"/>
              <c:x val="0.49596821818643633"/>
              <c:y val="0.9205875405280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TCO2 umol/kg</a:t>
                </a:r>
              </a:p>
            </c:rich>
          </c:tx>
          <c:layout>
            <c:manualLayout>
              <c:xMode val="edge"/>
              <c:yMode val="edge"/>
              <c:x val="2.620967741935484E-2"/>
              <c:y val="0.411764474293654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46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32394621672714E-2"/>
          <c:y val="9.2682816450533029E-2"/>
          <c:w val="0.80487749576933898"/>
          <c:h val="0.76585274645966706"/>
        </c:manualLayout>
      </c:layout>
      <c:scatterChart>
        <c:scatterStyle val="lineMarker"/>
        <c:varyColors val="0"/>
        <c:ser>
          <c:idx val="0"/>
          <c:order val="0"/>
          <c:tx>
            <c:v>TALK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'[1]Final data SS02_RAS'!$D$4:$D$26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</c:numCache>
            </c:numRef>
          </c:xVal>
          <c:yVal>
            <c:numRef>
              <c:f>'[1]Final data SS02_RAS'!$G$4:$G$26</c:f>
              <c:numCache>
                <c:formatCode>General</c:formatCode>
                <c:ptCount val="23"/>
                <c:pt idx="0">
                  <c:v>2191.8591737558054</c:v>
                </c:pt>
                <c:pt idx="1">
                  <c:v>2218.8339418472269</c:v>
                </c:pt>
                <c:pt idx="2">
                  <c:v>2096.769946916168</c:v>
                </c:pt>
                <c:pt idx="3">
                  <c:v>2086.6810616653415</c:v>
                </c:pt>
                <c:pt idx="4">
                  <c:v>2187.8036482032821</c:v>
                </c:pt>
                <c:pt idx="5">
                  <c:v>2220.7963671571461</c:v>
                </c:pt>
                <c:pt idx="6">
                  <c:v>2123.0418119431847</c:v>
                </c:pt>
                <c:pt idx="8">
                  <c:v>2171.9546599472324</c:v>
                </c:pt>
                <c:pt idx="9">
                  <c:v>2104.6255515410126</c:v>
                </c:pt>
                <c:pt idx="10">
                  <c:v>2236.1465693952509</c:v>
                </c:pt>
                <c:pt idx="11">
                  <c:v>2241.2848158103984</c:v>
                </c:pt>
                <c:pt idx="12">
                  <c:v>2137.1385954356942</c:v>
                </c:pt>
                <c:pt idx="13">
                  <c:v>2140.8040973376765</c:v>
                </c:pt>
                <c:pt idx="14">
                  <c:v>2141.9058291016859</c:v>
                </c:pt>
                <c:pt idx="15">
                  <c:v>2148.2621740088007</c:v>
                </c:pt>
                <c:pt idx="16">
                  <c:v>2156.0013118483112</c:v>
                </c:pt>
                <c:pt idx="17">
                  <c:v>2140.5315410462258</c:v>
                </c:pt>
                <c:pt idx="18">
                  <c:v>2062.6854018784898</c:v>
                </c:pt>
                <c:pt idx="19">
                  <c:v>2144.734651227931</c:v>
                </c:pt>
                <c:pt idx="20">
                  <c:v>2134.7770412540435</c:v>
                </c:pt>
                <c:pt idx="21">
                  <c:v>2141.6697937523718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D-A04F-8A99-337812C29E47}"/>
            </c:ext>
          </c:extLst>
        </c:ser>
        <c:ser>
          <c:idx val="1"/>
          <c:order val="1"/>
          <c:tx>
            <c:v>TCO2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'[1]Final data SS02_RAS'!$D$4:$D$26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</c:numCache>
            </c:numRef>
          </c:xVal>
          <c:yVal>
            <c:numRef>
              <c:f>'[1]Final data SS02_RAS'!$I$4:$I$26</c:f>
              <c:numCache>
                <c:formatCode>General</c:formatCode>
                <c:ptCount val="23"/>
                <c:pt idx="0">
                  <c:v>2118.578352</c:v>
                </c:pt>
                <c:pt idx="1">
                  <c:v>2143.7184040000002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D-A04F-8A99-337812C2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87872"/>
        <c:axId val="1"/>
      </c:scatterChart>
      <c:valAx>
        <c:axId val="1776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7629990416817"/>
          <c:y val="0.41951169350099893"/>
          <c:w val="6.3789901105523628E-2"/>
          <c:h val="0.112195028793042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</xdr:colOff>
      <xdr:row>34</xdr:row>
      <xdr:rowOff>20320</xdr:rowOff>
    </xdr:from>
    <xdr:to>
      <xdr:col>6</xdr:col>
      <xdr:colOff>581660</xdr:colOff>
      <xdr:row>64</xdr:row>
      <xdr:rowOff>30480</xdr:rowOff>
    </xdr:to>
    <xdr:graphicFrame macro="">
      <xdr:nvGraphicFramePr>
        <xdr:cNvPr id="3086" name="Chart 2">
          <a:extLst>
            <a:ext uri="{FF2B5EF4-FFF2-40B4-BE49-F238E27FC236}">
              <a16:creationId xmlns:a16="http://schemas.microsoft.com/office/drawing/2014/main" id="{BE74AFA3-B859-344C-8033-457C9F5D1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49</xdr:row>
      <xdr:rowOff>76200</xdr:rowOff>
    </xdr:from>
    <xdr:to>
      <xdr:col>7</xdr:col>
      <xdr:colOff>774700</xdr:colOff>
      <xdr:row>86</xdr:row>
      <xdr:rowOff>88900</xdr:rowOff>
    </xdr:to>
    <xdr:graphicFrame macro="">
      <xdr:nvGraphicFramePr>
        <xdr:cNvPr id="5145" name="Chart -1023">
          <a:extLst>
            <a:ext uri="{FF2B5EF4-FFF2-40B4-BE49-F238E27FC236}">
              <a16:creationId xmlns:a16="http://schemas.microsoft.com/office/drawing/2014/main" id="{BB7FC0B3-1A64-224F-97BA-EF28581EA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8</xdr:row>
      <xdr:rowOff>165100</xdr:rowOff>
    </xdr:from>
    <xdr:to>
      <xdr:col>17</xdr:col>
      <xdr:colOff>495300</xdr:colOff>
      <xdr:row>35</xdr:row>
      <xdr:rowOff>12700</xdr:rowOff>
    </xdr:to>
    <xdr:graphicFrame macro="">
      <xdr:nvGraphicFramePr>
        <xdr:cNvPr id="2063" name="Chart 2">
          <a:extLst>
            <a:ext uri="{FF2B5EF4-FFF2-40B4-BE49-F238E27FC236}">
              <a16:creationId xmlns:a16="http://schemas.microsoft.com/office/drawing/2014/main" id="{9A68B46F-D9A8-304E-87C8-9BD02A43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69</xdr:row>
      <xdr:rowOff>76200</xdr:rowOff>
    </xdr:from>
    <xdr:to>
      <xdr:col>10</xdr:col>
      <xdr:colOff>292100</xdr:colOff>
      <xdr:row>90</xdr:row>
      <xdr:rowOff>12700</xdr:rowOff>
    </xdr:to>
    <xdr:graphicFrame macro="">
      <xdr:nvGraphicFramePr>
        <xdr:cNvPr id="2064" name="Chart 1">
          <a:extLst>
            <a:ext uri="{FF2B5EF4-FFF2-40B4-BE49-F238E27FC236}">
              <a16:creationId xmlns:a16="http://schemas.microsoft.com/office/drawing/2014/main" id="{8C5464A3-A728-9541-B4B9-F60F9CFE5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esktop/ALK%20and%20TCO2%20results%20SS_Feb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data SS02_RAS"/>
      <sheetName val="Final data SS10_02"/>
      <sheetName val="Control limit tables"/>
    </sheetNames>
    <sheetDataSet>
      <sheetData sheetId="0">
        <row r="4">
          <cell r="D4">
            <v>2</v>
          </cell>
          <cell r="G4">
            <v>2191.8591737558054</v>
          </cell>
          <cell r="I4">
            <v>2118.578352</v>
          </cell>
        </row>
        <row r="5">
          <cell r="D5">
            <v>4</v>
          </cell>
          <cell r="G5">
            <v>2218.8339418472269</v>
          </cell>
          <cell r="I5">
            <v>2143.7184040000002</v>
          </cell>
        </row>
        <row r="6">
          <cell r="D6">
            <v>6</v>
          </cell>
          <cell r="G6">
            <v>2096.769946916168</v>
          </cell>
          <cell r="I6">
            <v>2026.141392</v>
          </cell>
        </row>
        <row r="7">
          <cell r="D7">
            <v>8</v>
          </cell>
          <cell r="G7">
            <v>2086.6810616653415</v>
          </cell>
          <cell r="I7">
            <v>2054.4727200000002</v>
          </cell>
        </row>
        <row r="8">
          <cell r="D8">
            <v>10</v>
          </cell>
          <cell r="G8">
            <v>2187.8036482032821</v>
          </cell>
          <cell r="I8">
            <v>2086.475516</v>
          </cell>
        </row>
        <row r="9">
          <cell r="D9">
            <v>12</v>
          </cell>
          <cell r="G9">
            <v>2220.7963671571461</v>
          </cell>
          <cell r="I9">
            <v>2110.034936</v>
          </cell>
        </row>
        <row r="10">
          <cell r="D10">
            <v>14</v>
          </cell>
          <cell r="G10">
            <v>2123.0418119431847</v>
          </cell>
          <cell r="I10">
            <v>2038.7364279999999</v>
          </cell>
        </row>
        <row r="11">
          <cell r="D11">
            <v>16</v>
          </cell>
          <cell r="I11">
            <v>2087.0957639999997</v>
          </cell>
        </row>
        <row r="12">
          <cell r="D12">
            <v>18</v>
          </cell>
          <cell r="G12">
            <v>2171.9546599472324</v>
          </cell>
          <cell r="I12">
            <v>2073.6203759999999</v>
          </cell>
        </row>
        <row r="13">
          <cell r="D13">
            <v>22</v>
          </cell>
          <cell r="G13">
            <v>2104.6255515410126</v>
          </cell>
          <cell r="I13">
            <v>2018.1582000000001</v>
          </cell>
        </row>
        <row r="14">
          <cell r="D14">
            <v>24</v>
          </cell>
          <cell r="G14">
            <v>2236.1465693952509</v>
          </cell>
          <cell r="I14">
            <v>2087.6659920000002</v>
          </cell>
        </row>
        <row r="15">
          <cell r="D15">
            <v>26</v>
          </cell>
          <cell r="G15">
            <v>2241.2848158103984</v>
          </cell>
          <cell r="I15">
            <v>2078.502328</v>
          </cell>
        </row>
        <row r="16">
          <cell r="D16">
            <v>28</v>
          </cell>
          <cell r="G16">
            <v>2137.1385954356942</v>
          </cell>
          <cell r="I16">
            <v>2064.1866040000004</v>
          </cell>
        </row>
        <row r="17">
          <cell r="D17">
            <v>30</v>
          </cell>
          <cell r="G17">
            <v>2140.8040973376765</v>
          </cell>
          <cell r="I17">
            <v>2017.8980960000001</v>
          </cell>
        </row>
        <row r="18">
          <cell r="D18">
            <v>32</v>
          </cell>
          <cell r="G18">
            <v>2141.9058291016859</v>
          </cell>
          <cell r="I18">
            <v>2035.51514</v>
          </cell>
        </row>
        <row r="19">
          <cell r="D19">
            <v>34</v>
          </cell>
          <cell r="G19">
            <v>2148.2621740088007</v>
          </cell>
          <cell r="I19">
            <v>2034.5547560000002</v>
          </cell>
        </row>
        <row r="20">
          <cell r="D20">
            <v>36</v>
          </cell>
          <cell r="G20">
            <v>2156.0013118483112</v>
          </cell>
          <cell r="I20">
            <v>1990.5471600000001</v>
          </cell>
        </row>
        <row r="21">
          <cell r="D21">
            <v>38</v>
          </cell>
          <cell r="G21">
            <v>2140.5315410462258</v>
          </cell>
          <cell r="I21">
            <v>2033.0541560000001</v>
          </cell>
        </row>
        <row r="22">
          <cell r="D22">
            <v>40</v>
          </cell>
          <cell r="G22">
            <v>2062.6854018784898</v>
          </cell>
          <cell r="I22">
            <v>1992.0877760000001</v>
          </cell>
        </row>
        <row r="23">
          <cell r="D23">
            <v>42</v>
          </cell>
          <cell r="G23">
            <v>2144.734651227931</v>
          </cell>
          <cell r="I23">
            <v>1999.840876</v>
          </cell>
        </row>
        <row r="24">
          <cell r="D24">
            <v>44</v>
          </cell>
          <cell r="G24">
            <v>2134.7770412540435</v>
          </cell>
          <cell r="I24">
            <v>1990.2870560000001</v>
          </cell>
        </row>
        <row r="25">
          <cell r="D25">
            <v>46</v>
          </cell>
          <cell r="G25">
            <v>2141.6697937523718</v>
          </cell>
          <cell r="I25">
            <v>2001.741636</v>
          </cell>
        </row>
        <row r="26">
          <cell r="D26">
            <v>48</v>
          </cell>
          <cell r="I26">
            <v>1983.964528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cold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javascript/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2" zoomScale="125" zoomScaleNormal="100" workbookViewId="0">
      <selection activeCell="O23" sqref="O23"/>
    </sheetView>
  </sheetViews>
  <sheetFormatPr baseColWidth="10" defaultRowHeight="13" x14ac:dyDescent="0.15"/>
  <cols>
    <col min="1" max="1" width="9" customWidth="1"/>
    <col min="3" max="3" width="13.1640625" customWidth="1"/>
    <col min="4" max="4" width="11.1640625" customWidth="1"/>
    <col min="7" max="7" width="17" customWidth="1"/>
    <col min="10" max="10" width="13.1640625" customWidth="1"/>
  </cols>
  <sheetData>
    <row r="1" spans="1:11" x14ac:dyDescent="0.15">
      <c r="A1" t="s">
        <v>36</v>
      </c>
    </row>
    <row r="2" spans="1:11" x14ac:dyDescent="0.15">
      <c r="A2" t="s">
        <v>136</v>
      </c>
    </row>
    <row r="4" spans="1:11" x14ac:dyDescent="0.15">
      <c r="B4" s="24" t="s">
        <v>38</v>
      </c>
      <c r="C4" s="23"/>
      <c r="E4" s="15"/>
      <c r="F4" s="15"/>
    </row>
    <row r="5" spans="1:11" ht="56" x14ac:dyDescent="0.15">
      <c r="A5" s="10" t="s">
        <v>37</v>
      </c>
      <c r="B5" s="19" t="s">
        <v>56</v>
      </c>
      <c r="C5" s="3" t="s">
        <v>39</v>
      </c>
      <c r="D5" s="26" t="s">
        <v>57</v>
      </c>
      <c r="E5" s="136" t="s">
        <v>236</v>
      </c>
      <c r="G5" s="139" t="s">
        <v>237</v>
      </c>
      <c r="H5" s="136"/>
      <c r="J5" s="140" t="s">
        <v>252</v>
      </c>
    </row>
    <row r="6" spans="1:11" x14ac:dyDescent="0.15">
      <c r="A6" s="4"/>
      <c r="B6" s="2"/>
      <c r="C6" s="18"/>
      <c r="D6" s="4"/>
      <c r="E6" s="15"/>
      <c r="F6" s="10"/>
      <c r="G6" s="11"/>
      <c r="H6" s="137"/>
      <c r="I6" s="10"/>
      <c r="J6" s="11"/>
      <c r="K6" s="137"/>
    </row>
    <row r="7" spans="1:11" x14ac:dyDescent="0.15">
      <c r="A7" s="4">
        <v>2</v>
      </c>
      <c r="B7" s="22">
        <v>33.421999999999997</v>
      </c>
      <c r="C7" s="4">
        <v>33.189</v>
      </c>
      <c r="D7" s="25">
        <f>B7-C7</f>
        <v>0.23299999999999699</v>
      </c>
      <c r="E7" s="128">
        <v>34.524700000000003</v>
      </c>
      <c r="F7" s="197">
        <f>B7/E7</f>
        <v>0.96806054795552154</v>
      </c>
      <c r="G7" s="135">
        <f>F7*450</f>
        <v>435.62724657998467</v>
      </c>
      <c r="H7" s="2">
        <f>450-G7</f>
        <v>14.372753420015329</v>
      </c>
      <c r="I7" s="7">
        <f>C7/E7</f>
        <v>0.96131175651055611</v>
      </c>
      <c r="J7" s="15">
        <f>I7*450</f>
        <v>432.59029042975027</v>
      </c>
      <c r="K7" s="2">
        <f>450-J7</f>
        <v>17.409709570249731</v>
      </c>
    </row>
    <row r="8" spans="1:11" x14ac:dyDescent="0.15">
      <c r="A8" s="4">
        <v>4</v>
      </c>
      <c r="B8" s="22">
        <v>34.137999999999998</v>
      </c>
      <c r="C8" s="4">
        <v>33.957999999999998</v>
      </c>
      <c r="D8" s="25">
        <f t="shared" ref="D8:D30" si="0">B8-C8</f>
        <v>0.17999999999999972</v>
      </c>
      <c r="E8" s="128">
        <v>34.6631</v>
      </c>
      <c r="F8" s="197">
        <f t="shared" ref="F8:F30" si="1">B8/E8</f>
        <v>0.98485132604989156</v>
      </c>
      <c r="G8" s="135">
        <f t="shared" ref="G8:G30" si="2">F8*450</f>
        <v>443.18309672245118</v>
      </c>
      <c r="H8" s="2">
        <f t="shared" ref="H8:H30" si="3">450-G8</f>
        <v>6.8169032775488176</v>
      </c>
      <c r="I8" s="7">
        <f t="shared" ref="I8:I30" si="4">C8/E8</f>
        <v>0.97965848409403655</v>
      </c>
      <c r="J8" s="15">
        <f t="shared" ref="J8:J30" si="5">I8*450</f>
        <v>440.84631784231647</v>
      </c>
      <c r="K8" s="2">
        <f t="shared" ref="K8:K30" si="6">450-J8</f>
        <v>9.1536821576835337</v>
      </c>
    </row>
    <row r="9" spans="1:11" x14ac:dyDescent="0.15">
      <c r="A9" s="4">
        <v>6</v>
      </c>
      <c r="B9" s="22">
        <v>33.814</v>
      </c>
      <c r="C9" s="4">
        <v>33.576999999999998</v>
      </c>
      <c r="D9" s="25">
        <f t="shared" si="0"/>
        <v>0.23700000000000188</v>
      </c>
      <c r="E9" s="128">
        <v>34.644100000000002</v>
      </c>
      <c r="F9" s="197">
        <f t="shared" si="1"/>
        <v>0.97603921013967743</v>
      </c>
      <c r="G9" s="135">
        <f t="shared" si="2"/>
        <v>439.21764456285484</v>
      </c>
      <c r="H9" s="2">
        <f t="shared" si="3"/>
        <v>10.782355437145156</v>
      </c>
      <c r="I9" s="7">
        <f t="shared" si="4"/>
        <v>0.96919821845566767</v>
      </c>
      <c r="J9" s="15">
        <f t="shared" si="5"/>
        <v>436.13919830505046</v>
      </c>
      <c r="K9" s="2">
        <f t="shared" si="6"/>
        <v>13.860801694949544</v>
      </c>
    </row>
    <row r="10" spans="1:11" x14ac:dyDescent="0.15">
      <c r="A10" s="4">
        <v>8</v>
      </c>
      <c r="B10" s="22">
        <v>34.173000000000002</v>
      </c>
      <c r="C10" s="4">
        <v>33.924999999999997</v>
      </c>
      <c r="D10" s="25">
        <f t="shared" si="0"/>
        <v>0.24800000000000466</v>
      </c>
      <c r="E10" s="128">
        <v>34.566299999999998</v>
      </c>
      <c r="F10" s="197">
        <f t="shared" si="1"/>
        <v>0.98862186580571265</v>
      </c>
      <c r="G10" s="135">
        <f t="shared" si="2"/>
        <v>444.87983961257072</v>
      </c>
      <c r="H10" s="2">
        <f t="shared" si="3"/>
        <v>5.12016038742928</v>
      </c>
      <c r="I10" s="7">
        <f t="shared" si="4"/>
        <v>0.98144724775286907</v>
      </c>
      <c r="J10" s="15">
        <f t="shared" si="5"/>
        <v>441.65126148879108</v>
      </c>
      <c r="K10" s="2">
        <f t="shared" si="6"/>
        <v>8.3487385112089214</v>
      </c>
    </row>
    <row r="11" spans="1:11" x14ac:dyDescent="0.15">
      <c r="A11" s="4">
        <v>10</v>
      </c>
      <c r="B11" s="22">
        <v>33.533000000000001</v>
      </c>
      <c r="C11" s="4">
        <v>33.326999999999998</v>
      </c>
      <c r="D11" s="25">
        <f t="shared" si="0"/>
        <v>0.20600000000000307</v>
      </c>
      <c r="E11" s="128">
        <v>34.597700000000003</v>
      </c>
      <c r="F11" s="197">
        <f t="shared" si="1"/>
        <v>0.96922627804738459</v>
      </c>
      <c r="G11" s="135">
        <f t="shared" si="2"/>
        <v>436.15182512132304</v>
      </c>
      <c r="H11" s="2">
        <f t="shared" si="3"/>
        <v>13.848174878676957</v>
      </c>
      <c r="I11" s="7">
        <f t="shared" si="4"/>
        <v>0.96327212502565185</v>
      </c>
      <c r="J11" s="15">
        <f t="shared" si="5"/>
        <v>433.47245626154336</v>
      </c>
      <c r="K11" s="2">
        <f t="shared" si="6"/>
        <v>16.527543738456643</v>
      </c>
    </row>
    <row r="12" spans="1:11" x14ac:dyDescent="0.15">
      <c r="A12" s="4">
        <v>12</v>
      </c>
      <c r="B12" s="22">
        <v>34.043999999999997</v>
      </c>
      <c r="C12" s="4">
        <v>33.838999999999999</v>
      </c>
      <c r="D12" s="25">
        <f t="shared" si="0"/>
        <v>0.20499999999999829</v>
      </c>
      <c r="E12" s="128">
        <v>34.694800000000001</v>
      </c>
      <c r="F12" s="197">
        <f t="shared" si="1"/>
        <v>0.98124214579706459</v>
      </c>
      <c r="G12" s="135">
        <f t="shared" si="2"/>
        <v>441.55896560867905</v>
      </c>
      <c r="H12" s="2">
        <f t="shared" si="3"/>
        <v>8.4410343913209545</v>
      </c>
      <c r="I12" s="7">
        <f t="shared" si="4"/>
        <v>0.9753334793686661</v>
      </c>
      <c r="J12" s="15">
        <f t="shared" si="5"/>
        <v>438.90006571589976</v>
      </c>
      <c r="K12" s="2">
        <f t="shared" si="6"/>
        <v>11.099934284100243</v>
      </c>
    </row>
    <row r="13" spans="1:11" x14ac:dyDescent="0.15">
      <c r="A13" s="4">
        <v>14</v>
      </c>
      <c r="B13" s="22">
        <v>33.061999999999998</v>
      </c>
      <c r="C13" s="4">
        <v>32.9</v>
      </c>
      <c r="D13" s="25">
        <f t="shared" si="0"/>
        <v>0.16199999999999903</v>
      </c>
      <c r="E13" s="128">
        <v>34.937800000000003</v>
      </c>
      <c r="F13" s="197">
        <f t="shared" si="1"/>
        <v>0.9463103000188906</v>
      </c>
      <c r="G13" s="135">
        <f t="shared" si="2"/>
        <v>425.83963500850075</v>
      </c>
      <c r="H13" s="2">
        <f t="shared" si="3"/>
        <v>24.16036499149925</v>
      </c>
      <c r="I13" s="7">
        <f t="shared" si="4"/>
        <v>0.94167348831351705</v>
      </c>
      <c r="J13" s="15">
        <f t="shared" si="5"/>
        <v>423.7530697410827</v>
      </c>
      <c r="K13" s="2">
        <f t="shared" si="6"/>
        <v>26.246930258917303</v>
      </c>
    </row>
    <row r="14" spans="1:11" x14ac:dyDescent="0.15">
      <c r="A14" s="4">
        <v>16</v>
      </c>
      <c r="B14" s="22">
        <v>33.15</v>
      </c>
      <c r="C14" s="4">
        <v>32.969000000000001</v>
      </c>
      <c r="D14" s="25">
        <f t="shared" si="0"/>
        <v>0.18099999999999739</v>
      </c>
      <c r="E14" s="128">
        <v>34.535800000000002</v>
      </c>
      <c r="F14" s="197">
        <f t="shared" si="1"/>
        <v>0.95987352254761715</v>
      </c>
      <c r="G14" s="135">
        <f t="shared" si="2"/>
        <v>431.94308514642773</v>
      </c>
      <c r="H14" s="2">
        <f t="shared" si="3"/>
        <v>18.056914853572266</v>
      </c>
      <c r="I14" s="7">
        <f t="shared" si="4"/>
        <v>0.9546325841590465</v>
      </c>
      <c r="J14" s="15">
        <f t="shared" si="5"/>
        <v>429.58466287157091</v>
      </c>
      <c r="K14" s="2">
        <f t="shared" si="6"/>
        <v>20.415337128429087</v>
      </c>
    </row>
    <row r="15" spans="1:11" x14ac:dyDescent="0.15">
      <c r="A15" s="4">
        <v>18</v>
      </c>
      <c r="B15" s="22">
        <v>33.106000000000002</v>
      </c>
      <c r="C15" s="4">
        <v>32.927999999999997</v>
      </c>
      <c r="D15" s="25">
        <f t="shared" si="0"/>
        <v>0.17800000000000438</v>
      </c>
      <c r="E15" s="128">
        <v>34.7746</v>
      </c>
      <c r="F15" s="197">
        <f t="shared" si="1"/>
        <v>0.95201670184560006</v>
      </c>
      <c r="G15" s="135">
        <f t="shared" si="2"/>
        <v>428.40751583052003</v>
      </c>
      <c r="H15" s="2">
        <f t="shared" si="3"/>
        <v>21.592484169479974</v>
      </c>
      <c r="I15" s="7">
        <f t="shared" si="4"/>
        <v>0.94689802326985784</v>
      </c>
      <c r="J15" s="15">
        <f t="shared" si="5"/>
        <v>426.104110471436</v>
      </c>
      <c r="K15" s="2">
        <f t="shared" si="6"/>
        <v>23.895889528563998</v>
      </c>
    </row>
    <row r="16" spans="1:11" x14ac:dyDescent="0.15">
      <c r="A16" s="4">
        <v>20</v>
      </c>
      <c r="B16" s="22"/>
      <c r="C16" s="4"/>
      <c r="D16" s="25"/>
      <c r="E16" s="128"/>
      <c r="F16" s="197"/>
      <c r="G16" s="135"/>
      <c r="H16" s="2"/>
      <c r="I16" s="7"/>
      <c r="J16" s="15"/>
      <c r="K16" s="2"/>
    </row>
    <row r="17" spans="1:11" x14ac:dyDescent="0.15">
      <c r="A17" s="4">
        <v>22</v>
      </c>
      <c r="B17" s="22">
        <v>33.642000000000003</v>
      </c>
      <c r="C17" s="4">
        <v>33.398000000000003</v>
      </c>
      <c r="D17" s="25">
        <f t="shared" si="0"/>
        <v>0.24399999999999977</v>
      </c>
      <c r="E17" s="128">
        <v>34.817399999999999</v>
      </c>
      <c r="F17" s="197">
        <f t="shared" si="1"/>
        <v>0.96624101742232338</v>
      </c>
      <c r="G17" s="135">
        <f t="shared" si="2"/>
        <v>434.80845784004555</v>
      </c>
      <c r="H17" s="2">
        <f t="shared" si="3"/>
        <v>15.191542159954452</v>
      </c>
      <c r="I17" s="7">
        <f t="shared" si="4"/>
        <v>0.9592330271645787</v>
      </c>
      <c r="J17" s="15">
        <f t="shared" si="5"/>
        <v>431.65486222406042</v>
      </c>
      <c r="K17" s="2">
        <f t="shared" si="6"/>
        <v>18.345137775939577</v>
      </c>
    </row>
    <row r="18" spans="1:11" x14ac:dyDescent="0.15">
      <c r="A18" s="4">
        <v>24</v>
      </c>
      <c r="B18" s="22">
        <v>34.177999999999997</v>
      </c>
      <c r="C18" s="4">
        <v>33.96</v>
      </c>
      <c r="D18" s="25">
        <f t="shared" si="0"/>
        <v>0.21799999999999642</v>
      </c>
      <c r="E18" s="128">
        <v>34.867699999999999</v>
      </c>
      <c r="F18" s="197">
        <f t="shared" si="1"/>
        <v>0.98021951548281072</v>
      </c>
      <c r="G18" s="135">
        <f t="shared" si="2"/>
        <v>441.09878196726481</v>
      </c>
      <c r="H18" s="2">
        <f t="shared" si="3"/>
        <v>8.9012180327351871</v>
      </c>
      <c r="I18" s="7">
        <f t="shared" si="4"/>
        <v>0.97396731072023679</v>
      </c>
      <c r="J18" s="15">
        <f t="shared" si="5"/>
        <v>438.28528982410654</v>
      </c>
      <c r="K18" s="2">
        <f t="shared" si="6"/>
        <v>11.714710175893458</v>
      </c>
    </row>
    <row r="19" spans="1:11" x14ac:dyDescent="0.15">
      <c r="A19" s="4">
        <v>26</v>
      </c>
      <c r="B19" s="22">
        <v>34.253</v>
      </c>
      <c r="C19" s="4">
        <v>34.061</v>
      </c>
      <c r="D19" s="25">
        <f t="shared" si="0"/>
        <v>0.19200000000000017</v>
      </c>
      <c r="E19" s="128">
        <v>34.9285</v>
      </c>
      <c r="F19" s="197">
        <f t="shared" si="1"/>
        <v>0.98066049214824569</v>
      </c>
      <c r="G19" s="135">
        <f t="shared" si="2"/>
        <v>441.29722146671054</v>
      </c>
      <c r="H19" s="2">
        <f t="shared" si="3"/>
        <v>8.7027785332894609</v>
      </c>
      <c r="I19" s="7">
        <f t="shared" si="4"/>
        <v>0.97516354839171449</v>
      </c>
      <c r="J19" s="15">
        <f t="shared" si="5"/>
        <v>438.82359677627153</v>
      </c>
      <c r="K19" s="2">
        <f t="shared" si="6"/>
        <v>11.176403223728471</v>
      </c>
    </row>
    <row r="20" spans="1:11" x14ac:dyDescent="0.15">
      <c r="A20" s="4">
        <v>28</v>
      </c>
      <c r="B20" s="22">
        <v>34.372999999999998</v>
      </c>
      <c r="C20" s="4">
        <v>34.207999999999998</v>
      </c>
      <c r="D20" s="25">
        <f t="shared" si="0"/>
        <v>0.16499999999999915</v>
      </c>
      <c r="E20" s="128">
        <v>34.9709</v>
      </c>
      <c r="F20" s="197">
        <f t="shared" si="1"/>
        <v>0.98290292786288025</v>
      </c>
      <c r="G20" s="135">
        <f t="shared" si="2"/>
        <v>442.30631753829613</v>
      </c>
      <c r="H20" s="2">
        <f t="shared" si="3"/>
        <v>7.6936824617038724</v>
      </c>
      <c r="I20" s="7">
        <f t="shared" si="4"/>
        <v>0.97818471929518536</v>
      </c>
      <c r="J20" s="15">
        <f t="shared" si="5"/>
        <v>440.18312368283341</v>
      </c>
      <c r="K20" s="2">
        <f t="shared" si="6"/>
        <v>9.8168763171665887</v>
      </c>
    </row>
    <row r="21" spans="1:11" x14ac:dyDescent="0.15">
      <c r="A21" s="4">
        <v>30</v>
      </c>
      <c r="B21" s="22">
        <v>34.122</v>
      </c>
      <c r="C21" s="4">
        <v>33.972999999999999</v>
      </c>
      <c r="D21" s="25">
        <f t="shared" si="0"/>
        <v>0.14900000000000091</v>
      </c>
      <c r="E21" s="128">
        <v>34.931600000000003</v>
      </c>
      <c r="F21" s="197">
        <f t="shared" si="1"/>
        <v>0.97682327749086773</v>
      </c>
      <c r="G21" s="135">
        <f t="shared" si="2"/>
        <v>439.57047487089045</v>
      </c>
      <c r="H21" s="2">
        <f t="shared" si="3"/>
        <v>10.42952512910955</v>
      </c>
      <c r="I21" s="7">
        <f t="shared" si="4"/>
        <v>0.97255779866939951</v>
      </c>
      <c r="J21" s="15">
        <f t="shared" si="5"/>
        <v>437.65100940122977</v>
      </c>
      <c r="K21" s="2">
        <f t="shared" si="6"/>
        <v>12.348990598770229</v>
      </c>
    </row>
    <row r="22" spans="1:11" x14ac:dyDescent="0.15">
      <c r="A22" s="4">
        <v>32</v>
      </c>
      <c r="B22" s="22">
        <v>34.268999999999998</v>
      </c>
      <c r="C22" s="4">
        <v>34.087000000000003</v>
      </c>
      <c r="D22" s="25">
        <f t="shared" si="0"/>
        <v>0.18199999999999505</v>
      </c>
      <c r="E22" s="128">
        <v>34.893999999999998</v>
      </c>
      <c r="F22" s="197">
        <f t="shared" si="1"/>
        <v>0.98208861122255975</v>
      </c>
      <c r="G22" s="135">
        <f t="shared" si="2"/>
        <v>441.9398750501519</v>
      </c>
      <c r="H22" s="2">
        <f t="shared" si="3"/>
        <v>8.0601249498481025</v>
      </c>
      <c r="I22" s="7">
        <f t="shared" si="4"/>
        <v>0.97687281481056931</v>
      </c>
      <c r="J22" s="15">
        <f t="shared" si="5"/>
        <v>439.5927666647562</v>
      </c>
      <c r="K22" s="2">
        <f t="shared" si="6"/>
        <v>10.407233335243802</v>
      </c>
    </row>
    <row r="23" spans="1:11" x14ac:dyDescent="0.15">
      <c r="A23" s="4">
        <v>34</v>
      </c>
      <c r="B23" s="22">
        <v>34.055999999999997</v>
      </c>
      <c r="C23" s="4">
        <v>33.914000000000001</v>
      </c>
      <c r="D23" s="25">
        <f t="shared" si="0"/>
        <v>0.14199999999999591</v>
      </c>
      <c r="E23" s="128">
        <v>34.855400000000003</v>
      </c>
      <c r="F23" s="197">
        <f t="shared" si="1"/>
        <v>0.97706524670495809</v>
      </c>
      <c r="G23" s="135">
        <f t="shared" si="2"/>
        <v>439.67936101723114</v>
      </c>
      <c r="H23" s="2">
        <f t="shared" si="3"/>
        <v>10.320638982768855</v>
      </c>
      <c r="I23" s="7">
        <f t="shared" si="4"/>
        <v>0.97299127251444539</v>
      </c>
      <c r="J23" s="15">
        <f t="shared" si="5"/>
        <v>437.84607263150042</v>
      </c>
      <c r="K23" s="2">
        <f t="shared" si="6"/>
        <v>12.153927368499581</v>
      </c>
    </row>
    <row r="24" spans="1:11" x14ac:dyDescent="0.15">
      <c r="A24" s="4">
        <v>36</v>
      </c>
      <c r="B24" s="22">
        <v>33.47</v>
      </c>
      <c r="C24" s="4">
        <v>33.314</v>
      </c>
      <c r="D24" s="25">
        <f t="shared" si="0"/>
        <v>0.15599999999999881</v>
      </c>
      <c r="E24" s="128">
        <v>34.844299999999997</v>
      </c>
      <c r="F24" s="197">
        <f t="shared" si="1"/>
        <v>0.96055882884718591</v>
      </c>
      <c r="G24" s="135">
        <f t="shared" si="2"/>
        <v>432.25147298123363</v>
      </c>
      <c r="H24" s="2">
        <f t="shared" si="3"/>
        <v>17.748527018766367</v>
      </c>
      <c r="I24" s="7">
        <f t="shared" si="4"/>
        <v>0.95608176947162093</v>
      </c>
      <c r="J24" s="15">
        <f t="shared" si="5"/>
        <v>430.2367962622294</v>
      </c>
      <c r="K24" s="2">
        <f t="shared" si="6"/>
        <v>19.763203737770596</v>
      </c>
    </row>
    <row r="25" spans="1:11" x14ac:dyDescent="0.15">
      <c r="A25" s="4">
        <v>38</v>
      </c>
      <c r="B25" s="22">
        <v>34.027000000000001</v>
      </c>
      <c r="C25" s="4">
        <v>33.868000000000002</v>
      </c>
      <c r="D25" s="25">
        <f t="shared" si="0"/>
        <v>0.15899999999999892</v>
      </c>
      <c r="E25" s="128">
        <v>34.731900000000003</v>
      </c>
      <c r="F25" s="197">
        <f t="shared" si="1"/>
        <v>0.97970453675151659</v>
      </c>
      <c r="G25" s="135">
        <f t="shared" si="2"/>
        <v>440.86704153818249</v>
      </c>
      <c r="H25" s="2">
        <f t="shared" si="3"/>
        <v>9.132958461817509</v>
      </c>
      <c r="I25" s="7">
        <f t="shared" si="4"/>
        <v>0.97512661271050527</v>
      </c>
      <c r="J25" s="15">
        <f t="shared" si="5"/>
        <v>438.80697571972735</v>
      </c>
      <c r="K25" s="2">
        <f t="shared" si="6"/>
        <v>11.193024280272653</v>
      </c>
    </row>
    <row r="26" spans="1:11" x14ac:dyDescent="0.15">
      <c r="A26" s="4">
        <v>40</v>
      </c>
      <c r="B26" s="22">
        <v>33.347999999999999</v>
      </c>
      <c r="C26" s="4">
        <v>33.146999999999998</v>
      </c>
      <c r="D26" s="25">
        <f t="shared" si="0"/>
        <v>0.20100000000000051</v>
      </c>
      <c r="E26" s="128">
        <v>34.756300000000003</v>
      </c>
      <c r="F26" s="197">
        <f t="shared" si="1"/>
        <v>0.95948072723506228</v>
      </c>
      <c r="G26" s="135">
        <f t="shared" si="2"/>
        <v>431.76632725577804</v>
      </c>
      <c r="H26" s="2">
        <f t="shared" si="3"/>
        <v>18.233672744221963</v>
      </c>
      <c r="I26" s="7">
        <f t="shared" si="4"/>
        <v>0.95369760302448747</v>
      </c>
      <c r="J26" s="15">
        <f t="shared" si="5"/>
        <v>429.16392136101939</v>
      </c>
      <c r="K26" s="2">
        <f t="shared" si="6"/>
        <v>20.836078638980609</v>
      </c>
    </row>
    <row r="27" spans="1:11" x14ac:dyDescent="0.15">
      <c r="A27" s="4">
        <v>42</v>
      </c>
      <c r="B27" s="22">
        <v>33.526000000000003</v>
      </c>
      <c r="C27" s="4">
        <v>33.356999999999999</v>
      </c>
      <c r="D27" s="25">
        <f t="shared" si="0"/>
        <v>0.16900000000000404</v>
      </c>
      <c r="E27" s="128">
        <v>34.742100000000001</v>
      </c>
      <c r="F27" s="197">
        <f t="shared" si="1"/>
        <v>0.96499635888446589</v>
      </c>
      <c r="G27" s="135">
        <f t="shared" si="2"/>
        <v>434.24836149800967</v>
      </c>
      <c r="H27" s="2">
        <f t="shared" si="3"/>
        <v>15.751638501990328</v>
      </c>
      <c r="I27" s="7">
        <f t="shared" si="4"/>
        <v>0.96013194366489074</v>
      </c>
      <c r="J27" s="15">
        <f t="shared" si="5"/>
        <v>432.05937464920083</v>
      </c>
      <c r="K27" s="2">
        <f t="shared" si="6"/>
        <v>17.940625350799166</v>
      </c>
    </row>
    <row r="28" spans="1:11" x14ac:dyDescent="0.15">
      <c r="A28" s="4">
        <v>44</v>
      </c>
      <c r="B28" s="22">
        <v>33.201000000000001</v>
      </c>
      <c r="C28" s="4">
        <v>33.045000000000002</v>
      </c>
      <c r="D28" s="25">
        <f t="shared" si="0"/>
        <v>0.15599999999999881</v>
      </c>
      <c r="E28" s="128">
        <v>34.7196</v>
      </c>
      <c r="F28" s="197">
        <f t="shared" si="1"/>
        <v>0.95626101683199116</v>
      </c>
      <c r="G28" s="135">
        <f t="shared" si="2"/>
        <v>430.31745757439603</v>
      </c>
      <c r="H28" s="2">
        <f t="shared" si="3"/>
        <v>19.68254242560397</v>
      </c>
      <c r="I28" s="7">
        <f t="shared" si="4"/>
        <v>0.95176787751010961</v>
      </c>
      <c r="J28" s="15">
        <f t="shared" si="5"/>
        <v>428.29554487954931</v>
      </c>
      <c r="K28" s="2">
        <f t="shared" si="6"/>
        <v>21.704455120450689</v>
      </c>
    </row>
    <row r="29" spans="1:11" x14ac:dyDescent="0.15">
      <c r="A29" s="4">
        <v>46</v>
      </c>
      <c r="B29" s="22">
        <v>33.804000000000002</v>
      </c>
      <c r="C29" s="4">
        <v>33.604999999999997</v>
      </c>
      <c r="D29" s="25">
        <f t="shared" si="0"/>
        <v>0.19900000000000517</v>
      </c>
      <c r="E29" s="128">
        <v>34.554200000000002</v>
      </c>
      <c r="F29" s="197">
        <f t="shared" si="1"/>
        <v>0.97828918047589009</v>
      </c>
      <c r="G29" s="135">
        <f t="shared" si="2"/>
        <v>440.23013121415056</v>
      </c>
      <c r="H29" s="2">
        <f t="shared" si="3"/>
        <v>9.7698687858494395</v>
      </c>
      <c r="I29" s="7">
        <f t="shared" si="4"/>
        <v>0.97253011211372264</v>
      </c>
      <c r="J29" s="15">
        <f t="shared" si="5"/>
        <v>437.63855045117521</v>
      </c>
      <c r="K29" s="2">
        <f t="shared" si="6"/>
        <v>12.361449548824794</v>
      </c>
    </row>
    <row r="30" spans="1:11" x14ac:dyDescent="0.15">
      <c r="A30" s="4">
        <v>48</v>
      </c>
      <c r="B30" s="22">
        <v>33.466999999999999</v>
      </c>
      <c r="C30" s="4">
        <v>33.298999999999999</v>
      </c>
      <c r="D30" s="25">
        <f t="shared" si="0"/>
        <v>0.16799999999999926</v>
      </c>
      <c r="E30" s="128">
        <v>34.811</v>
      </c>
      <c r="F30" s="198">
        <f t="shared" si="1"/>
        <v>0.96139151417655333</v>
      </c>
      <c r="G30" s="138">
        <f t="shared" si="2"/>
        <v>432.62618137944901</v>
      </c>
      <c r="H30" s="3">
        <f t="shared" si="3"/>
        <v>17.373818620550992</v>
      </c>
      <c r="I30" s="8">
        <f t="shared" si="4"/>
        <v>0.95656545344862254</v>
      </c>
      <c r="J30" s="9">
        <f t="shared" si="5"/>
        <v>430.45445405188013</v>
      </c>
      <c r="K30" s="3">
        <f t="shared" si="6"/>
        <v>19.545545948119866</v>
      </c>
    </row>
    <row r="31" spans="1:11" x14ac:dyDescent="0.15">
      <c r="A31" s="19"/>
      <c r="B31" s="3"/>
      <c r="C31" s="19"/>
      <c r="D31" s="27"/>
      <c r="F31" s="15"/>
    </row>
    <row r="32" spans="1:11" x14ac:dyDescent="0.15">
      <c r="C32" t="s">
        <v>50</v>
      </c>
      <c r="D32" s="21">
        <f>AVERAGE(D7:D30)</f>
        <v>0.18826086956521731</v>
      </c>
      <c r="E32" s="13"/>
      <c r="F32" s="15"/>
    </row>
    <row r="33" spans="3:5" x14ac:dyDescent="0.15">
      <c r="C33" t="s">
        <v>48</v>
      </c>
      <c r="D33" s="21">
        <f>STDEVP(D7:D30)</f>
        <v>3.0730550429152362E-2</v>
      </c>
      <c r="E33" s="21"/>
    </row>
    <row r="34" spans="3:5" x14ac:dyDescent="0.15">
      <c r="C34" t="s">
        <v>49</v>
      </c>
      <c r="D34" s="21">
        <f>MAX(D7:D30)-MIN(D7:D30)</f>
        <v>0.10600000000000875</v>
      </c>
      <c r="E34" s="21"/>
    </row>
    <row r="35" spans="3:5" x14ac:dyDescent="0.15">
      <c r="D35" s="21"/>
      <c r="E35" s="21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25" zoomScaleNormal="100" workbookViewId="0">
      <selection activeCell="A22" sqref="A22"/>
    </sheetView>
  </sheetViews>
  <sheetFormatPr baseColWidth="10" defaultRowHeight="13" x14ac:dyDescent="0.15"/>
  <cols>
    <col min="1" max="1" width="26.5" customWidth="1"/>
    <col min="13" max="13" width="35.1640625" customWidth="1"/>
    <col min="14" max="14" width="17.6640625" customWidth="1"/>
  </cols>
  <sheetData>
    <row r="1" spans="1:14" x14ac:dyDescent="0.15">
      <c r="A1" s="12" t="s">
        <v>137</v>
      </c>
    </row>
    <row r="2" spans="1:14" x14ac:dyDescent="0.15">
      <c r="A2" s="59" t="s">
        <v>138</v>
      </c>
      <c r="B2" t="s">
        <v>140</v>
      </c>
    </row>
    <row r="3" spans="1:14" x14ac:dyDescent="0.15">
      <c r="A3" s="59"/>
    </row>
    <row r="4" spans="1:14" x14ac:dyDescent="0.15">
      <c r="A4" s="59" t="s">
        <v>139</v>
      </c>
      <c r="B4" t="s">
        <v>141</v>
      </c>
    </row>
    <row r="5" spans="1:14" x14ac:dyDescent="0.15">
      <c r="A5" s="59"/>
    </row>
    <row r="6" spans="1:14" x14ac:dyDescent="0.15">
      <c r="A6" t="s">
        <v>133</v>
      </c>
    </row>
    <row r="7" spans="1:14" x14ac:dyDescent="0.15">
      <c r="A7" t="s">
        <v>92</v>
      </c>
    </row>
    <row r="8" spans="1:14" x14ac:dyDescent="0.15">
      <c r="A8" t="s">
        <v>44</v>
      </c>
    </row>
    <row r="9" spans="1:14" ht="16" x14ac:dyDescent="0.2">
      <c r="N9" s="20" t="s">
        <v>21</v>
      </c>
    </row>
    <row r="10" spans="1:14" x14ac:dyDescent="0.15">
      <c r="A10" s="10" t="s">
        <v>129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8" t="s">
        <v>88</v>
      </c>
    </row>
    <row r="11" spans="1:14" x14ac:dyDescent="0.15">
      <c r="A11" s="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4" t="s">
        <v>135</v>
      </c>
    </row>
    <row r="12" spans="1:14" x14ac:dyDescent="0.15">
      <c r="A12" s="7" t="s">
        <v>55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4"/>
    </row>
    <row r="13" spans="1:14" x14ac:dyDescent="0.15">
      <c r="A13" s="7" t="s">
        <v>142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4"/>
    </row>
    <row r="14" spans="1:14" x14ac:dyDescent="0.15">
      <c r="A14" s="7" t="s">
        <v>26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4" t="s">
        <v>90</v>
      </c>
    </row>
    <row r="15" spans="1:14" x14ac:dyDescent="0.15">
      <c r="A15" s="7" t="s">
        <v>27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4" t="s">
        <v>89</v>
      </c>
    </row>
    <row r="16" spans="1:14" x14ac:dyDescent="0.15">
      <c r="A16" s="7" t="s">
        <v>28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4" t="s">
        <v>69</v>
      </c>
    </row>
    <row r="17" spans="1:14" x14ac:dyDescent="0.15">
      <c r="A17" s="7" t="s">
        <v>42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4" t="s">
        <v>40</v>
      </c>
    </row>
    <row r="18" spans="1:14" x14ac:dyDescent="0.15">
      <c r="A18" s="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4"/>
    </row>
    <row r="19" spans="1:14" x14ac:dyDescent="0.15">
      <c r="A19" s="7" t="s">
        <v>41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4" t="s">
        <v>70</v>
      </c>
    </row>
    <row r="20" spans="1:14" x14ac:dyDescent="0.1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9" t="s">
        <v>71</v>
      </c>
    </row>
    <row r="22" spans="1:14" x14ac:dyDescent="0.15">
      <c r="A22" t="s">
        <v>152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abSelected="1" zoomScaleNormal="100" workbookViewId="0">
      <selection activeCell="AF16" sqref="AF16"/>
    </sheetView>
  </sheetViews>
  <sheetFormatPr baseColWidth="10" defaultRowHeight="13" x14ac:dyDescent="0.15"/>
  <cols>
    <col min="1" max="1" width="13.1640625" customWidth="1"/>
    <col min="2" max="2" width="12.5" customWidth="1"/>
    <col min="3" max="3" width="14.33203125" customWidth="1"/>
    <col min="4" max="4" width="11" customWidth="1"/>
    <col min="5" max="5" width="12.33203125" customWidth="1"/>
    <col min="8" max="8" width="10.6640625" style="57" customWidth="1"/>
    <col min="14" max="14" width="13" customWidth="1"/>
    <col min="15" max="15" width="18" customWidth="1"/>
    <col min="16" max="16" width="12.5" customWidth="1"/>
    <col min="17" max="17" width="12.6640625" customWidth="1"/>
    <col min="18" max="18" width="11.5" customWidth="1"/>
    <col min="20" max="20" width="13.33203125" customWidth="1"/>
    <col min="23" max="23" width="17.5" customWidth="1"/>
  </cols>
  <sheetData>
    <row r="1" spans="1:30" x14ac:dyDescent="0.15">
      <c r="A1" t="s">
        <v>151</v>
      </c>
      <c r="H1" s="56"/>
    </row>
    <row r="2" spans="1:30" x14ac:dyDescent="0.15">
      <c r="A2" s="120" t="s">
        <v>228</v>
      </c>
      <c r="G2" t="s">
        <v>7</v>
      </c>
      <c r="I2" t="s">
        <v>8</v>
      </c>
      <c r="K2" t="s">
        <v>9</v>
      </c>
      <c r="M2" s="167" t="s">
        <v>238</v>
      </c>
      <c r="N2" s="165" t="s">
        <v>240</v>
      </c>
      <c r="O2" s="180" t="s">
        <v>240</v>
      </c>
      <c r="P2" s="151" t="s">
        <v>243</v>
      </c>
      <c r="Q2" s="152" t="s">
        <v>244</v>
      </c>
      <c r="R2" s="185" t="s">
        <v>245</v>
      </c>
      <c r="S2" s="152" t="s">
        <v>246</v>
      </c>
      <c r="T2" s="152" t="s">
        <v>247</v>
      </c>
      <c r="U2" s="186" t="s">
        <v>248</v>
      </c>
      <c r="V2" s="11"/>
      <c r="W2" s="151" t="s">
        <v>242</v>
      </c>
      <c r="X2" s="137"/>
      <c r="Y2" s="189" t="s">
        <v>249</v>
      </c>
      <c r="Z2" s="193" t="s">
        <v>249</v>
      </c>
      <c r="AA2" s="189" t="s">
        <v>13</v>
      </c>
      <c r="AB2" s="193" t="s">
        <v>13</v>
      </c>
      <c r="AD2" s="188"/>
    </row>
    <row r="3" spans="1:30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12</v>
      </c>
      <c r="G3" s="120" t="s">
        <v>234</v>
      </c>
      <c r="H3" s="120" t="s">
        <v>253</v>
      </c>
      <c r="I3" s="120" t="s">
        <v>234</v>
      </c>
      <c r="K3" s="120" t="s">
        <v>234</v>
      </c>
      <c r="M3" s="168" t="s">
        <v>239</v>
      </c>
      <c r="N3" s="169" t="s">
        <v>239</v>
      </c>
      <c r="O3" s="181" t="s">
        <v>241</v>
      </c>
      <c r="P3" s="164" t="s">
        <v>239</v>
      </c>
      <c r="Q3" s="166" t="s">
        <v>239</v>
      </c>
      <c r="R3" s="187" t="s">
        <v>241</v>
      </c>
      <c r="S3" s="164" t="s">
        <v>239</v>
      </c>
      <c r="T3" s="166" t="s">
        <v>239</v>
      </c>
      <c r="U3" s="187" t="s">
        <v>241</v>
      </c>
      <c r="V3" s="138" t="s">
        <v>173</v>
      </c>
      <c r="W3" s="8"/>
      <c r="X3" s="3"/>
      <c r="Y3" s="192" t="s">
        <v>241</v>
      </c>
      <c r="Z3" s="194" t="s">
        <v>250</v>
      </c>
      <c r="AA3" s="192" t="s">
        <v>241</v>
      </c>
      <c r="AB3" s="194" t="s">
        <v>250</v>
      </c>
      <c r="AD3" s="199"/>
    </row>
    <row r="4" spans="1:30" ht="15" x14ac:dyDescent="0.2">
      <c r="A4">
        <v>2</v>
      </c>
      <c r="B4" s="6">
        <v>14.388501845692781</v>
      </c>
      <c r="C4" s="6">
        <v>1.1156814234798911</v>
      </c>
      <c r="D4" s="6">
        <v>12.881872823646617</v>
      </c>
      <c r="E4" s="6">
        <v>0.14786667855618099</v>
      </c>
      <c r="F4">
        <f>B4/C4</f>
        <v>12.896604301982553</v>
      </c>
      <c r="G4">
        <f>(B4+B5)/2</f>
        <v>14.391857268429256</v>
      </c>
      <c r="H4" s="49">
        <f>G4-B4</f>
        <v>3.3554227364742673E-3</v>
      </c>
      <c r="I4" s="58">
        <f>(C4+C5)/2</f>
        <v>1.1613168569375212</v>
      </c>
      <c r="J4" s="6">
        <f>I4-C4</f>
        <v>4.5635433457630104E-2</v>
      </c>
      <c r="K4">
        <f>(D4+D5)/2</f>
        <v>13.051648212385246</v>
      </c>
      <c r="L4" s="6">
        <f>K4-D4</f>
        <v>0.16977538873862841</v>
      </c>
      <c r="M4" s="173">
        <v>14.391857268429256</v>
      </c>
      <c r="N4" s="141">
        <f>M4/salinity!F7</f>
        <v>14.866691240360828</v>
      </c>
      <c r="O4" s="182">
        <f>N4/X4</f>
        <v>14.476935932712379</v>
      </c>
      <c r="P4" s="170">
        <v>1.1613168569375212</v>
      </c>
      <c r="Q4" s="142">
        <f>P4/salinity!F7</f>
        <v>1.1996324603767232</v>
      </c>
      <c r="R4" s="182">
        <f>Q4/X4</f>
        <v>1.1681820783717596</v>
      </c>
      <c r="S4" s="173">
        <v>13.051648212385246</v>
      </c>
      <c r="T4" s="141">
        <f>S4/salinity!F7</f>
        <v>13.482264347978486</v>
      </c>
      <c r="U4" s="182">
        <f>T4/X4</f>
        <v>13.128804119082488</v>
      </c>
      <c r="V4" s="143">
        <v>2</v>
      </c>
      <c r="W4" s="177">
        <v>1026.9224999999999</v>
      </c>
      <c r="X4" s="143">
        <f>W4/1000</f>
        <v>1.0269225</v>
      </c>
      <c r="Y4" s="190">
        <v>2191.86</v>
      </c>
      <c r="Z4" s="195">
        <f>Y4/salinity!F7</f>
        <v>2264.1765586140868</v>
      </c>
      <c r="AA4" s="190">
        <v>2118.578352</v>
      </c>
      <c r="AB4" s="195">
        <f>AA4/salinity!F7</f>
        <v>2188.4771117615464</v>
      </c>
    </row>
    <row r="5" spans="1:30" ht="15" x14ac:dyDescent="0.2">
      <c r="A5">
        <v>2</v>
      </c>
      <c r="B5" s="6">
        <v>14.39521269116573</v>
      </c>
      <c r="C5" s="6">
        <v>1.2069522903951511</v>
      </c>
      <c r="D5" s="6">
        <v>13.221423601123874</v>
      </c>
      <c r="E5" s="6">
        <v>0.17315616396097921</v>
      </c>
      <c r="F5">
        <f t="shared" ref="F5:F49" si="0">B5/C5</f>
        <v>11.926911117963742</v>
      </c>
      <c r="I5" s="58"/>
      <c r="M5" s="174">
        <v>12.720239875548884</v>
      </c>
      <c r="N5" s="145">
        <f>M5/salinity!F8</f>
        <v>12.915898612400802</v>
      </c>
      <c r="O5" s="183">
        <f>N5/X5</f>
        <v>12.577067386189892</v>
      </c>
      <c r="P5" s="171">
        <v>1.0354012937658266</v>
      </c>
      <c r="Q5" s="146">
        <f>P5/salinity!F8</f>
        <v>1.0513275114515854</v>
      </c>
      <c r="R5" s="183">
        <f t="shared" ref="R5:R27" si="1">Q5/X5</f>
        <v>1.0237473483870976</v>
      </c>
      <c r="S5" s="174">
        <v>13.899551361270326</v>
      </c>
      <c r="T5" s="145">
        <f>S5/salinity!F8</f>
        <v>14.113349897206911</v>
      </c>
      <c r="U5" s="183">
        <f t="shared" ref="U5:U27" si="2">T5/X5</f>
        <v>13.74310514729668</v>
      </c>
      <c r="V5" s="147">
        <v>4</v>
      </c>
      <c r="W5" s="178">
        <v>1026.9404</v>
      </c>
      <c r="X5" s="147">
        <f t="shared" ref="X5:X27" si="3">W5/1000</f>
        <v>1.0269404</v>
      </c>
      <c r="Y5" s="190">
        <v>2218.83</v>
      </c>
      <c r="Z5" s="195">
        <f>Y5/salinity!F8</f>
        <v>2252.9593465639464</v>
      </c>
      <c r="AA5" s="190">
        <v>2143.7184040000002</v>
      </c>
      <c r="AB5" s="195">
        <f>AA5/salinity!F8</f>
        <v>2176.6924075719849</v>
      </c>
    </row>
    <row r="6" spans="1:30" ht="15" x14ac:dyDescent="0.2">
      <c r="A6">
        <v>4</v>
      </c>
      <c r="B6" s="6">
        <v>12.739624173275613</v>
      </c>
      <c r="C6" s="6">
        <v>1.0397588125952413</v>
      </c>
      <c r="D6" s="6">
        <v>13.786089150900976</v>
      </c>
      <c r="E6" s="6">
        <v>0.15843349346188082</v>
      </c>
      <c r="F6">
        <f t="shared" si="0"/>
        <v>12.252480112649847</v>
      </c>
      <c r="G6">
        <f t="shared" ref="G6:G49" si="4">(B6+B7)/2</f>
        <v>12.720239875548884</v>
      </c>
      <c r="H6" s="49">
        <f t="shared" ref="H6" si="5">G6-B6</f>
        <v>-1.9384297726729116E-2</v>
      </c>
      <c r="I6" s="58">
        <f t="shared" ref="I6:I49" si="6">(C6+C7)/2</f>
        <v>1.0354012937658266</v>
      </c>
      <c r="J6" s="6">
        <f t="shared" ref="J6" si="7">I6-C6</f>
        <v>-4.3575188294147083E-3</v>
      </c>
      <c r="K6">
        <f t="shared" ref="K6:K49" si="8">(D6+D7)/2</f>
        <v>13.899551361270326</v>
      </c>
      <c r="L6" s="6">
        <f t="shared" ref="L6" si="9">K6-D6</f>
        <v>0.11346221036935056</v>
      </c>
      <c r="M6" s="174">
        <v>10.953372746418495</v>
      </c>
      <c r="N6" s="145">
        <f>M6/salinity!F9</f>
        <v>11.222267130898356</v>
      </c>
      <c r="O6" s="183">
        <f>N6/X6</f>
        <v>10.928333216539695</v>
      </c>
      <c r="P6" s="171">
        <v>6.3158162623710492</v>
      </c>
      <c r="Q6" s="146">
        <f>P6/salinity!F9</f>
        <v>6.4708632570890421</v>
      </c>
      <c r="R6" s="183">
        <f t="shared" si="1"/>
        <v>6.3013782373287297</v>
      </c>
      <c r="S6" s="174">
        <v>14.465926068098511</v>
      </c>
      <c r="T6" s="145">
        <f>S6/salinity!F9</f>
        <v>14.821050135914463</v>
      </c>
      <c r="U6" s="183">
        <f t="shared" si="2"/>
        <v>14.432856802914863</v>
      </c>
      <c r="V6" s="147">
        <v>6</v>
      </c>
      <c r="W6" s="178">
        <v>1026.8965000000001</v>
      </c>
      <c r="X6" s="147">
        <f t="shared" si="3"/>
        <v>1.0268965000000001</v>
      </c>
      <c r="Y6" s="190">
        <v>2096.77</v>
      </c>
      <c r="Z6" s="195">
        <f>Y6/salinity!F9</f>
        <v>2148.243613799018</v>
      </c>
      <c r="AA6" s="190">
        <v>2026.141392</v>
      </c>
      <c r="AB6" s="195">
        <f>AA6/salinity!F9</f>
        <v>2075.8811438631101</v>
      </c>
    </row>
    <row r="7" spans="1:30" ht="15" x14ac:dyDescent="0.2">
      <c r="A7">
        <v>4</v>
      </c>
      <c r="B7" s="6">
        <v>12.700855577822153</v>
      </c>
      <c r="C7" s="6">
        <v>1.0310437749364116</v>
      </c>
      <c r="D7" s="6">
        <v>14.013013571639679</v>
      </c>
      <c r="E7" s="6">
        <v>0.16983920336424294</v>
      </c>
      <c r="F7">
        <f t="shared" si="0"/>
        <v>12.318444557415095</v>
      </c>
      <c r="I7" s="58"/>
      <c r="M7" s="174">
        <v>11.865356351601994</v>
      </c>
      <c r="N7" s="145">
        <f>M7/salinity!F10</f>
        <v>12.001915759704444</v>
      </c>
      <c r="O7" s="183">
        <f>N7/X7</f>
        <v>11.68758175468667</v>
      </c>
      <c r="P7" s="171">
        <v>2.4057595465629085</v>
      </c>
      <c r="Q7" s="146">
        <f>P7/salinity!F10</f>
        <v>2.433447640369808</v>
      </c>
      <c r="R7" s="183">
        <f t="shared" si="1"/>
        <v>2.3697148698594002</v>
      </c>
      <c r="S7" s="174">
        <v>12.143780053829534</v>
      </c>
      <c r="T7" s="145">
        <f>S7/salinity!F10</f>
        <v>12.283543864298943</v>
      </c>
      <c r="U7" s="183">
        <f t="shared" si="2"/>
        <v>11.961833929320058</v>
      </c>
      <c r="V7" s="147">
        <v>8</v>
      </c>
      <c r="W7" s="178">
        <v>1026.8947000000001</v>
      </c>
      <c r="X7" s="147">
        <f t="shared" si="3"/>
        <v>1.0268947000000002</v>
      </c>
      <c r="Y7" s="190">
        <v>2086.6799999999998</v>
      </c>
      <c r="Z7" s="195">
        <f>Y7/salinity!F10</f>
        <v>2110.6957798261783</v>
      </c>
      <c r="AA7" s="190">
        <v>2054.4727200000002</v>
      </c>
      <c r="AB7" s="195">
        <f>AA7/salinity!F10</f>
        <v>2078.1178234669474</v>
      </c>
    </row>
    <row r="8" spans="1:30" ht="15" x14ac:dyDescent="0.2">
      <c r="A8">
        <v>6</v>
      </c>
      <c r="B8" s="6">
        <v>10.943314088600378</v>
      </c>
      <c r="C8" s="6">
        <v>6.345808458641562</v>
      </c>
      <c r="D8" s="6">
        <v>14.690060458430979</v>
      </c>
      <c r="E8" s="6">
        <v>0.1291260202354424</v>
      </c>
      <c r="F8">
        <f t="shared" si="0"/>
        <v>1.7244948630143491</v>
      </c>
      <c r="G8">
        <f t="shared" ref="G8:G49" si="10">(B8+B9)/2</f>
        <v>10.953372746418495</v>
      </c>
      <c r="H8" s="49">
        <f t="shared" ref="H8" si="11">G8-B8</f>
        <v>1.0058657818117211E-2</v>
      </c>
      <c r="I8" s="58">
        <f t="shared" ref="I8:I49" si="12">(C8+C9)/2</f>
        <v>6.3158162623710492</v>
      </c>
      <c r="J8" s="6">
        <f t="shared" ref="J8" si="13">I8-C8</f>
        <v>-2.999219627051275E-2</v>
      </c>
      <c r="K8">
        <f t="shared" ref="K8:K49" si="14">(D8+D9)/2</f>
        <v>14.465926068098511</v>
      </c>
      <c r="L8" s="6">
        <f t="shared" ref="L8" si="15">K8-D8</f>
        <v>-0.22413439033246796</v>
      </c>
      <c r="M8" s="174">
        <v>12.901879509953</v>
      </c>
      <c r="N8" s="145">
        <f>M8/salinity!F11</f>
        <v>13.311524668878446</v>
      </c>
      <c r="O8" s="183">
        <f>N8/X8</f>
        <v>12.963140274014313</v>
      </c>
      <c r="P8" s="171">
        <v>1.2707249191215946</v>
      </c>
      <c r="Q8" s="146">
        <f>P8/salinity!F11</f>
        <v>1.3110714679358602</v>
      </c>
      <c r="R8" s="183">
        <f t="shared" si="1"/>
        <v>1.2767585810696143</v>
      </c>
      <c r="S8" s="174">
        <v>16.048622978552899</v>
      </c>
      <c r="T8" s="145">
        <f>S8/salinity!F11</f>
        <v>16.558179799751876</v>
      </c>
      <c r="U8" s="183">
        <f t="shared" si="2"/>
        <v>16.12482512453013</v>
      </c>
      <c r="V8" s="147">
        <v>10</v>
      </c>
      <c r="W8" s="178">
        <v>1026.875</v>
      </c>
      <c r="X8" s="147">
        <f t="shared" si="3"/>
        <v>1.026875</v>
      </c>
      <c r="Y8" s="190">
        <v>2187.8000000000002</v>
      </c>
      <c r="Z8" s="195">
        <f>Y8/salinity!F11</f>
        <v>2257.2644278770172</v>
      </c>
      <c r="AA8" s="190">
        <v>2086.475516</v>
      </c>
      <c r="AB8" s="195">
        <f>AA8/salinity!F11</f>
        <v>2152.7228091704651</v>
      </c>
    </row>
    <row r="9" spans="1:30" ht="15" x14ac:dyDescent="0.2">
      <c r="A9">
        <v>6</v>
      </c>
      <c r="B9" s="6">
        <v>10.963431404236614</v>
      </c>
      <c r="C9" s="6">
        <v>6.2858240661005365</v>
      </c>
      <c r="D9" s="6">
        <v>14.241791677766042</v>
      </c>
      <c r="E9" s="6">
        <v>0.15769764677568029</v>
      </c>
      <c r="F9">
        <f t="shared" si="0"/>
        <v>1.744151807137337</v>
      </c>
      <c r="I9" s="58"/>
      <c r="M9" s="174">
        <v>10.752507256361925</v>
      </c>
      <c r="N9" s="145">
        <f>M9/salinity!F12</f>
        <v>10.958056889849187</v>
      </c>
      <c r="O9" s="183">
        <f>N9/X9</f>
        <v>10.671450541228259</v>
      </c>
      <c r="P9" s="171">
        <v>0.98317873262726707</v>
      </c>
      <c r="Q9" s="146">
        <f>P9/salinity!F12</f>
        <v>1.001973607471405</v>
      </c>
      <c r="R9" s="183">
        <f t="shared" si="1"/>
        <v>0.9757671367495806</v>
      </c>
      <c r="S9" s="174">
        <v>15.43379330364562</v>
      </c>
      <c r="T9" s="145">
        <f>S9/salinity!F12</f>
        <v>15.728832449516041</v>
      </c>
      <c r="U9" s="183">
        <f t="shared" si="2"/>
        <v>15.317447175489763</v>
      </c>
      <c r="V9" s="147">
        <v>12</v>
      </c>
      <c r="W9" s="178">
        <v>1026.8572999999999</v>
      </c>
      <c r="X9" s="147">
        <f t="shared" si="3"/>
        <v>1.0268572999999999</v>
      </c>
      <c r="Y9" s="190">
        <v>2220.8000000000002</v>
      </c>
      <c r="Z9" s="195">
        <f>Y9/salinity!F12</f>
        <v>2263.2537845141587</v>
      </c>
      <c r="AA9" s="190">
        <v>2110.034936</v>
      </c>
      <c r="AB9" s="195">
        <f>AA9/salinity!F12</f>
        <v>2150.3712870853251</v>
      </c>
    </row>
    <row r="10" spans="1:30" ht="15" x14ac:dyDescent="0.2">
      <c r="A10">
        <v>8</v>
      </c>
      <c r="B10" s="6">
        <v>11.869716994932782</v>
      </c>
      <c r="C10" s="6">
        <v>2.4060635016037608</v>
      </c>
      <c r="D10" s="6">
        <v>11.844207599824212</v>
      </c>
      <c r="E10" s="6">
        <v>0.17673247339856518</v>
      </c>
      <c r="F10">
        <f t="shared" si="0"/>
        <v>4.9332517562487546</v>
      </c>
      <c r="G10">
        <f t="shared" ref="G10:G49" si="16">(B10+B11)/2</f>
        <v>11.865356351601994</v>
      </c>
      <c r="H10" s="49">
        <f t="shared" ref="H10" si="17">G10-B10</f>
        <v>-4.3606433307878945E-3</v>
      </c>
      <c r="I10" s="58">
        <f t="shared" ref="I10:I49" si="18">(C10+C11)/2</f>
        <v>2.4057595465629085</v>
      </c>
      <c r="J10" s="6">
        <f t="shared" ref="J10" si="19">I10-C10</f>
        <v>-3.0395504085234393E-4</v>
      </c>
      <c r="K10">
        <f t="shared" ref="K10:K49" si="20">(D10+D11)/2</f>
        <v>12.143780053829534</v>
      </c>
      <c r="L10" s="6">
        <f t="shared" ref="L10" si="21">K10-D10</f>
        <v>0.29957245400532173</v>
      </c>
      <c r="M10" s="174">
        <v>7.6215556031382476</v>
      </c>
      <c r="N10" s="145">
        <f>M10/salinity!F13</f>
        <v>8.0539708835316528</v>
      </c>
      <c r="O10" s="183">
        <f>N10/X10</f>
        <v>7.8433494977926781</v>
      </c>
      <c r="P10" s="171">
        <v>1.1201336512178921</v>
      </c>
      <c r="Q10" s="146">
        <f>P10/salinity!F13</f>
        <v>1.1836853632424074</v>
      </c>
      <c r="R10" s="183">
        <f t="shared" si="1"/>
        <v>1.152730514374648</v>
      </c>
      <c r="S10" s="174">
        <v>14.030592514718284</v>
      </c>
      <c r="T10" s="145">
        <f>S10/salinity!F13</f>
        <v>14.826629821569311</v>
      </c>
      <c r="U10" s="183">
        <f t="shared" si="2"/>
        <v>14.43889495587181</v>
      </c>
      <c r="V10" s="147">
        <v>14</v>
      </c>
      <c r="W10" s="178">
        <v>1026.8534999999999</v>
      </c>
      <c r="X10" s="147">
        <f t="shared" si="3"/>
        <v>1.0268534999999999</v>
      </c>
      <c r="Y10" s="190">
        <v>2123.04</v>
      </c>
      <c r="Z10" s="195">
        <f>Y10/salinity!F13</f>
        <v>2243.4924357873088</v>
      </c>
      <c r="AA10" s="190">
        <v>2038.7364279999999</v>
      </c>
      <c r="AB10" s="195">
        <f>AA10/salinity!F13</f>
        <v>2154.4058306871457</v>
      </c>
    </row>
    <row r="11" spans="1:30" ht="15" x14ac:dyDescent="0.2">
      <c r="A11">
        <v>8</v>
      </c>
      <c r="B11" s="6">
        <v>11.860995708271206</v>
      </c>
      <c r="C11" s="6">
        <v>2.4054555915220557</v>
      </c>
      <c r="D11" s="6">
        <v>12.443352507834856</v>
      </c>
      <c r="E11" s="6">
        <v>0.16002210416658916</v>
      </c>
      <c r="F11">
        <f t="shared" si="0"/>
        <v>4.9308728666930586</v>
      </c>
      <c r="I11" s="58"/>
      <c r="M11" s="174">
        <v>11.76137901953129</v>
      </c>
      <c r="N11" s="145">
        <f>M11/salinity!F14</f>
        <v>12.253050785602678</v>
      </c>
      <c r="O11" s="183">
        <f>N11/X11</f>
        <v>11.933441014932056</v>
      </c>
      <c r="P11" s="171">
        <v>0.92850878952012139</v>
      </c>
      <c r="Q11" s="146">
        <f>P11/salinity!F14</f>
        <v>0.96732409813300191</v>
      </c>
      <c r="R11" s="183">
        <f t="shared" si="1"/>
        <v>0.94209232209794913</v>
      </c>
      <c r="S11" s="174">
        <v>16.510800976881221</v>
      </c>
      <c r="T11" s="145">
        <f>S11/salinity!F14</f>
        <v>17.201017205953981</v>
      </c>
      <c r="U11" s="183">
        <f t="shared" si="2"/>
        <v>16.752344197028233</v>
      </c>
      <c r="V11" s="147">
        <v>16</v>
      </c>
      <c r="W11" s="178">
        <v>1026.7827</v>
      </c>
      <c r="X11" s="147">
        <f t="shared" si="3"/>
        <v>1.0267827</v>
      </c>
      <c r="Y11" s="190"/>
      <c r="Z11" s="195"/>
      <c r="AA11" s="190">
        <v>2087.0957639999997</v>
      </c>
      <c r="AB11" s="195">
        <f>AA11/salinity!F14</f>
        <v>2174.3445516244706</v>
      </c>
    </row>
    <row r="12" spans="1:30" ht="15" x14ac:dyDescent="0.2">
      <c r="A12">
        <v>10</v>
      </c>
      <c r="B12" s="6">
        <v>12.883385967887786</v>
      </c>
      <c r="C12" s="6">
        <v>1.2791858999739021</v>
      </c>
      <c r="D12" s="6">
        <v>16.272547883494745</v>
      </c>
      <c r="E12" s="6">
        <v>0.24254085608796935</v>
      </c>
      <c r="F12">
        <f t="shared" si="0"/>
        <v>10.07155095139075</v>
      </c>
      <c r="G12">
        <f t="shared" ref="G12:G49" si="22">(B12+B13)/2</f>
        <v>12.901879509953041</v>
      </c>
      <c r="H12" s="49">
        <f t="shared" ref="H12" si="23">G12-B12</f>
        <v>1.8493542065254331E-2</v>
      </c>
      <c r="I12" s="58">
        <f t="shared" ref="I12:I49" si="24">(C12+C13)/2</f>
        <v>1.2707249191215946</v>
      </c>
      <c r="J12" s="6">
        <f t="shared" ref="J12" si="25">I12-C12</f>
        <v>-8.4609808523075092E-3</v>
      </c>
      <c r="K12">
        <f t="shared" ref="K12:K49" si="26">(D12+D13)/2</f>
        <v>16.048622978552899</v>
      </c>
      <c r="L12" s="6">
        <f t="shared" ref="L12" si="27">K12-D12</f>
        <v>-0.22392490494184614</v>
      </c>
      <c r="M12" s="174">
        <v>8.4113316241751104</v>
      </c>
      <c r="N12" s="145">
        <f>M12/salinity!F15</f>
        <v>8.8352773726224783</v>
      </c>
      <c r="O12" s="183">
        <f>N12/X12</f>
        <v>8.6049663098363407</v>
      </c>
      <c r="P12" s="171">
        <v>0.79260638150102491</v>
      </c>
      <c r="Q12" s="146">
        <f>P12/salinity!F15</f>
        <v>0.83255512215748018</v>
      </c>
      <c r="R12" s="183">
        <f t="shared" si="1"/>
        <v>0.81085272992627644</v>
      </c>
      <c r="S12" s="174">
        <v>19.213367019472855</v>
      </c>
      <c r="T12" s="145">
        <f>S12/salinity!F15</f>
        <v>20.181754145936104</v>
      </c>
      <c r="U12" s="183">
        <f t="shared" si="2"/>
        <v>19.655672049108912</v>
      </c>
      <c r="V12" s="147">
        <v>18</v>
      </c>
      <c r="W12" s="178">
        <v>1026.7648999999999</v>
      </c>
      <c r="X12" s="147">
        <f t="shared" si="3"/>
        <v>1.0267648999999999</v>
      </c>
      <c r="Y12" s="190">
        <v>2171.9499999999998</v>
      </c>
      <c r="Z12" s="195">
        <f>Y12/salinity!F15</f>
        <v>2281.4200589017091</v>
      </c>
      <c r="AA12" s="190">
        <v>2073.6203759999999</v>
      </c>
      <c r="AB12" s="195">
        <f>AA12/salinity!F15</f>
        <v>2178.1344507717508</v>
      </c>
    </row>
    <row r="13" spans="1:30" ht="15" x14ac:dyDescent="0.2">
      <c r="A13">
        <v>10</v>
      </c>
      <c r="B13" s="6">
        <v>12.920373052018295</v>
      </c>
      <c r="C13" s="6">
        <v>1.2622639382692871</v>
      </c>
      <c r="D13" s="6">
        <v>15.824698073611053</v>
      </c>
      <c r="E13" s="6">
        <v>0.25880978186281217</v>
      </c>
      <c r="F13">
        <f t="shared" si="0"/>
        <v>10.235872752360851</v>
      </c>
      <c r="I13" s="58"/>
      <c r="M13" s="175"/>
      <c r="N13" s="145"/>
      <c r="O13" s="183"/>
      <c r="P13" s="144"/>
      <c r="Q13" s="146"/>
      <c r="R13" s="183"/>
      <c r="S13" s="174"/>
      <c r="T13" s="145"/>
      <c r="U13" s="183"/>
      <c r="V13" s="147">
        <v>20</v>
      </c>
      <c r="W13" s="178">
        <v>1026.7109</v>
      </c>
      <c r="X13" s="147">
        <f t="shared" si="3"/>
        <v>1.0267109000000001</v>
      </c>
      <c r="Y13" s="7"/>
      <c r="Z13" s="195"/>
      <c r="AA13" s="7"/>
      <c r="AB13" s="195"/>
    </row>
    <row r="14" spans="1:30" ht="15" x14ac:dyDescent="0.2">
      <c r="A14">
        <v>12</v>
      </c>
      <c r="B14" s="6">
        <v>10.756897437674088</v>
      </c>
      <c r="C14" s="6">
        <v>0.9874342202450288</v>
      </c>
      <c r="D14" s="6">
        <v>16.051659453328419</v>
      </c>
      <c r="E14" s="6">
        <v>0.12935085348744246</v>
      </c>
      <c r="F14">
        <f t="shared" si="0"/>
        <v>10.893786357743199</v>
      </c>
      <c r="G14">
        <f t="shared" ref="G14:G49" si="28">(B14+B15)/2</f>
        <v>10.752507256361925</v>
      </c>
      <c r="H14" s="49">
        <f t="shared" ref="H14" si="29">G14-B14</f>
        <v>-4.3901813121625111E-3</v>
      </c>
      <c r="I14" s="58">
        <f t="shared" ref="I14:I49" si="30">(C14+C15)/2</f>
        <v>0.98317873262726707</v>
      </c>
      <c r="J14" s="6">
        <f t="shared" ref="J14" si="31">I14-C14</f>
        <v>-4.2554876177617329E-3</v>
      </c>
      <c r="K14">
        <f t="shared" ref="K14:K49" si="32">(D14+D15)/2</f>
        <v>15.43379330364562</v>
      </c>
      <c r="L14" s="6">
        <f t="shared" ref="L14" si="33">K14-D14</f>
        <v>-0.61786614968279885</v>
      </c>
      <c r="M14" s="174">
        <v>7.2853244248371993</v>
      </c>
      <c r="N14" s="145">
        <f>M14/salinity!F17</f>
        <v>7.5398625120185097</v>
      </c>
      <c r="O14" s="183">
        <f>N14/X14</f>
        <v>7.3435460273598938</v>
      </c>
      <c r="P14" s="171">
        <v>6.3962629055748881</v>
      </c>
      <c r="Q14" s="146">
        <f>P14/salinity!F17</f>
        <v>6.6197385437418435</v>
      </c>
      <c r="R14" s="183">
        <f t="shared" si="1"/>
        <v>6.4473794591835976</v>
      </c>
      <c r="S14" s="174">
        <v>11.013431433203099</v>
      </c>
      <c r="T14" s="145">
        <f>S14/salinity!F17</f>
        <v>11.398223874395267</v>
      </c>
      <c r="U14" s="183">
        <f t="shared" si="2"/>
        <v>11.101446680009246</v>
      </c>
      <c r="V14" s="147">
        <v>22</v>
      </c>
      <c r="W14" s="178">
        <v>1026.7331999999999</v>
      </c>
      <c r="X14" s="147">
        <f t="shared" si="3"/>
        <v>1.0267331999999998</v>
      </c>
      <c r="Y14" s="190">
        <v>2104.63</v>
      </c>
      <c r="Z14" s="195">
        <f>Y14/salinity!F17</f>
        <v>2178.1625516318886</v>
      </c>
      <c r="AA14" s="190">
        <v>2018.1582000000001</v>
      </c>
      <c r="AB14" s="195">
        <f>AA14/salinity!F17</f>
        <v>2088.669559261637</v>
      </c>
    </row>
    <row r="15" spans="1:30" ht="15" x14ac:dyDescent="0.2">
      <c r="A15">
        <v>12</v>
      </c>
      <c r="B15" s="6">
        <v>10.748117075049763</v>
      </c>
      <c r="C15" s="6">
        <v>0.97892324500950534</v>
      </c>
      <c r="D15" s="6">
        <v>14.815927153962821</v>
      </c>
      <c r="E15" s="6">
        <v>0.14198383454499136</v>
      </c>
      <c r="F15">
        <f t="shared" si="0"/>
        <v>10.979529937452245</v>
      </c>
      <c r="I15" s="58"/>
      <c r="M15" s="174">
        <v>6.4539376817122269</v>
      </c>
      <c r="N15" s="145">
        <f>M15/salinity!F18</f>
        <v>6.5841758705786591</v>
      </c>
      <c r="O15" s="183">
        <f>N15/X15</f>
        <v>6.4129544751600189</v>
      </c>
      <c r="P15" s="171">
        <v>0.72977205823294211</v>
      </c>
      <c r="Q15" s="146">
        <f>P15/salinity!F18</f>
        <v>0.74449860128880441</v>
      </c>
      <c r="R15" s="183">
        <f t="shared" si="1"/>
        <v>0.72513792625436135</v>
      </c>
      <c r="S15" s="174">
        <v>17.713658016133479</v>
      </c>
      <c r="T15" s="145">
        <f>S15/salinity!F18</f>
        <v>18.071113394848656</v>
      </c>
      <c r="U15" s="183">
        <f t="shared" si="2"/>
        <v>17.601174360251981</v>
      </c>
      <c r="V15" s="147">
        <v>24</v>
      </c>
      <c r="W15" s="178">
        <v>1026.6993</v>
      </c>
      <c r="X15" s="147">
        <f t="shared" si="3"/>
        <v>1.0266993</v>
      </c>
      <c r="Y15" s="190">
        <v>2236.15</v>
      </c>
      <c r="Z15" s="195">
        <f>Y15/salinity!F18</f>
        <v>2281.274719263854</v>
      </c>
      <c r="AA15" s="190">
        <v>2087.6659920000002</v>
      </c>
      <c r="AB15" s="195">
        <f>AA15/salinity!F18</f>
        <v>2129.7943562893793</v>
      </c>
    </row>
    <row r="16" spans="1:30" ht="15" x14ac:dyDescent="0.2">
      <c r="A16">
        <v>14</v>
      </c>
      <c r="B16" s="6">
        <v>7.6052242647420947</v>
      </c>
      <c r="C16" s="6">
        <v>1.1285292445161259</v>
      </c>
      <c r="D16" s="6">
        <v>14.25491054253127</v>
      </c>
      <c r="E16" s="6">
        <v>0.18450723307286473</v>
      </c>
      <c r="F16">
        <f t="shared" si="0"/>
        <v>6.7390582049142642</v>
      </c>
      <c r="G16">
        <f t="shared" ref="G16:G49" si="34">(B16+B17)/2</f>
        <v>7.6215556031382476</v>
      </c>
      <c r="H16" s="49">
        <f t="shared" ref="H16" si="35">G16-B16</f>
        <v>1.6331338396152972E-2</v>
      </c>
      <c r="I16" s="58">
        <f t="shared" ref="I16:I49" si="36">(C16+C17)/2</f>
        <v>1.1201336512178921</v>
      </c>
      <c r="J16" s="6">
        <f t="shared" ref="J16" si="37">I16-C16</f>
        <v>-8.3955932982338055E-3</v>
      </c>
      <c r="K16">
        <f t="shared" ref="K16:K49" si="38">(D16+D17)/2</f>
        <v>14.030592514718284</v>
      </c>
      <c r="L16" s="6">
        <f t="shared" ref="L16" si="39">K16-D16</f>
        <v>-0.22431802781298593</v>
      </c>
      <c r="M16" s="174">
        <v>5.7430318209341742</v>
      </c>
      <c r="N16" s="145">
        <f>M16/salinity!F19</f>
        <v>5.8562895792339154</v>
      </c>
      <c r="O16" s="183">
        <f>N16/X16</f>
        <v>5.7037174197427642</v>
      </c>
      <c r="P16" s="171">
        <v>0.67319943006361016</v>
      </c>
      <c r="Q16" s="146">
        <f>P16/salinity!F19</f>
        <v>0.68647552894569253</v>
      </c>
      <c r="R16" s="183">
        <f t="shared" si="1"/>
        <v>0.66859098746733625</v>
      </c>
      <c r="S16" s="174">
        <v>16.930380422873149</v>
      </c>
      <c r="T16" s="145">
        <f>S16/salinity!F19</f>
        <v>17.264262768234165</v>
      </c>
      <c r="U16" s="183">
        <f t="shared" si="2"/>
        <v>16.814482097907966</v>
      </c>
      <c r="V16" s="147">
        <v>26</v>
      </c>
      <c r="W16" s="178">
        <v>1026.7496000000001</v>
      </c>
      <c r="X16" s="147">
        <f t="shared" si="3"/>
        <v>1.0267496</v>
      </c>
      <c r="Y16" s="190">
        <v>2241.2800000000002</v>
      </c>
      <c r="Z16" s="195">
        <f>Y16/salinity!F19</f>
        <v>2285.4800595568272</v>
      </c>
      <c r="AA16" s="190">
        <v>2078.502328</v>
      </c>
      <c r="AB16" s="195">
        <f>AA16/salinity!F19</f>
        <v>2119.4922653066301</v>
      </c>
    </row>
    <row r="17" spans="1:28" ht="15" x14ac:dyDescent="0.2">
      <c r="A17">
        <v>14</v>
      </c>
      <c r="B17" s="6">
        <v>7.6378869415344015</v>
      </c>
      <c r="C17" s="6">
        <v>1.1117380579196583</v>
      </c>
      <c r="D17" s="6">
        <v>13.806274486905298</v>
      </c>
      <c r="E17" s="6">
        <v>0.18086734051023406</v>
      </c>
      <c r="F17">
        <f t="shared" si="0"/>
        <v>6.8702217101632828</v>
      </c>
      <c r="I17" s="58"/>
      <c r="M17" s="174">
        <v>4.5750378970928285</v>
      </c>
      <c r="N17" s="145">
        <f>M17/salinity!F20</f>
        <v>4.6546182409287402</v>
      </c>
      <c r="O17" s="183">
        <f>N17/X17</f>
        <v>4.5335003391674737</v>
      </c>
      <c r="P17" s="171">
        <v>0.70683722341424637</v>
      </c>
      <c r="Q17" s="146">
        <f>P17/salinity!F20</f>
        <v>0.71913227987947714</v>
      </c>
      <c r="R17" s="183">
        <f t="shared" si="1"/>
        <v>0.70041972638541894</v>
      </c>
      <c r="S17" s="174">
        <v>19.072943338918765</v>
      </c>
      <c r="T17" s="145">
        <f>S17/salinity!F20</f>
        <v>19.404707014546133</v>
      </c>
      <c r="U17" s="183">
        <f t="shared" si="2"/>
        <v>18.899776797664369</v>
      </c>
      <c r="V17" s="147">
        <v>28</v>
      </c>
      <c r="W17" s="178">
        <v>1026.7162000000001</v>
      </c>
      <c r="X17" s="147">
        <f t="shared" si="3"/>
        <v>1.0267162000000001</v>
      </c>
      <c r="Y17" s="190">
        <v>2137.14</v>
      </c>
      <c r="Z17" s="195">
        <f>Y17/salinity!F20</f>
        <v>2174.3144103220552</v>
      </c>
      <c r="AA17" s="190">
        <v>2064.1866040000004</v>
      </c>
      <c r="AB17" s="195">
        <f>AA17/salinity!F20</f>
        <v>2100.0920289129149</v>
      </c>
    </row>
    <row r="18" spans="1:28" ht="15" x14ac:dyDescent="0.2">
      <c r="A18">
        <v>16</v>
      </c>
      <c r="B18" s="6">
        <v>11.743043290851833</v>
      </c>
      <c r="C18" s="6">
        <v>0.92855646697247918</v>
      </c>
      <c r="D18" s="6">
        <v>16.622246243480181</v>
      </c>
      <c r="E18" s="6">
        <v>0.15156656391898071</v>
      </c>
      <c r="F18">
        <f t="shared" si="0"/>
        <v>12.646558080780538</v>
      </c>
      <c r="G18">
        <f t="shared" ref="G18:G49" si="40">(B18+B19)/2</f>
        <v>11.76137901953129</v>
      </c>
      <c r="H18" s="49">
        <f t="shared" ref="H18" si="41">G18-B18</f>
        <v>1.8335728679456764E-2</v>
      </c>
      <c r="I18" s="58">
        <f t="shared" ref="I18:I49" si="42">(C18+C19)/2</f>
        <v>0.92850878952012139</v>
      </c>
      <c r="J18" s="6">
        <f t="shared" ref="J18" si="43">I18-C18</f>
        <v>-4.7677452357786088E-5</v>
      </c>
      <c r="K18">
        <f t="shared" ref="K18:K49" si="44">(D18+D19)/2</f>
        <v>16.510800976881221</v>
      </c>
      <c r="L18" s="6">
        <f t="shared" ref="L18" si="45">K18-D18</f>
        <v>-0.11144526659895959</v>
      </c>
      <c r="M18" s="174">
        <v>4.8813868806802025</v>
      </c>
      <c r="N18" s="145">
        <f>M18/salinity!F21</f>
        <v>4.9972057312340601</v>
      </c>
      <c r="O18" s="183">
        <f>N18/X18</f>
        <v>4.867154392437258</v>
      </c>
      <c r="P18" s="171">
        <v>8.207796206472171</v>
      </c>
      <c r="Q18" s="146">
        <f>P18/salinity!F21</f>
        <v>8.4025395336147746</v>
      </c>
      <c r="R18" s="183">
        <f t="shared" si="1"/>
        <v>8.183865023416093</v>
      </c>
      <c r="S18" s="174">
        <v>9.8749935557923756</v>
      </c>
      <c r="T18" s="145">
        <f>S18/salinity!F21</f>
        <v>10.109293854214789</v>
      </c>
      <c r="U18" s="183">
        <f t="shared" si="2"/>
        <v>9.8462013839941882</v>
      </c>
      <c r="V18" s="147">
        <v>30</v>
      </c>
      <c r="W18" s="178">
        <v>1026.7202</v>
      </c>
      <c r="X18" s="147">
        <f t="shared" si="3"/>
        <v>1.0267202</v>
      </c>
      <c r="Y18" s="190">
        <v>2140.8000000000002</v>
      </c>
      <c r="Z18" s="195">
        <f>Y18/salinity!F21</f>
        <v>2191.593965183753</v>
      </c>
      <c r="AA18" s="190">
        <v>2017.8980960000001</v>
      </c>
      <c r="AB18" s="195">
        <f>AA18/salinity!F21</f>
        <v>2065.7760134292716</v>
      </c>
    </row>
    <row r="19" spans="1:28" ht="15" x14ac:dyDescent="0.2">
      <c r="A19">
        <v>16</v>
      </c>
      <c r="B19" s="6">
        <v>11.779714748210745</v>
      </c>
      <c r="C19" s="6">
        <v>0.92846111206776372</v>
      </c>
      <c r="D19" s="6">
        <v>16.399355710282261</v>
      </c>
      <c r="E19" s="6">
        <v>0.15853575263714464</v>
      </c>
      <c r="F19">
        <f t="shared" si="0"/>
        <v>12.687353939871855</v>
      </c>
      <c r="I19" s="58"/>
      <c r="M19" s="174">
        <v>5.0423545047807004</v>
      </c>
      <c r="N19" s="145">
        <f>M19/salinity!F22</f>
        <v>5.1343172572826097</v>
      </c>
      <c r="O19" s="183">
        <f>N19/X19</f>
        <v>5.001036630458902</v>
      </c>
      <c r="P19" s="171">
        <v>4.7878073725938748</v>
      </c>
      <c r="Q19" s="146">
        <f>P19/salinity!F22</f>
        <v>4.8751276798065506</v>
      </c>
      <c r="R19" s="183">
        <f t="shared" si="1"/>
        <v>4.7485752989445</v>
      </c>
      <c r="S19" s="174">
        <v>9.3407214281027215</v>
      </c>
      <c r="T19" s="145">
        <f>S19/salinity!F22</f>
        <v>9.5110780446530789</v>
      </c>
      <c r="U19" s="183">
        <f t="shared" si="2"/>
        <v>9.2641820349134161</v>
      </c>
      <c r="V19" s="147">
        <v>32</v>
      </c>
      <c r="W19" s="178">
        <v>1026.6505999999999</v>
      </c>
      <c r="X19" s="147">
        <f t="shared" si="3"/>
        <v>1.0266506</v>
      </c>
      <c r="Y19" s="190">
        <v>2141.91</v>
      </c>
      <c r="Z19" s="195">
        <f>Y19/salinity!F22</f>
        <v>2180.9742782106277</v>
      </c>
      <c r="AA19" s="190">
        <v>2035.51514</v>
      </c>
      <c r="AB19" s="195">
        <f>AA19/salinity!F22</f>
        <v>2072.638982612857</v>
      </c>
    </row>
    <row r="20" spans="1:28" ht="15" x14ac:dyDescent="0.2">
      <c r="A20">
        <v>18</v>
      </c>
      <c r="B20" s="6">
        <v>8.4231875629637951</v>
      </c>
      <c r="C20" s="6">
        <v>0.78846603696971918</v>
      </c>
      <c r="D20" s="6">
        <v>19.212214686788322</v>
      </c>
      <c r="E20" s="6">
        <v>0.18046453780776509</v>
      </c>
      <c r="F20">
        <f t="shared" si="0"/>
        <v>10.68300620193649</v>
      </c>
      <c r="G20">
        <f t="shared" ref="G20:G49" si="46">(B20+B21)/2</f>
        <v>8.4113316241751104</v>
      </c>
      <c r="H20" s="49">
        <f t="shared" ref="H20" si="47">G20-B20</f>
        <v>-1.1855938788684739E-2</v>
      </c>
      <c r="I20" s="58">
        <f t="shared" ref="I20:I49" si="48">(C20+C21)/2</f>
        <v>0.79260638150102491</v>
      </c>
      <c r="J20" s="6">
        <f t="shared" ref="J20" si="49">I20-C20</f>
        <v>4.1403445313057397E-3</v>
      </c>
      <c r="K20">
        <f t="shared" ref="K20:K49" si="50">(D20+D21)/2</f>
        <v>19.213367019472855</v>
      </c>
      <c r="L20" s="6">
        <f t="shared" ref="L20" si="51">K20-D20</f>
        <v>1.1523326845335191E-3</v>
      </c>
      <c r="M20" s="174">
        <v>5.3519675264584716</v>
      </c>
      <c r="N20" s="145">
        <f>M20/salinity!F23</f>
        <v>5.477594812124754</v>
      </c>
      <c r="O20" s="183">
        <f>N20/X20</f>
        <v>5.3356302321022335</v>
      </c>
      <c r="P20" s="171">
        <v>4.6472185062916056</v>
      </c>
      <c r="Q20" s="146">
        <f>P20/salinity!F23</f>
        <v>4.7563031455307856</v>
      </c>
      <c r="R20" s="183">
        <f t="shared" si="1"/>
        <v>4.6330325127668495</v>
      </c>
      <c r="S20" s="174">
        <v>14.017123368355449</v>
      </c>
      <c r="T20" s="145">
        <f>S20/salinity!F23</f>
        <v>14.346148750686416</v>
      </c>
      <c r="U20" s="183">
        <f t="shared" si="2"/>
        <v>13.974335016340154</v>
      </c>
      <c r="V20" s="147">
        <v>34</v>
      </c>
      <c r="W20" s="178">
        <v>1026.6069</v>
      </c>
      <c r="X20" s="147">
        <f t="shared" si="3"/>
        <v>1.0266069</v>
      </c>
      <c r="Y20" s="190">
        <v>2148.2600000000002</v>
      </c>
      <c r="Z20" s="195">
        <f>Y20/salinity!F23</f>
        <v>2198.686328517736</v>
      </c>
      <c r="AA20" s="190">
        <v>2034.5547560000002</v>
      </c>
      <c r="AB20" s="195">
        <f>AA20/salinity!F23</f>
        <v>2082.312069599554</v>
      </c>
    </row>
    <row r="21" spans="1:28" ht="15" x14ac:dyDescent="0.2">
      <c r="A21">
        <v>18</v>
      </c>
      <c r="B21" s="6">
        <v>8.3994756853864256</v>
      </c>
      <c r="C21" s="6">
        <v>0.79674672603233054</v>
      </c>
      <c r="D21" s="6">
        <v>19.214519352157392</v>
      </c>
      <c r="E21" s="6">
        <v>0.17166337823934491</v>
      </c>
      <c r="F21">
        <f t="shared" si="0"/>
        <v>10.542215500795908</v>
      </c>
      <c r="I21" s="58"/>
      <c r="M21" s="174">
        <v>6.0037057316760212</v>
      </c>
      <c r="N21" s="145">
        <f>M21/salinity!F24</f>
        <v>6.2502217994095846</v>
      </c>
      <c r="O21" s="183">
        <f>N21/X21</f>
        <v>6.0882577061307011</v>
      </c>
      <c r="P21" s="171">
        <v>1.8457364299854628</v>
      </c>
      <c r="Q21" s="146">
        <f>P21/salinity!F24</f>
        <v>1.9215235699833422</v>
      </c>
      <c r="R21" s="183">
        <f t="shared" si="1"/>
        <v>1.8717304853994075</v>
      </c>
      <c r="S21" s="174">
        <v>23.029317400354316</v>
      </c>
      <c r="T21" s="145">
        <f>S21/salinity!F24</f>
        <v>23.974916172487777</v>
      </c>
      <c r="U21" s="183">
        <f t="shared" si="2"/>
        <v>23.353646130570063</v>
      </c>
      <c r="V21" s="147">
        <v>36</v>
      </c>
      <c r="W21" s="178">
        <v>1026.6026999999999</v>
      </c>
      <c r="X21" s="147">
        <f t="shared" si="3"/>
        <v>1.0266027</v>
      </c>
      <c r="Y21" s="190">
        <v>2156</v>
      </c>
      <c r="Z21" s="195">
        <f>Y21/salinity!F24</f>
        <v>2244.5267642665071</v>
      </c>
      <c r="AA21" s="190">
        <v>1990.5471600000001</v>
      </c>
      <c r="AB21" s="195">
        <f>AA21/salinity!F24</f>
        <v>2072.2803228917837</v>
      </c>
    </row>
    <row r="22" spans="1:28" ht="15" x14ac:dyDescent="0.2">
      <c r="A22">
        <v>22</v>
      </c>
      <c r="B22" s="6">
        <v>7.2902128630214884</v>
      </c>
      <c r="C22" s="6">
        <v>6.3913274293771982</v>
      </c>
      <c r="D22" s="6">
        <v>11.13115342382941</v>
      </c>
      <c r="E22" s="6">
        <v>0.20576267483917401</v>
      </c>
      <c r="F22">
        <f t="shared" si="0"/>
        <v>1.1406414306850623</v>
      </c>
      <c r="G22">
        <f t="shared" ref="G22:G49" si="52">(B22+B23)/2</f>
        <v>7.2853244248371993</v>
      </c>
      <c r="H22" s="49">
        <f t="shared" ref="H22" si="53">G22-B22</f>
        <v>-4.8884381842890789E-3</v>
      </c>
      <c r="I22" s="58">
        <f t="shared" ref="I22:I49" si="54">(C22+C23)/2</f>
        <v>6.3962629055748881</v>
      </c>
      <c r="J22" s="6">
        <f t="shared" ref="J22" si="55">I22-C22</f>
        <v>4.9354761976898587E-3</v>
      </c>
      <c r="K22">
        <f t="shared" ref="K22:K49" si="56">(D22+D23)/2</f>
        <v>11.013431433203099</v>
      </c>
      <c r="L22" s="6">
        <f t="shared" ref="L22" si="57">K22-D22</f>
        <v>-0.11772199062631117</v>
      </c>
      <c r="M22" s="174">
        <v>6.3475234959586704</v>
      </c>
      <c r="N22" s="145">
        <f>M22/salinity!F25</f>
        <v>6.4790181711372421</v>
      </c>
      <c r="O22" s="183">
        <f>N22/X22</f>
        <v>6.3113176259705277</v>
      </c>
      <c r="P22" s="171">
        <v>4.3379828291413602</v>
      </c>
      <c r="Q22" s="146">
        <f>P22/salinity!F25</f>
        <v>4.4278480566448648</v>
      </c>
      <c r="R22" s="183">
        <f t="shared" si="1"/>
        <v>4.3132392512053856</v>
      </c>
      <c r="S22" s="174">
        <v>11.082183519690517</v>
      </c>
      <c r="T22" s="145">
        <f>S22/salinity!F25</f>
        <v>11.311760948292211</v>
      </c>
      <c r="U22" s="183">
        <f t="shared" si="2"/>
        <v>11.018971450297768</v>
      </c>
      <c r="V22" s="147">
        <v>38</v>
      </c>
      <c r="W22" s="178">
        <v>1026.5714</v>
      </c>
      <c r="X22" s="147">
        <f t="shared" si="3"/>
        <v>1.0265714000000001</v>
      </c>
      <c r="Y22" s="190">
        <v>2140.5300000000002</v>
      </c>
      <c r="Z22" s="195">
        <f>Y22/salinity!F25</f>
        <v>2184.8730098745118</v>
      </c>
      <c r="AA22" s="190">
        <v>2033.0541560000001</v>
      </c>
      <c r="AB22" s="195">
        <f>AA22/salinity!F25</f>
        <v>2075.1707068144829</v>
      </c>
    </row>
    <row r="23" spans="1:28" ht="15" x14ac:dyDescent="0.2">
      <c r="A23">
        <v>22</v>
      </c>
      <c r="B23" s="6">
        <v>7.2804359866529094</v>
      </c>
      <c r="C23" s="6">
        <v>6.4011983817725771</v>
      </c>
      <c r="D23" s="6">
        <v>10.89570944257679</v>
      </c>
      <c r="E23" s="6">
        <v>0.20208915419079365</v>
      </c>
      <c r="F23">
        <f t="shared" si="0"/>
        <v>1.1373551564007081</v>
      </c>
      <c r="I23" s="58"/>
      <c r="M23" s="174">
        <v>5.5604552506622902</v>
      </c>
      <c r="N23" s="145">
        <f>M23/salinity!F26</f>
        <v>5.7952756035922333</v>
      </c>
      <c r="O23" s="183">
        <f>N23/X23</f>
        <v>5.6458211206331681</v>
      </c>
      <c r="P23" s="171">
        <v>1.7820703673879428</v>
      </c>
      <c r="Q23" s="146">
        <f>P23/salinity!F26</f>
        <v>1.8573279450055644</v>
      </c>
      <c r="R23" s="183">
        <f t="shared" si="1"/>
        <v>1.8094292760390416</v>
      </c>
      <c r="S23" s="174">
        <v>12.27868765304293</v>
      </c>
      <c r="T23" s="145">
        <f>S23/salinity!F26</f>
        <v>12.797221772683701</v>
      </c>
      <c r="U23" s="183">
        <f t="shared" si="2"/>
        <v>12.467193954478919</v>
      </c>
      <c r="V23" s="147">
        <v>40</v>
      </c>
      <c r="W23" s="178">
        <v>1026.4717000000001</v>
      </c>
      <c r="X23" s="147">
        <f t="shared" si="3"/>
        <v>1.0264717000000001</v>
      </c>
      <c r="Y23" s="190">
        <v>2062.69</v>
      </c>
      <c r="Z23" s="195">
        <f>Y23/salinity!F26</f>
        <v>2149.7982621746437</v>
      </c>
      <c r="AA23" s="190">
        <v>1992.0877760000001</v>
      </c>
      <c r="AB23" s="195">
        <f>AA23/salinity!F26</f>
        <v>2076.2144766999163</v>
      </c>
    </row>
    <row r="24" spans="1:28" ht="15" x14ac:dyDescent="0.2">
      <c r="A24">
        <v>24</v>
      </c>
      <c r="B24" s="6">
        <v>6.480100940534987</v>
      </c>
      <c r="C24" s="6">
        <v>0.76268766910000363</v>
      </c>
      <c r="D24" s="6">
        <v>18.106315050785984</v>
      </c>
      <c r="E24" s="6">
        <v>0.19450582105225978</v>
      </c>
      <c r="F24">
        <f t="shared" si="0"/>
        <v>8.4964018733667448</v>
      </c>
      <c r="G24">
        <f t="shared" ref="G24:G49" si="58">(B24+B25)/2</f>
        <v>6.4539376817122269</v>
      </c>
      <c r="H24" s="49">
        <f t="shared" ref="H24" si="59">G24-B24</f>
        <v>-2.6163258822760049E-2</v>
      </c>
      <c r="I24" s="58">
        <f t="shared" ref="I24:I49" si="60">(C24+C25)/2</f>
        <v>0.72977205823294211</v>
      </c>
      <c r="J24" s="6">
        <f t="shared" ref="J24" si="61">I24-C24</f>
        <v>-3.2915610867061518E-2</v>
      </c>
      <c r="K24">
        <f t="shared" ref="K24:K49" si="62">(D24+D25)/2</f>
        <v>17.713658016133479</v>
      </c>
      <c r="L24" s="6">
        <f t="shared" ref="L24" si="63">K24-D24</f>
        <v>-0.39265703465250468</v>
      </c>
      <c r="M24" s="174">
        <v>5.7824899635488958</v>
      </c>
      <c r="N24" s="145">
        <f>M24/salinity!F27</f>
        <v>5.9922401885883216</v>
      </c>
      <c r="O24" s="183">
        <f>N24/X24</f>
        <v>5.8383762058957647</v>
      </c>
      <c r="P24" s="171">
        <v>0.84416848937482492</v>
      </c>
      <c r="Q24" s="146">
        <f>P24/salinity!F27</f>
        <v>0.87478930008677158</v>
      </c>
      <c r="R24" s="183">
        <f t="shared" si="1"/>
        <v>0.85232715546437876</v>
      </c>
      <c r="S24" s="174">
        <v>17.135788217024285</v>
      </c>
      <c r="T24" s="145">
        <f>S24/salinity!F27</f>
        <v>17.757360490803535</v>
      </c>
      <c r="U24" s="183">
        <f t="shared" si="2"/>
        <v>17.301401096447854</v>
      </c>
      <c r="V24" s="147">
        <v>42</v>
      </c>
      <c r="W24" s="178">
        <v>1026.3539000000001</v>
      </c>
      <c r="X24" s="147">
        <f t="shared" si="3"/>
        <v>1.0263539000000002</v>
      </c>
      <c r="Y24" s="190">
        <v>2144.73</v>
      </c>
      <c r="Z24" s="195">
        <f>Y24/salinity!F27</f>
        <v>2222.5265207003517</v>
      </c>
      <c r="AA24" s="190">
        <v>1999.840876</v>
      </c>
      <c r="AB24" s="195">
        <f>AA24/salinity!F27</f>
        <v>2072.3817842295412</v>
      </c>
    </row>
    <row r="25" spans="1:28" ht="15" x14ac:dyDescent="0.2">
      <c r="A25">
        <v>24</v>
      </c>
      <c r="B25" s="6">
        <v>6.4277744228894669</v>
      </c>
      <c r="C25" s="6">
        <v>0.69685644736588059</v>
      </c>
      <c r="D25" s="6">
        <v>17.321000981480971</v>
      </c>
      <c r="E25" s="6">
        <v>0.17420824815996283</v>
      </c>
      <c r="F25">
        <f t="shared" si="0"/>
        <v>9.2239577422099952</v>
      </c>
      <c r="I25" s="58"/>
      <c r="M25" s="174">
        <v>4.4323560627494683</v>
      </c>
      <c r="N25" s="145">
        <f>M25/salinity!F28</f>
        <v>4.6350901947602914</v>
      </c>
      <c r="O25" s="183">
        <f>N25/X25</f>
        <v>4.5159935106974753</v>
      </c>
      <c r="P25" s="171">
        <v>0.63825508288316124</v>
      </c>
      <c r="Q25" s="146">
        <f>P25/salinity!F28</f>
        <v>0.66744860623686653</v>
      </c>
      <c r="R25" s="183">
        <f t="shared" si="1"/>
        <v>0.65029879632054199</v>
      </c>
      <c r="S25" s="174">
        <v>20.970285452155849</v>
      </c>
      <c r="T25" s="145">
        <f>S25/salinity!F28</f>
        <v>21.929457630332525</v>
      </c>
      <c r="U25" s="183">
        <f t="shared" si="2"/>
        <v>21.365989482502084</v>
      </c>
      <c r="V25" s="147">
        <v>44</v>
      </c>
      <c r="W25" s="178">
        <v>1026.3722</v>
      </c>
      <c r="X25" s="147">
        <f t="shared" si="3"/>
        <v>1.0263722</v>
      </c>
      <c r="Y25" s="190">
        <v>2134.7800000000002</v>
      </c>
      <c r="Z25" s="195">
        <f>Y25/salinity!F28</f>
        <v>2232.4239537363333</v>
      </c>
      <c r="AA25" s="190">
        <v>1990.2870560000001</v>
      </c>
      <c r="AB25" s="195">
        <f>AA25/salinity!F28</f>
        <v>2081.3219622751603</v>
      </c>
    </row>
    <row r="26" spans="1:28" ht="15" x14ac:dyDescent="0.2">
      <c r="A26">
        <v>26</v>
      </c>
      <c r="B26" s="6">
        <v>5.7270583234085652</v>
      </c>
      <c r="C26" s="6">
        <v>0.67022742474728736</v>
      </c>
      <c r="D26" s="6">
        <v>17.098131916466858</v>
      </c>
      <c r="E26" s="6">
        <v>0.17875934515376132</v>
      </c>
      <c r="F26">
        <f t="shared" si="0"/>
        <v>8.5449477475022473</v>
      </c>
      <c r="G26">
        <f t="shared" ref="G26:G49" si="64">(B26+B27)/2</f>
        <v>5.7430318209341742</v>
      </c>
      <c r="H26" s="49">
        <f t="shared" ref="H26" si="65">G26-B26</f>
        <v>1.5973497525608948E-2</v>
      </c>
      <c r="I26" s="58">
        <f t="shared" ref="I26:I49" si="66">(C26+C27)/2</f>
        <v>0.67319943006361016</v>
      </c>
      <c r="J26" s="6">
        <f t="shared" ref="J26" si="67">I26-C26</f>
        <v>2.9720053163228011E-3</v>
      </c>
      <c r="K26">
        <f t="shared" ref="K26:K49" si="68">(D26+D27)/2</f>
        <v>16.930380422873149</v>
      </c>
      <c r="L26" s="6">
        <f t="shared" ref="L26" si="69">K26-D26</f>
        <v>-0.167751493593709</v>
      </c>
      <c r="M26" s="174">
        <v>6.0015381404138211</v>
      </c>
      <c r="N26" s="145">
        <f>M26/salinity!F29</f>
        <v>6.1347281153557933</v>
      </c>
      <c r="O26" s="183">
        <f>N26/X26</f>
        <v>5.9770709158094872</v>
      </c>
      <c r="P26" s="171">
        <v>1.9645510588598403</v>
      </c>
      <c r="Q26" s="146">
        <f>P26/salinity!F29</f>
        <v>2.0081496331219588</v>
      </c>
      <c r="R26" s="183">
        <f t="shared" si="1"/>
        <v>1.9565419267208435</v>
      </c>
      <c r="S26" s="174">
        <v>14.267846018071047</v>
      </c>
      <c r="T26" s="145">
        <f>S26/salinity!F29</f>
        <v>14.584487187245017</v>
      </c>
      <c r="U26" s="183">
        <f t="shared" si="2"/>
        <v>14.209678497516038</v>
      </c>
      <c r="V26" s="147">
        <v>46</v>
      </c>
      <c r="W26" s="178">
        <v>1026.377</v>
      </c>
      <c r="X26" s="147">
        <f t="shared" si="3"/>
        <v>1.0263769999999999</v>
      </c>
      <c r="Y26" s="190">
        <v>2141.67</v>
      </c>
      <c r="Z26" s="195">
        <f>Y26/salinity!F29</f>
        <v>2189.1993111466099</v>
      </c>
      <c r="AA26" s="190">
        <v>2001.741636</v>
      </c>
      <c r="AB26" s="195">
        <f>AA26/salinity!F29</f>
        <v>2046.1655673491657</v>
      </c>
    </row>
    <row r="27" spans="1:28" ht="15" x14ac:dyDescent="0.2">
      <c r="A27">
        <v>26</v>
      </c>
      <c r="B27" s="6">
        <v>5.7590053184597823</v>
      </c>
      <c r="C27" s="6">
        <v>0.67617143537993296</v>
      </c>
      <c r="D27" s="6">
        <v>16.762628929279444</v>
      </c>
      <c r="E27" s="6">
        <v>0.2032489036966971</v>
      </c>
      <c r="F27">
        <f t="shared" si="0"/>
        <v>8.5170786831949847</v>
      </c>
      <c r="I27" s="58"/>
      <c r="M27" s="176">
        <v>4.6094281687801306</v>
      </c>
      <c r="N27" s="148">
        <f>M27/salinity!F30</f>
        <v>4.794538022033799</v>
      </c>
      <c r="O27" s="184">
        <f>N27/X27</f>
        <v>4.6709343558295311</v>
      </c>
      <c r="P27" s="172">
        <v>3.0016601375018581</v>
      </c>
      <c r="Q27" s="149">
        <f>P27/salinity!F30</f>
        <v>3.1222036945820415</v>
      </c>
      <c r="R27" s="184">
        <f t="shared" si="1"/>
        <v>3.0417129733669146</v>
      </c>
      <c r="S27" s="176">
        <v>17.544303995088413</v>
      </c>
      <c r="T27" s="148">
        <f>S27/salinity!F30</f>
        <v>18.248865042370777</v>
      </c>
      <c r="U27" s="184">
        <f t="shared" si="2"/>
        <v>17.778407489852068</v>
      </c>
      <c r="V27" s="150">
        <v>48</v>
      </c>
      <c r="W27" s="179">
        <v>1026.4622999999999</v>
      </c>
      <c r="X27" s="150">
        <f t="shared" si="3"/>
        <v>1.0264622999999999</v>
      </c>
      <c r="Y27" s="8"/>
      <c r="Z27" s="196"/>
      <c r="AA27" s="191">
        <v>1983.964528</v>
      </c>
      <c r="AB27" s="196">
        <f>AA27/salinity!F30</f>
        <v>2063.6384852005858</v>
      </c>
    </row>
    <row r="28" spans="1:28" x14ac:dyDescent="0.15">
      <c r="A28">
        <v>28</v>
      </c>
      <c r="B28" s="6">
        <v>4.5734988759907171</v>
      </c>
      <c r="C28" s="6">
        <v>0.71553828346630932</v>
      </c>
      <c r="D28" s="6">
        <v>19.127985234606584</v>
      </c>
      <c r="E28" s="6">
        <v>0.16310144608687296</v>
      </c>
      <c r="F28">
        <f t="shared" si="0"/>
        <v>6.3916899789556227</v>
      </c>
      <c r="G28">
        <f t="shared" ref="G28:G49" si="70">(B28+B29)/2</f>
        <v>4.5750378970928285</v>
      </c>
      <c r="H28" s="49">
        <f t="shared" ref="H28" si="71">G28-B28</f>
        <v>1.5390211021113487E-3</v>
      </c>
      <c r="I28" s="58">
        <f t="shared" ref="I28:I49" si="72">(C28+C29)/2</f>
        <v>0.70683722341424637</v>
      </c>
      <c r="J28" s="6">
        <f t="shared" ref="J28" si="73">I28-C28</f>
        <v>-8.7010600520629477E-3</v>
      </c>
      <c r="K28">
        <f t="shared" ref="K28:K49" si="74">(D28+D29)/2</f>
        <v>19.072943338918765</v>
      </c>
      <c r="L28" s="6">
        <f t="shared" ref="L28" si="75">K28-D28</f>
        <v>-5.5041895687818254E-2</v>
      </c>
    </row>
    <row r="29" spans="1:28" x14ac:dyDescent="0.15">
      <c r="A29">
        <v>28</v>
      </c>
      <c r="B29" s="6">
        <v>4.5765769181949407</v>
      </c>
      <c r="C29" s="6">
        <v>0.69813616336218343</v>
      </c>
      <c r="D29" s="6">
        <v>19.017901443230947</v>
      </c>
      <c r="E29" s="6">
        <v>0.15875909960565326</v>
      </c>
      <c r="F29">
        <f t="shared" si="0"/>
        <v>6.5554216474826497</v>
      </c>
      <c r="I29" s="58"/>
    </row>
    <row r="30" spans="1:28" x14ac:dyDescent="0.15">
      <c r="A30">
        <v>30</v>
      </c>
      <c r="B30" s="6">
        <v>4.8866841942731076</v>
      </c>
      <c r="C30" s="6">
        <v>8.2549855102321512</v>
      </c>
      <c r="D30" s="6">
        <v>10.055178740594707</v>
      </c>
      <c r="E30" s="6">
        <v>0.18556158052077484</v>
      </c>
      <c r="F30">
        <f t="shared" si="0"/>
        <v>0.59196762831576211</v>
      </c>
      <c r="G30">
        <f t="shared" ref="G30:G49" si="76">(B30+B31)/2</f>
        <v>4.8813868806802025</v>
      </c>
      <c r="H30" s="49">
        <f t="shared" ref="H30" si="77">G30-B30</f>
        <v>-5.2973135929050841E-3</v>
      </c>
      <c r="I30" s="58">
        <f t="shared" ref="I30:I49" si="78">(C30+C31)/2</f>
        <v>8.207796206472171</v>
      </c>
      <c r="J30" s="6">
        <f t="shared" ref="J30" si="79">I30-C30</f>
        <v>-4.7189303759980206E-2</v>
      </c>
      <c r="K30">
        <f t="shared" ref="K30:K49" si="80">(D30+D31)/2</f>
        <v>9.8749935557923756</v>
      </c>
      <c r="L30" s="6">
        <f t="shared" ref="L30" si="81">K30-D30</f>
        <v>-0.18018518480233148</v>
      </c>
    </row>
    <row r="31" spans="1:28" x14ac:dyDescent="0.15">
      <c r="A31">
        <v>30</v>
      </c>
      <c r="B31" s="6">
        <v>4.8760895670872975</v>
      </c>
      <c r="C31" s="6">
        <v>8.1606069027121926</v>
      </c>
      <c r="D31" s="6">
        <v>9.6948083709900441</v>
      </c>
      <c r="E31" s="6">
        <v>0.18421805515449358</v>
      </c>
      <c r="F31">
        <f t="shared" si="0"/>
        <v>0.59751555554853653</v>
      </c>
      <c r="I31" s="58"/>
    </row>
    <row r="32" spans="1:28" x14ac:dyDescent="0.15">
      <c r="A32">
        <v>32</v>
      </c>
      <c r="B32" s="6">
        <v>5.0475701862698186</v>
      </c>
      <c r="C32" s="6">
        <v>4.7960350175469131</v>
      </c>
      <c r="D32" s="6">
        <v>9.5266957937469918</v>
      </c>
      <c r="E32" s="6">
        <v>0.1579512279991315</v>
      </c>
      <c r="F32">
        <f t="shared" si="0"/>
        <v>1.0524464829390594</v>
      </c>
      <c r="G32">
        <f t="shared" ref="G32:G49" si="82">(B32+B33)/2</f>
        <v>5.0423545047807004</v>
      </c>
      <c r="H32" s="49">
        <f t="shared" ref="H32" si="83">G32-B32</f>
        <v>-5.2156814891182179E-3</v>
      </c>
      <c r="I32" s="58">
        <f t="shared" ref="I32:I49" si="84">(C32+C33)/2</f>
        <v>4.7878073725938748</v>
      </c>
      <c r="J32" s="6">
        <f t="shared" ref="J32" si="85">I32-C32</f>
        <v>-8.2276449530382934E-3</v>
      </c>
      <c r="K32">
        <f t="shared" ref="K32:K49" si="86">(D32+D33)/2</f>
        <v>9.3407214281027215</v>
      </c>
      <c r="L32" s="6">
        <f t="shared" ref="L32" si="87">K32-D32</f>
        <v>-0.18597436564427028</v>
      </c>
    </row>
    <row r="33" spans="1:15" x14ac:dyDescent="0.15">
      <c r="A33">
        <v>32</v>
      </c>
      <c r="B33" s="6">
        <v>5.0371388232915821</v>
      </c>
      <c r="C33" s="6">
        <v>4.7795797276408365</v>
      </c>
      <c r="D33" s="6">
        <v>9.154747062458453</v>
      </c>
      <c r="E33" s="6">
        <v>0.14497999514272314</v>
      </c>
      <c r="F33">
        <f t="shared" si="0"/>
        <v>1.0538873939399427</v>
      </c>
      <c r="I33" s="58"/>
    </row>
    <row r="34" spans="1:15" x14ac:dyDescent="0.15">
      <c r="A34">
        <v>34</v>
      </c>
      <c r="B34" s="6">
        <v>5.364093078798942</v>
      </c>
      <c r="C34" s="6">
        <v>4.6732634386575436</v>
      </c>
      <c r="D34" s="6">
        <v>14.523850982213951</v>
      </c>
      <c r="E34" s="6">
        <v>0.14067034246455482</v>
      </c>
      <c r="F34">
        <f t="shared" si="0"/>
        <v>1.1478259570018694</v>
      </c>
      <c r="G34">
        <f t="shared" ref="G34:G49" si="88">(B34+B35)/2</f>
        <v>5.3519675264584716</v>
      </c>
      <c r="H34" s="49">
        <f t="shared" ref="H34" si="89">G34-B34</f>
        <v>-1.2125552340470414E-2</v>
      </c>
      <c r="I34" s="58">
        <f t="shared" ref="I34:I49" si="90">(C34+C35)/2</f>
        <v>4.6472185062916056</v>
      </c>
      <c r="J34" s="6">
        <f t="shared" ref="J34" si="91">I34-C34</f>
        <v>-2.6044932365937967E-2</v>
      </c>
      <c r="K34">
        <f t="shared" ref="K34:K49" si="92">(D34+D35)/2</f>
        <v>14.017123368355449</v>
      </c>
      <c r="L34" s="6">
        <f t="shared" ref="L34" si="93">K34-D34</f>
        <v>-0.50672761385850151</v>
      </c>
      <c r="N34" s="57"/>
      <c r="O34" s="58"/>
    </row>
    <row r="35" spans="1:15" x14ac:dyDescent="0.15">
      <c r="A35">
        <v>34</v>
      </c>
      <c r="B35" s="6">
        <v>5.3398419741180012</v>
      </c>
      <c r="C35" s="6">
        <v>4.6211735739256676</v>
      </c>
      <c r="D35" s="6">
        <v>13.510395754496949</v>
      </c>
      <c r="E35" s="6">
        <v>0.13497093227389839</v>
      </c>
      <c r="F35">
        <f t="shared" si="0"/>
        <v>1.1555164264435598</v>
      </c>
      <c r="I35" s="58"/>
      <c r="N35" s="57"/>
      <c r="O35" s="58"/>
    </row>
    <row r="36" spans="1:15" x14ac:dyDescent="0.15">
      <c r="A36">
        <v>36</v>
      </c>
      <c r="B36" s="6">
        <v>6.0085409932453189</v>
      </c>
      <c r="C36" s="6">
        <v>1.8411827906283216</v>
      </c>
      <c r="D36" s="6">
        <v>23.084127112875301</v>
      </c>
      <c r="E36" s="6">
        <v>0.14662557056136377</v>
      </c>
      <c r="F36">
        <f t="shared" si="0"/>
        <v>3.2634136185874545</v>
      </c>
      <c r="G36">
        <f t="shared" ref="G36:G49" si="94">(B36+B37)/2</f>
        <v>6.0037057316760212</v>
      </c>
      <c r="H36" s="49">
        <f t="shared" ref="H36" si="95">G36-B36</f>
        <v>-4.8352615692976997E-3</v>
      </c>
      <c r="I36" s="58">
        <f t="shared" ref="I36:I49" si="96">(C36+C37)/2</f>
        <v>1.8457364299854628</v>
      </c>
      <c r="J36" s="6">
        <f t="shared" ref="J36" si="97">I36-C36</f>
        <v>4.5536393571412592E-3</v>
      </c>
      <c r="K36">
        <f t="shared" ref="K36:K49" si="98">(D36+D37)/2</f>
        <v>23.029317400354316</v>
      </c>
      <c r="L36" s="6">
        <f t="shared" ref="L36" si="99">K36-D36</f>
        <v>-5.4809712520984988E-2</v>
      </c>
      <c r="N36" s="57"/>
      <c r="O36" s="58"/>
    </row>
    <row r="37" spans="1:15" x14ac:dyDescent="0.15">
      <c r="A37">
        <v>36</v>
      </c>
      <c r="B37" s="6">
        <v>5.9988704701067235</v>
      </c>
      <c r="C37" s="6">
        <v>1.8502900693426043</v>
      </c>
      <c r="D37" s="6">
        <v>22.974507687833334</v>
      </c>
      <c r="E37" s="6">
        <v>0.13267849097120504</v>
      </c>
      <c r="F37">
        <f t="shared" si="0"/>
        <v>3.2421243401247253</v>
      </c>
      <c r="I37" s="58"/>
      <c r="N37" s="57"/>
      <c r="O37" s="58"/>
    </row>
    <row r="38" spans="1:15" x14ac:dyDescent="0.15">
      <c r="A38">
        <v>38</v>
      </c>
      <c r="B38" s="6">
        <v>6.3450718402653035</v>
      </c>
      <c r="C38" s="6">
        <v>4.3502936054910215</v>
      </c>
      <c r="D38" s="6">
        <v>11.222663071404201</v>
      </c>
      <c r="E38" s="6">
        <v>0.11625582134975636</v>
      </c>
      <c r="F38">
        <f t="shared" si="0"/>
        <v>1.4585387598336894</v>
      </c>
      <c r="G38">
        <f t="shared" ref="G38:G49" si="100">(B38+B39)/2</f>
        <v>6.3475234959586704</v>
      </c>
      <c r="H38" s="49">
        <f t="shared" ref="H38" si="101">G38-B38</f>
        <v>2.4516556933669165E-3</v>
      </c>
      <c r="I38" s="58">
        <f t="shared" ref="I38:I49" si="102">(C38+C39)/2</f>
        <v>4.3379828291413602</v>
      </c>
      <c r="J38" s="6">
        <f t="shared" ref="J38" si="103">I38-C38</f>
        <v>-1.2310776349661268E-2</v>
      </c>
      <c r="K38">
        <f t="shared" ref="K38:K49" si="104">(D38+D39)/2</f>
        <v>11.082183519690517</v>
      </c>
      <c r="L38" s="6">
        <f t="shared" ref="L38" si="105">K38-D38</f>
        <v>-0.14047955171368365</v>
      </c>
      <c r="N38" s="57"/>
      <c r="O38" s="58"/>
    </row>
    <row r="39" spans="1:15" x14ac:dyDescent="0.15">
      <c r="A39">
        <v>38</v>
      </c>
      <c r="B39" s="6">
        <v>6.3499751516520382</v>
      </c>
      <c r="C39" s="6">
        <v>4.3256720527916999</v>
      </c>
      <c r="D39" s="6">
        <v>10.941703967976832</v>
      </c>
      <c r="E39" s="6">
        <v>0.11978672343520304</v>
      </c>
      <c r="F39">
        <f t="shared" si="0"/>
        <v>1.467974241725952</v>
      </c>
      <c r="I39" s="58"/>
      <c r="N39" s="57"/>
      <c r="O39" s="58"/>
    </row>
    <row r="40" spans="1:15" x14ac:dyDescent="0.15">
      <c r="A40">
        <v>40</v>
      </c>
      <c r="B40" s="6">
        <v>5.5582778730341564</v>
      </c>
      <c r="C40" s="6">
        <v>1.7858175862941201</v>
      </c>
      <c r="D40" s="6">
        <v>12.390754394706436</v>
      </c>
      <c r="E40" s="6">
        <v>0.10796153078886228</v>
      </c>
      <c r="F40">
        <f t="shared" si="0"/>
        <v>3.112455558559339</v>
      </c>
      <c r="G40">
        <f t="shared" ref="G40:G49" si="106">(B40+B41)/2</f>
        <v>5.5604552506622902</v>
      </c>
      <c r="H40" s="49">
        <f t="shared" ref="H40" si="107">G40-B40</f>
        <v>2.1773776281337476E-3</v>
      </c>
      <c r="I40" s="58">
        <f t="shared" ref="I40:I49" si="108">(C40+C41)/2</f>
        <v>1.7820703673879428</v>
      </c>
      <c r="J40" s="6">
        <f t="shared" ref="J40" si="109">I40-C40</f>
        <v>-3.747218906177352E-3</v>
      </c>
      <c r="K40">
        <f t="shared" ref="K40:K49" si="110">(D40+D41)/2</f>
        <v>12.27868765304293</v>
      </c>
      <c r="L40" s="6">
        <f t="shared" ref="L40" si="111">K40-D40</f>
        <v>-0.11206674166350616</v>
      </c>
      <c r="N40" s="57"/>
      <c r="O40" s="58"/>
    </row>
    <row r="41" spans="1:15" x14ac:dyDescent="0.15">
      <c r="A41">
        <v>40</v>
      </c>
      <c r="B41" s="6">
        <v>5.5626326282904239</v>
      </c>
      <c r="C41" s="6">
        <v>1.7783231484817656</v>
      </c>
      <c r="D41" s="6">
        <v>12.166620911379423</v>
      </c>
      <c r="E41" s="6">
        <v>0.10084007854703191</v>
      </c>
      <c r="F41">
        <f t="shared" si="0"/>
        <v>3.1280212671355558</v>
      </c>
      <c r="I41" s="58"/>
      <c r="N41" s="57"/>
      <c r="O41" s="58"/>
    </row>
    <row r="42" spans="1:15" x14ac:dyDescent="0.15">
      <c r="A42">
        <v>42</v>
      </c>
      <c r="B42" s="6">
        <v>5.7801729198828857</v>
      </c>
      <c r="C42" s="6">
        <v>0.84563127795086879</v>
      </c>
      <c r="D42" s="6">
        <v>17.134614437894875</v>
      </c>
      <c r="E42" s="6">
        <v>9.6476559271080925E-2</v>
      </c>
      <c r="F42">
        <f t="shared" si="0"/>
        <v>6.8353348209746727</v>
      </c>
      <c r="G42">
        <f t="shared" ref="G42:G49" si="112">(B42+B43)/2</f>
        <v>5.7824899635488958</v>
      </c>
      <c r="H42" s="49">
        <f t="shared" ref="H42" si="113">G42-B42</f>
        <v>2.3170436660100435E-3</v>
      </c>
      <c r="I42" s="58">
        <f t="shared" ref="I42:I49" si="114">(C42+C43)/2</f>
        <v>0.84416848937482492</v>
      </c>
      <c r="J42" s="6">
        <f t="shared" ref="J42" si="115">I42-C42</f>
        <v>-1.4627885760438719E-3</v>
      </c>
      <c r="K42">
        <f t="shared" ref="K42:K49" si="116">(D42+D43)/2</f>
        <v>17.135788217024285</v>
      </c>
      <c r="L42" s="6">
        <f t="shared" ref="L42" si="117">K42-D42</f>
        <v>1.1737791294095246E-3</v>
      </c>
      <c r="N42" s="57"/>
      <c r="O42" s="58"/>
    </row>
    <row r="43" spans="1:15" x14ac:dyDescent="0.15">
      <c r="A43">
        <v>42</v>
      </c>
      <c r="B43" s="6">
        <v>5.7848070072149058</v>
      </c>
      <c r="C43" s="6">
        <v>0.84270570079878093</v>
      </c>
      <c r="D43" s="6">
        <v>17.136961996153698</v>
      </c>
      <c r="E43" s="6">
        <v>9.2636229293381972E-2</v>
      </c>
      <c r="F43">
        <f t="shared" si="0"/>
        <v>6.8645637518906337</v>
      </c>
      <c r="I43" s="58"/>
      <c r="N43" s="57"/>
      <c r="O43" s="58"/>
    </row>
    <row r="44" spans="1:15" x14ac:dyDescent="0.15">
      <c r="A44">
        <v>44</v>
      </c>
      <c r="B44" s="6">
        <v>4.430574507473227</v>
      </c>
      <c r="C44" s="6">
        <v>0.64481631199114298</v>
      </c>
      <c r="D44" s="6">
        <v>20.968933466474052</v>
      </c>
      <c r="E44" s="6">
        <v>0.10053192790037033</v>
      </c>
      <c r="F44">
        <f t="shared" si="0"/>
        <v>6.8710645575822289</v>
      </c>
      <c r="G44">
        <f t="shared" ref="G44:G49" si="118">(B44+B45)/2</f>
        <v>4.4323560627494683</v>
      </c>
      <c r="H44" s="49">
        <f t="shared" ref="H44" si="119">G44-B44</f>
        <v>1.7815552762412423E-3</v>
      </c>
      <c r="I44" s="58">
        <f t="shared" ref="I44:I49" si="120">(C44+C45)/2</f>
        <v>0.63825508288316124</v>
      </c>
      <c r="J44" s="6">
        <f t="shared" ref="J44" si="121">I44-C44</f>
        <v>-6.5612291079817364E-3</v>
      </c>
      <c r="K44">
        <f t="shared" ref="K44:K49" si="122">(D44+D45)/2</f>
        <v>20.970285452155849</v>
      </c>
      <c r="L44" s="6">
        <f t="shared" ref="L44" si="123">K44-D44</f>
        <v>1.3519856817971743E-3</v>
      </c>
      <c r="N44" s="57"/>
      <c r="O44" s="58"/>
    </row>
    <row r="45" spans="1:15" x14ac:dyDescent="0.15">
      <c r="A45">
        <v>44</v>
      </c>
      <c r="B45" s="6">
        <v>4.4341376180257086</v>
      </c>
      <c r="C45" s="6">
        <v>0.6316938537751795</v>
      </c>
      <c r="D45" s="6">
        <v>20.971637437837643</v>
      </c>
      <c r="E45" s="6">
        <v>0.1057320949663271</v>
      </c>
      <c r="F45">
        <f t="shared" si="0"/>
        <v>7.0194408122321592</v>
      </c>
      <c r="I45" s="58"/>
      <c r="N45" s="57"/>
      <c r="O45" s="58"/>
    </row>
    <row r="46" spans="1:15" x14ac:dyDescent="0.15">
      <c r="A46">
        <v>46</v>
      </c>
      <c r="B46" s="6">
        <v>5.9990305494016196</v>
      </c>
      <c r="C46" s="6">
        <v>1.9597326103108468</v>
      </c>
      <c r="D46" s="6">
        <v>14.323251611931974</v>
      </c>
      <c r="E46" s="6">
        <v>9.5722583150495227E-2</v>
      </c>
      <c r="F46">
        <f t="shared" si="0"/>
        <v>3.0611474840182771</v>
      </c>
      <c r="G46">
        <f t="shared" ref="G46:G49" si="124">(B46+B47)/2</f>
        <v>6.0015381404138211</v>
      </c>
      <c r="H46" s="49">
        <f t="shared" ref="H46" si="125">G46-B46</f>
        <v>2.5075910122014378E-3</v>
      </c>
      <c r="I46" s="58">
        <f t="shared" ref="I46:I49" si="126">(C46+C47)/2</f>
        <v>1.9645510588598403</v>
      </c>
      <c r="J46" s="6">
        <f t="shared" ref="J46" si="127">I46-C46</f>
        <v>4.8184485489934925E-3</v>
      </c>
      <c r="K46">
        <f t="shared" ref="K46:K49" si="128">(D46+D47)/2</f>
        <v>14.267846018071047</v>
      </c>
      <c r="L46" s="6">
        <f t="shared" ref="L46" si="129">K46-D46</f>
        <v>-5.5405593860927027E-2</v>
      </c>
      <c r="N46" s="57"/>
      <c r="O46" s="58"/>
    </row>
    <row r="47" spans="1:15" x14ac:dyDescent="0.15">
      <c r="A47">
        <v>46</v>
      </c>
      <c r="B47" s="6">
        <v>6.0040457314260234</v>
      </c>
      <c r="C47" s="6">
        <v>1.9693695074088338</v>
      </c>
      <c r="D47" s="6">
        <v>14.212440424210119</v>
      </c>
      <c r="E47" s="6">
        <v>0.11688581872064033</v>
      </c>
      <c r="F47">
        <f t="shared" si="0"/>
        <v>3.0487146819520681</v>
      </c>
      <c r="I47" s="58"/>
      <c r="N47" s="57"/>
      <c r="O47" s="58"/>
    </row>
    <row r="48" spans="1:15" x14ac:dyDescent="0.15">
      <c r="A48">
        <v>48</v>
      </c>
      <c r="B48" s="6">
        <v>4.6145665509452991</v>
      </c>
      <c r="C48" s="6">
        <v>3.0220479933478965</v>
      </c>
      <c r="D48" s="6">
        <v>18.726996728644767</v>
      </c>
      <c r="E48" s="6">
        <v>0.16290936827319566</v>
      </c>
      <c r="F48">
        <f t="shared" si="0"/>
        <v>1.5269666666786363</v>
      </c>
      <c r="G48">
        <f t="shared" ref="G48:G49" si="130">(B48+B49)/2</f>
        <v>4.6094281687801306</v>
      </c>
      <c r="H48" s="49">
        <f t="shared" ref="H48" si="131">G48-B48</f>
        <v>-5.1383821651684869E-3</v>
      </c>
      <c r="I48" s="58">
        <f t="shared" ref="I48:I49" si="132">(C48+C49)/2</f>
        <v>3.0016601375018581</v>
      </c>
      <c r="J48" s="6">
        <f t="shared" ref="J48" si="133">I48-C48</f>
        <v>-2.0387855846038416E-2</v>
      </c>
      <c r="K48">
        <f t="shared" ref="K48:K49" si="134">(D48+D49)/2</f>
        <v>17.544303995088413</v>
      </c>
      <c r="L48" s="6">
        <f t="shared" ref="L48" si="135">K48-D48</f>
        <v>-1.1826927335563546</v>
      </c>
      <c r="N48" s="57"/>
      <c r="O48" s="58"/>
    </row>
    <row r="49" spans="1:15" x14ac:dyDescent="0.15">
      <c r="A49">
        <v>48</v>
      </c>
      <c r="B49" s="6">
        <v>4.6042897866149621</v>
      </c>
      <c r="C49" s="6">
        <v>2.9812722816558197</v>
      </c>
      <c r="D49" s="6">
        <v>16.361611261532058</v>
      </c>
      <c r="E49" s="6">
        <v>0.16689211789756742</v>
      </c>
      <c r="F49">
        <f t="shared" si="0"/>
        <v>1.5444043185675436</v>
      </c>
      <c r="I49" s="58"/>
      <c r="N49" s="57"/>
      <c r="O49" s="58"/>
    </row>
    <row r="52" spans="1:15" x14ac:dyDescent="0.15">
      <c r="B52" t="s">
        <v>14</v>
      </c>
      <c r="C52" t="s">
        <v>13</v>
      </c>
    </row>
    <row r="53" spans="1:15" x14ac:dyDescent="0.15">
      <c r="A53">
        <v>1</v>
      </c>
      <c r="B53" s="6">
        <v>14.388501845692781</v>
      </c>
      <c r="C53" s="49">
        <v>2118.578352</v>
      </c>
    </row>
    <row r="54" spans="1:15" x14ac:dyDescent="0.15">
      <c r="A54">
        <v>2</v>
      </c>
      <c r="B54" s="6">
        <v>12.8</v>
      </c>
      <c r="C54" s="49">
        <v>2145.1999999999998</v>
      </c>
      <c r="I54">
        <f>100*0.02/12.7</f>
        <v>0.15748031496062992</v>
      </c>
    </row>
    <row r="55" spans="1:15" x14ac:dyDescent="0.15">
      <c r="A55">
        <v>3</v>
      </c>
      <c r="B55" s="6">
        <v>10.943314088600378</v>
      </c>
      <c r="C55" s="49">
        <v>2026.141392</v>
      </c>
    </row>
    <row r="56" spans="1:15" x14ac:dyDescent="0.15">
      <c r="A56">
        <v>4</v>
      </c>
      <c r="B56" s="6">
        <v>11.869716994932782</v>
      </c>
      <c r="C56" s="49">
        <v>2054.4727200000002</v>
      </c>
    </row>
    <row r="57" spans="1:15" x14ac:dyDescent="0.15">
      <c r="A57">
        <v>5</v>
      </c>
      <c r="B57" s="6">
        <v>12.883385967887786</v>
      </c>
      <c r="C57" s="49">
        <v>2086.475516</v>
      </c>
    </row>
    <row r="58" spans="1:15" x14ac:dyDescent="0.15">
      <c r="A58">
        <v>6</v>
      </c>
      <c r="B58" s="6">
        <v>10.756897437674088</v>
      </c>
      <c r="C58" s="49">
        <v>2110.034936</v>
      </c>
    </row>
    <row r="59" spans="1:15" x14ac:dyDescent="0.15">
      <c r="A59">
        <v>7</v>
      </c>
      <c r="B59" s="6">
        <v>7.6052242647420947</v>
      </c>
      <c r="C59" s="49">
        <v>2038.7364279999999</v>
      </c>
    </row>
    <row r="60" spans="1:15" x14ac:dyDescent="0.15">
      <c r="A60">
        <v>8</v>
      </c>
      <c r="B60" s="6">
        <v>11.743043290851833</v>
      </c>
      <c r="C60" s="49">
        <v>2087.0957639999997</v>
      </c>
    </row>
    <row r="61" spans="1:15" x14ac:dyDescent="0.15">
      <c r="A61">
        <v>9</v>
      </c>
      <c r="B61" s="6">
        <v>8.4231875629637951</v>
      </c>
      <c r="C61" s="49">
        <v>2073.6203759999999</v>
      </c>
    </row>
    <row r="62" spans="1:15" x14ac:dyDescent="0.15">
      <c r="A62">
        <v>10</v>
      </c>
      <c r="B62" s="6">
        <v>7.2902128630214884</v>
      </c>
      <c r="C62" s="49">
        <v>2018.1582000000001</v>
      </c>
    </row>
    <row r="63" spans="1:15" x14ac:dyDescent="0.15">
      <c r="A63">
        <v>11</v>
      </c>
      <c r="B63" s="6">
        <v>6.480100940534987</v>
      </c>
      <c r="C63" s="49">
        <v>2087.6659920000002</v>
      </c>
    </row>
    <row r="64" spans="1:15" x14ac:dyDescent="0.15">
      <c r="A64">
        <v>12</v>
      </c>
      <c r="B64" s="6">
        <v>5.7270583234085652</v>
      </c>
      <c r="C64" s="49">
        <v>2078.502328</v>
      </c>
    </row>
    <row r="65" spans="1:5" x14ac:dyDescent="0.15">
      <c r="A65">
        <v>13</v>
      </c>
      <c r="B65" s="6">
        <v>4.5734988759907171</v>
      </c>
      <c r="C65" s="49">
        <v>2064.1866040000004</v>
      </c>
    </row>
    <row r="66" spans="1:5" x14ac:dyDescent="0.15">
      <c r="A66">
        <v>14</v>
      </c>
      <c r="B66" s="6">
        <v>4.8866841942731076</v>
      </c>
      <c r="C66" s="49">
        <v>2017.8980960000001</v>
      </c>
    </row>
    <row r="67" spans="1:5" x14ac:dyDescent="0.15">
      <c r="A67">
        <v>15</v>
      </c>
      <c r="B67" s="6">
        <v>5.0475701862698186</v>
      </c>
      <c r="C67" s="49">
        <v>2035.51514</v>
      </c>
    </row>
    <row r="68" spans="1:5" x14ac:dyDescent="0.15">
      <c r="A68">
        <v>16</v>
      </c>
      <c r="B68" s="6">
        <v>5.364093078798942</v>
      </c>
      <c r="C68" s="49">
        <v>2034.5547560000002</v>
      </c>
    </row>
    <row r="69" spans="1:5" x14ac:dyDescent="0.15">
      <c r="A69">
        <v>17</v>
      </c>
      <c r="B69" s="6">
        <v>6.0085409932453189</v>
      </c>
      <c r="C69" s="49">
        <v>1990.5471600000001</v>
      </c>
    </row>
    <row r="70" spans="1:5" x14ac:dyDescent="0.15">
      <c r="A70">
        <v>18</v>
      </c>
      <c r="B70" s="6">
        <v>6.3450718402653035</v>
      </c>
      <c r="C70" s="49">
        <v>2033.0541560000001</v>
      </c>
    </row>
    <row r="71" spans="1:5" x14ac:dyDescent="0.15">
      <c r="A71">
        <v>19</v>
      </c>
      <c r="B71" s="6">
        <v>5.5582778730341564</v>
      </c>
      <c r="C71" s="49">
        <v>1992.0877760000001</v>
      </c>
    </row>
    <row r="72" spans="1:5" x14ac:dyDescent="0.15">
      <c r="A72">
        <v>21</v>
      </c>
      <c r="B72" s="6">
        <v>5.7801729198828857</v>
      </c>
      <c r="C72" s="49">
        <v>1999.840876</v>
      </c>
    </row>
    <row r="73" spans="1:5" x14ac:dyDescent="0.15">
      <c r="A73">
        <v>22</v>
      </c>
      <c r="B73" s="6">
        <v>4.430574507473227</v>
      </c>
      <c r="C73" s="49">
        <v>1990.2870560000001</v>
      </c>
    </row>
    <row r="74" spans="1:5" x14ac:dyDescent="0.15">
      <c r="A74">
        <v>23</v>
      </c>
      <c r="B74" s="6">
        <v>5.9990305494016196</v>
      </c>
      <c r="C74" s="49">
        <v>2001.741636</v>
      </c>
      <c r="D74" s="6">
        <v>12.739624173275613</v>
      </c>
      <c r="E74" s="49">
        <v>2143.7184040000002</v>
      </c>
    </row>
    <row r="75" spans="1:5" x14ac:dyDescent="0.15">
      <c r="A75">
        <v>24</v>
      </c>
      <c r="B75" s="6">
        <v>4.6145665509452991</v>
      </c>
      <c r="C75" s="49">
        <v>1983.964528</v>
      </c>
      <c r="D75" s="6">
        <v>4.6145665509452991</v>
      </c>
      <c r="E75" s="49">
        <v>1983.964528</v>
      </c>
    </row>
  </sheetData>
  <sortState ref="M18:S48">
    <sortCondition ref="S18:S48"/>
  </sortState>
  <phoneticPr fontId="9"/>
  <pageMargins left="0.75" right="0.75" top="1" bottom="1" header="0.5" footer="0.5"/>
  <pageSetup paperSize="9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"/>
  <sheetViews>
    <sheetView topLeftCell="I1" zoomScale="125" zoomScaleNormal="100" workbookViewId="0">
      <selection activeCell="E13" sqref="E13:E35"/>
    </sheetView>
  </sheetViews>
  <sheetFormatPr baseColWidth="10" defaultRowHeight="13" x14ac:dyDescent="0.15"/>
  <cols>
    <col min="1" max="1" width="9.6640625" customWidth="1"/>
    <col min="2" max="2" width="16.6640625" customWidth="1"/>
    <col min="3" max="3" width="16.1640625" customWidth="1"/>
    <col min="4" max="4" width="15.33203125" customWidth="1"/>
    <col min="5" max="5" width="12" customWidth="1"/>
    <col min="6" max="6" width="6.6640625" customWidth="1"/>
    <col min="7" max="7" width="15.83203125" customWidth="1"/>
  </cols>
  <sheetData>
    <row r="1" spans="1:11" x14ac:dyDescent="0.15">
      <c r="A1" s="5" t="s">
        <v>45</v>
      </c>
      <c r="B1" s="5"/>
    </row>
    <row r="2" spans="1:11" x14ac:dyDescent="0.15">
      <c r="A2" s="1" t="s">
        <v>46</v>
      </c>
    </row>
    <row r="3" spans="1:11" x14ac:dyDescent="0.15">
      <c r="A3" t="s">
        <v>130</v>
      </c>
    </row>
    <row r="4" spans="1:11" x14ac:dyDescent="0.15">
      <c r="A4" t="s">
        <v>33</v>
      </c>
    </row>
    <row r="5" spans="1:11" x14ac:dyDescent="0.15">
      <c r="A5" s="41" t="s">
        <v>34</v>
      </c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x14ac:dyDescent="0.15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15">
      <c r="A7" s="41" t="s">
        <v>35</v>
      </c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 x14ac:dyDescent="0.15">
      <c r="A8" s="41" t="s">
        <v>64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14" thickBot="1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1" x14ac:dyDescent="0.15">
      <c r="A10" s="42" t="s">
        <v>107</v>
      </c>
      <c r="B10" s="53" t="s">
        <v>52</v>
      </c>
      <c r="C10" s="53" t="s">
        <v>109</v>
      </c>
      <c r="D10" s="53" t="s">
        <v>110</v>
      </c>
      <c r="E10" s="54" t="s">
        <v>111</v>
      </c>
      <c r="F10" s="53" t="s">
        <v>110</v>
      </c>
      <c r="G10" s="53"/>
      <c r="H10" s="53" t="s">
        <v>112</v>
      </c>
      <c r="I10" s="53" t="s">
        <v>53</v>
      </c>
      <c r="J10" s="53" t="s">
        <v>113</v>
      </c>
      <c r="K10" s="41"/>
    </row>
    <row r="11" spans="1:11" x14ac:dyDescent="0.15">
      <c r="A11" s="43" t="s">
        <v>108</v>
      </c>
      <c r="B11" s="53" t="s">
        <v>53</v>
      </c>
      <c r="C11" s="53" t="s">
        <v>54</v>
      </c>
      <c r="D11" s="55"/>
      <c r="E11" s="53" t="s">
        <v>54</v>
      </c>
      <c r="F11" s="53"/>
      <c r="G11" s="53"/>
      <c r="H11" s="53" t="s">
        <v>38</v>
      </c>
      <c r="I11" s="53" t="s">
        <v>38</v>
      </c>
      <c r="J11" s="53"/>
      <c r="K11" s="41"/>
    </row>
    <row r="12" spans="1:11" x14ac:dyDescent="0.15">
      <c r="A12" s="44"/>
      <c r="B12" s="41"/>
      <c r="C12" s="48"/>
      <c r="D12" s="47"/>
      <c r="E12" s="49"/>
      <c r="F12" s="41"/>
      <c r="G12" s="41"/>
      <c r="H12" s="41"/>
      <c r="I12" s="41"/>
      <c r="J12" s="41"/>
      <c r="K12" s="41"/>
    </row>
    <row r="13" spans="1:11" x14ac:dyDescent="0.15">
      <c r="A13" s="45">
        <v>2</v>
      </c>
      <c r="B13" s="50">
        <v>33.189</v>
      </c>
      <c r="C13" s="48">
        <v>2191.8591737558054</v>
      </c>
      <c r="D13" s="47">
        <v>2</v>
      </c>
      <c r="E13" s="49">
        <v>2118.578352</v>
      </c>
      <c r="F13" s="41">
        <v>2</v>
      </c>
      <c r="G13" s="51"/>
      <c r="H13" s="52">
        <v>33.421999999999997</v>
      </c>
      <c r="I13" s="51">
        <v>33.189</v>
      </c>
      <c r="J13" s="52">
        <v>0.23299999999999699</v>
      </c>
      <c r="K13" s="41"/>
    </row>
    <row r="14" spans="1:11" x14ac:dyDescent="0.15">
      <c r="A14" s="45">
        <v>4</v>
      </c>
      <c r="B14" s="41">
        <v>33.957999999999998</v>
      </c>
      <c r="C14" s="48">
        <v>2218.8339418472269</v>
      </c>
      <c r="D14" s="47">
        <v>2</v>
      </c>
      <c r="E14" s="49">
        <v>2143.7184040000002</v>
      </c>
      <c r="F14" s="41">
        <v>2</v>
      </c>
      <c r="G14" s="51"/>
      <c r="H14" s="52">
        <v>34.137999999999998</v>
      </c>
      <c r="I14" s="51">
        <v>33.957999999999998</v>
      </c>
      <c r="J14" s="52">
        <v>0.18</v>
      </c>
      <c r="K14" s="41"/>
    </row>
    <row r="15" spans="1:11" x14ac:dyDescent="0.15">
      <c r="A15" s="45">
        <v>6</v>
      </c>
      <c r="B15" s="41">
        <v>33.576999999999998</v>
      </c>
      <c r="C15" s="48">
        <v>2096.769946916168</v>
      </c>
      <c r="D15" s="47">
        <v>2</v>
      </c>
      <c r="E15" s="49">
        <v>2026.141392</v>
      </c>
      <c r="F15" s="41">
        <v>2</v>
      </c>
      <c r="G15" s="51"/>
      <c r="H15" s="52">
        <v>33.814</v>
      </c>
      <c r="I15" s="51">
        <v>33.576999999999998</v>
      </c>
      <c r="J15" s="52">
        <v>0.23700000000000188</v>
      </c>
      <c r="K15" s="41"/>
    </row>
    <row r="16" spans="1:11" x14ac:dyDescent="0.15">
      <c r="A16" s="45">
        <v>8</v>
      </c>
      <c r="B16" s="41">
        <v>33.924999999999997</v>
      </c>
      <c r="C16" s="48">
        <v>2086.6810616653415</v>
      </c>
      <c r="D16" s="47">
        <v>2</v>
      </c>
      <c r="E16" s="49">
        <v>2054.4727200000002</v>
      </c>
      <c r="F16" s="41">
        <v>2</v>
      </c>
      <c r="G16" s="51"/>
      <c r="H16" s="52">
        <v>34.173000000000002</v>
      </c>
      <c r="I16" s="51">
        <v>33.924999999999997</v>
      </c>
      <c r="J16" s="52">
        <v>0.24800000000000466</v>
      </c>
      <c r="K16" s="41"/>
    </row>
    <row r="17" spans="1:11" x14ac:dyDescent="0.15">
      <c r="A17" s="45">
        <v>10</v>
      </c>
      <c r="B17" s="41">
        <v>33.326999999999998</v>
      </c>
      <c r="C17" s="48">
        <v>2187.8036482032821</v>
      </c>
      <c r="D17" s="47">
        <v>2</v>
      </c>
      <c r="E17" s="49">
        <v>2086.475516</v>
      </c>
      <c r="F17" s="41">
        <v>2</v>
      </c>
      <c r="G17" s="51"/>
      <c r="H17" s="52">
        <v>33.533000000000001</v>
      </c>
      <c r="I17" s="51">
        <v>33.326999999999998</v>
      </c>
      <c r="J17" s="52">
        <v>0.20600000000000307</v>
      </c>
      <c r="K17" s="41"/>
    </row>
    <row r="18" spans="1:11" x14ac:dyDescent="0.15">
      <c r="A18" s="45">
        <v>12</v>
      </c>
      <c r="B18" s="41">
        <v>33.838999999999999</v>
      </c>
      <c r="C18" s="48">
        <v>2220.7963671571461</v>
      </c>
      <c r="D18" s="47">
        <v>2</v>
      </c>
      <c r="E18" s="49">
        <v>2110.034936</v>
      </c>
      <c r="F18" s="41">
        <v>2</v>
      </c>
      <c r="G18" s="51"/>
      <c r="H18" s="52">
        <v>34.043999999999997</v>
      </c>
      <c r="I18" s="51">
        <v>33.838999999999999</v>
      </c>
      <c r="J18" s="52">
        <v>0.20499999999999829</v>
      </c>
      <c r="K18" s="41"/>
    </row>
    <row r="19" spans="1:11" x14ac:dyDescent="0.15">
      <c r="A19" s="45">
        <v>14</v>
      </c>
      <c r="B19" s="41">
        <v>32.9</v>
      </c>
      <c r="C19" s="48">
        <v>2123.0418119431847</v>
      </c>
      <c r="D19" s="47">
        <v>2</v>
      </c>
      <c r="E19" s="49">
        <v>2038.7364279999999</v>
      </c>
      <c r="F19" s="41">
        <v>2</v>
      </c>
      <c r="G19" s="51"/>
      <c r="H19" s="52">
        <v>33.061999999999998</v>
      </c>
      <c r="I19" s="51">
        <v>32.9</v>
      </c>
      <c r="J19" s="52">
        <v>0.16199999999999903</v>
      </c>
      <c r="K19" s="41"/>
    </row>
    <row r="20" spans="1:11" x14ac:dyDescent="0.15">
      <c r="A20" s="45">
        <v>16</v>
      </c>
      <c r="B20" s="41">
        <v>32.969000000000001</v>
      </c>
      <c r="C20" s="48"/>
      <c r="D20" s="47">
        <v>9</v>
      </c>
      <c r="E20" s="49">
        <v>2087.0957639999997</v>
      </c>
      <c r="F20" s="41">
        <v>2</v>
      </c>
      <c r="G20" s="51"/>
      <c r="H20" s="52">
        <v>33.15</v>
      </c>
      <c r="I20" s="51">
        <v>32.969000000000001</v>
      </c>
      <c r="J20" s="52">
        <v>0.18099999999999739</v>
      </c>
      <c r="K20" s="41"/>
    </row>
    <row r="21" spans="1:11" x14ac:dyDescent="0.15">
      <c r="A21" s="45">
        <v>18</v>
      </c>
      <c r="B21" s="50">
        <v>32.927999999999997</v>
      </c>
      <c r="C21" s="48">
        <v>2171.9546599472324</v>
      </c>
      <c r="D21" s="47">
        <v>2</v>
      </c>
      <c r="E21" s="49">
        <v>2073.6203759999999</v>
      </c>
      <c r="F21" s="41">
        <v>2</v>
      </c>
      <c r="G21" s="51"/>
      <c r="H21" s="52">
        <v>33.106000000000002</v>
      </c>
      <c r="I21" s="51">
        <v>32.927999999999997</v>
      </c>
      <c r="J21" s="52">
        <v>0.17800000000000438</v>
      </c>
      <c r="K21" s="41"/>
    </row>
    <row r="22" spans="1:11" x14ac:dyDescent="0.15">
      <c r="A22" s="45">
        <v>22</v>
      </c>
      <c r="B22" s="41">
        <v>33.398000000000003</v>
      </c>
      <c r="C22" s="48">
        <v>2104.6255515410126</v>
      </c>
      <c r="D22" s="47">
        <v>2</v>
      </c>
      <c r="E22" s="49">
        <v>2018.1582000000001</v>
      </c>
      <c r="F22" s="41">
        <v>2</v>
      </c>
      <c r="G22" s="51"/>
      <c r="H22" s="52">
        <v>33.642000000000003</v>
      </c>
      <c r="I22" s="51">
        <v>33.398000000000003</v>
      </c>
      <c r="J22" s="52">
        <v>0.24399999999999977</v>
      </c>
      <c r="K22" s="41"/>
    </row>
    <row r="23" spans="1:11" x14ac:dyDescent="0.15">
      <c r="A23" s="45">
        <v>24</v>
      </c>
      <c r="B23" s="41">
        <v>33.96</v>
      </c>
      <c r="C23" s="48">
        <v>2236.1465693952509</v>
      </c>
      <c r="D23" s="47">
        <v>2</v>
      </c>
      <c r="E23" s="49">
        <v>2087.6659920000002</v>
      </c>
      <c r="F23" s="41">
        <v>2</v>
      </c>
      <c r="G23" s="51"/>
      <c r="H23" s="52">
        <v>34.177999999999997</v>
      </c>
      <c r="I23" s="51">
        <v>33.96</v>
      </c>
      <c r="J23" s="52">
        <v>0.21799999999999642</v>
      </c>
      <c r="K23" s="41"/>
    </row>
    <row r="24" spans="1:11" x14ac:dyDescent="0.15">
      <c r="A24" s="45">
        <v>26</v>
      </c>
      <c r="B24" s="41">
        <v>34.061</v>
      </c>
      <c r="C24" s="48">
        <v>2241.2848158103984</v>
      </c>
      <c r="D24" s="47">
        <v>2</v>
      </c>
      <c r="E24" s="49">
        <v>2078.502328</v>
      </c>
      <c r="F24" s="41">
        <v>2</v>
      </c>
      <c r="G24" s="51"/>
      <c r="H24" s="52">
        <v>34.253</v>
      </c>
      <c r="I24" s="51">
        <v>34.061</v>
      </c>
      <c r="J24" s="52">
        <v>0.19200000000000017</v>
      </c>
      <c r="K24" s="41"/>
    </row>
    <row r="25" spans="1:11" x14ac:dyDescent="0.15">
      <c r="A25" s="45">
        <v>28</v>
      </c>
      <c r="B25" s="41">
        <v>34.207999999999998</v>
      </c>
      <c r="C25" s="48">
        <v>2137.1385954356942</v>
      </c>
      <c r="D25" s="47">
        <v>2</v>
      </c>
      <c r="E25" s="49">
        <v>2064.1866040000004</v>
      </c>
      <c r="F25" s="41">
        <v>2</v>
      </c>
      <c r="G25" s="51"/>
      <c r="H25" s="52">
        <v>34.372999999999998</v>
      </c>
      <c r="I25" s="51">
        <v>34.207999999999998</v>
      </c>
      <c r="J25" s="52">
        <v>0.16499999999999915</v>
      </c>
      <c r="K25" s="41"/>
    </row>
    <row r="26" spans="1:11" x14ac:dyDescent="0.15">
      <c r="A26" s="45">
        <v>30</v>
      </c>
      <c r="B26" s="41">
        <v>33.972999999999999</v>
      </c>
      <c r="C26" s="48">
        <v>2140.8040973376765</v>
      </c>
      <c r="D26" s="47">
        <v>2</v>
      </c>
      <c r="E26" s="49">
        <v>2017.8980960000001</v>
      </c>
      <c r="F26" s="41">
        <v>2</v>
      </c>
      <c r="G26" s="51"/>
      <c r="H26" s="52">
        <v>34.122</v>
      </c>
      <c r="I26" s="51">
        <v>33.972999999999999</v>
      </c>
      <c r="J26" s="52">
        <v>0.14900000000000091</v>
      </c>
      <c r="K26" s="41"/>
    </row>
    <row r="27" spans="1:11" x14ac:dyDescent="0.15">
      <c r="A27" s="45">
        <v>32</v>
      </c>
      <c r="B27" s="41">
        <v>34.087000000000003</v>
      </c>
      <c r="C27" s="48">
        <v>2141.9058291016859</v>
      </c>
      <c r="D27" s="47">
        <v>2</v>
      </c>
      <c r="E27" s="49">
        <v>2035.51514</v>
      </c>
      <c r="F27" s="41">
        <v>2</v>
      </c>
      <c r="G27" s="51"/>
      <c r="H27" s="52">
        <v>34.268999999999998</v>
      </c>
      <c r="I27" s="51">
        <v>34.087000000000003</v>
      </c>
      <c r="J27" s="52">
        <v>0.18199999999999505</v>
      </c>
      <c r="K27" s="41"/>
    </row>
    <row r="28" spans="1:11" x14ac:dyDescent="0.15">
      <c r="A28" s="45">
        <v>34</v>
      </c>
      <c r="B28" s="41">
        <v>33.914000000000001</v>
      </c>
      <c r="C28" s="48">
        <v>2148.2621740088007</v>
      </c>
      <c r="D28" s="47">
        <v>2</v>
      </c>
      <c r="E28" s="49">
        <v>2034.5547560000002</v>
      </c>
      <c r="F28" s="41">
        <v>2</v>
      </c>
      <c r="G28" s="51"/>
      <c r="H28" s="52">
        <v>34.055999999999997</v>
      </c>
      <c r="I28" s="51">
        <v>33.914000000000001</v>
      </c>
      <c r="J28" s="52">
        <v>0.14199999999999591</v>
      </c>
      <c r="K28" s="41"/>
    </row>
    <row r="29" spans="1:11" x14ac:dyDescent="0.15">
      <c r="A29" s="45">
        <v>36</v>
      </c>
      <c r="B29" s="41">
        <v>33.314</v>
      </c>
      <c r="C29" s="48">
        <v>2156.0013118483112</v>
      </c>
      <c r="D29" s="47">
        <v>2</v>
      </c>
      <c r="E29" s="49">
        <v>1990.5471600000001</v>
      </c>
      <c r="F29" s="41">
        <v>2</v>
      </c>
      <c r="G29" s="51"/>
      <c r="H29" s="52">
        <v>33.47</v>
      </c>
      <c r="I29" s="51">
        <v>33.314</v>
      </c>
      <c r="J29" s="52">
        <v>0.15599999999999881</v>
      </c>
      <c r="K29" s="41"/>
    </row>
    <row r="30" spans="1:11" x14ac:dyDescent="0.15">
      <c r="A30" s="45">
        <v>38</v>
      </c>
      <c r="B30" s="41">
        <v>33.868000000000002</v>
      </c>
      <c r="C30" s="48">
        <v>2140.5315410462258</v>
      </c>
      <c r="D30" s="47">
        <v>2</v>
      </c>
      <c r="E30" s="49">
        <v>2033.0541560000001</v>
      </c>
      <c r="F30" s="41">
        <v>2</v>
      </c>
      <c r="G30" s="51"/>
      <c r="H30" s="52">
        <v>34.027000000000001</v>
      </c>
      <c r="I30" s="51">
        <v>33.868000000000002</v>
      </c>
      <c r="J30" s="52">
        <v>0.15899999999999892</v>
      </c>
      <c r="K30" s="41"/>
    </row>
    <row r="31" spans="1:11" x14ac:dyDescent="0.15">
      <c r="A31" s="45">
        <v>40</v>
      </c>
      <c r="B31" s="41">
        <v>33.146999999999998</v>
      </c>
      <c r="C31" s="48">
        <v>2062.6854018784898</v>
      </c>
      <c r="D31" s="47">
        <v>2</v>
      </c>
      <c r="E31" s="49">
        <v>1992.0877760000001</v>
      </c>
      <c r="F31" s="41">
        <v>2</v>
      </c>
      <c r="G31" s="51"/>
      <c r="H31" s="52">
        <v>33.347999999999999</v>
      </c>
      <c r="I31" s="51">
        <v>33.146999999999998</v>
      </c>
      <c r="J31" s="52">
        <v>0.20100000000000051</v>
      </c>
      <c r="K31" s="41"/>
    </row>
    <row r="32" spans="1:11" x14ac:dyDescent="0.15">
      <c r="A32" s="45">
        <v>42</v>
      </c>
      <c r="B32" s="41">
        <v>33.356999999999999</v>
      </c>
      <c r="C32" s="48">
        <v>2144.734651227931</v>
      </c>
      <c r="D32" s="47">
        <v>2</v>
      </c>
      <c r="E32" s="49">
        <v>1999.840876</v>
      </c>
      <c r="F32" s="41">
        <v>2</v>
      </c>
      <c r="G32" s="51"/>
      <c r="H32" s="52">
        <v>33.526000000000003</v>
      </c>
      <c r="I32" s="51">
        <v>33.356999999999999</v>
      </c>
      <c r="J32" s="52">
        <v>0.16900000000000404</v>
      </c>
      <c r="K32" s="41"/>
    </row>
    <row r="33" spans="1:15" x14ac:dyDescent="0.15">
      <c r="A33" s="45">
        <v>44</v>
      </c>
      <c r="B33" s="41">
        <v>33.045000000000002</v>
      </c>
      <c r="C33" s="48">
        <v>2134.7770412540435</v>
      </c>
      <c r="D33" s="47">
        <v>2</v>
      </c>
      <c r="E33" s="49">
        <v>1990.2870560000001</v>
      </c>
      <c r="F33" s="41">
        <v>2</v>
      </c>
      <c r="G33" s="51"/>
      <c r="H33" s="52">
        <v>33.201000000000001</v>
      </c>
      <c r="I33" s="51">
        <v>33.045000000000002</v>
      </c>
      <c r="J33" s="52">
        <v>0.15599999999999881</v>
      </c>
      <c r="K33" s="41"/>
    </row>
    <row r="34" spans="1:15" x14ac:dyDescent="0.15">
      <c r="A34" s="45">
        <v>46</v>
      </c>
      <c r="B34" s="50">
        <v>33.604999999999997</v>
      </c>
      <c r="C34" s="48">
        <v>2141.6697937523718</v>
      </c>
      <c r="D34" s="47">
        <v>2</v>
      </c>
      <c r="E34" s="49">
        <v>2001.741636</v>
      </c>
      <c r="F34" s="41">
        <v>2</v>
      </c>
      <c r="G34" s="51"/>
      <c r="H34" s="52">
        <v>33.804000000000002</v>
      </c>
      <c r="I34" s="51">
        <v>33.604999999999997</v>
      </c>
      <c r="J34" s="52">
        <v>0.19900000000000517</v>
      </c>
      <c r="K34" s="41"/>
    </row>
    <row r="35" spans="1:15" x14ac:dyDescent="0.15">
      <c r="A35" s="45">
        <v>48</v>
      </c>
      <c r="B35" s="41">
        <v>33.298999999999999</v>
      </c>
      <c r="C35" s="48"/>
      <c r="D35" s="47">
        <v>9</v>
      </c>
      <c r="E35" s="49">
        <v>1983.964528</v>
      </c>
      <c r="F35" s="41">
        <v>2</v>
      </c>
      <c r="G35" s="51"/>
      <c r="H35" s="52">
        <v>33.466999999999999</v>
      </c>
      <c r="I35" s="51">
        <v>33.298999999999999</v>
      </c>
      <c r="J35" s="52">
        <v>0.16799999999999926</v>
      </c>
      <c r="K35" s="41"/>
    </row>
    <row r="36" spans="1:15" x14ac:dyDescent="0.15">
      <c r="A36" s="46"/>
      <c r="B36" s="41"/>
      <c r="C36" s="41"/>
      <c r="D36" s="41" t="s">
        <v>114</v>
      </c>
      <c r="E36" s="41"/>
      <c r="F36" s="41"/>
      <c r="G36" s="41"/>
      <c r="H36" s="41"/>
      <c r="I36" s="41"/>
      <c r="J36" s="41"/>
      <c r="K36" s="41"/>
    </row>
    <row r="37" spans="1:15" x14ac:dyDescent="0.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spans="1:15" x14ac:dyDescent="0.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15" x14ac:dyDescent="0.15">
      <c r="A39" s="41" t="s">
        <v>115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15" x14ac:dyDescent="0.15">
      <c r="A40" t="s">
        <v>11</v>
      </c>
    </row>
    <row r="41" spans="1:15" x14ac:dyDescent="0.15">
      <c r="A41" t="s">
        <v>93</v>
      </c>
    </row>
    <row r="43" spans="1:15" x14ac:dyDescent="0.15">
      <c r="A43" s="60" t="s">
        <v>153</v>
      </c>
      <c r="B43" s="60" t="s">
        <v>154</v>
      </c>
      <c r="C43" s="60" t="s">
        <v>155</v>
      </c>
      <c r="D43" s="60" t="s">
        <v>156</v>
      </c>
      <c r="E43" s="60" t="s">
        <v>157</v>
      </c>
      <c r="F43" s="60" t="s">
        <v>52</v>
      </c>
      <c r="G43" s="60" t="s">
        <v>109</v>
      </c>
      <c r="H43" s="60" t="s">
        <v>110</v>
      </c>
      <c r="I43" s="61" t="s">
        <v>111</v>
      </c>
      <c r="J43" s="60" t="s">
        <v>110</v>
      </c>
      <c r="K43" s="60"/>
      <c r="L43" s="60" t="s">
        <v>112</v>
      </c>
      <c r="M43" s="60" t="s">
        <v>53</v>
      </c>
      <c r="N43" s="60" t="s">
        <v>113</v>
      </c>
      <c r="O43" s="60"/>
    </row>
    <row r="44" spans="1:15" x14ac:dyDescent="0.15">
      <c r="A44" s="60" t="s">
        <v>158</v>
      </c>
      <c r="B44" s="60" t="s">
        <v>159</v>
      </c>
      <c r="C44" s="60" t="s">
        <v>160</v>
      </c>
      <c r="D44" s="60" t="s">
        <v>160</v>
      </c>
      <c r="E44" s="60" t="s">
        <v>161</v>
      </c>
      <c r="F44" s="60" t="s">
        <v>53</v>
      </c>
      <c r="G44" s="60" t="s">
        <v>54</v>
      </c>
      <c r="H44" s="62"/>
      <c r="I44" s="60" t="s">
        <v>54</v>
      </c>
      <c r="J44" s="60"/>
      <c r="K44" s="60"/>
      <c r="L44" s="60" t="s">
        <v>38</v>
      </c>
      <c r="M44" s="60" t="s">
        <v>38</v>
      </c>
      <c r="N44" s="60"/>
      <c r="O44" s="60"/>
    </row>
    <row r="45" spans="1:15" x14ac:dyDescent="0.15">
      <c r="A45" s="60"/>
      <c r="B45" s="60"/>
      <c r="C45" s="60"/>
      <c r="D45" s="60"/>
      <c r="E45" s="60"/>
      <c r="F45" s="60"/>
      <c r="G45" s="58"/>
      <c r="H45" s="62"/>
      <c r="I45" s="63"/>
      <c r="J45" s="60"/>
      <c r="K45" s="60"/>
      <c r="L45" s="60"/>
      <c r="M45" s="60"/>
      <c r="N45" s="60"/>
      <c r="O45" s="60"/>
    </row>
    <row r="46" spans="1:15" x14ac:dyDescent="0.15">
      <c r="A46" s="64" t="s">
        <v>162</v>
      </c>
      <c r="B46" s="64" t="s">
        <v>163</v>
      </c>
      <c r="C46" s="64">
        <v>-999</v>
      </c>
      <c r="D46" s="64">
        <v>2</v>
      </c>
      <c r="E46" s="64">
        <v>0</v>
      </c>
      <c r="F46" s="64">
        <v>33.189</v>
      </c>
      <c r="G46" s="58">
        <v>2191.8591737558054</v>
      </c>
      <c r="H46" s="62">
        <v>2</v>
      </c>
      <c r="I46" s="63">
        <v>2118.578352</v>
      </c>
      <c r="J46" s="60">
        <v>2</v>
      </c>
      <c r="K46" s="65"/>
      <c r="L46" s="66">
        <v>33.421999999999997</v>
      </c>
      <c r="M46" s="65">
        <v>33.189</v>
      </c>
      <c r="N46" s="66">
        <v>0.23299999999999699</v>
      </c>
      <c r="O46" s="60"/>
    </row>
    <row r="47" spans="1:15" x14ac:dyDescent="0.15">
      <c r="A47" s="60" t="s">
        <v>162</v>
      </c>
      <c r="B47" s="60" t="s">
        <v>163</v>
      </c>
      <c r="C47" s="60">
        <v>-999</v>
      </c>
      <c r="D47" s="60">
        <v>4</v>
      </c>
      <c r="E47" s="60">
        <v>0</v>
      </c>
      <c r="F47" s="60">
        <v>33.957999999999998</v>
      </c>
      <c r="G47" s="58">
        <v>2218.8339418472269</v>
      </c>
      <c r="H47" s="62">
        <v>2</v>
      </c>
      <c r="I47" s="63">
        <v>2143.7184040000002</v>
      </c>
      <c r="J47" s="60">
        <v>2</v>
      </c>
      <c r="K47" s="65"/>
      <c r="L47" s="66">
        <v>34.137999999999998</v>
      </c>
      <c r="M47" s="65">
        <v>33.957999999999998</v>
      </c>
      <c r="N47" s="66">
        <v>0.18</v>
      </c>
      <c r="O47" s="60"/>
    </row>
    <row r="48" spans="1:15" x14ac:dyDescent="0.15">
      <c r="A48" s="60" t="s">
        <v>162</v>
      </c>
      <c r="B48" s="60" t="s">
        <v>163</v>
      </c>
      <c r="C48" s="60">
        <v>-999</v>
      </c>
      <c r="D48" s="60">
        <v>6</v>
      </c>
      <c r="E48" s="60">
        <v>0</v>
      </c>
      <c r="F48" s="60">
        <v>33.576999999999998</v>
      </c>
      <c r="G48" s="58">
        <v>2096.769946916168</v>
      </c>
      <c r="H48" s="62">
        <v>2</v>
      </c>
      <c r="I48" s="63">
        <v>2026.141392</v>
      </c>
      <c r="J48" s="60">
        <v>2</v>
      </c>
      <c r="K48" s="65"/>
      <c r="L48" s="66">
        <v>33.814</v>
      </c>
      <c r="M48" s="65">
        <v>33.576999999999998</v>
      </c>
      <c r="N48" s="66">
        <v>0.23700000000000188</v>
      </c>
      <c r="O48" s="60"/>
    </row>
    <row r="49" spans="1:15" x14ac:dyDescent="0.15">
      <c r="A49" s="60" t="s">
        <v>162</v>
      </c>
      <c r="B49" s="60" t="s">
        <v>163</v>
      </c>
      <c r="C49" s="60">
        <v>-999</v>
      </c>
      <c r="D49" s="60">
        <v>8</v>
      </c>
      <c r="E49" s="60">
        <v>0</v>
      </c>
      <c r="F49" s="60">
        <v>33.924999999999997</v>
      </c>
      <c r="G49" s="58">
        <v>2086.6810616653415</v>
      </c>
      <c r="H49" s="62">
        <v>2</v>
      </c>
      <c r="I49" s="63">
        <v>2054.4727200000002</v>
      </c>
      <c r="J49" s="60">
        <v>2</v>
      </c>
      <c r="K49" s="65"/>
      <c r="L49" s="66">
        <v>34.173000000000002</v>
      </c>
      <c r="M49" s="65">
        <v>33.924999999999997</v>
      </c>
      <c r="N49" s="66">
        <v>0.24800000000000466</v>
      </c>
      <c r="O49" s="60"/>
    </row>
    <row r="50" spans="1:15" x14ac:dyDescent="0.15">
      <c r="A50" s="60" t="s">
        <v>162</v>
      </c>
      <c r="B50" s="60" t="s">
        <v>163</v>
      </c>
      <c r="C50" s="60">
        <v>-999</v>
      </c>
      <c r="D50" s="60">
        <v>10</v>
      </c>
      <c r="E50" s="60">
        <v>0</v>
      </c>
      <c r="F50" s="60">
        <v>33.326999999999998</v>
      </c>
      <c r="G50" s="58">
        <v>2187.8036482032821</v>
      </c>
      <c r="H50" s="62">
        <v>2</v>
      </c>
      <c r="I50" s="63">
        <v>2086.475516</v>
      </c>
      <c r="J50" s="60">
        <v>2</v>
      </c>
      <c r="K50" s="65"/>
      <c r="L50" s="66">
        <v>33.533000000000001</v>
      </c>
      <c r="M50" s="65">
        <v>33.326999999999998</v>
      </c>
      <c r="N50" s="66">
        <v>0.20600000000000307</v>
      </c>
      <c r="O50" s="60"/>
    </row>
    <row r="51" spans="1:15" x14ac:dyDescent="0.15">
      <c r="A51" s="60" t="s">
        <v>162</v>
      </c>
      <c r="B51" s="60" t="s">
        <v>163</v>
      </c>
      <c r="C51" s="60">
        <v>-999</v>
      </c>
      <c r="D51" s="60">
        <v>12</v>
      </c>
      <c r="E51" s="60">
        <v>0</v>
      </c>
      <c r="F51" s="60">
        <v>33.838999999999999</v>
      </c>
      <c r="G51" s="58">
        <v>2220.7963671571461</v>
      </c>
      <c r="H51" s="62">
        <v>2</v>
      </c>
      <c r="I51" s="63">
        <v>2110.034936</v>
      </c>
      <c r="J51" s="60">
        <v>2</v>
      </c>
      <c r="K51" s="65"/>
      <c r="L51" s="66">
        <v>34.043999999999997</v>
      </c>
      <c r="M51" s="65">
        <v>33.838999999999999</v>
      </c>
      <c r="N51" s="66">
        <v>0.20499999999999829</v>
      </c>
      <c r="O51" s="60"/>
    </row>
    <row r="52" spans="1:15" x14ac:dyDescent="0.15">
      <c r="A52" s="60" t="s">
        <v>162</v>
      </c>
      <c r="B52" s="60" t="s">
        <v>163</v>
      </c>
      <c r="C52" s="60">
        <v>-999</v>
      </c>
      <c r="D52" s="60">
        <v>14</v>
      </c>
      <c r="E52" s="60">
        <v>0</v>
      </c>
      <c r="F52" s="60">
        <v>32.9</v>
      </c>
      <c r="G52" s="58">
        <v>2123.0418119431847</v>
      </c>
      <c r="H52" s="62">
        <v>2</v>
      </c>
      <c r="I52" s="63">
        <v>2038.7364279999999</v>
      </c>
      <c r="J52" s="60">
        <v>2</v>
      </c>
      <c r="K52" s="65"/>
      <c r="L52" s="66">
        <v>33.061999999999998</v>
      </c>
      <c r="M52" s="65">
        <v>32.9</v>
      </c>
      <c r="N52" s="66">
        <v>0.16199999999999903</v>
      </c>
      <c r="O52" s="60"/>
    </row>
    <row r="53" spans="1:15" x14ac:dyDescent="0.15">
      <c r="A53" s="60" t="s">
        <v>162</v>
      </c>
      <c r="B53" s="60" t="s">
        <v>163</v>
      </c>
      <c r="C53" s="60">
        <v>-999</v>
      </c>
      <c r="D53" s="60">
        <v>16</v>
      </c>
      <c r="E53" s="60">
        <v>0</v>
      </c>
      <c r="F53" s="60">
        <v>32.969000000000001</v>
      </c>
      <c r="G53" s="58"/>
      <c r="H53" s="62">
        <v>9</v>
      </c>
      <c r="I53" s="63">
        <v>2087.0957639999997</v>
      </c>
      <c r="J53" s="60">
        <v>2</v>
      </c>
      <c r="K53" s="65"/>
      <c r="L53" s="66">
        <v>33.15</v>
      </c>
      <c r="M53" s="65">
        <v>32.969000000000001</v>
      </c>
      <c r="N53" s="66">
        <v>0.18099999999999739</v>
      </c>
      <c r="O53" s="60"/>
    </row>
    <row r="54" spans="1:15" x14ac:dyDescent="0.15">
      <c r="A54" s="64" t="s">
        <v>162</v>
      </c>
      <c r="B54" s="64" t="s">
        <v>163</v>
      </c>
      <c r="C54" s="64">
        <v>-999</v>
      </c>
      <c r="D54" s="64">
        <v>18</v>
      </c>
      <c r="E54" s="64">
        <v>0</v>
      </c>
      <c r="F54" s="64">
        <v>32.927999999999997</v>
      </c>
      <c r="G54" s="58">
        <v>2171.9546599472324</v>
      </c>
      <c r="H54" s="62">
        <v>2</v>
      </c>
      <c r="I54" s="63">
        <v>2073.6203759999999</v>
      </c>
      <c r="J54" s="60">
        <v>2</v>
      </c>
      <c r="K54" s="65"/>
      <c r="L54" s="66">
        <v>33.106000000000002</v>
      </c>
      <c r="M54" s="65">
        <v>32.927999999999997</v>
      </c>
      <c r="N54" s="66">
        <v>0.17800000000000438</v>
      </c>
      <c r="O54" s="60"/>
    </row>
    <row r="55" spans="1:15" x14ac:dyDescent="0.15">
      <c r="A55" s="60" t="s">
        <v>162</v>
      </c>
      <c r="B55" s="60" t="s">
        <v>163</v>
      </c>
      <c r="C55" s="60">
        <v>-999</v>
      </c>
      <c r="D55" s="60">
        <v>22</v>
      </c>
      <c r="E55" s="60">
        <v>0</v>
      </c>
      <c r="F55" s="60">
        <v>33.398000000000003</v>
      </c>
      <c r="G55" s="58">
        <v>2104.6255515410126</v>
      </c>
      <c r="H55" s="62">
        <v>2</v>
      </c>
      <c r="I55" s="63">
        <v>2018.1582000000001</v>
      </c>
      <c r="J55" s="60">
        <v>2</v>
      </c>
      <c r="K55" s="65"/>
      <c r="L55" s="66">
        <v>33.642000000000003</v>
      </c>
      <c r="M55" s="65">
        <v>33.398000000000003</v>
      </c>
      <c r="N55" s="66">
        <v>0.24399999999999977</v>
      </c>
      <c r="O55" s="60"/>
    </row>
    <row r="56" spans="1:15" x14ac:dyDescent="0.15">
      <c r="A56" s="60" t="s">
        <v>162</v>
      </c>
      <c r="B56" s="60" t="s">
        <v>163</v>
      </c>
      <c r="C56" s="60">
        <v>-999</v>
      </c>
      <c r="D56" s="60">
        <v>24</v>
      </c>
      <c r="E56" s="60">
        <v>0</v>
      </c>
      <c r="F56" s="60">
        <v>33.96</v>
      </c>
      <c r="G56" s="58">
        <v>2236.1465693952509</v>
      </c>
      <c r="H56" s="62">
        <v>2</v>
      </c>
      <c r="I56" s="63">
        <v>2087.6659920000002</v>
      </c>
      <c r="J56" s="60">
        <v>2</v>
      </c>
      <c r="K56" s="65"/>
      <c r="L56" s="66">
        <v>34.177999999999997</v>
      </c>
      <c r="M56" s="65">
        <v>33.96</v>
      </c>
      <c r="N56" s="66">
        <v>0.21799999999999642</v>
      </c>
      <c r="O56" s="60"/>
    </row>
    <row r="57" spans="1:15" x14ac:dyDescent="0.15">
      <c r="A57" s="60" t="s">
        <v>162</v>
      </c>
      <c r="B57" s="60" t="s">
        <v>163</v>
      </c>
      <c r="C57" s="60">
        <v>-999</v>
      </c>
      <c r="D57" s="60">
        <v>26</v>
      </c>
      <c r="E57" s="60">
        <v>0</v>
      </c>
      <c r="F57" s="60">
        <v>34.061</v>
      </c>
      <c r="G57" s="58">
        <v>2241.2848158103984</v>
      </c>
      <c r="H57" s="62">
        <v>2</v>
      </c>
      <c r="I57" s="63">
        <v>2078.502328</v>
      </c>
      <c r="J57" s="60">
        <v>2</v>
      </c>
      <c r="K57" s="65"/>
      <c r="L57" s="66">
        <v>34.253</v>
      </c>
      <c r="M57" s="65">
        <v>34.061</v>
      </c>
      <c r="N57" s="66">
        <v>0.19200000000000017</v>
      </c>
      <c r="O57" s="60"/>
    </row>
    <row r="58" spans="1:15" x14ac:dyDescent="0.15">
      <c r="A58" s="60" t="s">
        <v>162</v>
      </c>
      <c r="B58" s="60" t="s">
        <v>163</v>
      </c>
      <c r="C58" s="60">
        <v>-999</v>
      </c>
      <c r="D58" s="60">
        <v>28</v>
      </c>
      <c r="E58" s="60">
        <v>0</v>
      </c>
      <c r="F58" s="60">
        <v>34.207999999999998</v>
      </c>
      <c r="G58" s="58">
        <v>2137.1385954356942</v>
      </c>
      <c r="H58" s="62">
        <v>2</v>
      </c>
      <c r="I58" s="63">
        <v>2064.1866040000004</v>
      </c>
      <c r="J58" s="60">
        <v>2</v>
      </c>
      <c r="K58" s="65"/>
      <c r="L58" s="66">
        <v>34.372999999999998</v>
      </c>
      <c r="M58" s="65">
        <v>34.207999999999998</v>
      </c>
      <c r="N58" s="66">
        <v>0.16499999999999915</v>
      </c>
      <c r="O58" s="60"/>
    </row>
    <row r="59" spans="1:15" x14ac:dyDescent="0.15">
      <c r="A59" s="60" t="s">
        <v>162</v>
      </c>
      <c r="B59" s="60" t="s">
        <v>163</v>
      </c>
      <c r="C59" s="60">
        <v>-999</v>
      </c>
      <c r="D59" s="60">
        <v>30</v>
      </c>
      <c r="E59" s="60">
        <v>0</v>
      </c>
      <c r="F59" s="60">
        <v>33.972999999999999</v>
      </c>
      <c r="G59" s="58">
        <v>2140.8040973376765</v>
      </c>
      <c r="H59" s="62">
        <v>2</v>
      </c>
      <c r="I59" s="63">
        <v>2017.8980960000001</v>
      </c>
      <c r="J59" s="60">
        <v>2</v>
      </c>
      <c r="K59" s="65"/>
      <c r="L59" s="66">
        <v>34.122</v>
      </c>
      <c r="M59" s="65">
        <v>33.972999999999999</v>
      </c>
      <c r="N59" s="66">
        <v>0.14900000000000091</v>
      </c>
      <c r="O59" s="60"/>
    </row>
    <row r="60" spans="1:15" x14ac:dyDescent="0.15">
      <c r="A60" s="60" t="s">
        <v>162</v>
      </c>
      <c r="B60" s="60" t="s">
        <v>163</v>
      </c>
      <c r="C60" s="60">
        <v>-999</v>
      </c>
      <c r="D60" s="60">
        <v>32</v>
      </c>
      <c r="E60" s="60">
        <v>0</v>
      </c>
      <c r="F60" s="60">
        <v>34.087000000000003</v>
      </c>
      <c r="G60" s="58">
        <v>2141.9058291016859</v>
      </c>
      <c r="H60" s="62">
        <v>2</v>
      </c>
      <c r="I60" s="63">
        <v>2035.51514</v>
      </c>
      <c r="J60" s="60">
        <v>2</v>
      </c>
      <c r="K60" s="65"/>
      <c r="L60" s="66">
        <v>34.268999999999998</v>
      </c>
      <c r="M60" s="65">
        <v>34.087000000000003</v>
      </c>
      <c r="N60" s="66">
        <v>0.18199999999999505</v>
      </c>
      <c r="O60" s="60"/>
    </row>
    <row r="61" spans="1:15" x14ac:dyDescent="0.15">
      <c r="A61" s="60" t="s">
        <v>162</v>
      </c>
      <c r="B61" s="60" t="s">
        <v>163</v>
      </c>
      <c r="C61" s="60">
        <v>-999</v>
      </c>
      <c r="D61" s="60">
        <v>34</v>
      </c>
      <c r="E61" s="60">
        <v>0</v>
      </c>
      <c r="F61" s="60">
        <v>33.914000000000001</v>
      </c>
      <c r="G61" s="58">
        <v>2148.2621740088007</v>
      </c>
      <c r="H61" s="62">
        <v>2</v>
      </c>
      <c r="I61" s="63">
        <v>2034.5547560000002</v>
      </c>
      <c r="J61" s="60">
        <v>2</v>
      </c>
      <c r="K61" s="65"/>
      <c r="L61" s="66">
        <v>34.055999999999997</v>
      </c>
      <c r="M61" s="65">
        <v>33.914000000000001</v>
      </c>
      <c r="N61" s="66">
        <v>0.14199999999999591</v>
      </c>
      <c r="O61" s="60"/>
    </row>
    <row r="62" spans="1:15" x14ac:dyDescent="0.15">
      <c r="A62" s="60" t="s">
        <v>162</v>
      </c>
      <c r="B62" s="60" t="s">
        <v>163</v>
      </c>
      <c r="C62" s="60">
        <v>-999</v>
      </c>
      <c r="D62" s="60">
        <v>36</v>
      </c>
      <c r="E62" s="60">
        <v>0</v>
      </c>
      <c r="F62" s="60">
        <v>33.314</v>
      </c>
      <c r="G62" s="58">
        <v>2156.0013118483112</v>
      </c>
      <c r="H62" s="62">
        <v>2</v>
      </c>
      <c r="I62" s="63">
        <v>1990.5471600000001</v>
      </c>
      <c r="J62" s="60">
        <v>2</v>
      </c>
      <c r="K62" s="65"/>
      <c r="L62" s="66">
        <v>33.47</v>
      </c>
      <c r="M62" s="65">
        <v>33.314</v>
      </c>
      <c r="N62" s="66">
        <v>0.15599999999999881</v>
      </c>
      <c r="O62" s="60"/>
    </row>
    <row r="63" spans="1:15" x14ac:dyDescent="0.15">
      <c r="A63" s="60" t="s">
        <v>162</v>
      </c>
      <c r="B63" s="60" t="s">
        <v>163</v>
      </c>
      <c r="C63" s="60">
        <v>-999</v>
      </c>
      <c r="D63" s="60">
        <v>38</v>
      </c>
      <c r="E63" s="60">
        <v>0</v>
      </c>
      <c r="F63" s="60">
        <v>33.868000000000002</v>
      </c>
      <c r="G63" s="58">
        <v>2140.5315410462258</v>
      </c>
      <c r="H63" s="62">
        <v>2</v>
      </c>
      <c r="I63" s="63">
        <v>2033.0541560000001</v>
      </c>
      <c r="J63" s="60">
        <v>2</v>
      </c>
      <c r="K63" s="65"/>
      <c r="L63" s="66">
        <v>34.027000000000001</v>
      </c>
      <c r="M63" s="65">
        <v>33.868000000000002</v>
      </c>
      <c r="N63" s="66">
        <v>0.15899999999999892</v>
      </c>
      <c r="O63" s="60"/>
    </row>
    <row r="64" spans="1:15" x14ac:dyDescent="0.15">
      <c r="A64" s="60" t="s">
        <v>162</v>
      </c>
      <c r="B64" s="60" t="s">
        <v>163</v>
      </c>
      <c r="C64" s="60">
        <v>-999</v>
      </c>
      <c r="D64" s="60">
        <v>40</v>
      </c>
      <c r="E64" s="60">
        <v>0</v>
      </c>
      <c r="F64" s="60">
        <v>33.146999999999998</v>
      </c>
      <c r="G64" s="58">
        <v>2062.6854018784898</v>
      </c>
      <c r="H64" s="62">
        <v>2</v>
      </c>
      <c r="I64" s="63">
        <v>1992.0877760000001</v>
      </c>
      <c r="J64" s="60">
        <v>2</v>
      </c>
      <c r="K64" s="65"/>
      <c r="L64" s="66">
        <v>33.347999999999999</v>
      </c>
      <c r="M64" s="65">
        <v>33.146999999999998</v>
      </c>
      <c r="N64" s="66">
        <v>0.20100000000000051</v>
      </c>
      <c r="O64" s="60"/>
    </row>
    <row r="65" spans="1:15" x14ac:dyDescent="0.15">
      <c r="A65" s="60" t="s">
        <v>162</v>
      </c>
      <c r="B65" s="60" t="s">
        <v>163</v>
      </c>
      <c r="C65" s="60">
        <v>-999</v>
      </c>
      <c r="D65" s="60">
        <v>42</v>
      </c>
      <c r="E65" s="60">
        <v>0</v>
      </c>
      <c r="F65" s="60">
        <v>33.356999999999999</v>
      </c>
      <c r="G65" s="58">
        <v>2144.734651227931</v>
      </c>
      <c r="H65" s="62">
        <v>2</v>
      </c>
      <c r="I65" s="63">
        <v>1999.840876</v>
      </c>
      <c r="J65" s="60">
        <v>2</v>
      </c>
      <c r="K65" s="65"/>
      <c r="L65" s="66">
        <v>33.526000000000003</v>
      </c>
      <c r="M65" s="65">
        <v>33.356999999999999</v>
      </c>
      <c r="N65" s="66">
        <v>0.16900000000000404</v>
      </c>
      <c r="O65" s="60"/>
    </row>
    <row r="66" spans="1:15" x14ac:dyDescent="0.15">
      <c r="A66" s="60" t="s">
        <v>162</v>
      </c>
      <c r="B66" s="60" t="s">
        <v>163</v>
      </c>
      <c r="C66" s="60">
        <v>-999</v>
      </c>
      <c r="D66" s="60">
        <v>44</v>
      </c>
      <c r="E66" s="60">
        <v>0</v>
      </c>
      <c r="F66" s="60">
        <v>33.045000000000002</v>
      </c>
      <c r="G66" s="58">
        <v>2134.7770412540435</v>
      </c>
      <c r="H66" s="62">
        <v>2</v>
      </c>
      <c r="I66" s="63">
        <v>1990.2870560000001</v>
      </c>
      <c r="J66" s="60">
        <v>2</v>
      </c>
      <c r="K66" s="65"/>
      <c r="L66" s="66">
        <v>33.201000000000001</v>
      </c>
      <c r="M66" s="65">
        <v>33.045000000000002</v>
      </c>
      <c r="N66" s="66">
        <v>0.15599999999999881</v>
      </c>
      <c r="O66" s="60"/>
    </row>
    <row r="67" spans="1:15" x14ac:dyDescent="0.15">
      <c r="A67" s="64" t="s">
        <v>162</v>
      </c>
      <c r="B67" s="64" t="s">
        <v>163</v>
      </c>
      <c r="C67" s="64">
        <v>-999</v>
      </c>
      <c r="D67" s="64">
        <v>46</v>
      </c>
      <c r="E67" s="64">
        <v>0</v>
      </c>
      <c r="F67" s="64">
        <v>33.604999999999997</v>
      </c>
      <c r="G67" s="58">
        <v>2141.6697937523718</v>
      </c>
      <c r="H67" s="62">
        <v>2</v>
      </c>
      <c r="I67" s="63">
        <v>2001.741636</v>
      </c>
      <c r="J67" s="60">
        <v>2</v>
      </c>
      <c r="K67" s="65"/>
      <c r="L67" s="66">
        <v>33.804000000000002</v>
      </c>
      <c r="M67" s="65">
        <v>33.604999999999997</v>
      </c>
      <c r="N67" s="66">
        <v>0.19900000000000517</v>
      </c>
      <c r="O67" s="60"/>
    </row>
    <row r="68" spans="1:15" x14ac:dyDescent="0.15">
      <c r="A68" s="64" t="s">
        <v>162</v>
      </c>
      <c r="B68" s="64" t="s">
        <v>163</v>
      </c>
      <c r="C68" s="64">
        <v>-999</v>
      </c>
      <c r="D68" s="60">
        <v>48</v>
      </c>
      <c r="E68" s="60">
        <v>0</v>
      </c>
      <c r="F68" s="60">
        <v>33.298999999999999</v>
      </c>
      <c r="G68" s="58"/>
      <c r="H68" s="62">
        <v>9</v>
      </c>
      <c r="I68" s="63">
        <v>1983.964528</v>
      </c>
      <c r="J68" s="60">
        <v>2</v>
      </c>
      <c r="K68" s="65"/>
      <c r="L68" s="66">
        <v>33.466999999999999</v>
      </c>
      <c r="M68" s="65">
        <v>33.298999999999999</v>
      </c>
      <c r="N68" s="66">
        <v>0.16799999999999926</v>
      </c>
      <c r="O68" s="60"/>
    </row>
    <row r="69" spans="1:15" x14ac:dyDescent="0.15">
      <c r="A69" s="60"/>
      <c r="B69" s="60"/>
      <c r="C69" s="60"/>
      <c r="D69" s="60"/>
      <c r="E69" s="60"/>
      <c r="F69" s="60"/>
      <c r="G69" s="60"/>
      <c r="H69" s="60" t="s">
        <v>114</v>
      </c>
      <c r="I69" s="60"/>
      <c r="J69" s="60"/>
      <c r="K69" s="60"/>
      <c r="L69" s="60"/>
      <c r="M69" s="60"/>
      <c r="N69" s="60"/>
      <c r="O69" s="60"/>
    </row>
    <row r="70" spans="1:15" x14ac:dyDescent="0.1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1:15" x14ac:dyDescent="0.1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5" x14ac:dyDescent="0.1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5" x14ac:dyDescent="0.1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5" x14ac:dyDescent="0.1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5" x14ac:dyDescent="0.1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5" x14ac:dyDescent="0.1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5" x14ac:dyDescent="0.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5" x14ac:dyDescent="0.1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5" x14ac:dyDescent="0.1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5" x14ac:dyDescent="0.1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1:15" x14ac:dyDescent="0.1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1:15" x14ac:dyDescent="0.1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1:15" x14ac:dyDescent="0.1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1:15" x14ac:dyDescent="0.1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1:15" x14ac:dyDescent="0.1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1:15" x14ac:dyDescent="0.1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x14ac:dyDescent="0.1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1:15" x14ac:dyDescent="0.1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1:15" x14ac:dyDescent="0.1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1:15" x14ac:dyDescent="0.1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1:15" x14ac:dyDescent="0.1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</sheetData>
  <phoneticPr fontId="5"/>
  <printOptions gridLines="1"/>
  <pageMargins left="0.35433070866141736" right="0.35433070866141736" top="0.98425196850393704" bottom="0.98425196850393704" header="0.51181102362204722" footer="0.51181102362204722"/>
  <pageSetup paperSize="0" orientation="portrait" horizontalDpi="4294967292" verticalDpi="4294967292"/>
  <headerFooter alignWithMargins="0">
    <oddHeader>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zoomScale="125" zoomScaleNormal="100" workbookViewId="0">
      <selection activeCell="A43" sqref="A43"/>
    </sheetView>
  </sheetViews>
  <sheetFormatPr baseColWidth="10" defaultRowHeight="13" x14ac:dyDescent="0.15"/>
  <cols>
    <col min="7" max="7" width="17.83203125" customWidth="1"/>
    <col min="8" max="8" width="4" customWidth="1"/>
    <col min="9" max="9" width="27.33203125" customWidth="1"/>
    <col min="10" max="10" width="56.33203125" customWidth="1"/>
    <col min="11" max="11" width="5" customWidth="1"/>
    <col min="12" max="12" width="6" customWidth="1"/>
    <col min="13" max="13" width="10.33203125" customWidth="1"/>
    <col min="14" max="14" width="30.5" customWidth="1"/>
  </cols>
  <sheetData>
    <row r="1" spans="1:19" x14ac:dyDescent="0.15">
      <c r="A1" t="s">
        <v>30</v>
      </c>
    </row>
    <row r="2" spans="1:19" x14ac:dyDescent="0.15">
      <c r="A2" t="s">
        <v>15</v>
      </c>
    </row>
    <row r="3" spans="1:19" x14ac:dyDescent="0.15">
      <c r="A3" t="s">
        <v>58</v>
      </c>
      <c r="L3" t="s">
        <v>119</v>
      </c>
      <c r="M3">
        <v>0.92600000000000005</v>
      </c>
    </row>
    <row r="4" spans="1:19" ht="16" x14ac:dyDescent="0.2">
      <c r="A4" s="14" t="s">
        <v>65</v>
      </c>
      <c r="B4" s="11"/>
      <c r="C4" s="11"/>
      <c r="D4" s="11"/>
      <c r="E4" s="11"/>
      <c r="F4" s="11"/>
      <c r="G4" s="11"/>
      <c r="H4" s="11"/>
      <c r="I4" s="17" t="s">
        <v>21</v>
      </c>
      <c r="J4" s="24" t="s">
        <v>80</v>
      </c>
      <c r="K4" s="37" t="s">
        <v>120</v>
      </c>
      <c r="L4" s="37" t="s">
        <v>118</v>
      </c>
      <c r="M4" s="37"/>
      <c r="N4" s="23" t="s">
        <v>79</v>
      </c>
    </row>
    <row r="5" spans="1:19" x14ac:dyDescent="0.15">
      <c r="A5" s="7" t="s">
        <v>66</v>
      </c>
      <c r="B5" s="15"/>
      <c r="C5" s="15"/>
      <c r="D5" s="15"/>
      <c r="E5" s="15"/>
      <c r="F5" s="15"/>
      <c r="G5" s="15"/>
      <c r="H5" s="15"/>
      <c r="I5" s="18" t="s">
        <v>82</v>
      </c>
      <c r="J5" s="18" t="s">
        <v>104</v>
      </c>
    </row>
    <row r="6" spans="1:19" x14ac:dyDescent="0.15">
      <c r="A6" s="7" t="s">
        <v>101</v>
      </c>
      <c r="B6" s="15"/>
      <c r="C6" s="15"/>
      <c r="D6" s="15"/>
      <c r="E6" s="15"/>
      <c r="F6" s="15"/>
      <c r="G6" s="15"/>
      <c r="H6" s="15"/>
      <c r="I6" s="4" t="s">
        <v>100</v>
      </c>
      <c r="J6" s="29"/>
    </row>
    <row r="7" spans="1:19" x14ac:dyDescent="0.15">
      <c r="A7" s="7" t="s">
        <v>67</v>
      </c>
      <c r="B7" s="15"/>
      <c r="C7" s="15"/>
      <c r="D7" s="15"/>
      <c r="E7" s="15"/>
      <c r="F7" s="15"/>
      <c r="I7" s="4" t="s">
        <v>59</v>
      </c>
      <c r="J7" s="34" t="s">
        <v>75</v>
      </c>
      <c r="K7">
        <v>1</v>
      </c>
      <c r="L7">
        <v>255</v>
      </c>
      <c r="M7">
        <f>L7/$M$3*K7</f>
        <v>275.37796976241901</v>
      </c>
      <c r="N7" s="28"/>
      <c r="O7" s="28"/>
    </row>
    <row r="8" spans="1:19" x14ac:dyDescent="0.15">
      <c r="A8" s="7"/>
      <c r="B8" s="15"/>
      <c r="C8" s="15"/>
      <c r="D8" s="15"/>
      <c r="E8" s="15"/>
      <c r="F8" s="15"/>
      <c r="G8" s="15"/>
      <c r="H8" s="15"/>
      <c r="I8" s="4"/>
      <c r="J8" s="29" t="s">
        <v>102</v>
      </c>
      <c r="M8">
        <f t="shared" ref="M8:M28" si="0">L8/$M$3*K8</f>
        <v>0</v>
      </c>
    </row>
    <row r="9" spans="1:19" ht="16" x14ac:dyDescent="0.2">
      <c r="A9" s="16" t="s">
        <v>68</v>
      </c>
      <c r="B9" s="15"/>
      <c r="C9" s="15"/>
      <c r="D9" s="15"/>
      <c r="E9" s="15"/>
      <c r="F9" s="15"/>
      <c r="G9" s="15"/>
      <c r="H9" s="15"/>
      <c r="I9" s="4"/>
      <c r="J9" s="29"/>
      <c r="M9">
        <f t="shared" si="0"/>
        <v>0</v>
      </c>
    </row>
    <row r="10" spans="1:19" x14ac:dyDescent="0.15">
      <c r="A10" s="7" t="s">
        <v>117</v>
      </c>
      <c r="B10" s="15"/>
      <c r="C10" s="15"/>
      <c r="D10" s="15"/>
      <c r="E10" s="15"/>
      <c r="F10" s="15"/>
      <c r="G10" s="15"/>
      <c r="H10" s="15"/>
      <c r="I10" t="s">
        <v>60</v>
      </c>
      <c r="J10" s="29" t="s">
        <v>73</v>
      </c>
      <c r="K10">
        <v>4</v>
      </c>
      <c r="L10">
        <v>142</v>
      </c>
      <c r="M10">
        <f t="shared" si="0"/>
        <v>613.39092872570188</v>
      </c>
      <c r="N10" t="s">
        <v>81</v>
      </c>
      <c r="S10" t="s">
        <v>5</v>
      </c>
    </row>
    <row r="11" spans="1:19" x14ac:dyDescent="0.15">
      <c r="A11" s="7" t="s">
        <v>85</v>
      </c>
      <c r="B11" s="15"/>
      <c r="C11" s="15"/>
      <c r="D11" s="15"/>
      <c r="E11" s="15"/>
      <c r="F11" s="15"/>
      <c r="G11" s="15"/>
      <c r="H11" s="15"/>
      <c r="I11" s="4"/>
      <c r="J11" s="29" t="s">
        <v>94</v>
      </c>
      <c r="M11">
        <f t="shared" si="0"/>
        <v>0</v>
      </c>
      <c r="N11" s="4" t="s">
        <v>122</v>
      </c>
    </row>
    <row r="12" spans="1:19" x14ac:dyDescent="0.15">
      <c r="A12" s="7" t="s">
        <v>91</v>
      </c>
      <c r="B12" s="15"/>
      <c r="C12" s="15"/>
      <c r="D12" s="15"/>
      <c r="E12" s="15"/>
      <c r="F12" s="15"/>
      <c r="G12" s="15"/>
      <c r="H12" s="15"/>
      <c r="I12" s="4" t="s">
        <v>61</v>
      </c>
      <c r="J12" s="29" t="s">
        <v>72</v>
      </c>
      <c r="K12">
        <v>2</v>
      </c>
      <c r="L12">
        <v>170</v>
      </c>
      <c r="M12">
        <f t="shared" si="0"/>
        <v>367.17062634989202</v>
      </c>
    </row>
    <row r="13" spans="1:19" x14ac:dyDescent="0.15">
      <c r="A13" s="7" t="s">
        <v>87</v>
      </c>
      <c r="B13" s="15"/>
      <c r="C13" s="15"/>
      <c r="D13" s="15"/>
      <c r="E13" s="15"/>
      <c r="F13" s="15"/>
      <c r="G13" s="15"/>
      <c r="H13" s="15"/>
      <c r="I13" s="4" t="s">
        <v>62</v>
      </c>
      <c r="J13" s="29" t="s">
        <v>32</v>
      </c>
      <c r="K13">
        <v>3</v>
      </c>
      <c r="L13">
        <v>277</v>
      </c>
      <c r="M13">
        <f t="shared" si="0"/>
        <v>897.40820734341253</v>
      </c>
    </row>
    <row r="14" spans="1:19" x14ac:dyDescent="0.15">
      <c r="A14" s="7" t="s">
        <v>124</v>
      </c>
      <c r="B14" s="15"/>
      <c r="C14" s="15"/>
      <c r="D14" s="15"/>
      <c r="E14" s="15"/>
      <c r="F14" s="15"/>
      <c r="G14" s="15"/>
      <c r="H14" s="15"/>
      <c r="I14" s="4" t="s">
        <v>63</v>
      </c>
      <c r="J14" s="29" t="s">
        <v>74</v>
      </c>
      <c r="K14">
        <v>100</v>
      </c>
      <c r="L14">
        <v>18.82</v>
      </c>
      <c r="M14">
        <f t="shared" si="0"/>
        <v>2032.3974082073435</v>
      </c>
    </row>
    <row r="15" spans="1:19" x14ac:dyDescent="0.15">
      <c r="A15" s="7" t="s">
        <v>123</v>
      </c>
      <c r="B15" s="15"/>
      <c r="C15" s="15"/>
      <c r="D15" s="15"/>
      <c r="E15" s="15"/>
      <c r="F15" s="15"/>
      <c r="G15" s="15"/>
      <c r="H15" s="15"/>
      <c r="I15" s="4"/>
      <c r="J15" s="29"/>
      <c r="M15">
        <f t="shared" si="0"/>
        <v>0</v>
      </c>
    </row>
    <row r="16" spans="1:19" x14ac:dyDescent="0.15">
      <c r="A16" s="7" t="s">
        <v>116</v>
      </c>
      <c r="B16" s="15"/>
      <c r="C16" s="15"/>
      <c r="D16" s="15"/>
      <c r="E16" s="15"/>
      <c r="F16" s="15"/>
      <c r="G16" s="15"/>
      <c r="H16" s="15"/>
      <c r="I16" s="29" t="s">
        <v>43</v>
      </c>
      <c r="J16" s="4"/>
      <c r="M16">
        <f t="shared" si="0"/>
        <v>0</v>
      </c>
    </row>
    <row r="17" spans="1:14" x14ac:dyDescent="0.15">
      <c r="A17" s="7" t="s">
        <v>2</v>
      </c>
      <c r="B17" s="15"/>
      <c r="C17" s="15"/>
      <c r="D17" s="15"/>
      <c r="E17" s="15"/>
      <c r="F17" s="15"/>
      <c r="G17" s="15"/>
      <c r="H17" s="15"/>
      <c r="I17" s="4" t="s">
        <v>97</v>
      </c>
      <c r="J17" s="29"/>
      <c r="K17">
        <v>50</v>
      </c>
      <c r="L17">
        <v>1.5</v>
      </c>
      <c r="M17">
        <f t="shared" si="0"/>
        <v>80.993520518358537</v>
      </c>
    </row>
    <row r="18" spans="1:14" x14ac:dyDescent="0.15">
      <c r="I18" s="40" t="s">
        <v>98</v>
      </c>
      <c r="J18" s="29"/>
      <c r="K18">
        <v>50</v>
      </c>
      <c r="L18">
        <v>1</v>
      </c>
      <c r="M18">
        <f t="shared" si="0"/>
        <v>53.995680345572353</v>
      </c>
    </row>
    <row r="19" spans="1:14" x14ac:dyDescent="0.15">
      <c r="A19" s="7" t="s">
        <v>125</v>
      </c>
      <c r="B19" s="15"/>
      <c r="C19" s="15"/>
      <c r="D19" s="15"/>
      <c r="E19" s="15"/>
      <c r="F19" s="15"/>
      <c r="G19" s="15"/>
      <c r="H19" s="15"/>
      <c r="I19" s="4" t="s">
        <v>96</v>
      </c>
      <c r="J19" s="29"/>
      <c r="M19">
        <f t="shared" si="0"/>
        <v>0</v>
      </c>
    </row>
    <row r="20" spans="1:14" x14ac:dyDescent="0.15">
      <c r="A20" s="7" t="s">
        <v>126</v>
      </c>
      <c r="B20" s="15"/>
      <c r="C20" s="15"/>
      <c r="D20" s="15"/>
      <c r="E20" s="15"/>
      <c r="F20" s="15"/>
      <c r="G20" s="15"/>
      <c r="H20" s="15"/>
      <c r="I20" s="29" t="s">
        <v>83</v>
      </c>
      <c r="J20" s="4"/>
      <c r="M20">
        <f t="shared" si="0"/>
        <v>0</v>
      </c>
    </row>
    <row r="21" spans="1:14" x14ac:dyDescent="0.15">
      <c r="A21" s="7" t="s">
        <v>77</v>
      </c>
      <c r="B21" s="15"/>
      <c r="C21" s="15"/>
      <c r="D21" s="15"/>
      <c r="E21" s="15"/>
      <c r="F21" s="15"/>
      <c r="G21" s="15"/>
      <c r="H21" s="15"/>
      <c r="I21" s="4" t="s">
        <v>99</v>
      </c>
      <c r="J21" s="29" t="s">
        <v>76</v>
      </c>
      <c r="K21">
        <v>1</v>
      </c>
      <c r="L21">
        <v>7.25</v>
      </c>
      <c r="M21">
        <f t="shared" si="0"/>
        <v>7.8293736501079909</v>
      </c>
    </row>
    <row r="22" spans="1:14" x14ac:dyDescent="0.15">
      <c r="A22" s="7" t="s">
        <v>20</v>
      </c>
      <c r="B22" s="15"/>
      <c r="C22" s="15"/>
      <c r="D22" s="15"/>
      <c r="E22" s="15"/>
      <c r="F22" s="15"/>
      <c r="G22" s="15"/>
      <c r="H22" s="15"/>
      <c r="I22" s="29" t="s">
        <v>105</v>
      </c>
      <c r="J22" s="4"/>
      <c r="M22">
        <f t="shared" si="0"/>
        <v>0</v>
      </c>
    </row>
    <row r="23" spans="1:14" x14ac:dyDescent="0.15">
      <c r="A23" t="s">
        <v>47</v>
      </c>
      <c r="B23" s="15"/>
      <c r="C23" s="15"/>
      <c r="D23" s="15"/>
      <c r="E23" s="15"/>
      <c r="F23" s="15"/>
      <c r="G23" s="15"/>
      <c r="H23" s="15"/>
      <c r="I23" s="4" t="s">
        <v>69</v>
      </c>
      <c r="J23" s="29"/>
      <c r="K23" s="38"/>
      <c r="M23">
        <f t="shared" si="0"/>
        <v>0</v>
      </c>
    </row>
    <row r="24" spans="1:14" ht="16" x14ac:dyDescent="0.2">
      <c r="A24" s="16" t="s">
        <v>128</v>
      </c>
      <c r="B24" s="15"/>
      <c r="C24" s="15"/>
      <c r="D24" s="15"/>
      <c r="E24" s="15"/>
      <c r="F24" s="15"/>
      <c r="G24" s="15"/>
      <c r="H24" s="15"/>
      <c r="I24" s="4"/>
      <c r="J24" s="29"/>
      <c r="K24" s="38"/>
      <c r="M24">
        <f t="shared" si="0"/>
        <v>0</v>
      </c>
    </row>
    <row r="25" spans="1:14" x14ac:dyDescent="0.15">
      <c r="A25" s="7" t="s">
        <v>24</v>
      </c>
      <c r="B25" s="15"/>
      <c r="C25" s="15"/>
      <c r="D25" s="15"/>
      <c r="E25" s="15"/>
      <c r="F25" s="15"/>
      <c r="G25" s="15"/>
      <c r="H25" s="15"/>
      <c r="I25" s="29" t="s">
        <v>29</v>
      </c>
      <c r="J25" s="4"/>
      <c r="K25" s="15"/>
      <c r="M25">
        <f t="shared" si="0"/>
        <v>0</v>
      </c>
    </row>
    <row r="26" spans="1:14" x14ac:dyDescent="0.15">
      <c r="A26" s="7" t="s">
        <v>25</v>
      </c>
      <c r="B26" s="15"/>
      <c r="C26" s="15"/>
      <c r="D26" s="15"/>
      <c r="E26" s="15"/>
      <c r="F26" s="15"/>
      <c r="G26" s="15"/>
      <c r="H26" s="15"/>
      <c r="I26" s="29" t="s">
        <v>29</v>
      </c>
      <c r="J26" s="4"/>
      <c r="K26" s="15"/>
      <c r="M26">
        <f t="shared" si="0"/>
        <v>0</v>
      </c>
    </row>
    <row r="27" spans="1:14" x14ac:dyDescent="0.15">
      <c r="B27" s="15"/>
      <c r="C27" s="15"/>
      <c r="D27" s="15"/>
      <c r="E27" s="15"/>
      <c r="F27" s="15"/>
      <c r="G27" s="15"/>
      <c r="H27" s="15"/>
      <c r="I27" s="4"/>
      <c r="J27" s="29"/>
      <c r="K27" s="38"/>
      <c r="M27">
        <f t="shared" si="0"/>
        <v>0</v>
      </c>
    </row>
    <row r="28" spans="1:14" x14ac:dyDescent="0.15">
      <c r="A28" s="7" t="s">
        <v>31</v>
      </c>
      <c r="B28" s="15"/>
      <c r="C28" s="15"/>
      <c r="D28" s="15"/>
      <c r="E28" s="15"/>
      <c r="F28" s="15"/>
      <c r="G28" s="15"/>
      <c r="H28" s="15"/>
      <c r="I28" s="29" t="s">
        <v>84</v>
      </c>
      <c r="J28" s="4"/>
      <c r="K28" s="15"/>
      <c r="M28">
        <f t="shared" si="0"/>
        <v>0</v>
      </c>
    </row>
    <row r="29" spans="1:14" x14ac:dyDescent="0.15">
      <c r="A29" s="7" t="s">
        <v>86</v>
      </c>
      <c r="B29" s="15"/>
      <c r="C29" s="15"/>
      <c r="D29" s="15"/>
      <c r="E29" s="15"/>
      <c r="F29" s="15"/>
      <c r="G29" s="15"/>
      <c r="H29" s="15"/>
      <c r="I29" s="33" t="s">
        <v>3</v>
      </c>
      <c r="J29" s="19"/>
      <c r="K29" s="15"/>
      <c r="L29" s="15"/>
      <c r="M29" s="15"/>
    </row>
    <row r="30" spans="1:14" x14ac:dyDescent="0.15">
      <c r="E30" s="15"/>
      <c r="F30" s="15"/>
      <c r="G30" s="15"/>
      <c r="H30" s="15"/>
      <c r="I30" s="15"/>
      <c r="J30" s="4"/>
      <c r="K30" s="15"/>
      <c r="L30" s="15"/>
      <c r="M30" s="39">
        <f>SUM(M7:M28)</f>
        <v>4328.563714902808</v>
      </c>
      <c r="N30" t="s">
        <v>121</v>
      </c>
    </row>
    <row r="31" spans="1:14" x14ac:dyDescent="0.15">
      <c r="M31" t="s">
        <v>131</v>
      </c>
    </row>
    <row r="32" spans="1:14" x14ac:dyDescent="0.15">
      <c r="A32" s="31" t="s">
        <v>23</v>
      </c>
      <c r="B32" s="32"/>
      <c r="C32" s="32"/>
      <c r="D32" s="32"/>
      <c r="M32" t="s">
        <v>132</v>
      </c>
    </row>
    <row r="33" spans="1:6" x14ac:dyDescent="0.15">
      <c r="A33" s="31" t="s">
        <v>127</v>
      </c>
      <c r="B33" s="36"/>
      <c r="C33" s="36"/>
      <c r="D33" s="36"/>
    </row>
    <row r="34" spans="1:6" x14ac:dyDescent="0.15">
      <c r="A34" t="s">
        <v>103</v>
      </c>
    </row>
    <row r="36" spans="1:6" x14ac:dyDescent="0.15">
      <c r="A36" t="s">
        <v>78</v>
      </c>
    </row>
    <row r="37" spans="1:6" x14ac:dyDescent="0.15">
      <c r="A37" t="s">
        <v>4</v>
      </c>
    </row>
    <row r="38" spans="1:6" ht="17" x14ac:dyDescent="0.2">
      <c r="A38" s="30" t="s">
        <v>18</v>
      </c>
      <c r="F38" s="35" t="s">
        <v>16</v>
      </c>
    </row>
    <row r="39" spans="1:6" x14ac:dyDescent="0.15">
      <c r="A39" t="s">
        <v>19</v>
      </c>
    </row>
    <row r="41" spans="1:6" x14ac:dyDescent="0.15">
      <c r="A41" t="s">
        <v>17</v>
      </c>
    </row>
    <row r="42" spans="1:6" x14ac:dyDescent="0.15">
      <c r="A42" t="s">
        <v>95</v>
      </c>
    </row>
    <row r="43" spans="1:6" x14ac:dyDescent="0.15">
      <c r="A43" t="s">
        <v>106</v>
      </c>
    </row>
  </sheetData>
  <hyperlinks>
    <hyperlink ref="F38" r:id="rId1"/>
  </hyperlinks>
  <printOptions gridLines="1"/>
  <pageMargins left="0.15748031496062992" right="0.15748031496062992" top="0.98425196850393704" bottom="0.98425196850393704" header="0.51181102362204722" footer="0.51181102362204722"/>
  <pageSetup paperSize="0" scale="65" orientation="landscape" horizontalDpi="4294967292" verticalDpi="4294967292"/>
  <headerFooter alignWithMargins="0"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5" zoomScaleNormal="125" workbookViewId="0">
      <selection activeCell="A4" sqref="A4"/>
    </sheetView>
  </sheetViews>
  <sheetFormatPr baseColWidth="10" defaultRowHeight="13" x14ac:dyDescent="0.15"/>
  <sheetData>
    <row r="1" spans="1:1" x14ac:dyDescent="0.15">
      <c r="A1" t="s">
        <v>51</v>
      </c>
    </row>
    <row r="2" spans="1:1" x14ac:dyDescent="0.15">
      <c r="A2" t="s">
        <v>1</v>
      </c>
    </row>
    <row r="3" spans="1:1" x14ac:dyDescent="0.15">
      <c r="A3" t="s">
        <v>22</v>
      </c>
    </row>
    <row r="4" spans="1:1" x14ac:dyDescent="0.15">
      <c r="A4" t="s">
        <v>150</v>
      </c>
    </row>
    <row r="6" spans="1:1" x14ac:dyDescent="0.15">
      <c r="A6" t="s">
        <v>134</v>
      </c>
    </row>
    <row r="8" spans="1:1" x14ac:dyDescent="0.15">
      <c r="A8" t="s">
        <v>143</v>
      </c>
    </row>
    <row r="10" spans="1:1" x14ac:dyDescent="0.15">
      <c r="A10" t="s">
        <v>144</v>
      </c>
    </row>
    <row r="11" spans="1:1" x14ac:dyDescent="0.15">
      <c r="A11" t="s">
        <v>145</v>
      </c>
    </row>
    <row r="12" spans="1:1" x14ac:dyDescent="0.15">
      <c r="A12" t="s">
        <v>146</v>
      </c>
    </row>
    <row r="13" spans="1:1" x14ac:dyDescent="0.15">
      <c r="A13" t="s">
        <v>147</v>
      </c>
    </row>
    <row r="14" spans="1:1" x14ac:dyDescent="0.15">
      <c r="A14" t="s">
        <v>148</v>
      </c>
    </row>
    <row r="15" spans="1:1" x14ac:dyDescent="0.15">
      <c r="A15" t="s">
        <v>149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5" workbookViewId="0">
      <selection activeCell="D1" sqref="D1"/>
    </sheetView>
  </sheetViews>
  <sheetFormatPr baseColWidth="10" defaultRowHeight="13" x14ac:dyDescent="0.15"/>
  <cols>
    <col min="1" max="1" width="39.83203125" customWidth="1"/>
  </cols>
  <sheetData>
    <row r="1" spans="1:4" x14ac:dyDescent="0.15">
      <c r="A1" t="s">
        <v>164</v>
      </c>
      <c r="D1" s="120" t="s">
        <v>229</v>
      </c>
    </row>
    <row r="2" spans="1:4" x14ac:dyDescent="0.15">
      <c r="A2" s="67">
        <v>38624.088090277779</v>
      </c>
      <c r="B2" t="s">
        <v>165</v>
      </c>
      <c r="C2">
        <v>1</v>
      </c>
      <c r="D2">
        <f>0.45*1.0267</f>
        <v>0.46201500000000001</v>
      </c>
    </row>
    <row r="3" spans="1:4" x14ac:dyDescent="0.15">
      <c r="A3" s="67">
        <v>38624.129756944443</v>
      </c>
      <c r="B3" t="s">
        <v>166</v>
      </c>
      <c r="C3">
        <v>2</v>
      </c>
      <c r="D3">
        <f t="shared" ref="D3:D49" si="0">0.45*1.0267</f>
        <v>0.46201500000000001</v>
      </c>
    </row>
    <row r="4" spans="1:4" x14ac:dyDescent="0.15">
      <c r="A4" s="67">
        <v>38631.088090277779</v>
      </c>
      <c r="B4" t="s">
        <v>165</v>
      </c>
      <c r="C4">
        <v>3</v>
      </c>
      <c r="D4">
        <f t="shared" si="0"/>
        <v>0.46201500000000001</v>
      </c>
    </row>
    <row r="5" spans="1:4" x14ac:dyDescent="0.15">
      <c r="A5" s="67">
        <v>38631.129756944443</v>
      </c>
      <c r="B5" t="s">
        <v>166</v>
      </c>
      <c r="C5">
        <v>4</v>
      </c>
      <c r="D5">
        <f t="shared" si="0"/>
        <v>0.46201500000000001</v>
      </c>
    </row>
    <row r="6" spans="1:4" x14ac:dyDescent="0.15">
      <c r="A6" s="67">
        <v>38638.088090277779</v>
      </c>
      <c r="B6" t="s">
        <v>165</v>
      </c>
      <c r="C6">
        <v>5</v>
      </c>
      <c r="D6">
        <f t="shared" si="0"/>
        <v>0.46201500000000001</v>
      </c>
    </row>
    <row r="7" spans="1:4" x14ac:dyDescent="0.15">
      <c r="A7" s="67">
        <v>38638.129756944443</v>
      </c>
      <c r="B7" t="s">
        <v>166</v>
      </c>
      <c r="C7">
        <v>6</v>
      </c>
      <c r="D7">
        <f t="shared" si="0"/>
        <v>0.46201500000000001</v>
      </c>
    </row>
    <row r="8" spans="1:4" x14ac:dyDescent="0.15">
      <c r="A8" s="67">
        <v>38645.088090277779</v>
      </c>
      <c r="B8" t="s">
        <v>165</v>
      </c>
      <c r="C8">
        <v>7</v>
      </c>
      <c r="D8">
        <f t="shared" si="0"/>
        <v>0.46201500000000001</v>
      </c>
    </row>
    <row r="9" spans="1:4" x14ac:dyDescent="0.15">
      <c r="A9" s="67">
        <v>38645.129756944443</v>
      </c>
      <c r="B9" t="s">
        <v>166</v>
      </c>
      <c r="C9">
        <v>8</v>
      </c>
      <c r="D9">
        <f t="shared" si="0"/>
        <v>0.46201500000000001</v>
      </c>
    </row>
    <row r="10" spans="1:4" x14ac:dyDescent="0.15">
      <c r="A10" s="67">
        <v>38652.088090277779</v>
      </c>
      <c r="B10" t="s">
        <v>165</v>
      </c>
      <c r="C10">
        <v>9</v>
      </c>
      <c r="D10">
        <f t="shared" si="0"/>
        <v>0.46201500000000001</v>
      </c>
    </row>
    <row r="11" spans="1:4" x14ac:dyDescent="0.15">
      <c r="A11" s="67">
        <v>38652.129756944443</v>
      </c>
      <c r="B11" t="s">
        <v>166</v>
      </c>
      <c r="C11">
        <v>10</v>
      </c>
      <c r="D11">
        <f t="shared" si="0"/>
        <v>0.46201500000000001</v>
      </c>
    </row>
    <row r="12" spans="1:4" x14ac:dyDescent="0.15">
      <c r="A12" s="67">
        <v>38659.088090277779</v>
      </c>
      <c r="B12" t="s">
        <v>165</v>
      </c>
      <c r="C12">
        <v>11</v>
      </c>
      <c r="D12">
        <f t="shared" si="0"/>
        <v>0.46201500000000001</v>
      </c>
    </row>
    <row r="13" spans="1:4" x14ac:dyDescent="0.15">
      <c r="A13" s="67">
        <v>38659.129756944443</v>
      </c>
      <c r="B13" t="s">
        <v>166</v>
      </c>
      <c r="C13">
        <v>12</v>
      </c>
      <c r="D13">
        <f t="shared" si="0"/>
        <v>0.46201500000000001</v>
      </c>
    </row>
    <row r="14" spans="1:4" x14ac:dyDescent="0.15">
      <c r="A14" s="67">
        <v>38666.088090277779</v>
      </c>
      <c r="B14" t="s">
        <v>165</v>
      </c>
      <c r="C14">
        <v>13</v>
      </c>
      <c r="D14">
        <f t="shared" si="0"/>
        <v>0.46201500000000001</v>
      </c>
    </row>
    <row r="15" spans="1:4" x14ac:dyDescent="0.15">
      <c r="A15" s="67">
        <v>38666.129756944443</v>
      </c>
      <c r="B15" t="s">
        <v>166</v>
      </c>
      <c r="C15">
        <v>14</v>
      </c>
      <c r="D15">
        <f t="shared" si="0"/>
        <v>0.46201500000000001</v>
      </c>
    </row>
    <row r="16" spans="1:4" x14ac:dyDescent="0.15">
      <c r="A16" s="67">
        <v>38673.088090277779</v>
      </c>
      <c r="B16" t="s">
        <v>165</v>
      </c>
      <c r="C16">
        <v>15</v>
      </c>
      <c r="D16">
        <f t="shared" si="0"/>
        <v>0.46201500000000001</v>
      </c>
    </row>
    <row r="17" spans="1:4" x14ac:dyDescent="0.15">
      <c r="A17" s="67">
        <v>38673.129756944443</v>
      </c>
      <c r="B17" t="s">
        <v>166</v>
      </c>
      <c r="C17">
        <v>16</v>
      </c>
      <c r="D17">
        <f t="shared" si="0"/>
        <v>0.46201500000000001</v>
      </c>
    </row>
    <row r="18" spans="1:4" x14ac:dyDescent="0.15">
      <c r="A18" s="67">
        <v>38680.088090277779</v>
      </c>
      <c r="B18" t="s">
        <v>165</v>
      </c>
      <c r="C18">
        <v>17</v>
      </c>
      <c r="D18">
        <f t="shared" si="0"/>
        <v>0.46201500000000001</v>
      </c>
    </row>
    <row r="19" spans="1:4" x14ac:dyDescent="0.15">
      <c r="A19" s="67">
        <v>38680.129756944443</v>
      </c>
      <c r="B19" t="s">
        <v>166</v>
      </c>
      <c r="C19">
        <v>18</v>
      </c>
      <c r="D19">
        <f t="shared" si="0"/>
        <v>0.46201500000000001</v>
      </c>
    </row>
    <row r="20" spans="1:4" x14ac:dyDescent="0.15">
      <c r="A20" s="67">
        <v>38687.088090277779</v>
      </c>
      <c r="B20" t="s">
        <v>165</v>
      </c>
      <c r="C20">
        <v>19</v>
      </c>
      <c r="D20">
        <f t="shared" si="0"/>
        <v>0.46201500000000001</v>
      </c>
    </row>
    <row r="21" spans="1:4" x14ac:dyDescent="0.15">
      <c r="A21" s="67">
        <v>38687.129756944443</v>
      </c>
      <c r="B21" t="s">
        <v>166</v>
      </c>
      <c r="C21">
        <v>20</v>
      </c>
      <c r="D21">
        <f t="shared" si="0"/>
        <v>0.46201500000000001</v>
      </c>
    </row>
    <row r="22" spans="1:4" x14ac:dyDescent="0.15">
      <c r="A22" s="67">
        <v>38694.088090277779</v>
      </c>
      <c r="B22" t="s">
        <v>165</v>
      </c>
      <c r="C22">
        <v>21</v>
      </c>
      <c r="D22">
        <f t="shared" si="0"/>
        <v>0.46201500000000001</v>
      </c>
    </row>
    <row r="23" spans="1:4" x14ac:dyDescent="0.15">
      <c r="A23" s="67">
        <v>38694.129756944443</v>
      </c>
      <c r="B23" t="s">
        <v>166</v>
      </c>
      <c r="C23">
        <v>22</v>
      </c>
      <c r="D23">
        <f t="shared" si="0"/>
        <v>0.46201500000000001</v>
      </c>
    </row>
    <row r="24" spans="1:4" x14ac:dyDescent="0.15">
      <c r="A24" s="67">
        <v>38701.088090277779</v>
      </c>
      <c r="B24" t="s">
        <v>165</v>
      </c>
      <c r="C24">
        <v>23</v>
      </c>
      <c r="D24">
        <f t="shared" si="0"/>
        <v>0.46201500000000001</v>
      </c>
    </row>
    <row r="25" spans="1:4" x14ac:dyDescent="0.15">
      <c r="A25" s="67">
        <v>38701.129756944443</v>
      </c>
      <c r="B25" t="s">
        <v>166</v>
      </c>
      <c r="C25">
        <v>24</v>
      </c>
      <c r="D25">
        <f t="shared" si="0"/>
        <v>0.46201500000000001</v>
      </c>
    </row>
    <row r="26" spans="1:4" x14ac:dyDescent="0.15">
      <c r="A26" s="67">
        <v>38708.088090277779</v>
      </c>
      <c r="B26" t="s">
        <v>165</v>
      </c>
      <c r="C26">
        <v>25</v>
      </c>
      <c r="D26">
        <f t="shared" si="0"/>
        <v>0.46201500000000001</v>
      </c>
    </row>
    <row r="27" spans="1:4" x14ac:dyDescent="0.15">
      <c r="A27" s="67">
        <v>38708.129756944443</v>
      </c>
      <c r="B27" t="s">
        <v>166</v>
      </c>
      <c r="C27">
        <v>26</v>
      </c>
      <c r="D27">
        <f t="shared" si="0"/>
        <v>0.46201500000000001</v>
      </c>
    </row>
    <row r="28" spans="1:4" x14ac:dyDescent="0.15">
      <c r="A28" s="67">
        <v>38715.088090277779</v>
      </c>
      <c r="B28" t="s">
        <v>165</v>
      </c>
      <c r="C28">
        <v>27</v>
      </c>
      <c r="D28">
        <f t="shared" si="0"/>
        <v>0.46201500000000001</v>
      </c>
    </row>
    <row r="29" spans="1:4" x14ac:dyDescent="0.15">
      <c r="A29" s="67">
        <v>38715.129756944443</v>
      </c>
      <c r="B29" t="s">
        <v>166</v>
      </c>
      <c r="C29">
        <v>28</v>
      </c>
      <c r="D29">
        <f t="shared" si="0"/>
        <v>0.46201500000000001</v>
      </c>
    </row>
    <row r="30" spans="1:4" x14ac:dyDescent="0.15">
      <c r="A30" s="67">
        <v>38722.088090277779</v>
      </c>
      <c r="B30" t="s">
        <v>165</v>
      </c>
      <c r="C30">
        <v>29</v>
      </c>
      <c r="D30">
        <f t="shared" si="0"/>
        <v>0.46201500000000001</v>
      </c>
    </row>
    <row r="31" spans="1:4" x14ac:dyDescent="0.15">
      <c r="A31" s="67">
        <v>38722.129756944443</v>
      </c>
      <c r="B31" t="s">
        <v>166</v>
      </c>
      <c r="C31">
        <v>30</v>
      </c>
      <c r="D31">
        <f t="shared" si="0"/>
        <v>0.46201500000000001</v>
      </c>
    </row>
    <row r="32" spans="1:4" x14ac:dyDescent="0.15">
      <c r="A32" s="67">
        <v>38729.088090277779</v>
      </c>
      <c r="B32" t="s">
        <v>165</v>
      </c>
      <c r="C32">
        <v>31</v>
      </c>
      <c r="D32">
        <f t="shared" si="0"/>
        <v>0.46201500000000001</v>
      </c>
    </row>
    <row r="33" spans="1:4" x14ac:dyDescent="0.15">
      <c r="A33" s="67">
        <v>38729.129756944443</v>
      </c>
      <c r="B33" t="s">
        <v>166</v>
      </c>
      <c r="C33">
        <v>32</v>
      </c>
      <c r="D33">
        <f t="shared" si="0"/>
        <v>0.46201500000000001</v>
      </c>
    </row>
    <row r="34" spans="1:4" x14ac:dyDescent="0.15">
      <c r="A34" s="67">
        <v>38736.088090277779</v>
      </c>
      <c r="B34" t="s">
        <v>165</v>
      </c>
      <c r="C34">
        <v>33</v>
      </c>
      <c r="D34">
        <f t="shared" si="0"/>
        <v>0.46201500000000001</v>
      </c>
    </row>
    <row r="35" spans="1:4" x14ac:dyDescent="0.15">
      <c r="A35" s="67">
        <v>38736.129756944443</v>
      </c>
      <c r="B35" t="s">
        <v>166</v>
      </c>
      <c r="C35">
        <v>34</v>
      </c>
      <c r="D35">
        <f t="shared" si="0"/>
        <v>0.46201500000000001</v>
      </c>
    </row>
    <row r="36" spans="1:4" x14ac:dyDescent="0.15">
      <c r="A36" s="67">
        <v>38743.088090277779</v>
      </c>
      <c r="B36" t="s">
        <v>165</v>
      </c>
      <c r="C36">
        <v>35</v>
      </c>
      <c r="D36">
        <f t="shared" si="0"/>
        <v>0.46201500000000001</v>
      </c>
    </row>
    <row r="37" spans="1:4" x14ac:dyDescent="0.15">
      <c r="A37" s="67">
        <v>38743.129756944443</v>
      </c>
      <c r="B37" t="s">
        <v>166</v>
      </c>
      <c r="C37">
        <v>36</v>
      </c>
      <c r="D37">
        <f t="shared" si="0"/>
        <v>0.46201500000000001</v>
      </c>
    </row>
    <row r="38" spans="1:4" x14ac:dyDescent="0.15">
      <c r="A38" s="67">
        <v>38750.088090277779</v>
      </c>
      <c r="B38" t="s">
        <v>165</v>
      </c>
      <c r="C38">
        <v>37</v>
      </c>
      <c r="D38">
        <f t="shared" si="0"/>
        <v>0.46201500000000001</v>
      </c>
    </row>
    <row r="39" spans="1:4" x14ac:dyDescent="0.15">
      <c r="A39" s="67">
        <v>38750.129756944443</v>
      </c>
      <c r="B39" t="s">
        <v>166</v>
      </c>
      <c r="C39">
        <v>38</v>
      </c>
      <c r="D39">
        <f t="shared" si="0"/>
        <v>0.46201500000000001</v>
      </c>
    </row>
    <row r="40" spans="1:4" x14ac:dyDescent="0.15">
      <c r="A40" s="67">
        <v>38757.088090277779</v>
      </c>
      <c r="B40" t="s">
        <v>165</v>
      </c>
      <c r="C40">
        <v>39</v>
      </c>
      <c r="D40">
        <f t="shared" si="0"/>
        <v>0.46201500000000001</v>
      </c>
    </row>
    <row r="41" spans="1:4" x14ac:dyDescent="0.15">
      <c r="A41" s="67">
        <v>38757.129756944443</v>
      </c>
      <c r="B41" t="s">
        <v>166</v>
      </c>
      <c r="C41">
        <v>40</v>
      </c>
      <c r="D41">
        <f t="shared" si="0"/>
        <v>0.46201500000000001</v>
      </c>
    </row>
    <row r="42" spans="1:4" x14ac:dyDescent="0.15">
      <c r="A42" s="67">
        <v>38764.088090277779</v>
      </c>
      <c r="B42" t="s">
        <v>165</v>
      </c>
      <c r="C42">
        <v>41</v>
      </c>
      <c r="D42">
        <f t="shared" si="0"/>
        <v>0.46201500000000001</v>
      </c>
    </row>
    <row r="43" spans="1:4" x14ac:dyDescent="0.15">
      <c r="A43" s="67">
        <v>38764.129756944443</v>
      </c>
      <c r="B43" t="s">
        <v>166</v>
      </c>
      <c r="C43">
        <v>42</v>
      </c>
      <c r="D43">
        <f t="shared" si="0"/>
        <v>0.46201500000000001</v>
      </c>
    </row>
    <row r="44" spans="1:4" x14ac:dyDescent="0.15">
      <c r="A44" s="67">
        <v>38771.088090277779</v>
      </c>
      <c r="B44" t="s">
        <v>165</v>
      </c>
      <c r="C44">
        <v>43</v>
      </c>
      <c r="D44">
        <f t="shared" si="0"/>
        <v>0.46201500000000001</v>
      </c>
    </row>
    <row r="45" spans="1:4" x14ac:dyDescent="0.15">
      <c r="A45" s="67">
        <v>38771.129756944443</v>
      </c>
      <c r="B45" t="s">
        <v>166</v>
      </c>
      <c r="C45">
        <v>44</v>
      </c>
      <c r="D45">
        <f t="shared" si="0"/>
        <v>0.46201500000000001</v>
      </c>
    </row>
    <row r="46" spans="1:4" x14ac:dyDescent="0.15">
      <c r="A46" s="67">
        <v>38778.088090277779</v>
      </c>
      <c r="B46" t="s">
        <v>165</v>
      </c>
      <c r="C46">
        <v>45</v>
      </c>
      <c r="D46">
        <f t="shared" si="0"/>
        <v>0.46201500000000001</v>
      </c>
    </row>
    <row r="47" spans="1:4" x14ac:dyDescent="0.15">
      <c r="A47" s="67">
        <v>38778.129756944443</v>
      </c>
      <c r="B47" t="s">
        <v>166</v>
      </c>
      <c r="C47">
        <v>46</v>
      </c>
      <c r="D47">
        <f t="shared" si="0"/>
        <v>0.46201500000000001</v>
      </c>
    </row>
    <row r="48" spans="1:4" x14ac:dyDescent="0.15">
      <c r="A48" s="67">
        <v>38785.088090277779</v>
      </c>
      <c r="B48" t="s">
        <v>165</v>
      </c>
      <c r="C48">
        <v>47</v>
      </c>
      <c r="D48">
        <f t="shared" si="0"/>
        <v>0.46201500000000001</v>
      </c>
    </row>
    <row r="49" spans="1:4" x14ac:dyDescent="0.15">
      <c r="A49" s="67">
        <v>38785.129756944443</v>
      </c>
      <c r="B49" t="s">
        <v>166</v>
      </c>
      <c r="C49">
        <v>48</v>
      </c>
      <c r="D49">
        <f t="shared" si="0"/>
        <v>0.46201500000000001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6" workbookViewId="0">
      <selection activeCell="AA15" sqref="AA15"/>
    </sheetView>
  </sheetViews>
  <sheetFormatPr baseColWidth="10" defaultRowHeight="13" x14ac:dyDescent="0.15"/>
  <cols>
    <col min="3" max="4" width="10.83203125" style="162"/>
    <col min="6" max="6" width="31.1640625" customWidth="1"/>
    <col min="8" max="8" width="10.83203125" style="116"/>
    <col min="12" max="12" width="6.6640625" customWidth="1"/>
    <col min="13" max="13" width="26.5" customWidth="1"/>
    <col min="14" max="14" width="9.1640625" customWidth="1"/>
    <col min="15" max="15" width="12.33203125" customWidth="1"/>
    <col min="16" max="16" width="31.1640625" customWidth="1"/>
    <col min="17" max="17" width="16.1640625" customWidth="1"/>
    <col min="18" max="18" width="18" customWidth="1"/>
    <col min="24" max="24" width="10.83203125" style="116"/>
    <col min="25" max="25" width="7.6640625" customWidth="1"/>
  </cols>
  <sheetData>
    <row r="1" spans="1:27" ht="16" x14ac:dyDescent="0.2">
      <c r="A1" s="41" t="s">
        <v>167</v>
      </c>
      <c r="B1" s="41" t="s">
        <v>168</v>
      </c>
      <c r="C1" s="74" t="s">
        <v>169</v>
      </c>
      <c r="D1" s="75" t="s">
        <v>170</v>
      </c>
      <c r="E1" s="41" t="s">
        <v>171</v>
      </c>
      <c r="F1" s="68" t="s">
        <v>172</v>
      </c>
      <c r="G1" s="69" t="s">
        <v>173</v>
      </c>
      <c r="H1" s="117" t="s">
        <v>174</v>
      </c>
      <c r="I1" s="70" t="s">
        <v>175</v>
      </c>
      <c r="J1" s="70" t="s">
        <v>176</v>
      </c>
      <c r="K1" s="70" t="s">
        <v>177</v>
      </c>
      <c r="L1" s="70" t="s">
        <v>178</v>
      </c>
      <c r="M1" s="71" t="s">
        <v>179</v>
      </c>
      <c r="N1" s="72" t="s">
        <v>180</v>
      </c>
      <c r="O1" s="73" t="s">
        <v>181</v>
      </c>
      <c r="P1" s="74" t="s">
        <v>182</v>
      </c>
      <c r="Q1" s="75" t="s">
        <v>183</v>
      </c>
      <c r="R1" s="74" t="s">
        <v>184</v>
      </c>
      <c r="S1" s="74" t="s">
        <v>185</v>
      </c>
      <c r="T1" s="74" t="s">
        <v>186</v>
      </c>
      <c r="U1" s="75" t="s">
        <v>187</v>
      </c>
      <c r="V1" s="74" t="s">
        <v>188</v>
      </c>
      <c r="W1" s="41" t="s">
        <v>189</v>
      </c>
      <c r="X1" s="126" t="s">
        <v>190</v>
      </c>
      <c r="Y1" s="74" t="s">
        <v>191</v>
      </c>
      <c r="Z1" s="76"/>
    </row>
    <row r="2" spans="1:27" ht="16" x14ac:dyDescent="0.2">
      <c r="A2" s="77" t="s">
        <v>192</v>
      </c>
      <c r="B2" s="77" t="s">
        <v>226</v>
      </c>
      <c r="C2" s="153"/>
      <c r="D2" s="154"/>
      <c r="E2" s="77"/>
      <c r="F2" s="78" t="s">
        <v>193</v>
      </c>
      <c r="G2" s="78"/>
      <c r="H2" s="118"/>
      <c r="I2" s="79" t="s">
        <v>194</v>
      </c>
      <c r="J2" s="78"/>
      <c r="K2" s="78" t="s">
        <v>195</v>
      </c>
      <c r="L2" s="78"/>
      <c r="M2" s="78"/>
      <c r="N2" s="78"/>
      <c r="O2" s="78"/>
      <c r="P2" s="80" t="s">
        <v>196</v>
      </c>
      <c r="Q2" s="78"/>
      <c r="R2" s="80" t="s">
        <v>197</v>
      </c>
      <c r="S2" s="78"/>
      <c r="T2" s="80" t="s">
        <v>198</v>
      </c>
      <c r="U2" s="78"/>
      <c r="V2" s="78"/>
      <c r="W2" s="78"/>
      <c r="X2" s="118"/>
      <c r="Y2" s="78"/>
      <c r="Z2" s="78"/>
    </row>
    <row r="3" spans="1:27" ht="16" x14ac:dyDescent="0.2">
      <c r="A3" s="41" t="s">
        <v>225</v>
      </c>
      <c r="B3" s="41"/>
      <c r="C3" s="155"/>
      <c r="D3" s="155"/>
      <c r="E3" s="41"/>
      <c r="F3" s="41" t="s">
        <v>199</v>
      </c>
      <c r="G3" s="69" t="s">
        <v>200</v>
      </c>
      <c r="H3" s="117"/>
      <c r="I3" s="70" t="s">
        <v>194</v>
      </c>
      <c r="J3" s="70"/>
      <c r="K3" s="71" t="s">
        <v>195</v>
      </c>
      <c r="L3" s="71"/>
      <c r="M3" s="71" t="s">
        <v>201</v>
      </c>
      <c r="N3" s="81" t="s">
        <v>202</v>
      </c>
      <c r="O3" s="82"/>
      <c r="P3" s="83"/>
      <c r="Q3" s="84"/>
      <c r="R3" s="83"/>
      <c r="S3" s="76"/>
      <c r="T3" s="83"/>
      <c r="U3" s="84"/>
      <c r="V3" s="85" t="s">
        <v>203</v>
      </c>
      <c r="W3" s="85"/>
      <c r="X3" s="89" t="s">
        <v>204</v>
      </c>
      <c r="Y3" s="85"/>
      <c r="Z3" s="85"/>
    </row>
    <row r="4" spans="1:27" ht="17" x14ac:dyDescent="0.2">
      <c r="A4" s="41"/>
      <c r="B4" s="41"/>
      <c r="C4" s="74" t="s">
        <v>205</v>
      </c>
      <c r="D4" s="75" t="s">
        <v>205</v>
      </c>
      <c r="E4" s="41"/>
      <c r="F4" s="41" t="s">
        <v>206</v>
      </c>
      <c r="G4" s="69" t="s">
        <v>207</v>
      </c>
      <c r="H4" s="117"/>
      <c r="I4" s="86" t="s">
        <v>208</v>
      </c>
      <c r="J4" s="70"/>
      <c r="K4" s="87">
        <v>1</v>
      </c>
      <c r="L4" s="70"/>
      <c r="M4" s="71" t="s">
        <v>233</v>
      </c>
      <c r="N4" s="88" t="s">
        <v>209</v>
      </c>
      <c r="O4" s="82"/>
      <c r="P4" s="89" t="s">
        <v>210</v>
      </c>
      <c r="Q4" s="84"/>
      <c r="R4" s="89" t="s">
        <v>210</v>
      </c>
      <c r="S4" s="89"/>
      <c r="T4" s="89" t="s">
        <v>210</v>
      </c>
      <c r="U4" s="84"/>
      <c r="V4" s="89" t="s">
        <v>210</v>
      </c>
      <c r="W4" s="85"/>
      <c r="X4" s="89" t="s">
        <v>210</v>
      </c>
      <c r="Y4" s="85"/>
      <c r="Z4" s="76"/>
    </row>
    <row r="5" spans="1:27" s="100" customFormat="1" ht="16" x14ac:dyDescent="0.2">
      <c r="A5" s="90"/>
      <c r="B5" s="90"/>
      <c r="C5" s="114" t="s">
        <v>211</v>
      </c>
      <c r="D5" s="156" t="s">
        <v>212</v>
      </c>
      <c r="E5" s="90"/>
      <c r="F5" s="91" t="s">
        <v>213</v>
      </c>
      <c r="G5" s="90"/>
      <c r="H5" s="109"/>
      <c r="I5" s="93" t="s">
        <v>214</v>
      </c>
      <c r="J5" s="92"/>
      <c r="K5" s="94" t="s">
        <v>215</v>
      </c>
      <c r="L5" s="92"/>
      <c r="M5" s="95"/>
      <c r="N5" s="96" t="s">
        <v>231</v>
      </c>
      <c r="O5" s="97"/>
      <c r="P5" s="94">
        <v>0.02</v>
      </c>
      <c r="Q5" s="121"/>
      <c r="R5" s="94">
        <v>0.03</v>
      </c>
      <c r="S5" s="122"/>
      <c r="T5" s="99">
        <v>0.8</v>
      </c>
      <c r="U5" s="121"/>
      <c r="V5" s="99">
        <v>2.8</v>
      </c>
      <c r="W5" s="98"/>
      <c r="X5" s="115">
        <v>1.5</v>
      </c>
      <c r="Y5" s="91"/>
    </row>
    <row r="6" spans="1:27" s="100" customFormat="1" ht="16" x14ac:dyDescent="0.2">
      <c r="A6" s="101"/>
      <c r="B6" s="101"/>
      <c r="C6" s="157"/>
      <c r="D6" s="158"/>
      <c r="E6" s="101"/>
      <c r="F6" s="91" t="s">
        <v>216</v>
      </c>
      <c r="G6" s="102" t="s">
        <v>235</v>
      </c>
      <c r="H6" s="109"/>
      <c r="I6" s="103"/>
      <c r="J6" s="103"/>
      <c r="K6" s="103"/>
      <c r="L6" s="103"/>
      <c r="M6" s="103"/>
      <c r="N6" s="104" t="s">
        <v>230</v>
      </c>
      <c r="O6" s="105"/>
      <c r="P6" s="106"/>
      <c r="Q6" s="98"/>
      <c r="R6" s="106"/>
      <c r="S6" s="107"/>
      <c r="T6" s="106"/>
      <c r="U6" s="98"/>
      <c r="V6" s="106"/>
      <c r="W6" s="94"/>
      <c r="X6" s="106"/>
      <c r="Y6" s="94"/>
    </row>
    <row r="7" spans="1:27" s="100" customFormat="1" ht="16" x14ac:dyDescent="0.2">
      <c r="A7" s="101"/>
      <c r="B7" s="101"/>
      <c r="C7" s="157"/>
      <c r="D7" s="158"/>
      <c r="E7" s="101"/>
      <c r="F7" s="91" t="s">
        <v>216</v>
      </c>
      <c r="G7" s="102"/>
      <c r="H7" s="109"/>
      <c r="I7" s="103"/>
      <c r="J7" s="103"/>
      <c r="K7" s="103"/>
      <c r="L7" s="103"/>
      <c r="M7" s="103"/>
      <c r="N7" s="104"/>
      <c r="O7" s="105"/>
      <c r="P7" s="106"/>
      <c r="Q7" s="98"/>
      <c r="R7" s="106" t="s">
        <v>217</v>
      </c>
      <c r="S7" s="107"/>
      <c r="T7" s="106"/>
      <c r="U7" s="98" t="s">
        <v>251</v>
      </c>
      <c r="V7" s="106"/>
      <c r="W7" s="94"/>
      <c r="X7" s="102" t="s">
        <v>219</v>
      </c>
      <c r="Y7" s="94"/>
    </row>
    <row r="8" spans="1:27" s="100" customFormat="1" ht="16" x14ac:dyDescent="0.2">
      <c r="A8" s="90"/>
      <c r="B8" s="90"/>
      <c r="C8" s="157"/>
      <c r="D8" s="159"/>
      <c r="E8" s="90"/>
      <c r="F8" s="108" t="s">
        <v>218</v>
      </c>
      <c r="H8" s="109"/>
      <c r="I8" s="102" t="s">
        <v>220</v>
      </c>
      <c r="J8" s="103"/>
      <c r="K8" s="102" t="s">
        <v>220</v>
      </c>
      <c r="L8" s="103"/>
      <c r="M8" s="103"/>
      <c r="N8" s="104"/>
      <c r="O8" s="97"/>
      <c r="P8" s="106" t="s">
        <v>221</v>
      </c>
      <c r="Q8" s="110"/>
      <c r="R8" s="106" t="s">
        <v>221</v>
      </c>
      <c r="S8" s="106"/>
      <c r="T8" s="106" t="s">
        <v>221</v>
      </c>
      <c r="U8" s="110"/>
      <c r="V8" s="106" t="s">
        <v>222</v>
      </c>
      <c r="W8" s="106"/>
      <c r="X8" s="106" t="s">
        <v>223</v>
      </c>
      <c r="Y8" s="106"/>
      <c r="Z8" s="111"/>
    </row>
    <row r="9" spans="1:27" s="100" customFormat="1" ht="16" x14ac:dyDescent="0.2">
      <c r="A9" s="90"/>
      <c r="B9" s="90"/>
      <c r="C9" s="157"/>
      <c r="D9" s="159"/>
      <c r="E9" s="90"/>
      <c r="F9" s="91" t="s">
        <v>224</v>
      </c>
      <c r="G9" s="103"/>
      <c r="H9" s="109"/>
      <c r="I9" s="103"/>
      <c r="J9" s="103"/>
      <c r="K9" s="103"/>
      <c r="L9" s="103"/>
      <c r="M9" s="112"/>
      <c r="N9" s="113"/>
      <c r="O9" s="105"/>
      <c r="P9" s="94"/>
      <c r="Q9" s="98"/>
      <c r="R9" s="107"/>
      <c r="S9" s="107"/>
      <c r="T9" s="106"/>
      <c r="U9" s="98"/>
      <c r="V9" s="94"/>
      <c r="W9" s="94"/>
      <c r="X9" s="106"/>
      <c r="Y9" s="94"/>
    </row>
    <row r="10" spans="1:27" s="100" customFormat="1" ht="16" x14ac:dyDescent="0.2">
      <c r="C10" s="160"/>
      <c r="D10" s="160"/>
      <c r="F10" s="91"/>
      <c r="G10" s="103"/>
      <c r="H10" s="109"/>
      <c r="I10" s="103"/>
      <c r="J10" s="103"/>
      <c r="K10" s="103"/>
      <c r="L10" s="103"/>
      <c r="M10" s="112"/>
      <c r="N10" s="113"/>
      <c r="P10" s="94"/>
      <c r="Q10" s="98"/>
      <c r="R10" s="107"/>
      <c r="S10" s="107"/>
      <c r="T10" s="106"/>
      <c r="U10" s="98"/>
      <c r="V10" s="94"/>
      <c r="W10" s="94"/>
      <c r="X10" s="106"/>
      <c r="Y10" s="94"/>
    </row>
    <row r="11" spans="1:27" s="100" customFormat="1" ht="19" x14ac:dyDescent="0.25">
      <c r="A11" s="91">
        <v>2009</v>
      </c>
      <c r="C11" s="114">
        <v>32</v>
      </c>
      <c r="D11" s="161">
        <v>32.002899999999997</v>
      </c>
      <c r="E11" s="129" t="s">
        <v>227</v>
      </c>
      <c r="F11" s="130"/>
      <c r="G11" s="131">
        <v>2</v>
      </c>
      <c r="H11" s="132">
        <v>1</v>
      </c>
      <c r="I11" s="128">
        <v>8.8059999999999992</v>
      </c>
      <c r="J11" s="133">
        <v>1</v>
      </c>
      <c r="K11" s="128">
        <v>34.524700000000003</v>
      </c>
      <c r="L11" s="133">
        <v>1</v>
      </c>
      <c r="M11" s="119">
        <f>logs!A3</f>
        <v>38624.129756944443</v>
      </c>
      <c r="N11" s="124">
        <v>0.46</v>
      </c>
      <c r="O11" s="106">
        <v>2</v>
      </c>
      <c r="P11" s="99">
        <f>nuts!O4</f>
        <v>14.476935932712379</v>
      </c>
      <c r="Q11" s="98">
        <v>1</v>
      </c>
      <c r="R11" s="115">
        <f>nuts!R4</f>
        <v>1.1681820783717596</v>
      </c>
      <c r="S11" s="106">
        <v>3</v>
      </c>
      <c r="T11" s="99">
        <f>nuts!U4</f>
        <v>13.128804119082488</v>
      </c>
      <c r="U11" s="98">
        <v>4</v>
      </c>
      <c r="V11" s="123">
        <f>nuts!Z4</f>
        <v>2264.1765586140868</v>
      </c>
      <c r="W11" s="94">
        <v>1</v>
      </c>
      <c r="X11" s="127">
        <f>nuts!AB4</f>
        <v>2188.4771117615464</v>
      </c>
      <c r="Y11" s="94">
        <v>3</v>
      </c>
    </row>
    <row r="12" spans="1:27" ht="16" x14ac:dyDescent="0.2">
      <c r="A12" s="91">
        <v>2009</v>
      </c>
      <c r="C12" s="114">
        <v>32</v>
      </c>
      <c r="D12" s="161">
        <v>33.372300000000003</v>
      </c>
      <c r="E12" s="129" t="s">
        <v>227</v>
      </c>
      <c r="F12" s="128"/>
      <c r="G12" s="134">
        <v>4</v>
      </c>
      <c r="H12" s="132">
        <v>1</v>
      </c>
      <c r="I12" s="128">
        <v>9.4024999999999999</v>
      </c>
      <c r="J12" s="133">
        <v>1</v>
      </c>
      <c r="K12" s="128">
        <v>34.6631</v>
      </c>
      <c r="L12" s="133">
        <v>1</v>
      </c>
      <c r="M12" s="67">
        <f>logs!A5</f>
        <v>38631.129756944443</v>
      </c>
      <c r="N12" s="124">
        <v>0.46</v>
      </c>
      <c r="O12" s="106">
        <v>2</v>
      </c>
      <c r="P12" s="99">
        <f>nuts!O5</f>
        <v>12.577067386189892</v>
      </c>
      <c r="Q12" s="98">
        <v>1</v>
      </c>
      <c r="R12" s="115">
        <f>nuts!R5</f>
        <v>1.0237473483870976</v>
      </c>
      <c r="S12" s="106">
        <v>3</v>
      </c>
      <c r="T12" s="99">
        <f>nuts!U5</f>
        <v>13.74310514729668</v>
      </c>
      <c r="U12" s="98">
        <v>4</v>
      </c>
      <c r="V12" s="123">
        <f>nuts!Z5</f>
        <v>2252.9593465639464</v>
      </c>
      <c r="W12" s="94">
        <v>1</v>
      </c>
      <c r="X12" s="127">
        <f>nuts!AB5</f>
        <v>2176.6924075719849</v>
      </c>
      <c r="Y12" s="94">
        <v>3</v>
      </c>
      <c r="Z12" s="100"/>
      <c r="AA12" s="100"/>
    </row>
    <row r="13" spans="1:27" ht="16" x14ac:dyDescent="0.2">
      <c r="A13" s="91">
        <v>2009</v>
      </c>
      <c r="C13" s="114">
        <v>32</v>
      </c>
      <c r="D13" s="161">
        <v>33.348500000000001</v>
      </c>
      <c r="E13" s="129" t="s">
        <v>227</v>
      </c>
      <c r="F13" s="128"/>
      <c r="G13" s="131">
        <v>6</v>
      </c>
      <c r="H13" s="132">
        <v>1</v>
      </c>
      <c r="I13" s="128">
        <v>9.5771999999999995</v>
      </c>
      <c r="J13" s="133">
        <v>1</v>
      </c>
      <c r="K13" s="128">
        <v>34.644100000000002</v>
      </c>
      <c r="L13" s="133">
        <v>1</v>
      </c>
      <c r="M13" s="119">
        <f>logs!A7</f>
        <v>38638.129756944443</v>
      </c>
      <c r="N13" s="124">
        <v>0.46</v>
      </c>
      <c r="O13" s="106">
        <v>2</v>
      </c>
      <c r="P13" s="99">
        <f>nuts!O6</f>
        <v>10.928333216539695</v>
      </c>
      <c r="Q13" s="98">
        <v>1</v>
      </c>
      <c r="R13" s="115">
        <f>nuts!R6</f>
        <v>6.3013782373287297</v>
      </c>
      <c r="S13" s="106">
        <v>4</v>
      </c>
      <c r="T13" s="99">
        <f>nuts!U6</f>
        <v>14.432856802914863</v>
      </c>
      <c r="U13" s="98">
        <v>4</v>
      </c>
      <c r="V13" s="123">
        <f>nuts!Z6</f>
        <v>2148.243613799018</v>
      </c>
      <c r="W13" s="94">
        <v>1</v>
      </c>
      <c r="X13" s="127">
        <f>nuts!AB6</f>
        <v>2075.8811438631101</v>
      </c>
      <c r="Y13" s="94">
        <v>3</v>
      </c>
      <c r="Z13" s="100"/>
      <c r="AA13" s="100"/>
    </row>
    <row r="14" spans="1:27" ht="16" x14ac:dyDescent="0.2">
      <c r="A14" s="91">
        <v>2009</v>
      </c>
      <c r="C14" s="114">
        <v>32</v>
      </c>
      <c r="D14" s="161">
        <v>34.859699999999997</v>
      </c>
      <c r="E14" s="129" t="s">
        <v>227</v>
      </c>
      <c r="F14" s="128"/>
      <c r="G14" s="134">
        <v>8</v>
      </c>
      <c r="H14" s="132">
        <v>1</v>
      </c>
      <c r="I14" s="128">
        <v>9.2607999999999997</v>
      </c>
      <c r="J14" s="133">
        <v>1</v>
      </c>
      <c r="K14" s="128">
        <v>34.566299999999998</v>
      </c>
      <c r="L14" s="133">
        <v>1</v>
      </c>
      <c r="M14" s="67">
        <f>logs!A9</f>
        <v>38645.129756944443</v>
      </c>
      <c r="N14" s="124">
        <v>0.46</v>
      </c>
      <c r="O14" s="106">
        <v>2</v>
      </c>
      <c r="P14" s="99">
        <f>nuts!O7</f>
        <v>11.68758175468667</v>
      </c>
      <c r="Q14" s="98">
        <v>1</v>
      </c>
      <c r="R14" s="115">
        <f>nuts!R7</f>
        <v>2.3697148698594002</v>
      </c>
      <c r="S14" s="106">
        <v>4</v>
      </c>
      <c r="T14" s="99">
        <f>nuts!U7</f>
        <v>11.961833929320058</v>
      </c>
      <c r="U14" s="98">
        <v>4</v>
      </c>
      <c r="V14" s="123">
        <f>nuts!Z7</f>
        <v>2110.6957798261783</v>
      </c>
      <c r="W14" s="94">
        <v>1</v>
      </c>
      <c r="X14" s="127">
        <f>nuts!AB7</f>
        <v>2078.1178234669474</v>
      </c>
      <c r="Y14" s="94">
        <v>3</v>
      </c>
      <c r="Z14" s="100"/>
      <c r="AA14" s="100"/>
    </row>
    <row r="15" spans="1:27" ht="16" x14ac:dyDescent="0.2">
      <c r="A15" s="91">
        <v>2009</v>
      </c>
      <c r="C15" s="114">
        <v>32</v>
      </c>
      <c r="D15" s="161">
        <v>33.3673</v>
      </c>
      <c r="E15" s="129" t="s">
        <v>227</v>
      </c>
      <c r="F15" s="128"/>
      <c r="G15" s="131">
        <v>10</v>
      </c>
      <c r="H15" s="132">
        <v>1</v>
      </c>
      <c r="I15" s="128">
        <v>9.4882000000000009</v>
      </c>
      <c r="J15" s="133">
        <v>1</v>
      </c>
      <c r="K15" s="128">
        <v>34.597700000000003</v>
      </c>
      <c r="L15" s="133">
        <v>1</v>
      </c>
      <c r="M15" s="119">
        <f>logs!A11</f>
        <v>38652.129756944443</v>
      </c>
      <c r="N15" s="124">
        <v>0.46</v>
      </c>
      <c r="O15" s="106">
        <v>2</v>
      </c>
      <c r="P15" s="99">
        <f>nuts!O8</f>
        <v>12.963140274014313</v>
      </c>
      <c r="Q15" s="98">
        <v>1</v>
      </c>
      <c r="R15" s="115">
        <f>nuts!R8</f>
        <v>1.2767585810696143</v>
      </c>
      <c r="S15" s="106">
        <v>3</v>
      </c>
      <c r="T15" s="99">
        <f>nuts!U8</f>
        <v>16.12482512453013</v>
      </c>
      <c r="U15" s="98">
        <v>4</v>
      </c>
      <c r="V15" s="123">
        <f>nuts!Z8</f>
        <v>2257.2644278770172</v>
      </c>
      <c r="W15" s="94">
        <v>1</v>
      </c>
      <c r="X15" s="127">
        <f>nuts!AB8</f>
        <v>2152.7228091704651</v>
      </c>
      <c r="Y15" s="94">
        <v>3</v>
      </c>
      <c r="Z15" s="100"/>
      <c r="AA15" s="100"/>
    </row>
    <row r="16" spans="1:27" ht="16" x14ac:dyDescent="0.2">
      <c r="A16" s="91">
        <v>2009</v>
      </c>
      <c r="C16" s="114">
        <v>32</v>
      </c>
      <c r="D16" s="161">
        <v>33.412799999999997</v>
      </c>
      <c r="E16" s="129" t="s">
        <v>227</v>
      </c>
      <c r="F16" s="128"/>
      <c r="G16" s="134">
        <v>12</v>
      </c>
      <c r="H16" s="132">
        <v>1</v>
      </c>
      <c r="I16" s="128">
        <v>10.043799999999999</v>
      </c>
      <c r="J16" s="133">
        <v>1</v>
      </c>
      <c r="K16" s="128">
        <v>34.694800000000001</v>
      </c>
      <c r="L16" s="133">
        <v>1</v>
      </c>
      <c r="M16" s="67">
        <f>logs!A13</f>
        <v>38659.129756944443</v>
      </c>
      <c r="N16" s="124">
        <v>0.46</v>
      </c>
      <c r="O16" s="106">
        <v>2</v>
      </c>
      <c r="P16" s="99">
        <f>nuts!O9</f>
        <v>10.671450541228259</v>
      </c>
      <c r="Q16" s="98">
        <v>1</v>
      </c>
      <c r="R16" s="115">
        <f>nuts!R9</f>
        <v>0.9757671367495806</v>
      </c>
      <c r="S16" s="106">
        <v>3</v>
      </c>
      <c r="T16" s="99">
        <f>nuts!U9</f>
        <v>15.317447175489763</v>
      </c>
      <c r="U16" s="98">
        <v>4</v>
      </c>
      <c r="V16" s="123">
        <f>nuts!Z9</f>
        <v>2263.2537845141587</v>
      </c>
      <c r="W16" s="94">
        <v>1</v>
      </c>
      <c r="X16" s="127">
        <f>nuts!AB9</f>
        <v>2150.3712870853251</v>
      </c>
      <c r="Y16" s="94">
        <v>3</v>
      </c>
      <c r="Z16" s="100"/>
      <c r="AA16" s="100"/>
    </row>
    <row r="17" spans="1:27" ht="16" x14ac:dyDescent="0.2">
      <c r="A17" s="91">
        <v>2009</v>
      </c>
      <c r="C17" s="114">
        <v>32</v>
      </c>
      <c r="D17" s="161">
        <v>33.673900000000003</v>
      </c>
      <c r="E17" s="129" t="s">
        <v>227</v>
      </c>
      <c r="F17" s="128"/>
      <c r="G17" s="131">
        <v>14</v>
      </c>
      <c r="H17" s="132">
        <v>1</v>
      </c>
      <c r="I17" s="128">
        <v>11.138500000000001</v>
      </c>
      <c r="J17" s="133">
        <v>1</v>
      </c>
      <c r="K17" s="128">
        <v>34.937800000000003</v>
      </c>
      <c r="L17" s="133">
        <v>1</v>
      </c>
      <c r="M17" s="119">
        <f>logs!A15</f>
        <v>38666.129756944443</v>
      </c>
      <c r="N17" s="124">
        <v>0.46</v>
      </c>
      <c r="O17" s="106">
        <v>2</v>
      </c>
      <c r="P17" s="99">
        <f>nuts!O10</f>
        <v>7.8433494977926781</v>
      </c>
      <c r="Q17" s="98">
        <v>1</v>
      </c>
      <c r="R17" s="115">
        <f>nuts!R10</f>
        <v>1.152730514374648</v>
      </c>
      <c r="S17" s="106">
        <v>3</v>
      </c>
      <c r="T17" s="99">
        <f>nuts!U10</f>
        <v>14.43889495587181</v>
      </c>
      <c r="U17" s="98">
        <v>4</v>
      </c>
      <c r="V17" s="123">
        <f>nuts!Z10</f>
        <v>2243.4924357873088</v>
      </c>
      <c r="W17" s="94">
        <v>1</v>
      </c>
      <c r="X17" s="127">
        <f>nuts!AB10</f>
        <v>2154.4058306871457</v>
      </c>
      <c r="Y17" s="94">
        <v>3</v>
      </c>
      <c r="Z17" s="100"/>
      <c r="AA17" s="100"/>
    </row>
    <row r="18" spans="1:27" ht="16" x14ac:dyDescent="0.2">
      <c r="A18" s="91">
        <v>2009</v>
      </c>
      <c r="C18" s="114">
        <v>32</v>
      </c>
      <c r="D18" s="161">
        <v>33.370399999999997</v>
      </c>
      <c r="E18" s="129" t="s">
        <v>227</v>
      </c>
      <c r="F18" s="128"/>
      <c r="G18" s="134">
        <v>16</v>
      </c>
      <c r="H18" s="132">
        <v>1</v>
      </c>
      <c r="I18" s="128">
        <v>9.7516999999999996</v>
      </c>
      <c r="J18" s="133">
        <v>1</v>
      </c>
      <c r="K18" s="128">
        <v>34.535800000000002</v>
      </c>
      <c r="L18" s="133">
        <v>1</v>
      </c>
      <c r="M18" s="67">
        <f>logs!A17</f>
        <v>38673.129756944443</v>
      </c>
      <c r="N18" s="124">
        <v>0.46</v>
      </c>
      <c r="O18" s="106">
        <v>2</v>
      </c>
      <c r="P18" s="99">
        <f>nuts!O11</f>
        <v>11.933441014932056</v>
      </c>
      <c r="Q18" s="98">
        <v>1</v>
      </c>
      <c r="R18" s="115">
        <f>nuts!R11</f>
        <v>0.94209232209794913</v>
      </c>
      <c r="S18" s="106">
        <v>3</v>
      </c>
      <c r="T18" s="99">
        <f>nuts!U11</f>
        <v>16.752344197028233</v>
      </c>
      <c r="U18" s="98">
        <v>4</v>
      </c>
      <c r="V18" s="123" t="s">
        <v>232</v>
      </c>
      <c r="W18">
        <v>9</v>
      </c>
      <c r="X18" s="127">
        <f>nuts!AB11</f>
        <v>2174.3445516244706</v>
      </c>
      <c r="Y18" s="94">
        <v>3</v>
      </c>
      <c r="Z18" s="100"/>
      <c r="AA18" s="100"/>
    </row>
    <row r="19" spans="1:27" ht="16" x14ac:dyDescent="0.2">
      <c r="A19" s="91">
        <v>2009</v>
      </c>
      <c r="C19" s="114">
        <v>32</v>
      </c>
      <c r="D19" s="161">
        <v>34.010100000000001</v>
      </c>
      <c r="E19" s="129" t="s">
        <v>227</v>
      </c>
      <c r="F19" s="128"/>
      <c r="G19" s="131">
        <v>18</v>
      </c>
      <c r="H19" s="132">
        <v>1</v>
      </c>
      <c r="I19" s="128">
        <v>10.9353</v>
      </c>
      <c r="J19" s="133">
        <v>1</v>
      </c>
      <c r="K19" s="128">
        <v>34.7746</v>
      </c>
      <c r="L19" s="133">
        <v>1</v>
      </c>
      <c r="M19" s="119">
        <f>logs!A19</f>
        <v>38680.129756944443</v>
      </c>
      <c r="N19" s="124">
        <v>0.46</v>
      </c>
      <c r="O19" s="106">
        <v>2</v>
      </c>
      <c r="P19" s="99">
        <f>nuts!O12</f>
        <v>8.6049663098363407</v>
      </c>
      <c r="Q19" s="98">
        <v>1</v>
      </c>
      <c r="R19" s="115">
        <f>nuts!R12</f>
        <v>0.81085272992627644</v>
      </c>
      <c r="S19" s="106">
        <v>3</v>
      </c>
      <c r="T19" s="99">
        <f>nuts!U12</f>
        <v>19.655672049108912</v>
      </c>
      <c r="U19" s="98">
        <v>4</v>
      </c>
      <c r="V19" s="123">
        <f>nuts!Z12</f>
        <v>2281.4200589017091</v>
      </c>
      <c r="W19" s="94">
        <v>1</v>
      </c>
      <c r="X19" s="127">
        <f>nuts!AB12</f>
        <v>2178.1344507717508</v>
      </c>
      <c r="Y19" s="94">
        <v>3</v>
      </c>
      <c r="Z19" s="100"/>
      <c r="AA19" s="100"/>
    </row>
    <row r="20" spans="1:27" ht="16" x14ac:dyDescent="0.2">
      <c r="A20" s="91">
        <v>2009</v>
      </c>
      <c r="C20" s="114">
        <v>32</v>
      </c>
      <c r="D20" s="161">
        <v>33.816699999999997</v>
      </c>
      <c r="E20" s="129" t="s">
        <v>227</v>
      </c>
      <c r="F20" s="128"/>
      <c r="G20" s="134">
        <v>20</v>
      </c>
      <c r="H20" s="134">
        <v>9</v>
      </c>
      <c r="I20" s="128">
        <v>11.4655</v>
      </c>
      <c r="J20" s="133">
        <v>1</v>
      </c>
      <c r="K20" s="128">
        <v>34.831499999999998</v>
      </c>
      <c r="L20" s="133">
        <v>1</v>
      </c>
      <c r="M20" s="67">
        <f>logs!A21</f>
        <v>38687.129756944443</v>
      </c>
      <c r="N20" s="125" t="s">
        <v>232</v>
      </c>
      <c r="O20" s="106">
        <v>9</v>
      </c>
      <c r="P20" s="115" t="s">
        <v>232</v>
      </c>
      <c r="Q20" s="116">
        <v>9</v>
      </c>
      <c r="R20" s="115" t="s">
        <v>232</v>
      </c>
      <c r="S20" s="116">
        <v>9</v>
      </c>
      <c r="T20" s="115" t="s">
        <v>232</v>
      </c>
      <c r="U20" s="116">
        <v>9</v>
      </c>
      <c r="V20" s="123" t="s">
        <v>232</v>
      </c>
      <c r="W20">
        <v>9</v>
      </c>
      <c r="X20" s="127" t="s">
        <v>232</v>
      </c>
      <c r="Y20">
        <v>9</v>
      </c>
      <c r="Z20" s="100"/>
      <c r="AA20" s="100"/>
    </row>
    <row r="21" spans="1:27" ht="16" x14ac:dyDescent="0.2">
      <c r="A21" s="91">
        <v>2009</v>
      </c>
      <c r="C21" s="114">
        <v>32</v>
      </c>
      <c r="D21" s="161">
        <v>34.106200000000001</v>
      </c>
      <c r="E21" s="129" t="s">
        <v>227</v>
      </c>
      <c r="F21" s="128"/>
      <c r="G21" s="131">
        <v>22</v>
      </c>
      <c r="H21" s="132">
        <v>1</v>
      </c>
      <c r="I21" s="128">
        <v>11.2942</v>
      </c>
      <c r="J21" s="133">
        <v>1</v>
      </c>
      <c r="K21" s="128">
        <v>34.817399999999999</v>
      </c>
      <c r="L21" s="133">
        <v>1</v>
      </c>
      <c r="M21" s="119">
        <f>logs!A23</f>
        <v>38694.129756944443</v>
      </c>
      <c r="N21" s="124">
        <v>0.46</v>
      </c>
      <c r="O21" s="106">
        <v>2</v>
      </c>
      <c r="P21" s="99">
        <f>nuts!O14</f>
        <v>7.3435460273598938</v>
      </c>
      <c r="Q21" s="98">
        <v>1</v>
      </c>
      <c r="R21" s="115">
        <f>nuts!R14</f>
        <v>6.4473794591835976</v>
      </c>
      <c r="S21" s="106">
        <v>4</v>
      </c>
      <c r="T21" s="99">
        <f>nuts!U14</f>
        <v>11.101446680009246</v>
      </c>
      <c r="U21" s="98">
        <v>4</v>
      </c>
      <c r="V21" s="123">
        <f>nuts!Z14</f>
        <v>2178.1625516318886</v>
      </c>
      <c r="W21" s="94">
        <v>1</v>
      </c>
      <c r="X21" s="127">
        <f>nuts!AB14</f>
        <v>2088.669559261637</v>
      </c>
      <c r="Y21" s="94">
        <v>3</v>
      </c>
      <c r="Z21" s="100"/>
      <c r="AA21" s="100"/>
    </row>
    <row r="22" spans="1:27" ht="16" x14ac:dyDescent="0.2">
      <c r="A22" s="91">
        <v>2009</v>
      </c>
      <c r="C22" s="114">
        <v>32</v>
      </c>
      <c r="D22" s="161">
        <v>35.881399999999999</v>
      </c>
      <c r="E22" s="129" t="s">
        <v>227</v>
      </c>
      <c r="F22" s="128"/>
      <c r="G22" s="134">
        <v>24</v>
      </c>
      <c r="H22" s="132">
        <v>1</v>
      </c>
      <c r="I22" s="128">
        <v>11.7262</v>
      </c>
      <c r="J22" s="133">
        <v>1</v>
      </c>
      <c r="K22" s="128">
        <v>34.867699999999999</v>
      </c>
      <c r="L22" s="133">
        <v>1</v>
      </c>
      <c r="M22" s="67">
        <f>logs!A25</f>
        <v>38701.129756944443</v>
      </c>
      <c r="N22" s="124">
        <v>0.46</v>
      </c>
      <c r="O22" s="106">
        <v>2</v>
      </c>
      <c r="P22" s="99">
        <f>nuts!O15</f>
        <v>6.4129544751600189</v>
      </c>
      <c r="Q22" s="98">
        <v>1</v>
      </c>
      <c r="R22" s="115">
        <f>nuts!R15</f>
        <v>0.72513792625436135</v>
      </c>
      <c r="S22" s="106">
        <v>3</v>
      </c>
      <c r="T22" s="99">
        <f>nuts!U15</f>
        <v>17.601174360251981</v>
      </c>
      <c r="U22" s="98">
        <v>4</v>
      </c>
      <c r="V22" s="123">
        <f>nuts!Z15</f>
        <v>2281.274719263854</v>
      </c>
      <c r="W22" s="94">
        <v>1</v>
      </c>
      <c r="X22" s="127">
        <f>nuts!AB15</f>
        <v>2129.7943562893793</v>
      </c>
      <c r="Y22" s="94">
        <v>3</v>
      </c>
      <c r="Z22" s="100"/>
      <c r="AA22" s="100"/>
    </row>
    <row r="23" spans="1:27" ht="16" x14ac:dyDescent="0.2">
      <c r="A23" s="91">
        <v>2009</v>
      </c>
      <c r="C23" s="114">
        <v>32</v>
      </c>
      <c r="D23" s="161">
        <v>40.119399999999999</v>
      </c>
      <c r="E23" s="129" t="s">
        <v>227</v>
      </c>
      <c r="F23" s="128"/>
      <c r="G23" s="131">
        <v>26</v>
      </c>
      <c r="H23" s="132">
        <v>1</v>
      </c>
      <c r="I23" s="128">
        <v>11.8116</v>
      </c>
      <c r="J23" s="133">
        <v>1</v>
      </c>
      <c r="K23" s="128">
        <v>34.9285</v>
      </c>
      <c r="L23" s="133">
        <v>1</v>
      </c>
      <c r="M23" s="119">
        <f>logs!A27</f>
        <v>38708.129756944443</v>
      </c>
      <c r="N23" s="124">
        <v>0.46</v>
      </c>
      <c r="O23" s="106">
        <v>2</v>
      </c>
      <c r="P23" s="99">
        <f>nuts!O16</f>
        <v>5.7037174197427642</v>
      </c>
      <c r="Q23" s="98">
        <v>1</v>
      </c>
      <c r="R23" s="115">
        <f>nuts!R16</f>
        <v>0.66859098746733625</v>
      </c>
      <c r="S23" s="106">
        <v>3</v>
      </c>
      <c r="T23" s="99">
        <f>nuts!U16</f>
        <v>16.814482097907966</v>
      </c>
      <c r="U23" s="98">
        <v>4</v>
      </c>
      <c r="V23" s="123">
        <f>nuts!Z16</f>
        <v>2285.4800595568272</v>
      </c>
      <c r="W23" s="94">
        <v>1</v>
      </c>
      <c r="X23" s="127">
        <f>nuts!AB16</f>
        <v>2119.4922653066301</v>
      </c>
      <c r="Y23" s="94">
        <v>3</v>
      </c>
      <c r="Z23" s="100"/>
      <c r="AA23" s="100"/>
    </row>
    <row r="24" spans="1:27" ht="16" x14ac:dyDescent="0.2">
      <c r="A24" s="91">
        <v>2009</v>
      </c>
      <c r="C24" s="114">
        <v>32</v>
      </c>
      <c r="D24" s="161">
        <v>35.523000000000003</v>
      </c>
      <c r="E24" s="129" t="s">
        <v>227</v>
      </c>
      <c r="F24" s="128"/>
      <c r="G24" s="134">
        <v>28</v>
      </c>
      <c r="H24" s="132">
        <v>1</v>
      </c>
      <c r="I24" s="128">
        <v>12.05</v>
      </c>
      <c r="J24" s="133">
        <v>1</v>
      </c>
      <c r="K24" s="128">
        <v>34.9709</v>
      </c>
      <c r="L24" s="133">
        <v>1</v>
      </c>
      <c r="M24" s="67">
        <f>logs!A29</f>
        <v>38715.129756944443</v>
      </c>
      <c r="N24" s="124">
        <v>0.46</v>
      </c>
      <c r="O24" s="106">
        <v>2</v>
      </c>
      <c r="P24" s="99">
        <f>nuts!O17</f>
        <v>4.5335003391674737</v>
      </c>
      <c r="Q24" s="98">
        <v>1</v>
      </c>
      <c r="R24" s="115">
        <f>nuts!R17</f>
        <v>0.70041972638541894</v>
      </c>
      <c r="S24" s="106">
        <v>3</v>
      </c>
      <c r="T24" s="99">
        <f>nuts!U17</f>
        <v>18.899776797664369</v>
      </c>
      <c r="U24" s="98">
        <v>4</v>
      </c>
      <c r="V24" s="123">
        <f>nuts!Z17</f>
        <v>2174.3144103220552</v>
      </c>
      <c r="W24" s="94">
        <v>1</v>
      </c>
      <c r="X24" s="127">
        <f>nuts!AB17</f>
        <v>2100.0920289129149</v>
      </c>
      <c r="Y24" s="94">
        <v>3</v>
      </c>
      <c r="Z24" s="100"/>
      <c r="AA24" s="100"/>
    </row>
    <row r="25" spans="1:27" ht="16" x14ac:dyDescent="0.2">
      <c r="A25" s="91">
        <v>2009</v>
      </c>
      <c r="C25" s="114">
        <v>32</v>
      </c>
      <c r="D25" s="161">
        <v>39.904800000000002</v>
      </c>
      <c r="E25" s="129" t="s">
        <v>227</v>
      </c>
      <c r="F25" s="128"/>
      <c r="G25" s="131">
        <v>30</v>
      </c>
      <c r="H25" s="132">
        <v>1</v>
      </c>
      <c r="I25" s="128">
        <v>11.973000000000001</v>
      </c>
      <c r="J25" s="133">
        <v>1</v>
      </c>
      <c r="K25" s="128">
        <v>34.931600000000003</v>
      </c>
      <c r="L25" s="133">
        <v>1</v>
      </c>
      <c r="M25" s="119">
        <f>logs!A31</f>
        <v>38722.129756944443</v>
      </c>
      <c r="N25" s="124">
        <v>0.46</v>
      </c>
      <c r="O25" s="106">
        <v>2</v>
      </c>
      <c r="P25" s="99">
        <f>nuts!O18</f>
        <v>4.867154392437258</v>
      </c>
      <c r="Q25" s="98">
        <v>1</v>
      </c>
      <c r="R25" s="115">
        <f>nuts!R18</f>
        <v>8.183865023416093</v>
      </c>
      <c r="S25" s="106">
        <v>4</v>
      </c>
      <c r="T25" s="99">
        <f>nuts!U18</f>
        <v>9.8462013839941882</v>
      </c>
      <c r="U25" s="98">
        <v>4</v>
      </c>
      <c r="V25" s="123">
        <f>nuts!Z18</f>
        <v>2191.593965183753</v>
      </c>
      <c r="W25" s="94">
        <v>1</v>
      </c>
      <c r="X25" s="127">
        <f>nuts!AB18</f>
        <v>2065.7760134292716</v>
      </c>
      <c r="Y25" s="94">
        <v>3</v>
      </c>
      <c r="Z25" s="100"/>
      <c r="AA25" s="100"/>
    </row>
    <row r="26" spans="1:27" ht="16" x14ac:dyDescent="0.2">
      <c r="A26" s="91">
        <v>2009</v>
      </c>
      <c r="C26" s="114">
        <v>32</v>
      </c>
      <c r="D26" s="161">
        <v>39.180799999999998</v>
      </c>
      <c r="E26" s="129" t="s">
        <v>227</v>
      </c>
      <c r="F26" s="128"/>
      <c r="G26" s="134">
        <v>32</v>
      </c>
      <c r="H26" s="132">
        <v>1</v>
      </c>
      <c r="I26" s="128">
        <v>12.165699999999999</v>
      </c>
      <c r="J26" s="133">
        <v>1</v>
      </c>
      <c r="K26" s="128">
        <v>34.893999999999998</v>
      </c>
      <c r="L26" s="133">
        <v>1</v>
      </c>
      <c r="M26" s="67">
        <f>logs!A33</f>
        <v>38729.129756944443</v>
      </c>
      <c r="N26" s="124">
        <v>0.46</v>
      </c>
      <c r="O26" s="106">
        <v>2</v>
      </c>
      <c r="P26" s="99">
        <f>nuts!O19</f>
        <v>5.001036630458902</v>
      </c>
      <c r="Q26" s="98">
        <v>1</v>
      </c>
      <c r="R26" s="115">
        <f>nuts!R19</f>
        <v>4.7485752989445</v>
      </c>
      <c r="S26" s="106">
        <v>4</v>
      </c>
      <c r="T26" s="99">
        <f>nuts!U19</f>
        <v>9.2641820349134161</v>
      </c>
      <c r="U26" s="98">
        <v>4</v>
      </c>
      <c r="V26" s="123">
        <f>nuts!Z19</f>
        <v>2180.9742782106277</v>
      </c>
      <c r="W26" s="94">
        <v>1</v>
      </c>
      <c r="X26" s="127">
        <f>nuts!AB19</f>
        <v>2072.638982612857</v>
      </c>
      <c r="Y26" s="94">
        <v>3</v>
      </c>
      <c r="Z26" s="100"/>
      <c r="AA26" s="100"/>
    </row>
    <row r="27" spans="1:27" ht="16" x14ac:dyDescent="0.2">
      <c r="A27" s="91">
        <v>2009</v>
      </c>
      <c r="C27" s="114">
        <v>32</v>
      </c>
      <c r="D27" s="161">
        <v>36.7286</v>
      </c>
      <c r="E27" s="129" t="s">
        <v>227</v>
      </c>
      <c r="F27" s="128"/>
      <c r="G27" s="131">
        <v>34</v>
      </c>
      <c r="H27" s="132">
        <v>1</v>
      </c>
      <c r="I27" s="128">
        <v>12.180099999999999</v>
      </c>
      <c r="J27" s="133">
        <v>1</v>
      </c>
      <c r="K27" s="128">
        <v>34.855400000000003</v>
      </c>
      <c r="L27" s="133">
        <v>1</v>
      </c>
      <c r="M27" s="119">
        <f>logs!A35</f>
        <v>38736.129756944443</v>
      </c>
      <c r="N27" s="124">
        <v>0.46</v>
      </c>
      <c r="O27" s="106">
        <v>2</v>
      </c>
      <c r="P27" s="99">
        <f>nuts!O20</f>
        <v>5.3356302321022335</v>
      </c>
      <c r="Q27" s="98">
        <v>1</v>
      </c>
      <c r="R27" s="115">
        <f>nuts!R20</f>
        <v>4.6330325127668495</v>
      </c>
      <c r="S27" s="106">
        <v>4</v>
      </c>
      <c r="T27" s="99">
        <f>nuts!U20</f>
        <v>13.974335016340154</v>
      </c>
      <c r="U27" s="98">
        <v>4</v>
      </c>
      <c r="V27" s="123">
        <f>nuts!Z20</f>
        <v>2198.686328517736</v>
      </c>
      <c r="W27" s="94">
        <v>1</v>
      </c>
      <c r="X27" s="127">
        <f>nuts!AB20</f>
        <v>2082.312069599554</v>
      </c>
      <c r="Y27" s="94">
        <v>3</v>
      </c>
      <c r="Z27" s="100"/>
      <c r="AA27" s="100"/>
    </row>
    <row r="28" spans="1:27" ht="16" x14ac:dyDescent="0.2">
      <c r="A28" s="91">
        <v>2009</v>
      </c>
      <c r="C28" s="114">
        <v>32</v>
      </c>
      <c r="D28" s="161">
        <v>35.588099999999997</v>
      </c>
      <c r="E28" s="129" t="s">
        <v>227</v>
      </c>
      <c r="F28" s="128"/>
      <c r="G28" s="134">
        <v>36</v>
      </c>
      <c r="H28" s="132">
        <v>1</v>
      </c>
      <c r="I28" s="128">
        <v>12.130699999999999</v>
      </c>
      <c r="J28" s="133">
        <v>1</v>
      </c>
      <c r="K28" s="128">
        <v>34.844299999999997</v>
      </c>
      <c r="L28" s="133">
        <v>1</v>
      </c>
      <c r="M28" s="67">
        <f>logs!A37</f>
        <v>38743.129756944443</v>
      </c>
      <c r="N28" s="124">
        <v>0.46</v>
      </c>
      <c r="O28" s="106">
        <v>2</v>
      </c>
      <c r="P28" s="99">
        <f>nuts!O21</f>
        <v>6.0882577061307011</v>
      </c>
      <c r="Q28" s="98">
        <v>1</v>
      </c>
      <c r="R28" s="115">
        <f>nuts!R21</f>
        <v>1.8717304853994075</v>
      </c>
      <c r="S28" s="106">
        <v>4</v>
      </c>
      <c r="T28" s="99">
        <f>nuts!U21</f>
        <v>23.353646130570063</v>
      </c>
      <c r="U28" s="98">
        <v>4</v>
      </c>
      <c r="V28" s="123">
        <f>nuts!Z21</f>
        <v>2244.5267642665071</v>
      </c>
      <c r="W28" s="94">
        <v>1</v>
      </c>
      <c r="X28" s="127">
        <f>nuts!AB21</f>
        <v>2072.2803228917837</v>
      </c>
      <c r="Y28" s="94">
        <v>3</v>
      </c>
      <c r="Z28" s="100"/>
      <c r="AA28" s="100"/>
    </row>
    <row r="29" spans="1:27" ht="16" x14ac:dyDescent="0.2">
      <c r="A29" s="91">
        <v>2009</v>
      </c>
      <c r="C29" s="114">
        <v>32</v>
      </c>
      <c r="D29" s="161">
        <v>35.751199999999997</v>
      </c>
      <c r="E29" s="129" t="s">
        <v>227</v>
      </c>
      <c r="F29" s="128"/>
      <c r="G29" s="131">
        <v>38</v>
      </c>
      <c r="H29" s="132">
        <v>1</v>
      </c>
      <c r="I29" s="128">
        <v>11.842599999999999</v>
      </c>
      <c r="J29" s="133">
        <v>1</v>
      </c>
      <c r="K29" s="128">
        <v>34.731900000000003</v>
      </c>
      <c r="L29" s="133">
        <v>1</v>
      </c>
      <c r="M29" s="119">
        <f>logs!A39</f>
        <v>38750.129756944443</v>
      </c>
      <c r="N29" s="124">
        <v>0.46</v>
      </c>
      <c r="O29" s="106">
        <v>2</v>
      </c>
      <c r="P29" s="99">
        <f>nuts!O22</f>
        <v>6.3113176259705277</v>
      </c>
      <c r="Q29" s="98">
        <v>1</v>
      </c>
      <c r="R29" s="115">
        <f>nuts!R22</f>
        <v>4.3132392512053856</v>
      </c>
      <c r="S29" s="106">
        <v>4</v>
      </c>
      <c r="T29" s="99">
        <f>nuts!U22</f>
        <v>11.018971450297768</v>
      </c>
      <c r="U29" s="98">
        <v>4</v>
      </c>
      <c r="V29" s="123">
        <f>nuts!Z22</f>
        <v>2184.8730098745118</v>
      </c>
      <c r="W29" s="94">
        <v>1</v>
      </c>
      <c r="X29" s="127">
        <f>nuts!AB22</f>
        <v>2075.1707068144829</v>
      </c>
      <c r="Y29" s="94">
        <v>3</v>
      </c>
      <c r="Z29" s="100"/>
      <c r="AA29" s="100"/>
    </row>
    <row r="30" spans="1:27" ht="16" x14ac:dyDescent="0.2">
      <c r="A30" s="91">
        <v>2009</v>
      </c>
      <c r="C30" s="114">
        <v>32</v>
      </c>
      <c r="D30" s="161">
        <v>35.756</v>
      </c>
      <c r="E30" s="129" t="s">
        <v>227</v>
      </c>
      <c r="F30" s="128"/>
      <c r="G30" s="134">
        <v>40</v>
      </c>
      <c r="H30" s="132">
        <v>1</v>
      </c>
      <c r="I30" s="128">
        <v>12.456799999999999</v>
      </c>
      <c r="J30" s="133">
        <v>1</v>
      </c>
      <c r="K30" s="128">
        <v>34.756300000000003</v>
      </c>
      <c r="L30" s="133">
        <v>1</v>
      </c>
      <c r="M30" s="67">
        <f>logs!A41</f>
        <v>38757.129756944443</v>
      </c>
      <c r="N30" s="124">
        <v>0.46</v>
      </c>
      <c r="O30" s="106">
        <v>2</v>
      </c>
      <c r="P30" s="99">
        <f>nuts!O23</f>
        <v>5.6458211206331681</v>
      </c>
      <c r="Q30" s="98">
        <v>1</v>
      </c>
      <c r="R30" s="115">
        <f>nuts!R23</f>
        <v>1.8094292760390416</v>
      </c>
      <c r="S30" s="106">
        <v>4</v>
      </c>
      <c r="T30" s="99">
        <f>nuts!U23</f>
        <v>12.467193954478919</v>
      </c>
      <c r="U30" s="98">
        <v>4</v>
      </c>
      <c r="V30" s="123">
        <f>nuts!Z23</f>
        <v>2149.7982621746437</v>
      </c>
      <c r="W30" s="94">
        <v>1</v>
      </c>
      <c r="X30" s="127">
        <f>nuts!AB23</f>
        <v>2076.2144766999163</v>
      </c>
      <c r="Y30" s="94">
        <v>3</v>
      </c>
      <c r="Z30" s="100"/>
      <c r="AA30" s="100"/>
    </row>
    <row r="31" spans="1:27" ht="16" x14ac:dyDescent="0.2">
      <c r="A31" s="91">
        <v>2009</v>
      </c>
      <c r="C31" s="114">
        <v>32</v>
      </c>
      <c r="D31" s="161">
        <v>35.545200000000001</v>
      </c>
      <c r="E31" s="129" t="s">
        <v>227</v>
      </c>
      <c r="F31" s="128"/>
      <c r="G31" s="131">
        <v>42</v>
      </c>
      <c r="H31" s="132">
        <v>1</v>
      </c>
      <c r="I31" s="128">
        <v>12.990500000000001</v>
      </c>
      <c r="J31" s="133">
        <v>1</v>
      </c>
      <c r="K31" s="128">
        <v>34.742100000000001</v>
      </c>
      <c r="L31" s="133">
        <v>1</v>
      </c>
      <c r="M31" s="119">
        <f>logs!A43</f>
        <v>38764.129756944443</v>
      </c>
      <c r="N31" s="124">
        <v>0.46</v>
      </c>
      <c r="O31" s="106">
        <v>2</v>
      </c>
      <c r="P31" s="99">
        <f>nuts!O24</f>
        <v>5.8383762058957647</v>
      </c>
      <c r="Q31" s="98">
        <v>1</v>
      </c>
      <c r="R31" s="115">
        <f>nuts!R24</f>
        <v>0.85232715546437876</v>
      </c>
      <c r="S31" s="106">
        <v>3</v>
      </c>
      <c r="T31" s="99">
        <f>nuts!U24</f>
        <v>17.301401096447854</v>
      </c>
      <c r="U31" s="98">
        <v>4</v>
      </c>
      <c r="V31" s="123">
        <f>nuts!Z24</f>
        <v>2222.5265207003517</v>
      </c>
      <c r="W31" s="94">
        <v>1</v>
      </c>
      <c r="X31" s="127">
        <f>nuts!AB24</f>
        <v>2072.3817842295412</v>
      </c>
      <c r="Y31" s="94">
        <v>3</v>
      </c>
      <c r="Z31" s="100"/>
      <c r="AA31" s="100"/>
    </row>
    <row r="32" spans="1:27" ht="16" x14ac:dyDescent="0.2">
      <c r="A32" s="91">
        <v>2009</v>
      </c>
      <c r="C32" s="114">
        <v>32</v>
      </c>
      <c r="D32" s="161">
        <v>36.0032</v>
      </c>
      <c r="E32" s="129" t="s">
        <v>227</v>
      </c>
      <c r="F32" s="128"/>
      <c r="G32" s="134">
        <v>44</v>
      </c>
      <c r="H32" s="132">
        <v>1</v>
      </c>
      <c r="I32" s="128">
        <v>12.8225</v>
      </c>
      <c r="J32" s="133">
        <v>1</v>
      </c>
      <c r="K32" s="128">
        <v>34.7196</v>
      </c>
      <c r="L32" s="133">
        <v>1</v>
      </c>
      <c r="M32" s="67">
        <f>logs!A45</f>
        <v>38771.129756944443</v>
      </c>
      <c r="N32" s="124">
        <v>0.46</v>
      </c>
      <c r="O32" s="106">
        <v>2</v>
      </c>
      <c r="P32" s="99">
        <f>nuts!O25</f>
        <v>4.5159935106974753</v>
      </c>
      <c r="Q32" s="98">
        <v>1</v>
      </c>
      <c r="R32" s="115">
        <f>nuts!R25</f>
        <v>0.65029879632054199</v>
      </c>
      <c r="S32" s="106">
        <v>3</v>
      </c>
      <c r="T32" s="99">
        <f>nuts!U25</f>
        <v>21.365989482502084</v>
      </c>
      <c r="U32" s="98">
        <v>4</v>
      </c>
      <c r="V32" s="123">
        <f>nuts!Z25</f>
        <v>2232.4239537363333</v>
      </c>
      <c r="W32" s="94">
        <v>1</v>
      </c>
      <c r="X32" s="127">
        <f>nuts!AB25</f>
        <v>2081.3219622751603</v>
      </c>
      <c r="Y32" s="94">
        <v>3</v>
      </c>
      <c r="Z32" s="100"/>
      <c r="AA32" s="100"/>
    </row>
    <row r="33" spans="1:27" ht="16" x14ac:dyDescent="0.2">
      <c r="A33" s="91">
        <v>2009</v>
      </c>
      <c r="C33" s="114">
        <v>32</v>
      </c>
      <c r="D33" s="161">
        <v>35.7898</v>
      </c>
      <c r="E33" s="129" t="s">
        <v>227</v>
      </c>
      <c r="F33" s="128"/>
      <c r="G33" s="131">
        <v>46</v>
      </c>
      <c r="H33" s="132">
        <v>1</v>
      </c>
      <c r="I33" s="128">
        <v>12.139200000000001</v>
      </c>
      <c r="J33" s="133">
        <v>1</v>
      </c>
      <c r="K33" s="128">
        <v>34.554200000000002</v>
      </c>
      <c r="L33" s="133">
        <v>1</v>
      </c>
      <c r="M33" s="119">
        <f>logs!A47</f>
        <v>38778.129756944443</v>
      </c>
      <c r="N33" s="124">
        <v>0.46</v>
      </c>
      <c r="O33" s="106">
        <v>2</v>
      </c>
      <c r="P33" s="99">
        <f>nuts!O26</f>
        <v>5.9770709158094872</v>
      </c>
      <c r="Q33" s="98">
        <v>1</v>
      </c>
      <c r="R33" s="115">
        <f>nuts!R26</f>
        <v>1.9565419267208435</v>
      </c>
      <c r="S33" s="106">
        <v>4</v>
      </c>
      <c r="T33" s="99">
        <f>nuts!U26</f>
        <v>14.209678497516038</v>
      </c>
      <c r="U33" s="98">
        <v>4</v>
      </c>
      <c r="V33" s="123">
        <f>nuts!Z26</f>
        <v>2189.1993111466099</v>
      </c>
      <c r="W33" s="94">
        <v>1</v>
      </c>
      <c r="X33" s="127">
        <f>nuts!AB26</f>
        <v>2046.1655673491657</v>
      </c>
      <c r="Y33" s="94">
        <v>3</v>
      </c>
      <c r="Z33" s="100"/>
      <c r="AA33" s="100"/>
    </row>
    <row r="34" spans="1:27" ht="16" x14ac:dyDescent="0.2">
      <c r="A34" s="91">
        <v>2009</v>
      </c>
      <c r="C34" s="114">
        <v>32</v>
      </c>
      <c r="D34" s="161">
        <v>35.814599999999999</v>
      </c>
      <c r="E34" s="129" t="s">
        <v>227</v>
      </c>
      <c r="F34" s="128"/>
      <c r="G34" s="134">
        <v>48</v>
      </c>
      <c r="H34" s="132">
        <v>1</v>
      </c>
      <c r="I34" s="128">
        <v>12.721399999999999</v>
      </c>
      <c r="J34" s="133">
        <v>1</v>
      </c>
      <c r="K34" s="128">
        <v>34.811</v>
      </c>
      <c r="L34" s="133">
        <v>1</v>
      </c>
      <c r="M34" s="67">
        <f>logs!A49</f>
        <v>38785.129756944443</v>
      </c>
      <c r="N34" s="124">
        <v>0.46</v>
      </c>
      <c r="O34" s="106">
        <v>2</v>
      </c>
      <c r="P34" s="99">
        <f>nuts!O27</f>
        <v>4.6709343558295311</v>
      </c>
      <c r="Q34" s="98">
        <v>1</v>
      </c>
      <c r="R34" s="115">
        <f>nuts!R27</f>
        <v>3.0417129733669146</v>
      </c>
      <c r="S34" s="106">
        <v>4</v>
      </c>
      <c r="T34" s="99">
        <f>nuts!U27</f>
        <v>17.778407489852068</v>
      </c>
      <c r="U34" s="98">
        <v>4</v>
      </c>
      <c r="V34" s="123" t="s">
        <v>232</v>
      </c>
      <c r="W34">
        <v>9</v>
      </c>
      <c r="X34" s="127">
        <f>nuts!AB27</f>
        <v>2063.6384852005858</v>
      </c>
      <c r="Y34" s="94">
        <v>3</v>
      </c>
      <c r="Z34" s="100"/>
      <c r="AA34" s="100"/>
    </row>
    <row r="35" spans="1:27" x14ac:dyDescent="0.15">
      <c r="D35" s="163"/>
      <c r="E35" s="128"/>
      <c r="F35" s="128"/>
      <c r="G35" s="128"/>
      <c r="H35" s="134"/>
      <c r="I35" s="128"/>
      <c r="J35" s="128"/>
      <c r="K35" s="128"/>
      <c r="L35" s="128"/>
    </row>
  </sheetData>
  <hyperlinks>
    <hyperlink ref="I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salinity</vt:lpstr>
      <vt:lpstr>summary</vt:lpstr>
      <vt:lpstr>nuts</vt:lpstr>
      <vt:lpstr>plots</vt:lpstr>
      <vt:lpstr>DIC-alk</vt:lpstr>
      <vt:lpstr>service</vt:lpstr>
      <vt:lpstr>phytoplankton</vt:lpstr>
      <vt:lpstr>logs</vt:lpstr>
      <vt:lpstr>netcdf</vt:lpstr>
      <vt:lpstr>'DIC-alk'!Print_Area</vt:lpstr>
      <vt:lpstr>service!Print_Area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Dianna Davis</dc:creator>
  <cp:lastModifiedBy>Microsoft Office User</cp:lastModifiedBy>
  <cp:lastPrinted>2010-04-30T04:30:15Z</cp:lastPrinted>
  <dcterms:created xsi:type="dcterms:W3CDTF">2010-03-30T05:30:23Z</dcterms:created>
  <dcterms:modified xsi:type="dcterms:W3CDTF">2019-12-13T07:19:51Z</dcterms:modified>
</cp:coreProperties>
</file>