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omments2.xml" ContentType="application/vnd.openxmlformats-officedocument.spreadsheetml.comments+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4.xml" ContentType="application/vnd.openxmlformats-officedocument.drawing+xml"/>
  <Override PartName="/xl/drawings/drawing5.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209"/>
  <workbookPr showInkAnnotation="0" autoCompressPictures="0"/>
  <mc:AlternateContent xmlns:mc="http://schemas.openxmlformats.org/markup-compatibility/2006">
    <mc:Choice Requires="x15">
      <x15ac:absPath xmlns:x15ac="http://schemas.microsoft.com/office/spreadsheetml/2010/11/ac" url="/Users/dav615/Documents/RAS9_SOFS7.5/"/>
    </mc:Choice>
  </mc:AlternateContent>
  <xr:revisionPtr revIDLastSave="0" documentId="13_ncr:1_{1DE3A60F-8FAE-514B-88FE-547A3C356E45}" xr6:coauthVersionLast="36" xr6:coauthVersionMax="36" xr10:uidLastSave="{00000000-0000-0000-0000-000000000000}"/>
  <bookViews>
    <workbookView xWindow="-28800" yWindow="460" windowWidth="28800" windowHeight="17540" tabRatio="500" firstSheet="1" activeTab="5" xr2:uid="{00000000-000D-0000-FFFF-FFFF00000000}"/>
  </bookViews>
  <sheets>
    <sheet name="startup" sheetId="1" r:id="rId1"/>
    <sheet name="notes" sheetId="8" r:id="rId2"/>
    <sheet name="logs" sheetId="2" r:id="rId3"/>
    <sheet name="bag wts" sheetId="3" r:id="rId4"/>
    <sheet name="diln" sheetId="16" r:id="rId5"/>
    <sheet name="plots" sheetId="14" r:id="rId6"/>
    <sheet name="Sheet2" sheetId="15" r:id="rId7"/>
    <sheet name="nutrients" sheetId="4" r:id="rId8"/>
    <sheet name="Mclane comments" sheetId="5" r:id="rId9"/>
    <sheet name="inlet" sheetId="6" r:id="rId10"/>
    <sheet name="phytoplankton" sheetId="7" r:id="rId11"/>
    <sheet name="build comments" sheetId="9" r:id="rId12"/>
    <sheet name="hardware" sheetId="11" r:id="rId13"/>
    <sheet name="CO2" sheetId="12" r:id="rId14"/>
    <sheet name="netcdf" sheetId="13" r:id="rId15"/>
  </sheets>
  <definedNames>
    <definedName name="_xlnm._FilterDatabase" localSheetId="2" hidden="1">logs!$D$4:$D$50</definedName>
    <definedName name="_xlnm.Print_Area" localSheetId="2">logs!$A$1:$E$111</definedName>
    <definedName name="_xlnm.Print_Area" localSheetId="14">netcdf!$A$1:$AA$11</definedName>
    <definedName name="_xlnm.Print_Area" localSheetId="10">phytoplankton!$A$64:$I$100</definedName>
  </definedNames>
  <calcPr calcId="181029"/>
  <extLst>
    <ext xmlns:mx="http://schemas.microsoft.com/office/mac/excel/2008/main" uri="{7523E5D3-25F3-A5E0-1632-64F254C22452}">
      <mx:ArchID Flags="2"/>
    </ext>
  </extLst>
</workbook>
</file>

<file path=xl/calcChain.xml><?xml version="1.0" encoding="utf-8"?>
<calcChain xmlns="http://schemas.openxmlformats.org/spreadsheetml/2006/main">
  <c r="X11" i="13" l="1"/>
  <c r="X12" i="13"/>
  <c r="X13" i="13"/>
  <c r="X14" i="13"/>
  <c r="X15" i="13"/>
  <c r="X16" i="13"/>
  <c r="X17" i="13"/>
  <c r="X18" i="13"/>
  <c r="X19" i="13"/>
  <c r="X20" i="13"/>
  <c r="X21" i="13"/>
  <c r="X22" i="13"/>
  <c r="X23" i="13"/>
  <c r="X24" i="13"/>
  <c r="X25" i="13"/>
  <c r="X26" i="13"/>
  <c r="X27" i="13"/>
  <c r="X28" i="13"/>
  <c r="X29" i="13"/>
  <c r="X30" i="13"/>
  <c r="X31" i="13"/>
  <c r="X32" i="13"/>
  <c r="X33" i="13"/>
  <c r="X10" i="13"/>
  <c r="V11" i="13"/>
  <c r="V12" i="13"/>
  <c r="V13" i="13"/>
  <c r="V14" i="13"/>
  <c r="V15" i="13"/>
  <c r="V16" i="13"/>
  <c r="V17" i="13"/>
  <c r="V18" i="13"/>
  <c r="V19" i="13"/>
  <c r="V20" i="13"/>
  <c r="V21" i="13"/>
  <c r="V22" i="13"/>
  <c r="V23" i="13"/>
  <c r="V24" i="13"/>
  <c r="V25" i="13"/>
  <c r="V26" i="13"/>
  <c r="V27" i="13"/>
  <c r="V28" i="13"/>
  <c r="V29" i="13"/>
  <c r="V30" i="13"/>
  <c r="V31" i="13"/>
  <c r="V32" i="13"/>
  <c r="V33" i="13"/>
  <c r="V10" i="13"/>
  <c r="H68" i="4" l="1"/>
  <c r="H72" i="4"/>
  <c r="H76" i="4"/>
  <c r="H36" i="4"/>
  <c r="H27" i="4"/>
  <c r="H23" i="4"/>
  <c r="H10" i="4"/>
  <c r="T11" i="13" l="1"/>
  <c r="T12" i="13"/>
  <c r="T13" i="13"/>
  <c r="T14" i="13"/>
  <c r="T15" i="13"/>
  <c r="T16" i="13"/>
  <c r="T17" i="13"/>
  <c r="T18" i="13"/>
  <c r="T19" i="13"/>
  <c r="T20" i="13"/>
  <c r="T21" i="13"/>
  <c r="T22" i="13"/>
  <c r="T23" i="13"/>
  <c r="T24" i="13"/>
  <c r="T25" i="13"/>
  <c r="T26" i="13"/>
  <c r="T27" i="13"/>
  <c r="T28" i="13"/>
  <c r="T29" i="13"/>
  <c r="T30" i="13"/>
  <c r="T31" i="13"/>
  <c r="T32" i="13"/>
  <c r="T33" i="13"/>
  <c r="T10" i="13"/>
  <c r="R11" i="13"/>
  <c r="R12" i="13"/>
  <c r="R13" i="13"/>
  <c r="R14" i="13"/>
  <c r="R15" i="13"/>
  <c r="R16" i="13"/>
  <c r="R17" i="13"/>
  <c r="R18" i="13"/>
  <c r="R19" i="13"/>
  <c r="R20" i="13"/>
  <c r="R21" i="13"/>
  <c r="R22" i="13"/>
  <c r="R23" i="13"/>
  <c r="R24" i="13"/>
  <c r="R25" i="13"/>
  <c r="R26" i="13"/>
  <c r="R27" i="13"/>
  <c r="R28" i="13"/>
  <c r="R29" i="13"/>
  <c r="R30" i="13"/>
  <c r="R31" i="13"/>
  <c r="R32" i="13"/>
  <c r="R33" i="13"/>
  <c r="R10" i="13"/>
  <c r="P11" i="13"/>
  <c r="P12" i="13"/>
  <c r="P13" i="13"/>
  <c r="P14" i="13"/>
  <c r="P15" i="13"/>
  <c r="P16" i="13"/>
  <c r="P17" i="13"/>
  <c r="P18" i="13"/>
  <c r="P19" i="13"/>
  <c r="P20" i="13"/>
  <c r="P21" i="13"/>
  <c r="P22" i="13"/>
  <c r="P23" i="13"/>
  <c r="P24" i="13"/>
  <c r="P25" i="13"/>
  <c r="P26" i="13"/>
  <c r="P27" i="13"/>
  <c r="P28" i="13"/>
  <c r="P29" i="13"/>
  <c r="P30" i="13"/>
  <c r="P31" i="13"/>
  <c r="P32" i="13"/>
  <c r="P33" i="13"/>
  <c r="P10" i="13"/>
  <c r="J4" i="16" l="1"/>
  <c r="J5" i="16"/>
  <c r="J6" i="16"/>
  <c r="J7" i="16"/>
  <c r="J8" i="16"/>
  <c r="J9" i="16"/>
  <c r="J10" i="16"/>
  <c r="J11" i="16"/>
  <c r="J12" i="16"/>
  <c r="J13" i="16"/>
  <c r="J14" i="16"/>
  <c r="J15" i="16"/>
  <c r="J16" i="16"/>
  <c r="J17" i="16"/>
  <c r="J18" i="16"/>
  <c r="J19" i="16"/>
  <c r="J20" i="16"/>
  <c r="J21" i="16"/>
  <c r="J22" i="16"/>
  <c r="J23" i="16"/>
  <c r="J24" i="16"/>
  <c r="J25" i="16"/>
  <c r="J26" i="16"/>
  <c r="J3" i="16"/>
  <c r="N60" i="14" l="1"/>
  <c r="N61" i="14"/>
  <c r="N65" i="14" l="1"/>
  <c r="G41" i="14"/>
  <c r="G42" i="14"/>
  <c r="G43" i="14"/>
  <c r="G44" i="14"/>
  <c r="G45" i="14"/>
  <c r="G46" i="14"/>
  <c r="G47" i="14"/>
  <c r="G48" i="14"/>
  <c r="G49" i="14"/>
  <c r="G50" i="14"/>
  <c r="G51" i="14"/>
  <c r="G52" i="14"/>
  <c r="G53" i="14"/>
  <c r="G54" i="14"/>
  <c r="G55" i="14"/>
  <c r="G56" i="14"/>
  <c r="G57" i="14"/>
  <c r="G58" i="14"/>
  <c r="G20" i="14"/>
  <c r="G21" i="14"/>
  <c r="G22" i="14"/>
  <c r="G23" i="14"/>
  <c r="G24" i="14"/>
  <c r="G25" i="14"/>
  <c r="G26" i="14"/>
  <c r="G27" i="14"/>
  <c r="G28" i="14"/>
  <c r="G29" i="14"/>
  <c r="G30" i="14"/>
  <c r="G31" i="14"/>
  <c r="G32" i="14"/>
  <c r="G33" i="14"/>
  <c r="G34" i="14"/>
  <c r="G35" i="14"/>
  <c r="G36" i="14"/>
  <c r="G37" i="14"/>
  <c r="G38" i="14"/>
  <c r="G39" i="14"/>
  <c r="G40" i="14"/>
  <c r="G19" i="14"/>
  <c r="K5" i="12"/>
  <c r="K6" i="12"/>
  <c r="K7" i="12"/>
  <c r="K8" i="12"/>
  <c r="K9" i="12"/>
  <c r="K10" i="12"/>
  <c r="K11" i="12"/>
  <c r="K12" i="12"/>
  <c r="K13" i="12"/>
  <c r="K14" i="12"/>
  <c r="K15" i="12"/>
  <c r="K16" i="12"/>
  <c r="K17" i="12"/>
  <c r="K18" i="12"/>
  <c r="K19" i="12"/>
  <c r="K20" i="12"/>
  <c r="K21" i="12"/>
  <c r="K22" i="12"/>
  <c r="K23" i="12"/>
  <c r="K24" i="12"/>
  <c r="K25" i="12"/>
  <c r="K26" i="12"/>
  <c r="K27" i="12"/>
  <c r="K4" i="12"/>
  <c r="J5" i="12"/>
  <c r="J6" i="12"/>
  <c r="J7" i="12"/>
  <c r="J8" i="12"/>
  <c r="J9" i="12"/>
  <c r="J10" i="12"/>
  <c r="J11" i="12"/>
  <c r="J12" i="12"/>
  <c r="J13" i="12"/>
  <c r="J14" i="12"/>
  <c r="J15" i="12"/>
  <c r="J16" i="12"/>
  <c r="J17" i="12"/>
  <c r="J18" i="12"/>
  <c r="J19" i="12"/>
  <c r="J20" i="12"/>
  <c r="J21" i="12"/>
  <c r="J22" i="12"/>
  <c r="J23" i="12"/>
  <c r="J24" i="12"/>
  <c r="J25" i="12"/>
  <c r="J26" i="12"/>
  <c r="J27" i="12"/>
  <c r="J4" i="12"/>
  <c r="Z98" i="4" l="1"/>
  <c r="AA98" i="4"/>
  <c r="AA97" i="4"/>
  <c r="Z97" i="4"/>
  <c r="Y98" i="4"/>
  <c r="Y97" i="4"/>
  <c r="AH134" i="4" l="1"/>
  <c r="AH135" i="4"/>
  <c r="AH136" i="4"/>
  <c r="AH137" i="4"/>
  <c r="AH138" i="4"/>
  <c r="AH139" i="4"/>
  <c r="AH140" i="4"/>
  <c r="AH141" i="4"/>
  <c r="AH142" i="4"/>
  <c r="AH143" i="4"/>
  <c r="AH144" i="4"/>
  <c r="AH145" i="4"/>
  <c r="AH133" i="4"/>
  <c r="AG134" i="4"/>
  <c r="AG135" i="4"/>
  <c r="AG136" i="4"/>
  <c r="AG137" i="4"/>
  <c r="AG138" i="4"/>
  <c r="AG139" i="4"/>
  <c r="AG140" i="4"/>
  <c r="AG141" i="4"/>
  <c r="AG142" i="4"/>
  <c r="AG143" i="4"/>
  <c r="AG144" i="4"/>
  <c r="AG145" i="4"/>
  <c r="AG133" i="4"/>
  <c r="AF134" i="4"/>
  <c r="AF135" i="4"/>
  <c r="AF136" i="4"/>
  <c r="AF137" i="4"/>
  <c r="AF138" i="4"/>
  <c r="AF139" i="4"/>
  <c r="AF140" i="4"/>
  <c r="AF141" i="4"/>
  <c r="AF142" i="4"/>
  <c r="AF143" i="4"/>
  <c r="AF144" i="4"/>
  <c r="AF145" i="4"/>
  <c r="AF133" i="4"/>
  <c r="AH104" i="4"/>
  <c r="AG104" i="4"/>
  <c r="AF104" i="4"/>
  <c r="H4" i="16" l="1"/>
  <c r="H5" i="16"/>
  <c r="H6" i="16"/>
  <c r="H7" i="16"/>
  <c r="H8" i="16"/>
  <c r="H9" i="16"/>
  <c r="H10" i="16"/>
  <c r="H11" i="16"/>
  <c r="H12" i="16"/>
  <c r="H13" i="16"/>
  <c r="H14" i="16"/>
  <c r="H15" i="16"/>
  <c r="H16" i="16"/>
  <c r="H17" i="16"/>
  <c r="H18" i="16"/>
  <c r="H19" i="16"/>
  <c r="H20" i="16"/>
  <c r="H21" i="16"/>
  <c r="H22" i="16"/>
  <c r="H23" i="16"/>
  <c r="H24" i="16"/>
  <c r="H25" i="16"/>
  <c r="H26" i="16"/>
  <c r="H3" i="16"/>
  <c r="G4" i="16"/>
  <c r="G5" i="16"/>
  <c r="G6" i="16"/>
  <c r="G7" i="16"/>
  <c r="G8" i="16"/>
  <c r="G9" i="16"/>
  <c r="G10" i="16"/>
  <c r="G11" i="16"/>
  <c r="G12" i="16"/>
  <c r="G13" i="16"/>
  <c r="G14" i="16"/>
  <c r="G15" i="16"/>
  <c r="G16" i="16"/>
  <c r="G17" i="16"/>
  <c r="G18" i="16"/>
  <c r="G19" i="16"/>
  <c r="G20" i="16"/>
  <c r="G21" i="16"/>
  <c r="G22" i="16"/>
  <c r="G23" i="16"/>
  <c r="G24" i="16"/>
  <c r="G25" i="16"/>
  <c r="G26" i="16"/>
  <c r="G3" i="16"/>
  <c r="AC13" i="12"/>
  <c r="AD13" i="12" s="1"/>
  <c r="AB13" i="12"/>
  <c r="AA13" i="12"/>
  <c r="AE13" i="12" s="1"/>
  <c r="Z13" i="12"/>
  <c r="AA12" i="12"/>
  <c r="Z12" i="12"/>
  <c r="Z10" i="12"/>
  <c r="W10" i="12"/>
  <c r="Z9" i="12"/>
  <c r="W9" i="12"/>
  <c r="Z8" i="12"/>
  <c r="W8" i="12"/>
  <c r="I23" i="16" l="1"/>
  <c r="I15" i="16"/>
  <c r="I11" i="16"/>
  <c r="I22" i="16"/>
  <c r="I14" i="16"/>
  <c r="I6" i="16"/>
  <c r="I25" i="16"/>
  <c r="I21" i="16"/>
  <c r="I17" i="16"/>
  <c r="I13" i="16"/>
  <c r="I9" i="16"/>
  <c r="I5" i="16"/>
  <c r="I3" i="16"/>
  <c r="I19" i="16"/>
  <c r="I7" i="16"/>
  <c r="I26" i="16"/>
  <c r="I18" i="16"/>
  <c r="I10" i="16"/>
  <c r="I24" i="16"/>
  <c r="I20" i="16"/>
  <c r="I16" i="16"/>
  <c r="I12" i="16"/>
  <c r="I8" i="16"/>
  <c r="I4" i="16"/>
  <c r="M49" i="3"/>
  <c r="N49" i="3" s="1"/>
  <c r="M25" i="3"/>
  <c r="N25" i="3" s="1"/>
  <c r="M48" i="3"/>
  <c r="N48" i="3" s="1"/>
  <c r="M24" i="3"/>
  <c r="N24" i="3" s="1"/>
  <c r="M47" i="3"/>
  <c r="N47" i="3" s="1"/>
  <c r="M23" i="3"/>
  <c r="N23" i="3" s="1"/>
  <c r="M46" i="3"/>
  <c r="N46" i="3" s="1"/>
  <c r="M22" i="3"/>
  <c r="N22" i="3" s="1"/>
  <c r="M45" i="3"/>
  <c r="N45" i="3" s="1"/>
  <c r="M21" i="3"/>
  <c r="N21" i="3" s="1"/>
  <c r="M44" i="3"/>
  <c r="N44" i="3" s="1"/>
  <c r="M20" i="3"/>
  <c r="N20" i="3" s="1"/>
  <c r="M43" i="3"/>
  <c r="N43" i="3" s="1"/>
  <c r="M19" i="3"/>
  <c r="N19" i="3" s="1"/>
  <c r="M42" i="3"/>
  <c r="N42" i="3" s="1"/>
  <c r="M18" i="3"/>
  <c r="N18" i="3" s="1"/>
  <c r="M41" i="3"/>
  <c r="N41" i="3" s="1"/>
  <c r="M17" i="3"/>
  <c r="N17" i="3" s="1"/>
  <c r="M40" i="3"/>
  <c r="N40" i="3" s="1"/>
  <c r="M16" i="3"/>
  <c r="N16" i="3" s="1"/>
  <c r="M39" i="3"/>
  <c r="N39" i="3" s="1"/>
  <c r="M15" i="3"/>
  <c r="N15" i="3" s="1"/>
  <c r="M38" i="3"/>
  <c r="N38" i="3" s="1"/>
  <c r="M14" i="3"/>
  <c r="N14" i="3" s="1"/>
  <c r="M37" i="3"/>
  <c r="N37" i="3" s="1"/>
  <c r="M13" i="3"/>
  <c r="N13" i="3" s="1"/>
  <c r="M36" i="3"/>
  <c r="N36" i="3" s="1"/>
  <c r="M12" i="3"/>
  <c r="N12" i="3" s="1"/>
  <c r="M35" i="3"/>
  <c r="N35" i="3" s="1"/>
  <c r="M11" i="3"/>
  <c r="N11" i="3" s="1"/>
  <c r="M34" i="3"/>
  <c r="N34" i="3" s="1"/>
  <c r="M10" i="3"/>
  <c r="N10" i="3" s="1"/>
  <c r="M33" i="3"/>
  <c r="N33" i="3" s="1"/>
  <c r="M9" i="3"/>
  <c r="N9" i="3" s="1"/>
  <c r="M32" i="3"/>
  <c r="N32" i="3" s="1"/>
  <c r="M8" i="3"/>
  <c r="N8" i="3" s="1"/>
  <c r="M31" i="3"/>
  <c r="N31" i="3" s="1"/>
  <c r="M7" i="3"/>
  <c r="N7" i="3" s="1"/>
  <c r="M30" i="3"/>
  <c r="N30" i="3" s="1"/>
  <c r="M6" i="3"/>
  <c r="N6" i="3" s="1"/>
  <c r="M29" i="3"/>
  <c r="N29" i="3" s="1"/>
  <c r="M5" i="3"/>
  <c r="N5" i="3" s="1"/>
  <c r="M28" i="3"/>
  <c r="N28" i="3" s="1"/>
  <c r="M4" i="3"/>
  <c r="N4" i="3" s="1"/>
  <c r="M27" i="3"/>
  <c r="N27" i="3" s="1"/>
  <c r="M3" i="3"/>
  <c r="N3" i="3" s="1"/>
  <c r="M26" i="3"/>
  <c r="N26" i="3" s="1"/>
  <c r="M2" i="3"/>
  <c r="N2" i="3" s="1"/>
  <c r="S32" i="4" l="1"/>
  <c r="T32" i="4" s="1"/>
  <c r="S26" i="4"/>
  <c r="T26" i="4" s="1"/>
  <c r="S27" i="4"/>
  <c r="T27" i="4" s="1"/>
  <c r="S28" i="4"/>
  <c r="T28" i="4" s="1"/>
  <c r="S29" i="4"/>
  <c r="T29" i="4" s="1"/>
  <c r="S30" i="4"/>
  <c r="T30" i="4" s="1"/>
  <c r="S31" i="4"/>
  <c r="T31" i="4" s="1"/>
  <c r="S25" i="4"/>
  <c r="T25" i="4" s="1"/>
  <c r="S24" i="4"/>
  <c r="T24" i="4" s="1"/>
  <c r="S23" i="4"/>
  <c r="T23" i="4" s="1"/>
  <c r="S22" i="4"/>
  <c r="T22" i="4" s="1"/>
  <c r="S21" i="4"/>
  <c r="T21" i="4" s="1"/>
  <c r="S11" i="4"/>
  <c r="T11" i="4" s="1"/>
  <c r="S12" i="4"/>
  <c r="T12" i="4" s="1"/>
  <c r="S13" i="4"/>
  <c r="T13" i="4" s="1"/>
  <c r="S14" i="4"/>
  <c r="T14" i="4" s="1"/>
  <c r="S15" i="4"/>
  <c r="T15" i="4" s="1"/>
  <c r="S16" i="4"/>
  <c r="T16" i="4" s="1"/>
  <c r="S17" i="4"/>
  <c r="T17" i="4" s="1"/>
  <c r="S18" i="4"/>
  <c r="T18" i="4" s="1"/>
  <c r="S19" i="4"/>
  <c r="T19" i="4" s="1"/>
  <c r="S20" i="4"/>
  <c r="T20" i="4" s="1"/>
  <c r="S10" i="4"/>
  <c r="T10" i="4" s="1"/>
  <c r="S9" i="4"/>
  <c r="T9" i="4" s="1"/>
  <c r="Q32" i="4"/>
  <c r="R32" i="4" s="1"/>
  <c r="Q26" i="4"/>
  <c r="R26" i="4" s="1"/>
  <c r="Q27" i="4"/>
  <c r="R27" i="4" s="1"/>
  <c r="Q28" i="4"/>
  <c r="R28" i="4" s="1"/>
  <c r="Q29" i="4"/>
  <c r="R29" i="4" s="1"/>
  <c r="Q30" i="4"/>
  <c r="R30" i="4" s="1"/>
  <c r="Q31" i="4"/>
  <c r="R31" i="4" s="1"/>
  <c r="Q25" i="4"/>
  <c r="R25" i="4" s="1"/>
  <c r="Q24" i="4"/>
  <c r="R24" i="4" s="1"/>
  <c r="O26" i="4"/>
  <c r="P26" i="4" s="1"/>
  <c r="O27" i="4"/>
  <c r="P27" i="4" s="1"/>
  <c r="O28" i="4"/>
  <c r="P28" i="4" s="1"/>
  <c r="O29" i="4"/>
  <c r="P29" i="4" s="1"/>
  <c r="O30" i="4"/>
  <c r="P30" i="4" s="1"/>
  <c r="O31" i="4"/>
  <c r="P31" i="4" s="1"/>
  <c r="O25" i="4"/>
  <c r="P25" i="4" s="1"/>
  <c r="O24" i="4"/>
  <c r="P24" i="4" s="1"/>
  <c r="O32" i="4"/>
  <c r="P32" i="4" s="1"/>
  <c r="O21" i="4"/>
  <c r="P21" i="4" s="1"/>
  <c r="O23" i="4"/>
  <c r="P23" i="4" s="1"/>
  <c r="O22" i="4"/>
  <c r="P22" i="4" s="1"/>
  <c r="O11" i="4"/>
  <c r="P11" i="4" s="1"/>
  <c r="O12" i="4"/>
  <c r="P12" i="4" s="1"/>
  <c r="O13" i="4"/>
  <c r="P13" i="4" s="1"/>
  <c r="O14" i="4"/>
  <c r="P14" i="4" s="1"/>
  <c r="O15" i="4"/>
  <c r="P15" i="4" s="1"/>
  <c r="O16" i="4"/>
  <c r="P16" i="4" s="1"/>
  <c r="O17" i="4"/>
  <c r="P17" i="4" s="1"/>
  <c r="O18" i="4"/>
  <c r="P18" i="4" s="1"/>
  <c r="O19" i="4"/>
  <c r="P19" i="4" s="1"/>
  <c r="O20" i="4"/>
  <c r="P20" i="4" s="1"/>
  <c r="O10" i="4"/>
  <c r="P10" i="4" s="1"/>
  <c r="Q23" i="4"/>
  <c r="R23" i="4" s="1"/>
  <c r="Q22" i="4"/>
  <c r="R22" i="4" s="1"/>
  <c r="Q21" i="4"/>
  <c r="R21" i="4" s="1"/>
  <c r="Q11" i="4"/>
  <c r="R11" i="4" s="1"/>
  <c r="Q12" i="4"/>
  <c r="R12" i="4" s="1"/>
  <c r="Q13" i="4"/>
  <c r="R13" i="4" s="1"/>
  <c r="Q14" i="4"/>
  <c r="R14" i="4" s="1"/>
  <c r="Q15" i="4"/>
  <c r="R15" i="4" s="1"/>
  <c r="Q16" i="4"/>
  <c r="R16" i="4" s="1"/>
  <c r="Q17" i="4"/>
  <c r="R17" i="4" s="1"/>
  <c r="Q18" i="4"/>
  <c r="R18" i="4" s="1"/>
  <c r="Q19" i="4"/>
  <c r="R19" i="4" s="1"/>
  <c r="Q20" i="4"/>
  <c r="R20" i="4" s="1"/>
  <c r="Q10" i="4"/>
  <c r="R10" i="4" s="1"/>
  <c r="Q9" i="4"/>
  <c r="R9" i="4" s="1"/>
  <c r="O9" i="4"/>
  <c r="P9" i="4" s="1"/>
  <c r="H8" i="3" l="1"/>
  <c r="H32" i="3"/>
  <c r="H9" i="3"/>
  <c r="H33" i="3"/>
  <c r="H10" i="3"/>
  <c r="H34" i="3"/>
  <c r="H11" i="3"/>
  <c r="H35" i="3"/>
  <c r="H12" i="3"/>
  <c r="H36" i="3"/>
  <c r="H13" i="3"/>
  <c r="H37" i="3"/>
  <c r="H14" i="3"/>
  <c r="H38" i="3"/>
  <c r="H15" i="3"/>
  <c r="H39" i="3"/>
  <c r="H16" i="3"/>
  <c r="H40" i="3"/>
  <c r="H17" i="3"/>
  <c r="H41" i="3"/>
  <c r="H18" i="3"/>
  <c r="H42" i="3"/>
  <c r="H19" i="3"/>
  <c r="H43" i="3"/>
  <c r="H20" i="3"/>
  <c r="H44" i="3"/>
  <c r="H21" i="3"/>
  <c r="H45" i="3"/>
  <c r="H22" i="3"/>
  <c r="H46" i="3"/>
  <c r="H23" i="3"/>
  <c r="H47" i="3"/>
  <c r="H24" i="3"/>
  <c r="H48" i="3"/>
  <c r="H25" i="3"/>
  <c r="H49" i="3"/>
  <c r="H7" i="3"/>
  <c r="H31" i="3"/>
  <c r="H30" i="3"/>
  <c r="H26" i="3"/>
  <c r="H3" i="3"/>
  <c r="H27" i="3"/>
  <c r="H4" i="3"/>
  <c r="H28" i="3"/>
  <c r="H5" i="3"/>
  <c r="H29" i="3"/>
  <c r="H6" i="3"/>
  <c r="D26" i="3" l="1"/>
  <c r="D3" i="3"/>
  <c r="D27" i="3"/>
  <c r="D4" i="3"/>
  <c r="D28" i="3"/>
  <c r="D5" i="3"/>
  <c r="D29" i="3"/>
  <c r="D6" i="3"/>
  <c r="D30" i="3"/>
  <c r="D7" i="3"/>
  <c r="D31" i="3"/>
  <c r="D8" i="3"/>
  <c r="D32" i="3"/>
  <c r="D9" i="3"/>
  <c r="D33" i="3"/>
  <c r="D10" i="3"/>
  <c r="D34" i="3"/>
  <c r="D11" i="3"/>
  <c r="D35" i="3"/>
  <c r="D12" i="3"/>
  <c r="D36" i="3"/>
  <c r="D13" i="3"/>
  <c r="D37" i="3"/>
  <c r="D14" i="3"/>
  <c r="D38" i="3"/>
  <c r="D15" i="3"/>
  <c r="D39" i="3"/>
  <c r="D16" i="3"/>
  <c r="D40" i="3"/>
  <c r="D17" i="3"/>
  <c r="D41" i="3"/>
  <c r="D18" i="3"/>
  <c r="D42" i="3"/>
  <c r="D19" i="3"/>
  <c r="D43" i="3"/>
  <c r="D20" i="3"/>
  <c r="D44" i="3"/>
  <c r="D21" i="3"/>
  <c r="D45" i="3"/>
  <c r="D22" i="3"/>
  <c r="D46" i="3"/>
  <c r="D23" i="3"/>
  <c r="D47" i="3"/>
  <c r="D24" i="3"/>
  <c r="D48" i="3"/>
  <c r="D25" i="3"/>
  <c r="D49" i="3"/>
  <c r="C64" i="3"/>
  <c r="C58" i="1"/>
  <c r="C65" i="1" s="1"/>
  <c r="C59" i="1"/>
  <c r="C69" i="1" s="1"/>
  <c r="G30" i="1"/>
  <c r="C64"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C50" authorId="0" shapeId="0" xr:uid="{4E317906-C88E-3449-BEBC-22AAAC8F2313}">
      <text>
        <r>
          <rPr>
            <b/>
            <sz val="10"/>
            <color rgb="FF000000"/>
            <rFont val="Tahoma"/>
            <family val="2"/>
          </rPr>
          <t>Microsoft Office User:</t>
        </r>
        <r>
          <rPr>
            <sz val="10"/>
            <color rgb="FF000000"/>
            <rFont val="Tahoma"/>
            <family val="2"/>
          </rPr>
          <t xml:space="preserve">
</t>
        </r>
        <r>
          <rPr>
            <sz val="10"/>
            <color rgb="FF000000"/>
            <rFont val="Tahoma"/>
            <family val="2"/>
          </rPr>
          <t>estimate</t>
        </r>
      </text>
    </comment>
    <comment ref="K50" authorId="0" shapeId="0" xr:uid="{0873CD34-762E-C94B-9166-8A0B3255B9E7}">
      <text>
        <r>
          <rPr>
            <sz val="10"/>
            <color rgb="FF000000"/>
            <rFont val="Tahoma"/>
            <family val="2"/>
          </rPr>
          <t>comment in nc file that salinity bad after 2019-02-14, comparision with bottle data, no specific senor mnetioned.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E2" authorId="0" shapeId="0" xr:uid="{6F9EC11D-AD87-C040-BD22-B6218FD754EF}">
      <text>
        <r>
          <rPr>
            <sz val="10"/>
            <color rgb="FF000000"/>
            <rFont val="Tahoma"/>
            <family val="2"/>
          </rPr>
          <t>comment in nc file that salinity bad after 2019-02-14, comparision with bottle data, no specific senor mnetioned.</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Berry, Kate (O&amp;A, Hobart)</author>
  </authors>
  <commentList>
    <comment ref="K45" authorId="0" shapeId="0" xr:uid="{5A478E6D-BFD6-4747-8BB1-F6C7506613A5}">
      <text>
        <r>
          <rPr>
            <b/>
            <sz val="9"/>
            <color rgb="FF000000"/>
            <rFont val="Tahoma"/>
            <family val="2"/>
          </rPr>
          <t>Berry, Kate (O&amp;A, Hobart):</t>
        </r>
        <r>
          <rPr>
            <sz val="9"/>
            <color rgb="FF000000"/>
            <rFont val="Tahoma"/>
            <family val="2"/>
          </rPr>
          <t xml:space="preserve">
</t>
        </r>
        <r>
          <rPr>
            <sz val="9"/>
            <color rgb="FF000000"/>
            <rFont val="Tahoma"/>
            <family val="2"/>
          </rPr>
          <t>Note: SOMMA salinity was used for TA analysis</t>
        </r>
      </text>
    </comment>
    <comment ref="K46" authorId="0" shapeId="0" xr:uid="{F468435D-FE83-1843-81EC-391DC2DF29B9}">
      <text>
        <r>
          <rPr>
            <b/>
            <sz val="9"/>
            <color indexed="81"/>
            <rFont val="Tahoma"/>
            <family val="2"/>
          </rPr>
          <t>Berry, Kate (O&amp;A, Hobart):</t>
        </r>
        <r>
          <rPr>
            <sz val="9"/>
            <color indexed="81"/>
            <rFont val="Tahoma"/>
            <family val="2"/>
          </rPr>
          <t xml:space="preserve">
Note: SOMMA salinity was used for TA analysis</t>
        </r>
      </text>
    </comment>
    <comment ref="K47" authorId="0" shapeId="0" xr:uid="{26E3672D-D2FB-9543-9DAA-2B643C0D887E}">
      <text>
        <r>
          <rPr>
            <b/>
            <sz val="9"/>
            <color rgb="FF000000"/>
            <rFont val="Tahoma"/>
            <family val="2"/>
          </rPr>
          <t>Berry, Kate (O&amp;A, Hobart):</t>
        </r>
        <r>
          <rPr>
            <sz val="9"/>
            <color rgb="FF000000"/>
            <rFont val="Tahoma"/>
            <family val="2"/>
          </rPr>
          <t xml:space="preserve">
</t>
        </r>
        <r>
          <rPr>
            <sz val="9"/>
            <color rgb="FF000000"/>
            <rFont val="Tahoma"/>
            <family val="2"/>
          </rPr>
          <t>Note: SOMMA salinity was used for TA analysis</t>
        </r>
      </text>
    </comment>
    <comment ref="K48" authorId="0" shapeId="0" xr:uid="{7467C272-A9B5-5343-A0CA-8D3B90960C81}">
      <text>
        <r>
          <rPr>
            <b/>
            <sz val="9"/>
            <color indexed="81"/>
            <rFont val="Tahoma"/>
            <family val="2"/>
          </rPr>
          <t>Berry, Kate (O&amp;A, Hobart):</t>
        </r>
        <r>
          <rPr>
            <sz val="9"/>
            <color indexed="81"/>
            <rFont val="Tahoma"/>
            <family val="2"/>
          </rPr>
          <t xml:space="preserve">
Note: SOMMA salinity was used for TA analysis</t>
        </r>
      </text>
    </comment>
    <comment ref="K49" authorId="0" shapeId="0" xr:uid="{EE19B281-AD58-2145-89EF-F87F618A0EA4}">
      <text>
        <r>
          <rPr>
            <b/>
            <sz val="9"/>
            <color indexed="81"/>
            <rFont val="Tahoma"/>
            <family val="2"/>
          </rPr>
          <t>Berry, Kate (O&amp;A, Hobart):</t>
        </r>
        <r>
          <rPr>
            <sz val="9"/>
            <color indexed="81"/>
            <rFont val="Tahoma"/>
            <family val="2"/>
          </rPr>
          <t xml:space="preserve">
Note: SOMMA salinity was used for TA analysis</t>
        </r>
      </text>
    </comment>
    <comment ref="K50" authorId="0" shapeId="0" xr:uid="{16FE91F9-6413-1846-91B1-930A8E70C85F}">
      <text>
        <r>
          <rPr>
            <b/>
            <sz val="9"/>
            <color indexed="81"/>
            <rFont val="Tahoma"/>
            <family val="2"/>
          </rPr>
          <t>Berry, Kate (O&amp;A, Hobart):</t>
        </r>
        <r>
          <rPr>
            <sz val="9"/>
            <color indexed="81"/>
            <rFont val="Tahoma"/>
            <family val="2"/>
          </rPr>
          <t xml:space="preserve">
Note: SOMMA salinity was used for TA analysis</t>
        </r>
      </text>
    </comment>
    <comment ref="K51" authorId="0" shapeId="0" xr:uid="{68F16D2A-1CE6-C44F-9083-D739B459492D}">
      <text>
        <r>
          <rPr>
            <b/>
            <sz val="9"/>
            <color indexed="81"/>
            <rFont val="Tahoma"/>
            <family val="2"/>
          </rPr>
          <t>Berry, Kate (O&amp;A, Hobart):</t>
        </r>
        <r>
          <rPr>
            <sz val="9"/>
            <color indexed="81"/>
            <rFont val="Tahoma"/>
            <family val="2"/>
          </rPr>
          <t xml:space="preserve">
Note: SOMMA salinity was used for TA analysis</t>
        </r>
      </text>
    </comment>
    <comment ref="K52" authorId="0" shapeId="0" xr:uid="{E322C18C-5AE9-DB49-8C91-FAA29B6C9E0C}">
      <text>
        <r>
          <rPr>
            <b/>
            <sz val="9"/>
            <color indexed="81"/>
            <rFont val="Tahoma"/>
            <family val="2"/>
          </rPr>
          <t>Berry, Kate (O&amp;A, Hobart):</t>
        </r>
        <r>
          <rPr>
            <sz val="9"/>
            <color indexed="81"/>
            <rFont val="Tahoma"/>
            <family val="2"/>
          </rPr>
          <t xml:space="preserve">
Note: SOMMA salinity was used for TA analysis</t>
        </r>
      </text>
    </comment>
    <comment ref="K53" authorId="0" shapeId="0" xr:uid="{9756B8E0-2A2E-4646-A13F-52AABE2D89E0}">
      <text>
        <r>
          <rPr>
            <b/>
            <sz val="9"/>
            <color indexed="81"/>
            <rFont val="Tahoma"/>
            <family val="2"/>
          </rPr>
          <t>Berry, Kate (O&amp;A, Hobart):</t>
        </r>
        <r>
          <rPr>
            <sz val="9"/>
            <color indexed="81"/>
            <rFont val="Tahoma"/>
            <family val="2"/>
          </rPr>
          <t xml:space="preserve">
Note: SOMMA salinity was used for TA analysis</t>
        </r>
      </text>
    </comment>
    <comment ref="K54" authorId="0" shapeId="0" xr:uid="{1C752500-E1FA-1D4F-A12E-B461F289D88C}">
      <text>
        <r>
          <rPr>
            <b/>
            <sz val="9"/>
            <color indexed="81"/>
            <rFont val="Tahoma"/>
            <family val="2"/>
          </rPr>
          <t>Berry, Kate (O&amp;A, Hobart):</t>
        </r>
        <r>
          <rPr>
            <sz val="9"/>
            <color indexed="81"/>
            <rFont val="Tahoma"/>
            <family val="2"/>
          </rPr>
          <t xml:space="preserve">
Note: SOMMA salinity was used for TA analysis</t>
        </r>
      </text>
    </comment>
    <comment ref="K55" authorId="0" shapeId="0" xr:uid="{68247912-F0C0-4948-9BAC-794B2792286E}">
      <text>
        <r>
          <rPr>
            <b/>
            <sz val="9"/>
            <color indexed="81"/>
            <rFont val="Tahoma"/>
            <family val="2"/>
          </rPr>
          <t>Berry, Kate (O&amp;A, Hobart):</t>
        </r>
        <r>
          <rPr>
            <sz val="9"/>
            <color indexed="81"/>
            <rFont val="Tahoma"/>
            <family val="2"/>
          </rPr>
          <t xml:space="preserve">
Note: SOMMA salinity was used for TA analysis</t>
        </r>
      </text>
    </comment>
    <comment ref="K56" authorId="0" shapeId="0" xr:uid="{D943CB65-5341-5246-A021-0D852492A0F2}">
      <text>
        <r>
          <rPr>
            <b/>
            <sz val="9"/>
            <color indexed="81"/>
            <rFont val="Tahoma"/>
            <family val="2"/>
          </rPr>
          <t>Berry, Kate (O&amp;A, Hobart):</t>
        </r>
        <r>
          <rPr>
            <sz val="9"/>
            <color indexed="81"/>
            <rFont val="Tahoma"/>
            <family val="2"/>
          </rPr>
          <t xml:space="preserve">
Note: SOMMA salinity was used for TA analysis</t>
        </r>
      </text>
    </comment>
  </commentList>
</comments>
</file>

<file path=xl/sharedStrings.xml><?xml version="1.0" encoding="utf-8"?>
<sst xmlns="http://schemas.openxmlformats.org/spreadsheetml/2006/main" count="1346" uniqueCount="682">
  <si>
    <t>RAS3-48-500FH</t>
  </si>
  <si>
    <t>DEPLOYMENT:</t>
  </si>
  <si>
    <t>Date deployment</t>
  </si>
  <si>
    <t>Date first sample</t>
  </si>
  <si>
    <t>start (see RAS flushing.docx)</t>
  </si>
  <si>
    <t>Tedlar bags</t>
  </si>
  <si>
    <t>odd numbers</t>
  </si>
  <si>
    <t>even numbers</t>
  </si>
  <si>
    <t>prime (see RAS5_prime_poison_2013)</t>
  </si>
  <si>
    <t>bags squeezed flat after 5mL boiled MQ so volume of prime less than 3mL + the volume of the feed tube only.</t>
  </si>
  <si>
    <t>bubbles in the feed tubes can be chased out with a long needle or length of small id tube in kit with syringe.</t>
  </si>
  <si>
    <t>all prime water is fresh MQ, boiled to degass.</t>
  </si>
  <si>
    <t>MQ in outer acrylic tube, Ok fresh from MQ and still.</t>
  </si>
  <si>
    <t>odds</t>
  </si>
  <si>
    <t>all tops</t>
  </si>
  <si>
    <t>acrylic tubes</t>
  </si>
  <si>
    <t>L tie downs</t>
  </si>
  <si>
    <t>machine the bag spanner thickness down if the stem on the new set of bags is shorter.</t>
  </si>
  <si>
    <t>Breakage on deployment</t>
  </si>
  <si>
    <t>Breakage on recovery</t>
  </si>
  <si>
    <t>Check for leaking pressure comp oil from valve motor diaphragm.</t>
  </si>
  <si>
    <t>check pump magnet and pins. kit available</t>
  </si>
  <si>
    <t>(setB-1326-A Tedlar 2013) new set available with insurance replacement (Orpheus).</t>
  </si>
  <si>
    <t>small hardware</t>
  </si>
  <si>
    <t>new configuration.</t>
  </si>
  <si>
    <t>general check</t>
  </si>
  <si>
    <t>Order parts for SOFS reconfiguration</t>
  </si>
  <si>
    <t>part</t>
  </si>
  <si>
    <t>supplier</t>
  </si>
  <si>
    <t>cat no</t>
  </si>
  <si>
    <t>quantitiy</t>
  </si>
  <si>
    <t>1/4-28 for 1/8 ferrules short nuts delrin red</t>
  </si>
  <si>
    <t>50m</t>
  </si>
  <si>
    <t>description</t>
  </si>
  <si>
    <t>SMF0212</t>
  </si>
  <si>
    <t>FlowTherm Australia - Sarah Knight - 0395881255</t>
  </si>
  <si>
    <t>drawing</t>
  </si>
  <si>
    <t>http://www.nordsonmedical.com/technical/part_drawings/18L230.pdf</t>
  </si>
  <si>
    <t>18L230-6005</t>
  </si>
  <si>
    <t>1/8-27NPT panel elbows 200 barb 1/8"id Value plastics</t>
  </si>
  <si>
    <t>http://adelab.com.au/oldpdf/Chapter_Fittings4.pdf</t>
  </si>
  <si>
    <t>XP-308X</t>
  </si>
  <si>
    <t>XP300X</t>
  </si>
  <si>
    <t>xp-235x</t>
  </si>
  <si>
    <t>Idex Upchurch flat bottomed port flangeless</t>
  </si>
  <si>
    <t>Adelab SA Keith Plomer - 0882347955 (alternative Fischersci)</t>
  </si>
  <si>
    <t>pricing</t>
  </si>
  <si>
    <t>1/8' reverse ferrules flangeless flat bottom port ETFE yellow</t>
  </si>
  <si>
    <t>not available</t>
  </si>
  <si>
    <t>10 pk $71 no ferrules but 1/16" is captive and reusable.</t>
  </si>
  <si>
    <t>10 pk $41 includes ferrules</t>
  </si>
  <si>
    <t>XP200x</t>
  </si>
  <si>
    <t>1/16' reverse ferrules flangeless flat bottom port ETFE blue</t>
  </si>
  <si>
    <t>1/8 hose barb non valved in line polypropylene coupling body (2.6mm id)</t>
  </si>
  <si>
    <t>Idex Upchurch flat bottomed port flangeless, not available in delrin</t>
  </si>
  <si>
    <t>Idex Upchurch flat bottomed port flangeless, only black now</t>
  </si>
  <si>
    <r>
      <t xml:space="preserve">1/4-28 for 1/8 ferrule </t>
    </r>
    <r>
      <rPr>
        <b/>
        <sz val="12"/>
        <color theme="1"/>
        <rFont val="Calibri"/>
        <family val="2"/>
        <scheme val="minor"/>
      </rPr>
      <t>short</t>
    </r>
    <r>
      <rPr>
        <sz val="12"/>
        <color theme="1"/>
        <rFont val="Calibri"/>
        <family val="2"/>
        <scheme val="minor"/>
      </rPr>
      <t xml:space="preserve"> nuts delrin black</t>
    </r>
  </si>
  <si>
    <r>
      <t xml:space="preserve">1/4-28 for 1/16 ferrule </t>
    </r>
    <r>
      <rPr>
        <b/>
        <sz val="12"/>
        <color theme="1"/>
        <rFont val="Calibri"/>
        <family val="2"/>
        <scheme val="minor"/>
      </rPr>
      <t>short</t>
    </r>
    <r>
      <rPr>
        <sz val="12"/>
        <color theme="1"/>
        <rFont val="Calibri"/>
        <family val="2"/>
        <scheme val="minor"/>
      </rPr>
      <t xml:space="preserve"> nuts peek</t>
    </r>
  </si>
  <si>
    <t>not required</t>
  </si>
  <si>
    <t>https://www.idex-hs.com/pfa-tubing-natural-1-8-od-x-1-16-id-x-50ft.html</t>
  </si>
  <si>
    <t>Idex</t>
  </si>
  <si>
    <t>1/8"od 1/16" id tubing, bag to top of valve: PFA natural</t>
  </si>
  <si>
    <t>serial no: 14384-01</t>
  </si>
  <si>
    <t>marine epoxy (Epiglue-International) used to reglue rebate that have peeled during deployment. (the bottoms can develop a leak but not separate). All new tubes this time.</t>
  </si>
  <si>
    <t>acrylic caps, no filter assembly</t>
  </si>
  <si>
    <t>check capillary tubes for pressure compensation on assembly.</t>
  </si>
  <si>
    <t>1509L</t>
  </si>
  <si>
    <t>50ft lengths $330</t>
  </si>
  <si>
    <t>1521L</t>
  </si>
  <si>
    <t>1/4"od 1/8"id 85D ShoreA clear tubing, acrylic bottom fitting to valve bottom: ether urethane transparent</t>
  </si>
  <si>
    <t>1/8"od 1/16" id tubing, bag to top of valve: FEP  natural</t>
  </si>
  <si>
    <t>50ft $260</t>
  </si>
  <si>
    <t>1D-025-27</t>
  </si>
  <si>
    <t>100ft $50.50 USD</t>
  </si>
  <si>
    <t>https://www.freelin-wade.com/fre-thane-85a-polyurethane-p-1120-l-en.html</t>
  </si>
  <si>
    <t>suggested alternative</t>
  </si>
  <si>
    <t>&lt;50m</t>
  </si>
  <si>
    <t>Chromtech Jim Jeffs</t>
  </si>
  <si>
    <t xml:space="preserve">black to exclude light </t>
  </si>
  <si>
    <t>Nordson site</t>
  </si>
  <si>
    <t>8 to 16m</t>
  </si>
  <si>
    <t>SMM0212</t>
  </si>
  <si>
    <t>$91.50 total</t>
  </si>
  <si>
    <t>UROO-3062C</t>
  </si>
  <si>
    <t>100ft $233.67</t>
  </si>
  <si>
    <t> polyurethane 1/8x1/4x100' Durometer 80A, clear??????</t>
  </si>
  <si>
    <t>Value Plastics quick connect male</t>
  </si>
  <si>
    <t>Value Plastics quick connect female</t>
  </si>
  <si>
    <t>1/8 200 series barb cuff connector</t>
  </si>
  <si>
    <t>142.50 total</t>
  </si>
  <si>
    <t>https://www.mcmaster.com/#standard-plastic-and-rubber-tubing/=1adydc3</t>
  </si>
  <si>
    <t>5195T63</t>
  </si>
  <si>
    <t>100ft $63.00 USD</t>
  </si>
  <si>
    <t>McMaster order with Craig?</t>
  </si>
  <si>
    <t>1J-025-01</t>
  </si>
  <si>
    <t>https://www.freelin-wade.com/fre-thane-85a-polyurethane-p-1271-l-en.html</t>
  </si>
  <si>
    <t>Frelin Wade Fre-thane  abuse proof</t>
  </si>
  <si>
    <r>
      <t xml:space="preserve">ether polyurethane 4mm id </t>
    </r>
    <r>
      <rPr>
        <b/>
        <sz val="12"/>
        <color theme="1"/>
        <rFont val="Calibri"/>
        <family val="2"/>
        <scheme val="minor"/>
      </rPr>
      <t>black</t>
    </r>
    <r>
      <rPr>
        <sz val="12"/>
        <color theme="1"/>
        <rFont val="Calibri"/>
        <family val="2"/>
        <scheme val="minor"/>
      </rPr>
      <t xml:space="preserve"> for intake/outlet</t>
    </r>
  </si>
  <si>
    <t>50ft @ $22.59USD</t>
  </si>
  <si>
    <t>clear</t>
  </si>
  <si>
    <t>Microscopy grade glutardialdehyde 25% extra pure long expiry date shipped cool</t>
  </si>
  <si>
    <t>Imbros</t>
  </si>
  <si>
    <t>2x250mL</t>
  </si>
  <si>
    <t>2x$63.30</t>
  </si>
  <si>
    <t>1.04239.0250</t>
  </si>
  <si>
    <t>ex Germany 3 weeks</t>
  </si>
  <si>
    <t>Freelin Wade (best source)</t>
  </si>
  <si>
    <t>BPLM230-8012</t>
  </si>
  <si>
    <t>BPLF230-8012</t>
  </si>
  <si>
    <t>JR-T-4005</t>
  </si>
  <si>
    <t>25.86 per m</t>
  </si>
  <si>
    <t> neoprene 1/8x1/4x50' Durometer 80A, black</t>
  </si>
  <si>
    <t>McMaster Carr</t>
  </si>
  <si>
    <t>5034K21</t>
  </si>
  <si>
    <t>https://www.mcmaster.com/#standard-plastic-and-rubber-tubing/=1afzyfv</t>
  </si>
  <si>
    <t>$232 total</t>
  </si>
  <si>
    <t>$321 total</t>
  </si>
  <si>
    <t>Colder connectors female (RAS supplied with these)</t>
  </si>
  <si>
    <t>Colder connectors male (RAS supplied with these)</t>
  </si>
  <si>
    <t>https://www.bunnings.com.au/smart-370mm-black-double-headed-cable-tie-25-pack_p4430494</t>
  </si>
  <si>
    <t>$6.99 per 25</t>
  </si>
  <si>
    <t>Intake/outlet</t>
  </si>
  <si>
    <t>status</t>
  </si>
  <si>
    <t>arrived</t>
  </si>
  <si>
    <t>natural polypropylene or J1A Tynar, Tynar ordered.</t>
  </si>
  <si>
    <t>ordered, delivery December</t>
  </si>
  <si>
    <t>Calculations</t>
  </si>
  <si>
    <t>volume per m of 1/8" id hose in mL</t>
  </si>
  <si>
    <t>measured pump volume mL</t>
  </si>
  <si>
    <t>smallest diameter in flow path mm</t>
  </si>
  <si>
    <t>Hi Di,</t>
  </si>
  <si>
    <t>Bottom Side Tubing: Polyurethane, Blue, Transparent 1/8" ID x 1/4" OD, 85D Shore A</t>
  </si>
  <si>
    <t>We've actually had some recent trouble sourcing this.  Lately we've been getting:</t>
  </si>
  <si>
    <t>http://www.bimba.com/en/Products-and-Cad/Tubing/Inch/Polyurethane-Tubing/18-OD-X-116-ID-Polyurethane-Tubing/18-OD-x-116-ID-Polyurethane-Tubing2/?searchRef=yes&amp;pn=PU-250-27</t>
  </si>
  <si>
    <t>The bottom side tubing is less critical since it doesn't come in contact with the sample.  The blue isn't necessary either, but transparent helps to identify bubbles.</t>
  </si>
  <si>
    <t>Top Side Teflon Tubing:  PFA Tubing Natural 1/8" OD x 1/16"</t>
  </si>
  <si>
    <t>We could of course supply some from here, but shipping will cost about as much or more.  Let me know if you have any trouble getting something local.</t>
  </si>
  <si>
    <t>Best regards,</t>
  </si>
  <si>
    <t>Tim Shanahan</t>
  </si>
  <si>
    <t>Just to be clear, you mean the cross sectional area is 1.51mm2 and hence the diameter is 1.39mm? Yes.</t>
  </si>
  <si>
    <t>inlet hose length</t>
  </si>
  <si>
    <t>outlet hose length</t>
  </si>
  <si>
    <t>antifouling  inlet and  outlet bungs (toffee laden)</t>
  </si>
  <si>
    <t>cupronickel 90:10 extras fabricated, drawing attached.</t>
  </si>
  <si>
    <t>Luer valves and biggest possible syringe for priming.</t>
  </si>
  <si>
    <t>Cu-Ni (80-20) alloy tube - ( Ken Johnson) with sugar bung, 90:10 better fouling resistance see Australwright</t>
  </si>
  <si>
    <t>copper C10200 is about 1.6m/yr</t>
  </si>
  <si>
    <t xml:space="preserve"> Be:Cu C17200 is about 1.3m/yr</t>
  </si>
  <si>
    <t xml:space="preserve"> 90:10 Cu Ni  1m/yr</t>
  </si>
  <si>
    <t>70:30 Cu Ni with 0.5 Fe 0.4m/yr</t>
  </si>
  <si>
    <t>The corrosion rate at 200 days exposure in seawater  (mil per year)</t>
  </si>
  <si>
    <t>Cu:Ni:Sn suggested, more has antifouling characteristics and low corrosion rates but no data yet.</t>
  </si>
  <si>
    <t>Paul McMaster.</t>
  </si>
  <si>
    <t>Managing Director</t>
  </si>
  <si>
    <t>James Coppell Lee</t>
  </si>
  <si>
    <t>20 Merri Concourse Campbellfield</t>
  </si>
  <si>
    <t>Victoria. Australia. 3061.</t>
  </si>
  <si>
    <t>Ph:   +613 9357 9613</t>
  </si>
  <si>
    <t>Fax: +613 9357 9608</t>
  </si>
  <si>
    <t>Mbl:    0427 551 625</t>
  </si>
  <si>
    <t>Email: sales@jacopplee.com</t>
  </si>
  <si>
    <t>Barfell blueline 12.5 1MPA WP black inside</t>
  </si>
  <si>
    <t>sheated  urethane tubes cable tied/ twist wire attached staggered, sheath=</t>
  </si>
  <si>
    <t>Brierly Hose and Handling</t>
  </si>
  <si>
    <t>surprisingly hard</t>
  </si>
  <si>
    <t>arrived and in cool room</t>
  </si>
  <si>
    <t>mL</t>
  </si>
  <si>
    <t>annecdotally the chain is clean below 2m</t>
  </si>
  <si>
    <t xml:space="preserve">volume pump and inlet+outlet </t>
  </si>
  <si>
    <t>mm</t>
  </si>
  <si>
    <t>m</t>
  </si>
  <si>
    <t>the syringe  will only push water forward ie pump direction when sampling</t>
  </si>
  <si>
    <t>volume per m of 1/16" id teflon</t>
  </si>
  <si>
    <t>double headed cable ties or maybe stiff single strand insulated copper wire for sheath attachment</t>
  </si>
  <si>
    <t>Note: need to use shoreA 84 or softer, designed not to be ridiculously difficult to insert. Rework station at 200C went well.</t>
  </si>
  <si>
    <t xml:space="preserve">system volume (shortened)  </t>
  </si>
  <si>
    <t>inlet  volume bag to valve .84m</t>
  </si>
  <si>
    <t>measured total volume with 9m of tube connected</t>
  </si>
  <si>
    <t>8.6m</t>
  </si>
  <si>
    <t>The radius in the corners of the plastic plates need to  be bigger, sitting on welds otherwise.</t>
  </si>
  <si>
    <t>Jar spacing is irregular and too tight to run the bottom tubes between them</t>
  </si>
  <si>
    <t>Holes in platic need to be well oversized</t>
  </si>
  <si>
    <t>Little choice in material for elbows, prefer not to use Kynar again, a very long lead time for anything else</t>
  </si>
  <si>
    <t>I have yet to work out why I had so much trouble filling the poison reservoir</t>
  </si>
  <si>
    <t>Proved to be too difficult to obtain stock, inserted Cu:Ni tube at the end of the intake and also where the outlet exits the hose.</t>
  </si>
  <si>
    <t>Sample</t>
  </si>
  <si>
    <t>total wt g</t>
  </si>
  <si>
    <t>RAS had retained its prime.</t>
  </si>
  <si>
    <t>Cut out for the valve is too small, difficult access especially home ports. This was done for strength with no consideration for access.</t>
  </si>
  <si>
    <t>Sample ID</t>
  </si>
  <si>
    <t>NOx (uM)</t>
  </si>
  <si>
    <t>Phosphate (uM)</t>
  </si>
  <si>
    <t>Silicate (uM)</t>
  </si>
  <si>
    <t>Ammonia (uM)</t>
  </si>
  <si>
    <t>Nitrite (uM)</t>
  </si>
  <si>
    <t>DD 1</t>
  </si>
  <si>
    <t>DD 2</t>
  </si>
  <si>
    <t>NO Glutaraldehyde, all HgCl2</t>
  </si>
  <si>
    <t>Note that the RAS can be awash</t>
  </si>
  <si>
    <r>
      <t>See the</t>
    </r>
    <r>
      <rPr>
        <b/>
        <sz val="14"/>
        <color theme="1"/>
        <rFont val="Calibri"/>
        <family val="2"/>
        <scheme val="minor"/>
      </rPr>
      <t xml:space="preserve"> Prelaunch RAS intake.docx</t>
    </r>
  </si>
  <si>
    <t>dropbox and sofs7 files.</t>
  </si>
  <si>
    <t>Tie down spacers/stand offs are too short.  Washers to take up the differences before it goes out again. Done</t>
  </si>
  <si>
    <t>The pump needs to be between the valve and the point above the load cell for access and reduce the run of tube to the chain. Repositioned. Not as shown in the drawing</t>
  </si>
  <si>
    <t>The build ended up heavy at 180kg.  Stiffness and weight reduction can be achived by fabricating out of angle?</t>
  </si>
  <si>
    <t>The controller could not be removed after all stiffners were in place making access to the tubes beside it difficult.  If it had a spacer in its bracket that could be knocked out, the controller could be removed during prep. The wider end fitting does not allow for sliding the controller out of the bracket. The Bolts coming through the bracket from the top are too long and cannot be removed.</t>
  </si>
  <si>
    <t xml:space="preserve">Pattern of tie down bar holes needs to be alternate spacing, otherwise tilts when fastened.  Additional tie down stand offs installed, not as show in drawing. </t>
  </si>
  <si>
    <t>Furtherest jar (49:) should be possible to move it in,  redraw it.</t>
  </si>
  <si>
    <t>Water jet has not cut holes cleanly, all holes need to be checked before progressing, jars didn’t fit.</t>
  </si>
  <si>
    <t>Jar heights are irregular and need cushioning underneath, otherwise the tie downs don’t fit and jars can rotate. Fitted better after packing up the tie down stand offs.</t>
  </si>
  <si>
    <t>A second set of tie down bars to stack ontop of the first set would do a better job of keeping the tubing flat. Easier than cable tying maybe.</t>
  </si>
  <si>
    <t>Tedlar bags had faults (increasing problem) and full of fibres.  All bags were washed. Washer attaches to the MQ outlet with a Tee and syringe for emptying.</t>
  </si>
  <si>
    <t>RAS Orpheus loses data when the batteries are removed. There is no backup battery in this particular model.</t>
  </si>
  <si>
    <t>Frame and plate hole alignments marginal and some needed redrilling, particularly four bolts in the top of the frame, possibly caused by warping during fabriaction of the frame</t>
  </si>
  <si>
    <t>Orpheus RAS 9 SOFS-7.5</t>
  </si>
  <si>
    <t>IN2018_V07</t>
  </si>
  <si>
    <t>Now has lifting points - post installed 8mm 316 ss eyebolts (PJ's)</t>
  </si>
  <si>
    <t>Threads on the corner posts of the frame were not cut deep enough.</t>
  </si>
  <si>
    <t>Mclane jars were super tight and need a purpose built lid opener. Workshop fabriacated a pair of spanners on second attempt but the material was not stiff enough, improved by gluing together. Serviceable</t>
  </si>
  <si>
    <t>Silicone o rings for caps BS141, check shoreA hardness (70?, seem too firm compared with Artemis, check with durometer)</t>
  </si>
  <si>
    <t>How much air in the outer acrylic tubes is too much? Outer tube volume &gt;700mL</t>
  </si>
  <si>
    <t>27th August 2018 see log</t>
  </si>
  <si>
    <t xml:space="preserve">cap spanner made by workshop </t>
  </si>
  <si>
    <t>M8 316 SS eye nuts for lifting</t>
  </si>
  <si>
    <t>PJ's</t>
  </si>
  <si>
    <t>$8 each</t>
  </si>
  <si>
    <t>One CTD cast at the site on deployment</t>
  </si>
  <si>
    <t xml:space="preserve">Collected underway sea water 2x10 L: </t>
  </si>
  <si>
    <t>TSG salinity</t>
  </si>
  <si>
    <t>22  August 2018, toffee bungs on at 1240 AET and in the water at 1310, anchor release 20:32 UTC+10.</t>
  </si>
  <si>
    <t>SOTS site underway supply (CO2)</t>
  </si>
  <si>
    <t>Samples of GF/F filtered underway seawater for sediment trap processing to hydrochem, 22/08/2018. Filter was pea greeen and smelt of cod liver.</t>
  </si>
  <si>
    <t>The version depolyed was drawing version 7 that tries to address problems from SOFS7.</t>
  </si>
  <si>
    <t>bottom of acrylic tubes failing, about 25%, new tubes.  Contact McLane, order more.  Try solvent and uncured UW epoxy?</t>
  </si>
  <si>
    <t>Note the bottom od is 62mm and the tube id 62.2 mm milled slightly off centre so that the glue line is thin and often dry because of the offset.</t>
  </si>
  <si>
    <t>DCM glue with original clearences</t>
  </si>
  <si>
    <t>Workshop provided:</t>
  </si>
  <si>
    <t>extra turned out leaving a shoulder to keep the bottom centre with a glue line of 0.30mm</t>
  </si>
  <si>
    <t>http://citeseerx.ist.psu.edu/viewdoc/download?doi=10.1.1.629.8265&amp;rep=rep1&amp;type=pdf</t>
  </si>
  <si>
    <t>extra turned out leaving a shoulder to keep the bottom centre with a glue line of 0.35 mm</t>
  </si>
  <si>
    <t>Schedule Verification</t>
  </si>
  <si>
    <t>Event  1 of 48 at 08/27/18 16:00:00</t>
  </si>
  <si>
    <t>Event  2 of 48 at 08/27/18 17:00:00</t>
  </si>
  <si>
    <t>Event  3 of 48 at 09/05/18 16:00:00</t>
  </si>
  <si>
    <t>Event  4 of 48 at 09/05/18 17:00:00</t>
  </si>
  <si>
    <t>Event  5 of 48 at 09/14/18 16:00:00</t>
  </si>
  <si>
    <t>Event  6 of 48 at 09/14/18 17:00:00</t>
  </si>
  <si>
    <t>Event  7 of 48 at 09/23/18 16:00:00</t>
  </si>
  <si>
    <t>Event  8 of 48 at 09/23/18 17:00:00</t>
  </si>
  <si>
    <t>Event  9 of 48 at 10/02/18 16:00:00</t>
  </si>
  <si>
    <t>Event 10 of 48 at 10/02/18 17:00:00</t>
  </si>
  <si>
    <t>Event 11 of 48 at 10/11/18 16:00:00</t>
  </si>
  <si>
    <t>Event 12 of 48 at 10/11/18 17:00:00</t>
  </si>
  <si>
    <t>Event 13 of 48 at 10/20/18 16:00:00</t>
  </si>
  <si>
    <t>Event 14 of 48 at 10/20/18 17:00:00</t>
  </si>
  <si>
    <t>Event 15 of 48 at 10/29/18 16:00:00</t>
  </si>
  <si>
    <t>Event 16 of 48 at 10/29/18 17:00:00</t>
  </si>
  <si>
    <t>Event 17 of 48 at 11/07/18 16:00:00</t>
  </si>
  <si>
    <t>Event 18 of 48 at 11/07/18 17:00:00</t>
  </si>
  <si>
    <t>Event 19 of 48 at 11/16/18 16:00:00</t>
  </si>
  <si>
    <t>Event 20 of 48 at 11/16/18 17:00:00</t>
  </si>
  <si>
    <t>Event 21 of 48 at 11/25/18 16:00:00</t>
  </si>
  <si>
    <t>Event 22 of 48 at 11/25/18 17:00:00</t>
  </si>
  <si>
    <t>Event 23 of 48 at 12/04/18 16:00:00</t>
  </si>
  <si>
    <t>Event 24 of 48 at 12/04/18 17:00:00</t>
  </si>
  <si>
    <t>Event 26 of 48 at 12/13/18 17:00:00</t>
  </si>
  <si>
    <t>Event 27 of 48 at 12/22/18 16:00:00</t>
  </si>
  <si>
    <t>Event 28 of 48 at 12/22/18 17:00:00</t>
  </si>
  <si>
    <t>Event 29 of 48 at 12/31/18 16:00:00</t>
  </si>
  <si>
    <t>Event 30 of 48 at 12/31/18 17:00:00</t>
  </si>
  <si>
    <t>Event 31 of 48 at 01/09/19 16:00:00</t>
  </si>
  <si>
    <t>Event 32 of 48 at 01/09/19 17:00:00</t>
  </si>
  <si>
    <t>Event 33 of 48 at 01/18/19 16:00:00</t>
  </si>
  <si>
    <t>Event 34 of 48 at 01/18/19 17:00:00</t>
  </si>
  <si>
    <t>Event 35 of 48 at 01/27/19 16:00:00</t>
  </si>
  <si>
    <t>Event 36 of 48 at 01/27/19 17:00:00</t>
  </si>
  <si>
    <t>Event 37 of 48 at 02/05/19 16:00:00</t>
  </si>
  <si>
    <t>Event 38 of 48 at 02/05/19 17:00:00</t>
  </si>
  <si>
    <t>Event 39 of 48 at 02/14/19 16:00:00</t>
  </si>
  <si>
    <t>Event 40 of 48 at 02/14/19 17:00:00</t>
  </si>
  <si>
    <t>Event 41 of 48 at 02/23/19 16:00:00</t>
  </si>
  <si>
    <t>Event 42 of 48 at 02/23/19 17:00:00</t>
  </si>
  <si>
    <t>Event 43 of 48 at 03/04/19 16:00:00</t>
  </si>
  <si>
    <t>Event 44 of 48 at 03/04/19 17:00:00</t>
  </si>
  <si>
    <t>Event 45 of 48 at 03/13/19 16:00:00</t>
  </si>
  <si>
    <t>Event 46 of 48 at 03/13/19 17:00:00</t>
  </si>
  <si>
    <t>Event 47 of 48 at 03/22/19 16:00:00</t>
  </si>
  <si>
    <t>Event 48 of 48 at 03/22/19 17:00:00</t>
  </si>
  <si>
    <t xml:space="preserve">Modify an event [N] ? </t>
  </si>
  <si>
    <t xml:space="preserve"> Header A| SOFS-7.5 RAS in Float</t>
  </si>
  <si>
    <t xml:space="preserve">        B| Prep Di Davies 2018-07-25</t>
  </si>
  <si>
    <t xml:space="preserve">        C| </t>
  </si>
  <si>
    <t xml:space="preserve"> Acid   D| Pre-sample acid flush:    Disabled  </t>
  </si>
  <si>
    <t xml:space="preserve">        E| Flushing volume     =       NA  [ml]</t>
  </si>
  <si>
    <t xml:space="preserve">        F| Flushing time limit =       NA  [min]</t>
  </si>
  <si>
    <t xml:space="preserve">        G| Exposure time delay =       NA  [min]</t>
  </si>
  <si>
    <t xml:space="preserve"> Water  H| Flushing volume     =      100  [ml]</t>
  </si>
  <si>
    <t xml:space="preserve">        I| Flushing time limit =        5  [min]</t>
  </si>
  <si>
    <t xml:space="preserve"> Sample J| Sample volume       =      500  [ml]</t>
  </si>
  <si>
    <t xml:space="preserve">        K| Sample time limit   =       25  [min]</t>
  </si>
  <si>
    <t xml:space="preserve"> Acid   L| Post-sample acid flush:   Enabled   </t>
  </si>
  <si>
    <t xml:space="preserve">        M| Flushing volume     =       10  [ml]</t>
  </si>
  <si>
    <t xml:space="preserve">        N| Flushing time limit =        1  [min]</t>
  </si>
  <si>
    <t xml:space="preserve"> Timing P| Pump data period    =       15  [sec]</t>
  </si>
  <si>
    <t xml:space="preserve">        V| Verify and proceed.</t>
  </si>
  <si>
    <t xml:space="preserve">  Selection  [‰] ? c</t>
  </si>
  <si>
    <t xml:space="preserve">        C| Take #2, deployment 2018-08-22</t>
  </si>
  <si>
    <t xml:space="preserve">  Selection  [C] ? v</t>
  </si>
  <si>
    <t>Performing 6 second low-power sleep mode test...</t>
  </si>
  <si>
    <t xml:space="preserve"> System status:</t>
  </si>
  <si>
    <t xml:space="preserve">   Date     Time    Battery    Temp Port</t>
  </si>
  <si>
    <t xml:space="preserve"> 08/17/18 01:19:52  37.5 Vb  12.0∞C 00 (home)  </t>
  </si>
  <si>
    <t xml:space="preserve"> Caution:  Deployment will overwrite the</t>
  </si>
  <si>
    <t xml:space="preserve">           EEPROM data backup cache.</t>
  </si>
  <si>
    <t xml:space="preserve"> Proceed with the deployment [N] ? y</t>
  </si>
  <si>
    <t>Erasing EEPROM entries .........................</t>
  </si>
  <si>
    <t>&gt;&gt;&gt; Remove communication cable and attach dummy plug. &lt;&lt;&lt;</t>
  </si>
  <si>
    <t>&gt;&gt;&gt; System is ready to deploy. &lt;&lt;&lt;</t>
  </si>
  <si>
    <t>08/17/18 01:20:06 Waiting for event 01 of 48 @ 08/27/18 16:00:00</t>
  </si>
  <si>
    <t xml:space="preserve">08/17/18 01:20:07 Suspended until 08/27/18 16:00:00 ... </t>
  </si>
  <si>
    <t xml:space="preserve">Event 25 of 48 at 12/13/18 16:00:00 </t>
  </si>
  <si>
    <t>&gt; Take #2, deployment 2018-08-22</t>
  </si>
  <si>
    <t>Other details</t>
  </si>
  <si>
    <t>valve   to bracket bolts</t>
  </si>
  <si>
    <t>top of pump bolts</t>
  </si>
  <si>
    <t>need to be at least 55mm for unmodified valve bracket. UNF hard to get in 316ss.  10-32 UNF</t>
  </si>
  <si>
    <t>8-32 UNF</t>
  </si>
  <si>
    <t>RAS9 on return to Hobart</t>
  </si>
  <si>
    <t>Eye bolts for lifting suffered crevice/pitting  and broke on extraction from the float.</t>
  </si>
  <si>
    <t>Extensive corrosion and rust deposited on all surfaces.  Looks like stray current.  Small amount of biofilm.  Carbonate scraping taken by Ruth.</t>
  </si>
  <si>
    <t>The barfell hose came back with a good growth of unusual chaining diatoms (Ruth sampled) and goose barnacles</t>
  </si>
  <si>
    <t>polypropylene nuts: replaced with delrin.</t>
  </si>
  <si>
    <t>bleed capillary: replaced with peek.</t>
  </si>
  <si>
    <t>Note that Artemis started leaking, 24th nov 2017, replaced before deplolyment</t>
  </si>
  <si>
    <t>deployment year start</t>
  </si>
  <si>
    <t>site</t>
  </si>
  <si>
    <t>depth_nominal</t>
  </si>
  <si>
    <t>depth_actual</t>
  </si>
  <si>
    <t>Remote Access Sampler</t>
  </si>
  <si>
    <t>metadata</t>
  </si>
  <si>
    <t>sample</t>
  </si>
  <si>
    <t>sample_qc</t>
  </si>
  <si>
    <t>temperature</t>
  </si>
  <si>
    <t>temperature_qc</t>
  </si>
  <si>
    <t>salinity</t>
  </si>
  <si>
    <t>salintiy qc</t>
  </si>
  <si>
    <t>time</t>
  </si>
  <si>
    <t>weight</t>
  </si>
  <si>
    <t>weight_qc</t>
  </si>
  <si>
    <t>NOx concentration</t>
  </si>
  <si>
    <t>NOx_qc</t>
  </si>
  <si>
    <t>phosphate concentration</t>
  </si>
  <si>
    <t>phosphate_qc</t>
  </si>
  <si>
    <t>Silicate concentration</t>
  </si>
  <si>
    <t>silicate_qc</t>
  </si>
  <si>
    <t>total alkalinity</t>
  </si>
  <si>
    <t>total_alkalinity_qc</t>
  </si>
  <si>
    <t>total carbon dioxide</t>
  </si>
  <si>
    <t>total_carbon_dioxide_qc</t>
  </si>
  <si>
    <t>deployment</t>
  </si>
  <si>
    <t>SOFS7</t>
  </si>
  <si>
    <t>standard_name</t>
  </si>
  <si>
    <t>sea_water_temperature</t>
  </si>
  <si>
    <t>sea_water_practical_salinity</t>
  </si>
  <si>
    <t>moles_of_nitrate_and_nitrite_per_unit_mass_in_sea_water</t>
  </si>
  <si>
    <t>moles_of_phosphate_per_unit_mass_in_sea_water</t>
  </si>
  <si>
    <t>moles_of_silicate_per_unit_mass_in_sea_water</t>
  </si>
  <si>
    <t>IN2018_V02</t>
  </si>
  <si>
    <t>long_name</t>
  </si>
  <si>
    <t>sample_number</t>
  </si>
  <si>
    <t>time_of_sample_start</t>
  </si>
  <si>
    <t>sample_mass</t>
  </si>
  <si>
    <t>moles_of_alkalinity_per_unit_mass_in_sea_water</t>
  </si>
  <si>
    <t>moles_of_inorganic_carbon_per_unit_mass_in_sea_water</t>
  </si>
  <si>
    <t>units</t>
  </si>
  <si>
    <t>sampler position</t>
  </si>
  <si>
    <r>
      <t>o</t>
    </r>
    <r>
      <rPr>
        <sz val="9"/>
        <rFont val="Arial"/>
        <family val="2"/>
      </rPr>
      <t>C</t>
    </r>
  </si>
  <si>
    <t>yyyy:mm:dd hh:mm:ss UTC</t>
  </si>
  <si>
    <r>
      <t>umol.kg</t>
    </r>
    <r>
      <rPr>
        <vertAlign val="superscript"/>
        <sz val="11"/>
        <rFont val="Calibri"/>
        <family val="2"/>
        <scheme val="minor"/>
      </rPr>
      <t>-1</t>
    </r>
  </si>
  <si>
    <t>nominal intake</t>
  </si>
  <si>
    <t>actual</t>
  </si>
  <si>
    <t>uncertainty</t>
  </si>
  <si>
    <t>comment</t>
  </si>
  <si>
    <t>sample pairs, nutrients and separate sample for phytoplankton reported elsewhere (SOTS Phytoplankton abundance and biovolume).</t>
  </si>
  <si>
    <t>comment_method</t>
  </si>
  <si>
    <t>TCO2 sample preservation issue flag 3</t>
  </si>
  <si>
    <t>FSA</t>
  </si>
  <si>
    <t>potentiometric</t>
  </si>
  <si>
    <t>coulometric</t>
  </si>
  <si>
    <t>comment_sample</t>
  </si>
  <si>
    <t>RAS3-48-500FH serial no: 14384-01 Orpheus</t>
  </si>
  <si>
    <t>sample analysis</t>
  </si>
  <si>
    <t>phyto</t>
  </si>
  <si>
    <t>copious flushed with MQ, top of valve connected to bottom, with bypass tube to drain.</t>
  </si>
  <si>
    <t>Bag rinsing: checked for fibres, rinsed three times. Washer connects to MQ with tee and syringe for emptying.</t>
  </si>
  <si>
    <t>250uL saturated mercuric chloride inserted into the bag with a long needle. Stored under fume cupboard.Increase concentration because of respiration? Additional 100uL after reprime because of losses in repriming.</t>
  </si>
  <si>
    <t>RAS deployed SOFS7, broke off and took two samples.  Left loaded and reprimed prior to SOFS7.5.  A lot of problems with leaking acrylic tubes.</t>
  </si>
  <si>
    <t>annular priming grooves</t>
  </si>
  <si>
    <t>Used cupronickel bronze tube at the intake but unusual diatom with colonial jelly grew on it.</t>
  </si>
  <si>
    <t>Bag batch 2014 - 5</t>
  </si>
  <si>
    <t>empty with cap.</t>
  </si>
  <si>
    <t>mean</t>
  </si>
  <si>
    <t>net sample wt g.</t>
  </si>
  <si>
    <t>reconfigured to fit in SOFS 7.5  buoy.</t>
  </si>
  <si>
    <t>RAS and mooring</t>
  </si>
  <si>
    <t>Left over from Orpheus IN2018_V02 build - lifting bridle stored in base.</t>
  </si>
  <si>
    <t>RAS 9 SOFS7.5</t>
  </si>
  <si>
    <t>Sample date time UTC</t>
  </si>
  <si>
    <t>Decant 50mL for coco 0.8um nuclepore, mq rinse.</t>
  </si>
  <si>
    <t>Preconcentrate all of the remaining volume with alkaline Lugols.</t>
  </si>
  <si>
    <t>RAS 9 SOFS7.5 #</t>
  </si>
  <si>
    <t>date time utc mm/dd/yy hh:mm:ss</t>
  </si>
  <si>
    <t>Lab No.</t>
  </si>
  <si>
    <t>Site ID</t>
  </si>
  <si>
    <t>Nutrient ID</t>
  </si>
  <si>
    <t>NOx (µM)</t>
  </si>
  <si>
    <t>Phosphate (µM)</t>
  </si>
  <si>
    <t>Silicate (µM)</t>
  </si>
  <si>
    <t>RAS#</t>
  </si>
  <si>
    <t>SOTS 7.5</t>
  </si>
  <si>
    <t>CSIRO Hydrochemistry Data Report - 95</t>
  </si>
  <si>
    <t>CSIRO Hydrochemistry Laboratory</t>
  </si>
  <si>
    <t>Date Issued:</t>
  </si>
  <si>
    <t>Castray Esplanade</t>
  </si>
  <si>
    <t>Sample receipt date:</t>
  </si>
  <si>
    <t>09 AUG 2019</t>
  </si>
  <si>
    <t>Hobart TAS 7000</t>
  </si>
  <si>
    <t>Data analysis date:</t>
  </si>
  <si>
    <r>
      <t>14/08/2019 &amp; SiO</t>
    </r>
    <r>
      <rPr>
        <vertAlign val="subscript"/>
        <sz val="10"/>
        <rFont val="Arial"/>
        <family val="2"/>
      </rPr>
      <t>4</t>
    </r>
    <r>
      <rPr>
        <sz val="10"/>
        <rFont val="Arial"/>
        <family val="2"/>
      </rPr>
      <t xml:space="preserve"> 20/8/2019</t>
    </r>
  </si>
  <si>
    <t>Email: O&amp;AHydrochemistryFacility@csiro.au</t>
  </si>
  <si>
    <t>Client Details:</t>
  </si>
  <si>
    <t>Di Davies</t>
  </si>
  <si>
    <t>Analysis Type:</t>
  </si>
  <si>
    <t>CSIRO</t>
  </si>
  <si>
    <t>Nutrient</t>
  </si>
  <si>
    <t>Hydrochem SOP 001-4</t>
  </si>
  <si>
    <t>Phone:</t>
  </si>
  <si>
    <t>Email:</t>
  </si>
  <si>
    <t>Notes:</t>
  </si>
  <si>
    <t>NOx and Phosphate analysed on the 14 August.  Silicate was also analysed on this date however there was large baseline drift at 660 nm.  Silicate was reanalysed on the 20 august at 820 nm, where there was minimal baseline drift.  Conclusion is that some turbidity or intereference at 660 nm wavelngth causing the baseline to drift upwards. The crm on the 14th August was Lot CD and was within 2% of the certified value for NOx and Phosphate.  The crm on the 20th of August was Lot BY and was within 1 MDL of the certified value for silicate.</t>
  </si>
  <si>
    <t>Christine Rees</t>
  </si>
  <si>
    <r>
      <t xml:space="preserve">Standard range in </t>
    </r>
    <r>
      <rPr>
        <b/>
        <sz val="10"/>
        <rFont val="Calibri"/>
        <family val="2"/>
      </rPr>
      <t>µ</t>
    </r>
    <r>
      <rPr>
        <b/>
        <sz val="10"/>
        <rFont val="Arial"/>
        <family val="2"/>
      </rPr>
      <t>M was:</t>
    </r>
  </si>
  <si>
    <t>CRM Results</t>
  </si>
  <si>
    <r>
      <rPr>
        <b/>
        <sz val="10"/>
        <rFont val="Calibri"/>
        <family val="2"/>
      </rPr>
      <t>µ</t>
    </r>
    <r>
      <rPr>
        <b/>
        <sz val="10"/>
        <rFont val="Arial"/>
        <family val="2"/>
      </rPr>
      <t>M</t>
    </r>
  </si>
  <si>
    <t>Lot CD NOx</t>
  </si>
  <si>
    <t>certified value plus or minus expanded uncertainty</t>
  </si>
  <si>
    <t>Standard</t>
  </si>
  <si>
    <t>NOx</t>
  </si>
  <si>
    <r>
      <t>PO</t>
    </r>
    <r>
      <rPr>
        <b/>
        <vertAlign val="subscript"/>
        <sz val="10"/>
        <rFont val="Arial"/>
        <family val="2"/>
      </rPr>
      <t>4</t>
    </r>
  </si>
  <si>
    <r>
      <t>SiO</t>
    </r>
    <r>
      <rPr>
        <b/>
        <vertAlign val="subscript"/>
        <sz val="10"/>
        <rFont val="Arial"/>
        <family val="2"/>
      </rPr>
      <t>4</t>
    </r>
  </si>
  <si>
    <t>Cal 0</t>
  </si>
  <si>
    <t>stdev</t>
  </si>
  <si>
    <t>Cal 1</t>
  </si>
  <si>
    <t>Cal 2</t>
  </si>
  <si>
    <t>Cal 3</t>
  </si>
  <si>
    <t>Cal 4</t>
  </si>
  <si>
    <t>Cal 5</t>
  </si>
  <si>
    <t>Cal 6</t>
  </si>
  <si>
    <t>Cal 7</t>
  </si>
  <si>
    <t xml:space="preserve">Cal 8 </t>
  </si>
  <si>
    <t>Cal 9</t>
  </si>
  <si>
    <r>
      <t>PO</t>
    </r>
    <r>
      <rPr>
        <vertAlign val="subscript"/>
        <sz val="10"/>
        <rFont val="Arial"/>
        <family val="2"/>
      </rPr>
      <t>4</t>
    </r>
  </si>
  <si>
    <r>
      <t>SiO</t>
    </r>
    <r>
      <rPr>
        <vertAlign val="subscript"/>
        <sz val="10"/>
        <rFont val="Arial"/>
        <family val="2"/>
      </rPr>
      <t>4</t>
    </r>
  </si>
  <si>
    <t>PSAL 1.51m SBE 37SM 7408</t>
  </si>
  <si>
    <t>date time</t>
  </si>
  <si>
    <t>time since 1950 01 01</t>
  </si>
  <si>
    <r>
      <t>density kg m</t>
    </r>
    <r>
      <rPr>
        <b/>
        <vertAlign val="superscript"/>
        <sz val="12"/>
        <color theme="1"/>
        <rFont val="ArialMT"/>
      </rPr>
      <t>3</t>
    </r>
    <r>
      <rPr>
        <b/>
        <sz val="12"/>
        <color theme="1"/>
        <rFont val="ArialMT"/>
      </rPr>
      <t xml:space="preserve"> Asimet L22</t>
    </r>
  </si>
  <si>
    <t>temp C 1.51m SBE37SM 7408</t>
  </si>
  <si>
    <t>data file:  IMOS_ABOS-SOTS_FRVMWEBUOSTCGP_20180628_SOFS_FV02_SOFS-7.5-2018-Gridded-Data_END-20190423_C-20190916.nc</t>
  </si>
  <si>
    <t>pressure</t>
  </si>
  <si>
    <t>temp 2</t>
  </si>
  <si>
    <t>temp 1</t>
  </si>
  <si>
    <t>psal 2</t>
  </si>
  <si>
    <t>psal 1</t>
  </si>
  <si>
    <t>density</t>
  </si>
  <si>
    <t>deployment cast file:</t>
  </si>
  <si>
    <t xml:space="preserve"> Sample</t>
  </si>
  <si>
    <t xml:space="preserve"> Date_Time</t>
  </si>
  <si>
    <t xml:space="preserve"> CTD</t>
  </si>
  <si>
    <t xml:space="preserve"> RP/S#</t>
  </si>
  <si>
    <t xml:space="preserve"> Depth</t>
  </si>
  <si>
    <t>CTD</t>
  </si>
  <si>
    <t xml:space="preserve"> T_insitu</t>
  </si>
  <si>
    <t xml:space="preserve"> Latitude</t>
  </si>
  <si>
    <t xml:space="preserve"> Longitude</t>
  </si>
  <si>
    <t>Alkalinity</t>
  </si>
  <si>
    <t>SOMMA</t>
  </si>
  <si>
    <r>
      <t>TCO</t>
    </r>
    <r>
      <rPr>
        <vertAlign val="subscript"/>
        <sz val="9"/>
        <rFont val="Calibri"/>
        <family val="2"/>
        <scheme val="minor"/>
      </rPr>
      <t>2</t>
    </r>
  </si>
  <si>
    <t xml:space="preserve"> type</t>
  </si>
  <si>
    <t xml:space="preserve"> yyyymmdd_hhmm</t>
  </si>
  <si>
    <t xml:space="preserve"> no</t>
  </si>
  <si>
    <t xml:space="preserve"> db</t>
  </si>
  <si>
    <t xml:space="preserve"> Salinity</t>
  </si>
  <si>
    <t xml:space="preserve"> °C</t>
  </si>
  <si>
    <t xml:space="preserve"> °S</t>
  </si>
  <si>
    <t xml:space="preserve"> °E</t>
  </si>
  <si>
    <t>µmol/kg</t>
  </si>
  <si>
    <t>Flag</t>
  </si>
  <si>
    <t xml:space="preserve"> IN2018_V07</t>
  </si>
  <si>
    <t xml:space="preserve"> IN2018_V04</t>
  </si>
  <si>
    <t>file: CO2 results IN2018_V07_IN2018_V04.xlsx</t>
  </si>
  <si>
    <t xml:space="preserve"> RAS9 SOFS7.5</t>
  </si>
  <si>
    <t>file: Carbon Results RAS9 SOFS7.5 2019.xlsx</t>
  </si>
  <si>
    <t>TA QC data, RAS 2019</t>
  </si>
  <si>
    <t>CRMs</t>
  </si>
  <si>
    <t>average</t>
  </si>
  <si>
    <t>n</t>
  </si>
  <si>
    <t>UCL</t>
  </si>
  <si>
    <t>UWL</t>
  </si>
  <si>
    <t>LWL</t>
  </si>
  <si>
    <t>LCL</t>
  </si>
  <si>
    <t>certified value</t>
  </si>
  <si>
    <t>Correction applied to TA data</t>
  </si>
  <si>
    <t>SOMMA QC data, RAS 2019</t>
  </si>
  <si>
    <t>type</t>
  </si>
  <si>
    <t>Bottle</t>
  </si>
  <si>
    <t>Stn</t>
  </si>
  <si>
    <t>Cast</t>
  </si>
  <si>
    <t>Nisk</t>
  </si>
  <si>
    <t>Depth</t>
  </si>
  <si>
    <t>S temp</t>
  </si>
  <si>
    <t>salt</t>
  </si>
  <si>
    <t>counts</t>
  </si>
  <si>
    <t>RT</t>
  </si>
  <si>
    <t>TCO2</t>
  </si>
  <si>
    <t>Calfact</t>
  </si>
  <si>
    <t>blank</t>
  </si>
  <si>
    <t>TCT</t>
  </si>
  <si>
    <t>last CRM</t>
  </si>
  <si>
    <t>cert CRM</t>
  </si>
  <si>
    <t>CRM sal</t>
  </si>
  <si>
    <t>cert sal</t>
  </si>
  <si>
    <t>batch</t>
  </si>
  <si>
    <t>CRM</t>
  </si>
  <si>
    <t>033a</t>
  </si>
  <si>
    <t>s.d.</t>
  </si>
  <si>
    <t>SOMMA CRMs</t>
  </si>
  <si>
    <t>Average</t>
  </si>
  <si>
    <t>Correction</t>
  </si>
  <si>
    <t>Diff last-first</t>
  </si>
  <si>
    <t xml:space="preserve">Control limit table </t>
  </si>
  <si>
    <t>Certified value</t>
  </si>
  <si>
    <t>SOMMA salinities</t>
  </si>
  <si>
    <t>hour (sort)</t>
  </si>
  <si>
    <r>
      <t>density kg m</t>
    </r>
    <r>
      <rPr>
        <b/>
        <vertAlign val="superscript"/>
        <sz val="12"/>
        <color theme="1"/>
        <rFont val="Arial"/>
        <family val="2"/>
      </rPr>
      <t>3</t>
    </r>
    <r>
      <rPr>
        <b/>
        <sz val="12"/>
        <color theme="1"/>
        <rFont val="Arial"/>
        <family val="2"/>
      </rPr>
      <t xml:space="preserve"> Asimet L22</t>
    </r>
  </si>
  <si>
    <t>diln</t>
  </si>
  <si>
    <t>net sample g</t>
  </si>
  <si>
    <t>approximate volume of prime</t>
  </si>
  <si>
    <t>#RAS</t>
  </si>
  <si>
    <t>47 01.279</t>
  </si>
  <si>
    <t>142 11.918</t>
  </si>
  <si>
    <t>cast 1</t>
  </si>
  <si>
    <t>end posn lat dd mm.mm</t>
  </si>
  <si>
    <t>long dd.mm.mm</t>
  </si>
  <si>
    <t>sorted data</t>
  </si>
  <si>
    <t>ctd IN2019_07</t>
  </si>
  <si>
    <t>ctd psal 1</t>
  </si>
  <si>
    <t>ctd temp 2</t>
  </si>
  <si>
    <t>diln applied</t>
  </si>
  <si>
    <t>kg/m3</t>
  </si>
  <si>
    <t xml:space="preserve">NOx </t>
  </si>
  <si>
    <t xml:space="preserve">Phosphate </t>
  </si>
  <si>
    <t xml:space="preserve">Silicate </t>
  </si>
  <si>
    <t>mean results, diln correction an units conversion</t>
  </si>
  <si>
    <t>CTD and Underway</t>
  </si>
  <si>
    <t>IN2018_V04 Ellwood</t>
  </si>
  <si>
    <t>Latitude</t>
  </si>
  <si>
    <t>Longitude</t>
  </si>
  <si>
    <t>Time (UTC)</t>
  </si>
  <si>
    <t>Nitrate (uM)</t>
  </si>
  <si>
    <t>File</t>
  </si>
  <si>
    <t>underway data ex Marlin</t>
  </si>
  <si>
    <t>underway</t>
  </si>
  <si>
    <t>in2018_v04uwy016.SLK</t>
  </si>
  <si>
    <t>Deployment</t>
  </si>
  <si>
    <t>RP</t>
  </si>
  <si>
    <t>Time</t>
  </si>
  <si>
    <t>Bottom depth</t>
  </si>
  <si>
    <t>Pressure</t>
  </si>
  <si>
    <t>Temperature (degC)</t>
  </si>
  <si>
    <t>Temperature flag</t>
  </si>
  <si>
    <t>Salinity (PSU)</t>
  </si>
  <si>
    <t>Salinity flag</t>
  </si>
  <si>
    <t>Oxygen (uM)</t>
  </si>
  <si>
    <t>Oxygen flag</t>
  </si>
  <si>
    <t>NOx flag</t>
  </si>
  <si>
    <t>Phosphate flag</t>
  </si>
  <si>
    <t>Silicate flag</t>
  </si>
  <si>
    <t>Ammonia flag</t>
  </si>
  <si>
    <t>Nitrite flag</t>
  </si>
  <si>
    <t>2018-10-01T11:59:13Z</t>
  </si>
  <si>
    <t>2018-10-01T11:59:10Z</t>
  </si>
  <si>
    <t>SURVEY_NAME</t>
  </si>
  <si>
    <t>STATION_NO</t>
  </si>
  <si>
    <t>START_TIME</t>
  </si>
  <si>
    <t>END_TIME</t>
  </si>
  <si>
    <t>MIN_DEPTH</t>
  </si>
  <si>
    <t>MAX_DEPTH</t>
  </si>
  <si>
    <t>BOTTTOM_DEPTH</t>
  </si>
  <si>
    <t>BOTTOM_TIME</t>
  </si>
  <si>
    <t>BOTTOM_LAT</t>
  </si>
  <si>
    <t>BOTTOM_LON</t>
  </si>
  <si>
    <t>END_LAT</t>
  </si>
  <si>
    <t>END_LON</t>
  </si>
  <si>
    <t>START_LAT</t>
  </si>
  <si>
    <t>START_LON</t>
  </si>
  <si>
    <t>PROJECT_NAME</t>
  </si>
  <si>
    <t>MARLIN_ID</t>
  </si>
  <si>
    <t>MARLIN_UUID</t>
  </si>
  <si>
    <t>BOTTLE_NUMBER</t>
  </si>
  <si>
    <t>PRESSURE</t>
  </si>
  <si>
    <t>NITRATE</t>
  </si>
  <si>
    <t>NITRATE_QC</t>
  </si>
  <si>
    <t>PHOSPHATE</t>
  </si>
  <si>
    <t>PHOSPHATE_QC</t>
  </si>
  <si>
    <t>SILICATE</t>
  </si>
  <si>
    <t>SILICATE_QC</t>
  </si>
  <si>
    <t>SALINITY</t>
  </si>
  <si>
    <t>SALINITY_QC</t>
  </si>
  <si>
    <t>TEMPERATURE</t>
  </si>
  <si>
    <t>TEMPERATURE_QC</t>
  </si>
  <si>
    <t>SOTS: Southern Ocean Time Series automated moorings for climate and carbon cycle studies southwest of Tasmania</t>
  </si>
  <si>
    <t>c10579e5-8867-406e-ac41-f8e679c7b1bc</t>
  </si>
  <si>
    <t>IN2019_V02 SOTS8</t>
  </si>
  <si>
    <t>IN2018_V07 SOTS7.5</t>
  </si>
  <si>
    <t>IN2019_V02</t>
  </si>
  <si>
    <t>b9b978c4-410f-4d4c-9960-91582a997a95</t>
  </si>
  <si>
    <t>date/time</t>
  </si>
  <si>
    <t>Density calc</t>
  </si>
  <si>
    <t>density kgm3</t>
  </si>
  <si>
    <t>ddmmyy hh:mm</t>
  </si>
  <si>
    <t>RAS 2</t>
  </si>
  <si>
    <t>RAS 4</t>
  </si>
  <si>
    <t>RAS 6</t>
  </si>
  <si>
    <t>RAS 8</t>
  </si>
  <si>
    <t>RAS 10</t>
  </si>
  <si>
    <t>RAS 12</t>
  </si>
  <si>
    <t>RAS 14</t>
  </si>
  <si>
    <t>RAS 16</t>
  </si>
  <si>
    <t>RAS 18</t>
  </si>
  <si>
    <t>RAS 20</t>
  </si>
  <si>
    <t>RAS 22</t>
  </si>
  <si>
    <t>RAS 24</t>
  </si>
  <si>
    <t>RAS 26</t>
  </si>
  <si>
    <t>RAS 28</t>
  </si>
  <si>
    <t>RAS 30</t>
  </si>
  <si>
    <t>RAS 32</t>
  </si>
  <si>
    <t>RAS 34</t>
  </si>
  <si>
    <t>RAS 36</t>
  </si>
  <si>
    <t>RAS 38</t>
  </si>
  <si>
    <t>RAS 40</t>
  </si>
  <si>
    <t>RAS 42</t>
  </si>
  <si>
    <t>RAS 44</t>
  </si>
  <si>
    <t>RAS 46</t>
  </si>
  <si>
    <t>RAS 48</t>
  </si>
  <si>
    <t xml:space="preserve">CTD </t>
  </si>
  <si>
    <r>
      <t>umol Kg</t>
    </r>
    <r>
      <rPr>
        <b/>
        <vertAlign val="superscript"/>
        <sz val="10"/>
        <rFont val="Arial"/>
        <family val="2"/>
      </rPr>
      <t>-1</t>
    </r>
  </si>
  <si>
    <t>RECOVERY</t>
  </si>
  <si>
    <t>IN2019_V02 23/03/2019</t>
  </si>
  <si>
    <t>IN2018_V07 22/02/2018</t>
  </si>
  <si>
    <t>recovery 23/03/2019</t>
  </si>
  <si>
    <r>
      <t>TCO</t>
    </r>
    <r>
      <rPr>
        <vertAlign val="subscript"/>
        <sz val="10"/>
        <rFont val="Calibri"/>
        <family val="2"/>
        <scheme val="minor"/>
      </rPr>
      <t>2</t>
    </r>
  </si>
  <si>
    <t>depth</t>
  </si>
  <si>
    <t>N to P ratio RAS</t>
  </si>
  <si>
    <t>N to P ratio CTD</t>
  </si>
  <si>
    <t>N to Si RAS</t>
  </si>
  <si>
    <t>N to Si CTD</t>
  </si>
  <si>
    <t>C to N CTD</t>
  </si>
  <si>
    <t>red/brez/and C:N</t>
  </si>
  <si>
    <t>N/P</t>
  </si>
  <si>
    <t>2019-03-19T11:58:59Z</t>
  </si>
  <si>
    <t>2019-03-24T01:22:14Z</t>
  </si>
  <si>
    <t>nitrate</t>
  </si>
  <si>
    <t>net sample kg</t>
  </si>
  <si>
    <t>kg</t>
  </si>
  <si>
    <t xml:space="preserve">Sea-Bird Electronics SBE37SM 7408 </t>
  </si>
  <si>
    <t>mean in pink</t>
  </si>
  <si>
    <r>
      <t xml:space="preserve">Method Detection Limits </t>
    </r>
    <r>
      <rPr>
        <b/>
        <sz val="10"/>
        <rFont val="Calibri"/>
        <family val="2"/>
      </rPr>
      <t>µ</t>
    </r>
    <r>
      <rPr>
        <b/>
        <sz val="10"/>
        <rFont val="Arial"/>
        <family val="2"/>
      </rPr>
      <t>M (</t>
    </r>
    <r>
      <rPr>
        <sz val="10"/>
        <rFont val="Arial"/>
        <family val="2"/>
      </rPr>
      <t>MDL</t>
    </r>
    <r>
      <rPr>
        <b/>
        <sz val="10"/>
        <rFont val="Arial"/>
        <family val="2"/>
      </rPr>
      <t>):</t>
    </r>
  </si>
  <si>
    <t>Reference aterial for Nutrients in Seawater (RMNS)</t>
  </si>
  <si>
    <r>
      <t>Lot PO</t>
    </r>
    <r>
      <rPr>
        <i/>
        <vertAlign val="subscript"/>
        <sz val="10"/>
        <rFont val="Arial"/>
        <family val="2"/>
      </rPr>
      <t>4</t>
    </r>
    <r>
      <rPr>
        <i/>
        <sz val="10"/>
        <rFont val="Arial"/>
        <family val="2"/>
      </rPr>
      <t xml:space="preserve"> CD</t>
    </r>
  </si>
  <si>
    <r>
      <t>Lot SiO</t>
    </r>
    <r>
      <rPr>
        <i/>
        <vertAlign val="subscript"/>
        <sz val="10"/>
        <rFont val="Arial"/>
        <family val="2"/>
      </rPr>
      <t>4</t>
    </r>
    <r>
      <rPr>
        <i/>
        <sz val="10"/>
        <rFont val="Arial"/>
        <family val="2"/>
      </rPr>
      <t xml:space="preserve"> BY</t>
    </r>
  </si>
  <si>
    <r>
      <t>±0</t>
    </r>
    <r>
      <rPr>
        <sz val="12"/>
        <color theme="1"/>
        <rFont val="Calibri"/>
        <family val="2"/>
        <scheme val="minor"/>
      </rPr>
      <t xml:space="preserve">.00054 </t>
    </r>
  </si>
  <si>
    <t>±0.005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</si>
</sst>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6" formatCode="&quot;$&quot;#,##0_);[Red]\(&quot;$&quot;#,##0\)"/>
    <numFmt numFmtId="164" formatCode="0.0"/>
    <numFmt numFmtId="165" formatCode="mm\ dd\ yy\ hh\ mm\ ss"/>
    <numFmt numFmtId="166" formatCode="yyyy/mm/dd\ hh:mm:ss"/>
    <numFmt numFmtId="167" formatCode="yyyy/mm/dd;@"/>
    <numFmt numFmtId="168" formatCode="0.000"/>
    <numFmt numFmtId="169" formatCode="yyyy/mm/dd\ hh:mm"/>
    <numFmt numFmtId="170" formatCode="0.0000"/>
    <numFmt numFmtId="171" formatCode="0.00000"/>
  </numFmts>
  <fonts count="84">
    <font>
      <sz val="12"/>
      <color theme="1"/>
      <name val="Calibri"/>
      <family val="2"/>
      <scheme val="minor"/>
    </font>
    <font>
      <sz val="12"/>
      <color rgb="FFFF0000"/>
      <name val="Calibri"/>
      <family val="2"/>
      <scheme val="minor"/>
    </font>
    <font>
      <b/>
      <sz val="12"/>
      <color theme="1"/>
      <name val="Calibri"/>
      <family val="2"/>
      <scheme val="minor"/>
    </font>
    <font>
      <b/>
      <sz val="14"/>
      <color rgb="FF3366FF"/>
      <name val="Calibri"/>
      <family val="2"/>
      <scheme val="minor"/>
    </font>
    <font>
      <sz val="12"/>
      <name val="Calibri"/>
      <family val="2"/>
      <scheme val="minor"/>
    </font>
    <font>
      <u/>
      <sz val="12"/>
      <color theme="10"/>
      <name val="Calibri"/>
      <family val="2"/>
      <charset val="204"/>
      <scheme val="minor"/>
    </font>
    <font>
      <u/>
      <sz val="12"/>
      <color theme="11"/>
      <name val="Calibri"/>
      <family val="2"/>
      <charset val="204"/>
      <scheme val="minor"/>
    </font>
    <font>
      <sz val="12"/>
      <color rgb="FF000000"/>
      <name val="Calibri"/>
      <family val="2"/>
      <scheme val="minor"/>
    </font>
    <font>
      <sz val="11"/>
      <color rgb="FF484848"/>
      <name val="Verdana"/>
      <family val="2"/>
    </font>
    <font>
      <sz val="8"/>
      <name val="Calibri"/>
      <family val="2"/>
      <scheme val="minor"/>
    </font>
    <font>
      <sz val="12"/>
      <color rgb="FF000000"/>
      <name val="Verdana"/>
      <family val="2"/>
    </font>
    <font>
      <sz val="14"/>
      <color rgb="FF000000"/>
      <name val="Calibri"/>
      <family val="2"/>
      <scheme val="minor"/>
    </font>
    <font>
      <b/>
      <sz val="14"/>
      <color theme="1"/>
      <name val="Calibri"/>
      <family val="2"/>
      <scheme val="minor"/>
    </font>
    <font>
      <b/>
      <sz val="14"/>
      <color rgb="FF000000"/>
      <name val="Calibri"/>
      <family val="2"/>
      <scheme val="minor"/>
    </font>
    <font>
      <i/>
      <sz val="14"/>
      <color rgb="FF1F497D"/>
      <name val="Calibri"/>
      <family val="2"/>
      <scheme val="minor"/>
    </font>
    <font>
      <sz val="14"/>
      <color rgb="FF1F497D"/>
      <name val="Calibri"/>
      <family val="2"/>
      <scheme val="minor"/>
    </font>
    <font>
      <sz val="14"/>
      <color theme="1"/>
      <name val="Calibri"/>
      <family val="2"/>
      <scheme val="minor"/>
    </font>
    <font>
      <u/>
      <sz val="14"/>
      <color theme="10"/>
      <name val="Calibri"/>
      <family val="2"/>
      <scheme val="minor"/>
    </font>
    <font>
      <sz val="10"/>
      <color indexed="8"/>
      <name val="Arial"/>
      <family val="2"/>
    </font>
    <font>
      <sz val="10"/>
      <name val="Arial"/>
      <family val="2"/>
    </font>
    <font>
      <sz val="12"/>
      <color theme="7"/>
      <name val="Calibri"/>
      <family val="2"/>
      <scheme val="minor"/>
    </font>
    <font>
      <sz val="11"/>
      <name val="Calibri"/>
      <family val="2"/>
      <scheme val="minor"/>
    </font>
    <font>
      <b/>
      <sz val="12"/>
      <name val="Calibri"/>
      <family val="2"/>
      <scheme val="minor"/>
    </font>
    <font>
      <sz val="12"/>
      <color indexed="8"/>
      <name val="Calibri"/>
      <family val="2"/>
      <scheme val="minor"/>
    </font>
    <font>
      <sz val="10"/>
      <color rgb="FF000000"/>
      <name val="Arial"/>
      <family val="2"/>
    </font>
    <font>
      <sz val="11"/>
      <color rgb="FF000000"/>
      <name val="Calibri"/>
      <family val="2"/>
      <scheme val="minor"/>
    </font>
    <font>
      <sz val="9"/>
      <name val="Arial"/>
      <family val="2"/>
    </font>
    <font>
      <vertAlign val="superscript"/>
      <sz val="9"/>
      <name val="Arial"/>
      <family val="2"/>
    </font>
    <font>
      <vertAlign val="superscript"/>
      <sz val="11"/>
      <name val="Calibri"/>
      <family val="2"/>
      <scheme val="minor"/>
    </font>
    <font>
      <sz val="10"/>
      <color theme="7"/>
      <name val="Arial"/>
      <family val="2"/>
    </font>
    <font>
      <sz val="11"/>
      <color theme="7"/>
      <name val="Calibri"/>
      <family val="2"/>
      <scheme val="minor"/>
    </font>
    <font>
      <sz val="12"/>
      <color theme="10"/>
      <name val="Calibri"/>
      <family val="2"/>
      <scheme val="minor"/>
    </font>
    <font>
      <sz val="12"/>
      <name val="Calibri"/>
      <family val="2"/>
      <scheme val="minor"/>
    </font>
    <font>
      <sz val="12"/>
      <color indexed="8"/>
      <name val="Calibri"/>
      <family val="2"/>
      <scheme val="minor"/>
    </font>
    <font>
      <sz val="10"/>
      <color rgb="FF000000"/>
      <name val="Tahoma"/>
      <family val="2"/>
    </font>
    <font>
      <b/>
      <sz val="10"/>
      <color rgb="FF000000"/>
      <name val="Tahoma"/>
      <family val="2"/>
    </font>
    <font>
      <b/>
      <sz val="10"/>
      <name val="Arial"/>
      <family val="2"/>
    </font>
    <font>
      <b/>
      <sz val="14"/>
      <name val="Arial"/>
      <family val="2"/>
    </font>
    <font>
      <vertAlign val="subscript"/>
      <sz val="10"/>
      <name val="Arial"/>
      <family val="2"/>
    </font>
    <font>
      <u/>
      <sz val="10"/>
      <name val="Arial"/>
      <family val="2"/>
    </font>
    <font>
      <i/>
      <sz val="9"/>
      <name val="Arial"/>
      <family val="2"/>
    </font>
    <font>
      <b/>
      <sz val="10"/>
      <name val="Calibri"/>
      <family val="2"/>
    </font>
    <font>
      <b/>
      <vertAlign val="subscript"/>
      <sz val="10"/>
      <name val="Arial"/>
      <family val="2"/>
    </font>
    <font>
      <b/>
      <sz val="12"/>
      <color theme="1"/>
      <name val="ArialMT"/>
    </font>
    <font>
      <sz val="8"/>
      <color rgb="FFC00000"/>
      <name val="Arial"/>
      <family val="2"/>
    </font>
    <font>
      <b/>
      <vertAlign val="superscript"/>
      <sz val="12"/>
      <color theme="1"/>
      <name val="ArialMT"/>
    </font>
    <font>
      <sz val="12"/>
      <color theme="1"/>
      <name val="Arial"/>
      <family val="2"/>
    </font>
    <font>
      <sz val="10"/>
      <color theme="1"/>
      <name val="Arial"/>
      <family val="2"/>
    </font>
    <font>
      <sz val="9"/>
      <name val="Calibri"/>
      <family val="2"/>
      <scheme val="minor"/>
    </font>
    <font>
      <sz val="9"/>
      <color theme="1"/>
      <name val="Calibri"/>
      <family val="2"/>
      <scheme val="minor"/>
    </font>
    <font>
      <vertAlign val="subscript"/>
      <sz val="9"/>
      <name val="Calibri"/>
      <family val="2"/>
      <scheme val="minor"/>
    </font>
    <font>
      <sz val="9"/>
      <color theme="4" tint="-0.499984740745262"/>
      <name val="Calibri"/>
      <family val="2"/>
      <scheme val="minor"/>
    </font>
    <font>
      <sz val="9"/>
      <color rgb="FFFF0000"/>
      <name val="Calibri"/>
      <family val="2"/>
      <scheme val="minor"/>
    </font>
    <font>
      <sz val="8"/>
      <name val="Arial"/>
      <family val="2"/>
    </font>
    <font>
      <b/>
      <sz val="9"/>
      <color indexed="81"/>
      <name val="Tahoma"/>
      <family val="2"/>
    </font>
    <font>
      <sz val="9"/>
      <color indexed="81"/>
      <name val="Tahoma"/>
      <family val="2"/>
    </font>
    <font>
      <sz val="8"/>
      <color theme="4" tint="-0.499984740745262"/>
      <name val="Arial"/>
      <family val="2"/>
    </font>
    <font>
      <b/>
      <sz val="8"/>
      <color rgb="FFFFFFFF"/>
      <name val="Calibri"/>
      <family val="2"/>
    </font>
    <font>
      <sz val="9"/>
      <color rgb="FF000000"/>
      <name val="Calibri"/>
      <family val="2"/>
    </font>
    <font>
      <sz val="9"/>
      <color indexed="62"/>
      <name val="Calibri"/>
      <family val="2"/>
      <scheme val="minor"/>
    </font>
    <font>
      <sz val="8"/>
      <color theme="1"/>
      <name val="Calibri"/>
      <family val="2"/>
      <scheme val="minor"/>
    </font>
    <font>
      <b/>
      <sz val="8"/>
      <color rgb="FFFFFFFF"/>
      <name val="Calibri"/>
      <family val="2"/>
      <scheme val="minor"/>
    </font>
    <font>
      <sz val="8"/>
      <color rgb="FFFF0000"/>
      <name val="Calibri"/>
      <family val="2"/>
      <scheme val="minor"/>
    </font>
    <font>
      <sz val="8"/>
      <color theme="0" tint="-0.34998626667073579"/>
      <name val="Calibri"/>
      <family val="2"/>
      <scheme val="minor"/>
    </font>
    <font>
      <b/>
      <sz val="12"/>
      <color theme="1"/>
      <name val="Arial"/>
      <family val="2"/>
    </font>
    <font>
      <b/>
      <vertAlign val="superscript"/>
      <sz val="12"/>
      <color theme="1"/>
      <name val="Arial"/>
      <family val="2"/>
    </font>
    <font>
      <sz val="12"/>
      <color theme="5"/>
      <name val="Calibri"/>
      <family val="2"/>
      <scheme val="minor"/>
    </font>
    <font>
      <b/>
      <sz val="11"/>
      <color rgb="FFFA7D00"/>
      <name val="ArialMT"/>
      <family val="2"/>
    </font>
    <font>
      <sz val="11"/>
      <color theme="1"/>
      <name val="Arial"/>
      <family val="2"/>
    </font>
    <font>
      <b/>
      <sz val="14"/>
      <color theme="1"/>
      <name val="Calibri (Body)_x0000_"/>
    </font>
    <font>
      <b/>
      <sz val="14"/>
      <color rgb="FFFF8AD8"/>
      <name val="Calibri"/>
      <family val="2"/>
      <scheme val="minor"/>
    </font>
    <font>
      <sz val="11"/>
      <color theme="1"/>
      <name val="Calibri"/>
      <family val="2"/>
      <scheme val="minor"/>
    </font>
    <font>
      <b/>
      <vertAlign val="superscript"/>
      <sz val="10"/>
      <name val="Arial"/>
      <family val="2"/>
    </font>
    <font>
      <b/>
      <sz val="9"/>
      <color rgb="FF000000"/>
      <name val="Tahoma"/>
      <family val="2"/>
    </font>
    <font>
      <sz val="9"/>
      <color rgb="FF000000"/>
      <name val="Tahoma"/>
      <family val="2"/>
    </font>
    <font>
      <sz val="10"/>
      <name val="Calibri"/>
      <family val="2"/>
      <scheme val="minor"/>
    </font>
    <font>
      <vertAlign val="subscript"/>
      <sz val="10"/>
      <name val="Calibri"/>
      <family val="2"/>
      <scheme val="minor"/>
    </font>
    <font>
      <sz val="8"/>
      <color theme="1"/>
      <name val="Arial"/>
      <family val="2"/>
    </font>
    <font>
      <sz val="8"/>
      <color rgb="FFFF0000"/>
      <name val="Arial"/>
      <family val="2"/>
    </font>
    <font>
      <sz val="8"/>
      <color rgb="FF215867"/>
      <name val="Arial"/>
      <family val="2"/>
    </font>
    <font>
      <sz val="12"/>
      <color theme="4" tint="-0.499984740745262"/>
      <name val="Calibri"/>
      <family val="2"/>
      <scheme val="minor"/>
    </font>
    <font>
      <i/>
      <sz val="10"/>
      <name val="Arial"/>
      <family val="2"/>
    </font>
    <font>
      <i/>
      <sz val="12"/>
      <color theme="1"/>
      <name val="Calibri"/>
      <family val="2"/>
      <scheme val="minor"/>
    </font>
    <font>
      <i/>
      <vertAlign val="subscript"/>
      <sz val="10"/>
      <name val="Arial"/>
      <family val="2"/>
    </font>
  </fonts>
  <fills count="14">
    <fill>
      <patternFill patternType="none"/>
    </fill>
    <fill>
      <patternFill patternType="gray125"/>
    </fill>
    <fill>
      <patternFill patternType="solid">
        <fgColor rgb="FFCCFFCC"/>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rgb="FFFFFF00"/>
        <bgColor rgb="FF000000"/>
      </patternFill>
    </fill>
    <fill>
      <patternFill patternType="solid">
        <fgColor theme="9" tint="0.79998168889431442"/>
        <bgColor indexed="64"/>
      </patternFill>
    </fill>
    <fill>
      <patternFill patternType="solid">
        <fgColor indexed="22"/>
        <bgColor indexed="64"/>
      </patternFill>
    </fill>
    <fill>
      <patternFill patternType="solid">
        <fgColor rgb="FFFFFF00"/>
        <bgColor indexed="64"/>
      </patternFill>
    </fill>
    <fill>
      <patternFill patternType="solid">
        <fgColor rgb="FF000000"/>
        <bgColor indexed="64"/>
      </patternFill>
    </fill>
    <fill>
      <patternFill patternType="solid">
        <fgColor rgb="FFEDEDED"/>
        <bgColor indexed="64"/>
      </patternFill>
    </fill>
    <fill>
      <patternFill patternType="solid">
        <fgColor theme="8" tint="0.59999389629810485"/>
        <bgColor indexed="64"/>
      </patternFill>
    </fill>
    <fill>
      <patternFill patternType="solid">
        <fgColor rgb="FFF2F2F2"/>
      </patternFill>
    </fill>
    <fill>
      <patternFill patternType="solid">
        <fgColor rgb="FFEBF1DE"/>
        <bgColor rgb="FF000000"/>
      </patternFill>
    </fill>
  </fills>
  <borders count="27">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indexed="8"/>
      </left>
      <right/>
      <top style="thin">
        <color indexed="8"/>
      </top>
      <bottom/>
      <diagonal/>
    </border>
    <border>
      <left/>
      <right/>
      <top style="thin">
        <color indexed="8"/>
      </top>
      <bottom/>
      <diagonal/>
    </border>
    <border>
      <left/>
      <right style="thin">
        <color indexed="8"/>
      </right>
      <top style="thin">
        <color indexed="8"/>
      </top>
      <bottom/>
      <diagonal/>
    </border>
    <border>
      <left style="thin">
        <color indexed="8"/>
      </left>
      <right/>
      <top/>
      <bottom/>
      <diagonal/>
    </border>
    <border>
      <left/>
      <right style="thin">
        <color indexed="8"/>
      </right>
      <top/>
      <bottom/>
      <diagonal/>
    </border>
    <border>
      <left style="thin">
        <color indexed="8"/>
      </left>
      <right/>
      <top/>
      <bottom style="thin">
        <color indexed="8"/>
      </bottom>
      <diagonal/>
    </border>
    <border>
      <left/>
      <right/>
      <top/>
      <bottom style="thin">
        <color indexed="8"/>
      </bottom>
      <diagonal/>
    </border>
    <border>
      <left/>
      <right style="thin">
        <color indexed="8"/>
      </right>
      <top/>
      <bottom style="thin">
        <color indexed="8"/>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rgb="FF7F7F7F"/>
      </left>
      <right style="thin">
        <color rgb="FF7F7F7F"/>
      </right>
      <top style="thin">
        <color rgb="FF7F7F7F"/>
      </top>
      <bottom style="thin">
        <color rgb="FF7F7F7F"/>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s>
  <cellStyleXfs count="91">
    <xf numFmtId="0" fontId="0"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19" fillId="0" borderId="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7" fillId="12" borderId="23" applyNumberFormat="0" applyAlignment="0" applyProtection="0"/>
  </cellStyleXfs>
  <cellXfs count="346">
    <xf numFmtId="0" fontId="0" fillId="0" borderId="0" xfId="0"/>
    <xf numFmtId="0" fontId="3" fillId="2" borderId="0" xfId="0" applyFont="1" applyFill="1"/>
    <xf numFmtId="0" fontId="2" fillId="0" borderId="0" xfId="0" applyFont="1"/>
    <xf numFmtId="0" fontId="1" fillId="0" borderId="0" xfId="0" applyFont="1" applyFill="1"/>
    <xf numFmtId="0" fontId="0" fillId="0" borderId="1" xfId="0" applyBorder="1"/>
    <xf numFmtId="0" fontId="0" fillId="0" borderId="1" xfId="0" applyFill="1" applyBorder="1"/>
    <xf numFmtId="0" fontId="5" fillId="0" borderId="0" xfId="19"/>
    <xf numFmtId="0" fontId="0" fillId="0" borderId="0" xfId="0" applyAlignment="1">
      <alignment horizontal="right"/>
    </xf>
    <xf numFmtId="6" fontId="0" fillId="0" borderId="0" xfId="0" applyNumberFormat="1"/>
    <xf numFmtId="0" fontId="7" fillId="0" borderId="0" xfId="0" applyFont="1"/>
    <xf numFmtId="0" fontId="0" fillId="3" borderId="0" xfId="0" applyFill="1"/>
    <xf numFmtId="0" fontId="0" fillId="3" borderId="0" xfId="0" applyFill="1" applyAlignment="1">
      <alignment horizontal="right"/>
    </xf>
    <xf numFmtId="0" fontId="5" fillId="3" borderId="0" xfId="19" applyFill="1"/>
    <xf numFmtId="0" fontId="8" fillId="3" borderId="0" xfId="0" applyFont="1" applyFill="1"/>
    <xf numFmtId="0" fontId="4" fillId="0" borderId="0" xfId="0" applyFont="1" applyAlignment="1">
      <alignment horizontal="right"/>
    </xf>
    <xf numFmtId="14" fontId="0" fillId="0" borderId="0" xfId="0" applyNumberFormat="1" applyAlignment="1">
      <alignment horizontal="right"/>
    </xf>
    <xf numFmtId="0" fontId="0" fillId="0" borderId="1" xfId="0" applyBorder="1" applyAlignment="1">
      <alignment horizontal="right"/>
    </xf>
    <xf numFmtId="0" fontId="0" fillId="0" borderId="0" xfId="0" applyFill="1"/>
    <xf numFmtId="0" fontId="0" fillId="0" borderId="0" xfId="0" applyAlignment="1">
      <alignment horizontal="left"/>
    </xf>
    <xf numFmtId="0" fontId="4" fillId="0" borderId="0" xfId="0" applyFont="1" applyAlignment="1">
      <alignment horizontal="left"/>
    </xf>
    <xf numFmtId="0" fontId="4" fillId="0" borderId="0" xfId="0" applyFont="1" applyFill="1" applyAlignment="1">
      <alignment horizontal="left"/>
    </xf>
    <xf numFmtId="6" fontId="0" fillId="3" borderId="0" xfId="0" applyNumberFormat="1" applyFill="1"/>
    <xf numFmtId="0" fontId="0" fillId="0" borderId="2" xfId="0" applyFill="1" applyBorder="1"/>
    <xf numFmtId="0" fontId="0" fillId="0" borderId="0" xfId="0" applyFont="1" applyAlignment="1">
      <alignment horizontal="right"/>
    </xf>
    <xf numFmtId="0" fontId="10" fillId="0" borderId="0" xfId="0" applyFont="1"/>
    <xf numFmtId="0" fontId="11" fillId="0" borderId="0" xfId="0" applyFont="1"/>
    <xf numFmtId="2" fontId="0" fillId="0" borderId="0" xfId="0" applyNumberFormat="1"/>
    <xf numFmtId="164" fontId="0" fillId="0" borderId="0" xfId="0" applyNumberFormat="1"/>
    <xf numFmtId="0" fontId="7" fillId="0" borderId="0" xfId="0" applyFont="1" applyAlignment="1">
      <alignment wrapText="1"/>
    </xf>
    <xf numFmtId="0" fontId="0" fillId="0" borderId="0" xfId="0" applyFont="1"/>
    <xf numFmtId="0" fontId="13" fillId="0" borderId="0" xfId="0" applyFont="1"/>
    <xf numFmtId="0" fontId="16" fillId="0" borderId="0" xfId="0" applyFont="1"/>
    <xf numFmtId="0" fontId="15" fillId="4" borderId="0" xfId="0" applyFont="1" applyFill="1"/>
    <xf numFmtId="0" fontId="16" fillId="4" borderId="0" xfId="0" applyFont="1" applyFill="1"/>
    <xf numFmtId="0" fontId="14" fillId="4" borderId="0" xfId="0" applyFont="1" applyFill="1"/>
    <xf numFmtId="0" fontId="17" fillId="4" borderId="0" xfId="19" applyFont="1" applyFill="1"/>
    <xf numFmtId="0" fontId="1" fillId="3" borderId="0" xfId="0" applyFont="1" applyFill="1"/>
    <xf numFmtId="0" fontId="2" fillId="0" borderId="0" xfId="0" applyFont="1" applyAlignment="1">
      <alignment horizontal="right"/>
    </xf>
    <xf numFmtId="165" fontId="0" fillId="0" borderId="0" xfId="0" applyNumberFormat="1"/>
    <xf numFmtId="1" fontId="0" fillId="0" borderId="0" xfId="0" applyNumberFormat="1"/>
    <xf numFmtId="0" fontId="18" fillId="0" borderId="0" xfId="0" applyFont="1" applyFill="1"/>
    <xf numFmtId="0" fontId="0" fillId="0" borderId="0" xfId="0" applyAlignment="1"/>
    <xf numFmtId="0" fontId="20" fillId="0" borderId="0" xfId="0" applyFont="1"/>
    <xf numFmtId="0" fontId="0" fillId="0" borderId="0" xfId="0" applyAlignment="1">
      <alignment horizontal="center"/>
    </xf>
    <xf numFmtId="0" fontId="4" fillId="0" borderId="0" xfId="0" applyFont="1"/>
    <xf numFmtId="0" fontId="21" fillId="0" borderId="0" xfId="0" applyFont="1"/>
    <xf numFmtId="0" fontId="20" fillId="0" borderId="0" xfId="0" applyFont="1" applyFill="1"/>
    <xf numFmtId="0" fontId="22" fillId="0" borderId="0" xfId="0" applyFont="1"/>
    <xf numFmtId="0" fontId="4" fillId="0" borderId="0" xfId="0" applyFont="1" applyFill="1"/>
    <xf numFmtId="0" fontId="4" fillId="0" borderId="0" xfId="0" applyFont="1" applyFill="1" applyAlignment="1"/>
    <xf numFmtId="15" fontId="23" fillId="0" borderId="0" xfId="0" applyNumberFormat="1" applyFont="1" applyFill="1"/>
    <xf numFmtId="0" fontId="23" fillId="0" borderId="0" xfId="0" applyFont="1" applyFill="1"/>
    <xf numFmtId="165" fontId="4" fillId="0" borderId="0" xfId="0" applyNumberFormat="1" applyFont="1"/>
    <xf numFmtId="0" fontId="19" fillId="0" borderId="0" xfId="0" applyFont="1"/>
    <xf numFmtId="1" fontId="19" fillId="0" borderId="0" xfId="0" applyNumberFormat="1" applyFont="1"/>
    <xf numFmtId="166" fontId="19" fillId="0" borderId="0" xfId="0" applyNumberFormat="1" applyFont="1"/>
    <xf numFmtId="0" fontId="19" fillId="0" borderId="0" xfId="0" applyFont="1" applyAlignment="1">
      <alignment horizontal="center" vertical="center"/>
    </xf>
    <xf numFmtId="166" fontId="7" fillId="0" borderId="0" xfId="0" applyNumberFormat="1" applyFont="1" applyAlignment="1">
      <alignment horizontal="left"/>
    </xf>
    <xf numFmtId="166" fontId="19" fillId="0" borderId="0" xfId="0" applyNumberFormat="1" applyFont="1" applyAlignment="1">
      <alignment horizontal="left"/>
    </xf>
    <xf numFmtId="164" fontId="19" fillId="0" borderId="0" xfId="0" applyNumberFormat="1" applyFont="1" applyAlignment="1">
      <alignment horizontal="center"/>
    </xf>
    <xf numFmtId="14" fontId="24" fillId="0" borderId="0" xfId="0" applyNumberFormat="1" applyFont="1" applyAlignment="1">
      <alignment horizontal="center"/>
    </xf>
    <xf numFmtId="0" fontId="19" fillId="0" borderId="0" xfId="0" applyFont="1" applyAlignment="1">
      <alignment horizontal="center"/>
    </xf>
    <xf numFmtId="1" fontId="19" fillId="0" borderId="0" xfId="0" applyNumberFormat="1" applyFont="1" applyAlignment="1">
      <alignment horizontal="center"/>
    </xf>
    <xf numFmtId="0" fontId="19" fillId="5" borderId="0" xfId="0" applyFont="1" applyFill="1"/>
    <xf numFmtId="1" fontId="19" fillId="5" borderId="0" xfId="0" applyNumberFormat="1" applyFont="1" applyFill="1"/>
    <xf numFmtId="0" fontId="7" fillId="5" borderId="0" xfId="0" applyFont="1" applyFill="1"/>
    <xf numFmtId="0" fontId="21" fillId="5" borderId="0" xfId="0" applyFont="1" applyFill="1" applyAlignment="1">
      <alignment horizontal="left"/>
    </xf>
    <xf numFmtId="164" fontId="21" fillId="0" borderId="0" xfId="0" applyNumberFormat="1" applyFont="1" applyAlignment="1">
      <alignment horizontal="left"/>
    </xf>
    <xf numFmtId="0" fontId="25" fillId="0" borderId="0" xfId="0" applyFont="1" applyAlignment="1">
      <alignment horizontal="left"/>
    </xf>
    <xf numFmtId="0" fontId="21" fillId="0" borderId="0" xfId="0" applyFont="1" applyAlignment="1">
      <alignment horizontal="left"/>
    </xf>
    <xf numFmtId="1" fontId="21" fillId="0" borderId="0" xfId="0" applyNumberFormat="1" applyFont="1"/>
    <xf numFmtId="166" fontId="27" fillId="0" borderId="0" xfId="0" applyNumberFormat="1" applyFont="1" applyAlignment="1">
      <alignment horizontal="left"/>
    </xf>
    <xf numFmtId="0" fontId="7" fillId="0" borderId="0" xfId="0" applyFont="1" applyAlignment="1">
      <alignment horizontal="left"/>
    </xf>
    <xf numFmtId="164" fontId="21" fillId="0" borderId="0" xfId="0" applyNumberFormat="1" applyFont="1" applyAlignment="1">
      <alignment horizontal="right"/>
    </xf>
    <xf numFmtId="0" fontId="21" fillId="0" borderId="0" xfId="0" applyFont="1" applyAlignment="1">
      <alignment horizontal="right"/>
    </xf>
    <xf numFmtId="0" fontId="29" fillId="0" borderId="0" xfId="0" applyFont="1"/>
    <xf numFmtId="1" fontId="29" fillId="0" borderId="0" xfId="0" applyNumberFormat="1" applyFont="1"/>
    <xf numFmtId="0" fontId="29" fillId="0" borderId="0" xfId="0" applyFont="1" applyAlignment="1">
      <alignment horizontal="center" vertical="center"/>
    </xf>
    <xf numFmtId="166" fontId="29" fillId="0" borderId="0" xfId="0" applyNumberFormat="1" applyFont="1"/>
    <xf numFmtId="0" fontId="30" fillId="0" borderId="0" xfId="0" applyFont="1" applyAlignment="1">
      <alignment horizontal="right"/>
    </xf>
    <xf numFmtId="0" fontId="29" fillId="0" borderId="0" xfId="0" applyFont="1" applyAlignment="1">
      <alignment horizontal="right"/>
    </xf>
    <xf numFmtId="1" fontId="29" fillId="0" borderId="0" xfId="0" applyNumberFormat="1" applyFont="1" applyAlignment="1">
      <alignment horizontal="right"/>
    </xf>
    <xf numFmtId="0" fontId="29" fillId="0" borderId="0" xfId="0" applyFont="1" applyAlignment="1">
      <alignment horizontal="left" vertical="center"/>
    </xf>
    <xf numFmtId="164" fontId="30" fillId="0" borderId="0" xfId="0" applyNumberFormat="1" applyFont="1" applyAlignment="1">
      <alignment horizontal="right"/>
    </xf>
    <xf numFmtId="0" fontId="30" fillId="0" borderId="0" xfId="0" applyFont="1" applyAlignment="1">
      <alignment horizontal="left"/>
    </xf>
    <xf numFmtId="0" fontId="29" fillId="0" borderId="0" xfId="0" applyFont="1" applyAlignment="1">
      <alignment horizontal="right" vertical="center"/>
    </xf>
    <xf numFmtId="0" fontId="20" fillId="0" borderId="0" xfId="0" applyFont="1" applyAlignment="1">
      <alignment horizontal="right"/>
    </xf>
    <xf numFmtId="166" fontId="29" fillId="0" borderId="0" xfId="0" applyNumberFormat="1" applyFont="1" applyAlignment="1">
      <alignment horizontal="left"/>
    </xf>
    <xf numFmtId="164" fontId="30" fillId="0" borderId="0" xfId="0" applyNumberFormat="1" applyFont="1" applyAlignment="1">
      <alignment horizontal="left"/>
    </xf>
    <xf numFmtId="0" fontId="31" fillId="5" borderId="0" xfId="19" applyFont="1" applyFill="1"/>
    <xf numFmtId="0" fontId="0" fillId="0" borderId="0" xfId="0" applyFont="1" applyAlignment="1">
      <alignment horizontal="left"/>
    </xf>
    <xf numFmtId="0" fontId="32" fillId="0" borderId="0" xfId="0" applyFont="1" applyAlignment="1">
      <alignment horizontal="left"/>
    </xf>
    <xf numFmtId="0" fontId="33" fillId="0" borderId="0" xfId="0" applyFont="1" applyFill="1"/>
    <xf numFmtId="0" fontId="36" fillId="0" borderId="0" xfId="0" applyFont="1" applyAlignment="1">
      <alignment horizontal="center"/>
    </xf>
    <xf numFmtId="2" fontId="0" fillId="6" borderId="0" xfId="0" applyNumberFormat="1" applyFill="1" applyAlignment="1">
      <alignment horizontal="center"/>
    </xf>
    <xf numFmtId="164" fontId="0" fillId="6" borderId="0" xfId="0" applyNumberFormat="1" applyFill="1" applyAlignment="1">
      <alignment horizontal="center"/>
    </xf>
    <xf numFmtId="0" fontId="0" fillId="6" borderId="0" xfId="0" applyFill="1" applyAlignment="1">
      <alignment horizontal="center"/>
    </xf>
    <xf numFmtId="2" fontId="0" fillId="0" borderId="0" xfId="0" applyNumberFormat="1" applyAlignment="1">
      <alignment horizontal="center"/>
    </xf>
    <xf numFmtId="164" fontId="0" fillId="0" borderId="0" xfId="0" applyNumberFormat="1" applyAlignment="1">
      <alignment horizontal="center"/>
    </xf>
    <xf numFmtId="0" fontId="0" fillId="0" borderId="0" xfId="0"/>
    <xf numFmtId="0" fontId="0" fillId="0" borderId="3" xfId="0" applyBorder="1" applyAlignment="1">
      <alignment horizontal="right"/>
    </xf>
    <xf numFmtId="0" fontId="0" fillId="0" borderId="6" xfId="0" applyBorder="1" applyAlignment="1">
      <alignment horizontal="right"/>
    </xf>
    <xf numFmtId="0" fontId="0" fillId="0" borderId="8" xfId="0" applyBorder="1" applyAlignment="1">
      <alignment horizontal="right"/>
    </xf>
    <xf numFmtId="0" fontId="39" fillId="0" borderId="0" xfId="0" applyFont="1"/>
    <xf numFmtId="0" fontId="36" fillId="0" borderId="0" xfId="0" applyFont="1"/>
    <xf numFmtId="0" fontId="36" fillId="0" borderId="0" xfId="0" applyFont="1" applyAlignment="1">
      <alignment horizontal="left" vertical="center"/>
    </xf>
    <xf numFmtId="0" fontId="36" fillId="0" borderId="0" xfId="0" applyFont="1" applyAlignment="1">
      <alignment horizontal="center" vertical="center"/>
    </xf>
    <xf numFmtId="0" fontId="0" fillId="0" borderId="0" xfId="0" applyAlignment="1">
      <alignment horizontal="center" vertical="center"/>
    </xf>
    <xf numFmtId="168" fontId="0" fillId="0" borderId="0" xfId="0" applyNumberFormat="1" applyAlignment="1">
      <alignment horizontal="center" vertical="center"/>
    </xf>
    <xf numFmtId="0" fontId="0" fillId="0" borderId="0" xfId="0" applyFont="1" applyAlignment="1">
      <alignment horizontal="center"/>
    </xf>
    <xf numFmtId="0" fontId="36" fillId="0" borderId="0" xfId="0" applyFont="1" applyAlignment="1">
      <alignment horizontal="left"/>
    </xf>
    <xf numFmtId="0" fontId="22" fillId="0" borderId="11" xfId="0" applyFont="1" applyBorder="1"/>
    <xf numFmtId="0" fontId="4" fillId="0" borderId="12" xfId="0" applyFont="1" applyBorder="1"/>
    <xf numFmtId="0" fontId="0" fillId="0" borderId="12" xfId="0" applyBorder="1"/>
    <xf numFmtId="0" fontId="0" fillId="0" borderId="13" xfId="0" applyBorder="1"/>
    <xf numFmtId="0" fontId="4" fillId="0" borderId="14" xfId="0" applyFont="1" applyBorder="1"/>
    <xf numFmtId="0" fontId="4" fillId="0" borderId="0" xfId="0" applyFont="1" applyBorder="1"/>
    <xf numFmtId="0" fontId="0" fillId="0" borderId="0" xfId="0" applyBorder="1"/>
    <xf numFmtId="0" fontId="0" fillId="0" borderId="15" xfId="0" applyBorder="1"/>
    <xf numFmtId="0" fontId="4" fillId="0" borderId="16" xfId="0" applyFont="1" applyBorder="1"/>
    <xf numFmtId="0" fontId="21" fillId="0" borderId="16" xfId="0" applyFont="1" applyBorder="1"/>
    <xf numFmtId="0" fontId="21" fillId="0" borderId="0" xfId="0" applyFont="1" applyBorder="1"/>
    <xf numFmtId="0" fontId="21" fillId="0" borderId="17" xfId="0" applyFont="1" applyBorder="1"/>
    <xf numFmtId="0" fontId="0" fillId="0" borderId="18" xfId="0" applyBorder="1"/>
    <xf numFmtId="0" fontId="4" fillId="0" borderId="18" xfId="0" applyFont="1" applyBorder="1"/>
    <xf numFmtId="0" fontId="0" fillId="0" borderId="19" xfId="0" applyBorder="1"/>
    <xf numFmtId="0" fontId="0" fillId="0" borderId="0" xfId="0"/>
    <xf numFmtId="2" fontId="0" fillId="4" borderId="0" xfId="0" applyNumberFormat="1" applyFill="1" applyAlignment="1">
      <alignment horizontal="center"/>
    </xf>
    <xf numFmtId="164" fontId="0" fillId="4" borderId="0" xfId="0" applyNumberFormat="1" applyFill="1" applyAlignment="1">
      <alignment horizontal="center"/>
    </xf>
    <xf numFmtId="0" fontId="0" fillId="4" borderId="0" xfId="0" applyFill="1" applyAlignment="1">
      <alignment horizontal="center"/>
    </xf>
    <xf numFmtId="0" fontId="44" fillId="0" borderId="0" xfId="0" applyFont="1"/>
    <xf numFmtId="0" fontId="44" fillId="0" borderId="0" xfId="0" applyFont="1" applyFill="1"/>
    <xf numFmtId="0" fontId="0" fillId="0" borderId="0" xfId="0"/>
    <xf numFmtId="0" fontId="43" fillId="0" borderId="0" xfId="0" applyFont="1" applyAlignment="1">
      <alignment wrapText="1"/>
    </xf>
    <xf numFmtId="169" fontId="43" fillId="0" borderId="0" xfId="0" applyNumberFormat="1" applyFont="1" applyAlignment="1">
      <alignment wrapText="1"/>
    </xf>
    <xf numFmtId="22" fontId="0" fillId="0" borderId="0" xfId="0" applyNumberFormat="1"/>
    <xf numFmtId="22" fontId="0" fillId="0" borderId="0" xfId="0" applyNumberFormat="1" applyFill="1"/>
    <xf numFmtId="0" fontId="0" fillId="0" borderId="20" xfId="0" applyBorder="1"/>
    <xf numFmtId="0" fontId="0" fillId="0" borderId="21" xfId="0" applyBorder="1"/>
    <xf numFmtId="0" fontId="0" fillId="0" borderId="22" xfId="0" applyBorder="1"/>
    <xf numFmtId="0" fontId="0" fillId="0" borderId="0" xfId="0"/>
    <xf numFmtId="0" fontId="47" fillId="0" borderId="0" xfId="0" applyFont="1"/>
    <xf numFmtId="0" fontId="48" fillId="0" borderId="0" xfId="0" applyFont="1" applyFill="1"/>
    <xf numFmtId="0" fontId="49" fillId="0" borderId="0" xfId="0" applyFont="1"/>
    <xf numFmtId="0" fontId="48" fillId="8" borderId="0" xfId="0" applyFont="1" applyFill="1"/>
    <xf numFmtId="0" fontId="48" fillId="0" borderId="0" xfId="0" applyFont="1"/>
    <xf numFmtId="22" fontId="48" fillId="0" borderId="0" xfId="0" applyNumberFormat="1" applyFont="1" applyAlignment="1">
      <alignment horizontal="left"/>
    </xf>
    <xf numFmtId="168" fontId="48" fillId="0" borderId="0" xfId="0" applyNumberFormat="1" applyFont="1"/>
    <xf numFmtId="2" fontId="51" fillId="0" borderId="0" xfId="0" applyNumberFormat="1" applyFont="1" applyFill="1"/>
    <xf numFmtId="168" fontId="49" fillId="0" borderId="0" xfId="0" applyNumberFormat="1" applyFont="1"/>
    <xf numFmtId="2" fontId="52" fillId="0" borderId="0" xfId="0" applyNumberFormat="1" applyFont="1" applyFill="1"/>
    <xf numFmtId="0" fontId="52" fillId="0" borderId="0" xfId="0" applyFont="1" applyFill="1"/>
    <xf numFmtId="0" fontId="53" fillId="0" borderId="0" xfId="0" applyFont="1"/>
    <xf numFmtId="2" fontId="56" fillId="0" borderId="0" xfId="0" applyNumberFormat="1" applyFont="1" applyFill="1"/>
    <xf numFmtId="2" fontId="44" fillId="0" borderId="0" xfId="0" applyNumberFormat="1" applyFont="1" applyFill="1"/>
    <xf numFmtId="0" fontId="53" fillId="0" borderId="0" xfId="0" applyFont="1" applyFill="1"/>
    <xf numFmtId="0" fontId="57" fillId="9" borderId="0" xfId="0" applyFont="1" applyFill="1" applyAlignment="1">
      <alignment vertical="top" wrapText="1"/>
    </xf>
    <xf numFmtId="0" fontId="57" fillId="9" borderId="0" xfId="0" applyFont="1" applyFill="1" applyAlignment="1">
      <alignment horizontal="right" vertical="top" wrapText="1"/>
    </xf>
    <xf numFmtId="0" fontId="58" fillId="0" borderId="0" xfId="0" applyFont="1" applyAlignment="1">
      <alignment vertical="top" wrapText="1"/>
    </xf>
    <xf numFmtId="2" fontId="48" fillId="0" borderId="0" xfId="0" applyNumberFormat="1" applyFont="1" applyFill="1"/>
    <xf numFmtId="0" fontId="58" fillId="10" borderId="0" xfId="0" applyFont="1" applyFill="1" applyAlignment="1">
      <alignment vertical="top" wrapText="1"/>
    </xf>
    <xf numFmtId="0" fontId="58" fillId="10" borderId="0" xfId="0" applyFont="1" applyFill="1" applyAlignment="1">
      <alignment horizontal="right" vertical="top" wrapText="1"/>
    </xf>
    <xf numFmtId="0" fontId="59" fillId="0" borderId="0" xfId="0" applyFont="1"/>
    <xf numFmtId="0" fontId="9" fillId="0" borderId="0" xfId="72" applyFont="1"/>
    <xf numFmtId="0" fontId="60" fillId="0" borderId="0" xfId="0" applyFont="1"/>
    <xf numFmtId="0" fontId="9" fillId="11" borderId="0" xfId="72" applyFont="1" applyFill="1"/>
    <xf numFmtId="0" fontId="61" fillId="9" borderId="0" xfId="0" applyFont="1" applyFill="1" applyAlignment="1">
      <alignment vertical="top" wrapText="1"/>
    </xf>
    <xf numFmtId="0" fontId="61" fillId="9" borderId="0" xfId="0" applyFont="1" applyFill="1" applyAlignment="1">
      <alignment horizontal="right" vertical="top" wrapText="1"/>
    </xf>
    <xf numFmtId="0" fontId="9" fillId="0" borderId="0" xfId="72" applyFont="1" applyFill="1"/>
    <xf numFmtId="0" fontId="62" fillId="0" borderId="0" xfId="72" applyFont="1"/>
    <xf numFmtId="168" fontId="9" fillId="0" borderId="0" xfId="72" applyNumberFormat="1" applyFont="1" applyFill="1"/>
    <xf numFmtId="2" fontId="49" fillId="0" borderId="0" xfId="0" applyNumberFormat="1" applyFont="1"/>
    <xf numFmtId="2" fontId="9" fillId="0" borderId="0" xfId="72" applyNumberFormat="1" applyFont="1" applyFill="1"/>
    <xf numFmtId="2" fontId="63" fillId="0" borderId="0" xfId="72" applyNumberFormat="1" applyFont="1" applyFill="1"/>
    <xf numFmtId="2" fontId="62" fillId="0" borderId="0" xfId="0" applyNumberFormat="1" applyFont="1"/>
    <xf numFmtId="2" fontId="9" fillId="0" borderId="0" xfId="72" applyNumberFormat="1" applyFont="1"/>
    <xf numFmtId="0" fontId="9" fillId="10" borderId="0" xfId="72" applyFont="1" applyFill="1"/>
    <xf numFmtId="2" fontId="9" fillId="10" borderId="0" xfId="72" applyNumberFormat="1" applyFont="1" applyFill="1"/>
    <xf numFmtId="16" fontId="9" fillId="10" borderId="0" xfId="72" applyNumberFormat="1" applyFont="1" applyFill="1"/>
    <xf numFmtId="0" fontId="63" fillId="0" borderId="0" xfId="72" applyFont="1" applyFill="1"/>
    <xf numFmtId="168" fontId="63" fillId="0" borderId="0" xfId="72" applyNumberFormat="1" applyFont="1" applyFill="1"/>
    <xf numFmtId="0" fontId="48" fillId="3" borderId="0" xfId="0" applyFont="1" applyFill="1"/>
    <xf numFmtId="22" fontId="48" fillId="3" borderId="0" xfId="0" applyNumberFormat="1" applyFont="1" applyFill="1" applyAlignment="1">
      <alignment horizontal="left"/>
    </xf>
    <xf numFmtId="168" fontId="48" fillId="3" borderId="0" xfId="0" applyNumberFormat="1" applyFont="1" applyFill="1"/>
    <xf numFmtId="2" fontId="51" fillId="3" borderId="0" xfId="0" applyNumberFormat="1" applyFont="1" applyFill="1"/>
    <xf numFmtId="168" fontId="49" fillId="3" borderId="0" xfId="0" applyNumberFormat="1" applyFont="1" applyFill="1"/>
    <xf numFmtId="2" fontId="52" fillId="3" borderId="0" xfId="0" applyNumberFormat="1" applyFont="1" applyFill="1"/>
    <xf numFmtId="0" fontId="52" fillId="3" borderId="0" xfId="0" applyFont="1" applyFill="1"/>
    <xf numFmtId="0" fontId="53" fillId="3" borderId="0" xfId="0" applyFont="1" applyFill="1"/>
    <xf numFmtId="0" fontId="0" fillId="0" borderId="0" xfId="0" applyFont="1" applyFill="1"/>
    <xf numFmtId="0" fontId="64" fillId="0" borderId="0" xfId="0" applyFont="1" applyBorder="1" applyAlignment="1">
      <alignment wrapText="1"/>
    </xf>
    <xf numFmtId="0" fontId="64" fillId="0" borderId="0" xfId="0" applyFont="1" applyBorder="1" applyAlignment="1">
      <alignment horizontal="center" wrapText="1"/>
    </xf>
    <xf numFmtId="0" fontId="64" fillId="0" borderId="0" xfId="0" applyFont="1"/>
    <xf numFmtId="0" fontId="64" fillId="0" borderId="20" xfId="0" applyFont="1" applyBorder="1"/>
    <xf numFmtId="0" fontId="64" fillId="0" borderId="21" xfId="0" applyFont="1" applyBorder="1"/>
    <xf numFmtId="0" fontId="46" fillId="0" borderId="21" xfId="0" applyFont="1" applyBorder="1"/>
    <xf numFmtId="0" fontId="46" fillId="0" borderId="21" xfId="0" applyFont="1" applyFill="1" applyBorder="1"/>
    <xf numFmtId="0" fontId="46" fillId="0" borderId="22" xfId="0" applyFont="1" applyFill="1" applyBorder="1"/>
    <xf numFmtId="0" fontId="0" fillId="0" borderId="0" xfId="0" applyAlignment="1">
      <alignment wrapText="1"/>
    </xf>
    <xf numFmtId="0" fontId="0" fillId="0" borderId="11" xfId="0" applyBorder="1"/>
    <xf numFmtId="2" fontId="0" fillId="6" borderId="12" xfId="0" applyNumberFormat="1" applyFill="1" applyBorder="1"/>
    <xf numFmtId="2" fontId="0" fillId="0" borderId="12" xfId="0" applyNumberFormat="1" applyBorder="1"/>
    <xf numFmtId="0" fontId="0" fillId="0" borderId="16" xfId="0" applyBorder="1"/>
    <xf numFmtId="2" fontId="0" fillId="0" borderId="0" xfId="0" applyNumberFormat="1" applyBorder="1"/>
    <xf numFmtId="2" fontId="0" fillId="6" borderId="0" xfId="0" applyNumberFormat="1" applyFill="1" applyBorder="1"/>
    <xf numFmtId="0" fontId="0" fillId="0" borderId="17" xfId="0" applyBorder="1"/>
    <xf numFmtId="2" fontId="0" fillId="6" borderId="18" xfId="0" applyNumberFormat="1" applyFill="1" applyBorder="1"/>
    <xf numFmtId="2" fontId="0" fillId="0" borderId="18" xfId="0" applyNumberFormat="1" applyBorder="1"/>
    <xf numFmtId="164" fontId="66" fillId="0" borderId="0" xfId="0" applyNumberFormat="1" applyFont="1"/>
    <xf numFmtId="0" fontId="2" fillId="0" borderId="0" xfId="0" applyFont="1" applyAlignment="1">
      <alignment horizontal="center"/>
    </xf>
    <xf numFmtId="0" fontId="67" fillId="12" borderId="23" xfId="90"/>
    <xf numFmtId="49" fontId="0" fillId="0" borderId="0" xfId="0" applyNumberFormat="1"/>
    <xf numFmtId="0" fontId="0" fillId="0" borderId="0" xfId="0" applyNumberFormat="1"/>
    <xf numFmtId="0" fontId="49" fillId="3" borderId="0" xfId="0" applyFont="1" applyFill="1"/>
    <xf numFmtId="22" fontId="0" fillId="3" borderId="0" xfId="0" applyNumberFormat="1" applyFill="1"/>
    <xf numFmtId="0" fontId="43" fillId="3" borderId="0" xfId="0" applyFont="1" applyFill="1" applyBorder="1" applyAlignment="1">
      <alignment wrapText="1"/>
    </xf>
    <xf numFmtId="0" fontId="43" fillId="3" borderId="0" xfId="0" applyFont="1" applyFill="1" applyBorder="1" applyAlignment="1">
      <alignment horizontal="center" wrapText="1"/>
    </xf>
    <xf numFmtId="169" fontId="43" fillId="3" borderId="0" xfId="0" applyNumberFormat="1" applyFont="1" applyFill="1" applyBorder="1" applyAlignment="1">
      <alignment horizontal="center" wrapText="1"/>
    </xf>
    <xf numFmtId="167" fontId="2" fillId="0" borderId="0" xfId="0" applyNumberFormat="1" applyFont="1"/>
    <xf numFmtId="0" fontId="0" fillId="3" borderId="0" xfId="0" applyFill="1" applyBorder="1"/>
    <xf numFmtId="22" fontId="0" fillId="3" borderId="0" xfId="0" applyNumberFormat="1" applyFill="1" applyBorder="1"/>
    <xf numFmtId="0" fontId="68" fillId="0" borderId="0" xfId="0" applyFont="1"/>
    <xf numFmtId="0" fontId="68" fillId="0" borderId="0" xfId="0" applyFont="1" applyAlignment="1">
      <alignment horizontal="center"/>
    </xf>
    <xf numFmtId="22" fontId="68" fillId="0" borderId="0" xfId="0" applyNumberFormat="1" applyFont="1"/>
    <xf numFmtId="0" fontId="12" fillId="0" borderId="0" xfId="0" applyFont="1"/>
    <xf numFmtId="168" fontId="0" fillId="0" borderId="20" xfId="0" applyNumberFormat="1" applyBorder="1"/>
    <xf numFmtId="0" fontId="0" fillId="0" borderId="13" xfId="0" applyFont="1" applyFill="1" applyBorder="1"/>
    <xf numFmtId="168" fontId="0" fillId="0" borderId="21" xfId="0" applyNumberFormat="1" applyBorder="1"/>
    <xf numFmtId="0" fontId="0" fillId="0" borderId="15" xfId="0" applyFont="1" applyBorder="1"/>
    <xf numFmtId="168" fontId="0" fillId="0" borderId="22" xfId="0" applyNumberFormat="1" applyBorder="1"/>
    <xf numFmtId="0" fontId="0" fillId="0" borderId="19" xfId="0" applyFont="1" applyBorder="1"/>
    <xf numFmtId="2" fontId="0" fillId="0" borderId="13" xfId="0" applyNumberFormat="1" applyBorder="1"/>
    <xf numFmtId="2" fontId="0" fillId="0" borderId="15" xfId="0" applyNumberFormat="1" applyBorder="1"/>
    <xf numFmtId="2" fontId="0" fillId="0" borderId="19" xfId="0" applyNumberFormat="1" applyBorder="1"/>
    <xf numFmtId="0" fontId="48" fillId="0" borderId="0" xfId="0" applyFont="1" applyFill="1" applyAlignment="1">
      <alignment horizontal="left"/>
    </xf>
    <xf numFmtId="22" fontId="53" fillId="0" borderId="0" xfId="0" applyNumberFormat="1" applyFont="1" applyAlignment="1">
      <alignment horizontal="left"/>
    </xf>
    <xf numFmtId="22" fontId="53" fillId="0" borderId="0" xfId="0" applyNumberFormat="1" applyFont="1" applyFill="1" applyAlignment="1">
      <alignment horizontal="left"/>
    </xf>
    <xf numFmtId="0" fontId="69" fillId="0" borderId="0" xfId="0" applyFont="1"/>
    <xf numFmtId="0" fontId="25" fillId="0" borderId="0" xfId="0" applyFont="1"/>
    <xf numFmtId="22" fontId="25" fillId="0" borderId="0" xfId="0" applyNumberFormat="1" applyFont="1"/>
    <xf numFmtId="0" fontId="25" fillId="13" borderId="0" xfId="0" applyFont="1" applyFill="1"/>
    <xf numFmtId="0" fontId="0" fillId="0" borderId="0" xfId="0"/>
    <xf numFmtId="0" fontId="70" fillId="0" borderId="0" xfId="0" applyFont="1"/>
    <xf numFmtId="0" fontId="0" fillId="0" borderId="0" xfId="0"/>
    <xf numFmtId="2" fontId="0" fillId="3" borderId="0" xfId="0" applyNumberFormat="1" applyFill="1"/>
    <xf numFmtId="2" fontId="25" fillId="3" borderId="0" xfId="0" applyNumberFormat="1" applyFont="1" applyFill="1"/>
    <xf numFmtId="2" fontId="71" fillId="3" borderId="0" xfId="0" applyNumberFormat="1" applyFont="1" applyFill="1"/>
    <xf numFmtId="0" fontId="2" fillId="0" borderId="24" xfId="0" applyFont="1" applyBorder="1"/>
    <xf numFmtId="0" fontId="75" fillId="0" borderId="25" xfId="0" applyFont="1" applyFill="1" applyBorder="1"/>
    <xf numFmtId="0" fontId="75" fillId="0" borderId="26" xfId="0" applyFont="1" applyFill="1" applyBorder="1"/>
    <xf numFmtId="0" fontId="2" fillId="0" borderId="16" xfId="0" applyFont="1" applyBorder="1"/>
    <xf numFmtId="0" fontId="75" fillId="0" borderId="0" xfId="0" applyFont="1" applyFill="1" applyBorder="1"/>
    <xf numFmtId="0" fontId="75" fillId="0" borderId="15" xfId="0" applyFont="1" applyFill="1" applyBorder="1"/>
    <xf numFmtId="0" fontId="7" fillId="0" borderId="16" xfId="0" applyFont="1" applyBorder="1"/>
    <xf numFmtId="0" fontId="7" fillId="0" borderId="17" xfId="0" applyFont="1" applyBorder="1"/>
    <xf numFmtId="0" fontId="0" fillId="0" borderId="0" xfId="0" applyNumberFormat="1" applyFill="1" applyBorder="1"/>
    <xf numFmtId="0" fontId="1" fillId="0" borderId="0" xfId="0" applyNumberFormat="1" applyFont="1" applyFill="1" applyBorder="1"/>
    <xf numFmtId="164" fontId="0" fillId="0" borderId="0" xfId="0" applyNumberFormat="1" applyBorder="1"/>
    <xf numFmtId="0" fontId="4" fillId="0" borderId="0" xfId="0" applyFont="1" applyFill="1" applyBorder="1"/>
    <xf numFmtId="0" fontId="77" fillId="6" borderId="0" xfId="0" applyFont="1" applyFill="1"/>
    <xf numFmtId="0" fontId="53" fillId="6" borderId="0" xfId="0" applyFont="1" applyFill="1"/>
    <xf numFmtId="168" fontId="53" fillId="6" borderId="0" xfId="0" applyNumberFormat="1" applyFont="1" applyFill="1"/>
    <xf numFmtId="170" fontId="53" fillId="6" borderId="0" xfId="0" applyNumberFormat="1" applyFont="1" applyFill="1"/>
    <xf numFmtId="2" fontId="78" fillId="6" borderId="0" xfId="0" applyNumberFormat="1" applyFont="1" applyFill="1"/>
    <xf numFmtId="0" fontId="78" fillId="6" borderId="0" xfId="0" applyFont="1" applyFill="1"/>
    <xf numFmtId="2" fontId="56" fillId="6" borderId="0" xfId="0" applyNumberFormat="1" applyFont="1" applyFill="1"/>
    <xf numFmtId="0" fontId="79" fillId="6" borderId="0" xfId="72" applyFont="1" applyFill="1"/>
    <xf numFmtId="0" fontId="4" fillId="3" borderId="0" xfId="0" applyFont="1" applyFill="1"/>
    <xf numFmtId="22" fontId="4" fillId="3" borderId="0" xfId="0" applyNumberFormat="1" applyFont="1" applyFill="1" applyAlignment="1">
      <alignment horizontal="right"/>
    </xf>
    <xf numFmtId="2" fontId="80" fillId="3" borderId="0" xfId="0" applyNumberFormat="1" applyFont="1" applyFill="1"/>
    <xf numFmtId="2" fontId="1" fillId="3" borderId="0" xfId="0" applyNumberFormat="1" applyFont="1" applyFill="1"/>
    <xf numFmtId="2" fontId="80" fillId="6" borderId="0" xfId="0" applyNumberFormat="1" applyFont="1" applyFill="1"/>
    <xf numFmtId="2" fontId="1" fillId="6" borderId="0" xfId="0" applyNumberFormat="1" applyFont="1" applyFill="1"/>
    <xf numFmtId="0" fontId="4" fillId="6" borderId="0" xfId="0" applyFont="1" applyFill="1"/>
    <xf numFmtId="22" fontId="4" fillId="6" borderId="0" xfId="0" applyNumberFormat="1" applyFont="1" applyFill="1" applyAlignment="1">
      <alignment horizontal="right"/>
    </xf>
    <xf numFmtId="0" fontId="0" fillId="4" borderId="0" xfId="0" applyFont="1" applyFill="1"/>
    <xf numFmtId="22" fontId="0" fillId="4" borderId="0" xfId="0" applyNumberFormat="1" applyFill="1"/>
    <xf numFmtId="2" fontId="80" fillId="4" borderId="0" xfId="0" applyNumberFormat="1" applyFont="1" applyFill="1"/>
    <xf numFmtId="2" fontId="1" fillId="4" borderId="0" xfId="0" applyNumberFormat="1" applyFont="1" applyFill="1"/>
    <xf numFmtId="0" fontId="53" fillId="4" borderId="0" xfId="0" applyFont="1" applyFill="1"/>
    <xf numFmtId="0" fontId="0" fillId="6" borderId="0" xfId="0" applyFill="1"/>
    <xf numFmtId="22" fontId="0" fillId="6" borderId="0" xfId="0" applyNumberFormat="1" applyFill="1" applyBorder="1"/>
    <xf numFmtId="0" fontId="0" fillId="6" borderId="0" xfId="0" applyFill="1" applyBorder="1"/>
    <xf numFmtId="164" fontId="0" fillId="6" borderId="0" xfId="0" applyNumberFormat="1" applyFill="1"/>
    <xf numFmtId="2" fontId="0" fillId="3" borderId="0" xfId="0" applyNumberFormat="1" applyFill="1" applyBorder="1"/>
    <xf numFmtId="164" fontId="0" fillId="3" borderId="0" xfId="0" applyNumberFormat="1" applyFill="1"/>
    <xf numFmtId="0" fontId="0" fillId="4" borderId="0" xfId="0" applyFill="1"/>
    <xf numFmtId="2" fontId="0" fillId="4" borderId="0" xfId="0" applyNumberFormat="1" applyFill="1"/>
    <xf numFmtId="164" fontId="0" fillId="4" borderId="0" xfId="0" applyNumberFormat="1" applyFill="1"/>
    <xf numFmtId="2" fontId="20" fillId="0" borderId="0" xfId="0" applyNumberFormat="1" applyFont="1" applyBorder="1"/>
    <xf numFmtId="168" fontId="0" fillId="0" borderId="0" xfId="0" applyNumberFormat="1"/>
    <xf numFmtId="0" fontId="0" fillId="0" borderId="0" xfId="0"/>
    <xf numFmtId="0" fontId="47" fillId="0" borderId="0" xfId="0" applyFont="1" applyAlignment="1">
      <alignment horizontal="center"/>
    </xf>
    <xf numFmtId="0" fontId="47" fillId="0" borderId="0" xfId="0" applyFont="1" applyAlignment="1">
      <alignment horizontal="left"/>
    </xf>
    <xf numFmtId="1" fontId="47" fillId="0" borderId="0" xfId="0" applyNumberFormat="1" applyFont="1"/>
    <xf numFmtId="170" fontId="0" fillId="0" borderId="0" xfId="0" applyNumberFormat="1"/>
    <xf numFmtId="0" fontId="71" fillId="0" borderId="0" xfId="0" applyFont="1" applyAlignment="1">
      <alignment horizontal="right"/>
    </xf>
    <xf numFmtId="0" fontId="47" fillId="0" borderId="0" xfId="0" applyFont="1" applyAlignment="1">
      <alignment horizontal="left" vertical="center"/>
    </xf>
    <xf numFmtId="0" fontId="47" fillId="0" borderId="0" xfId="0" applyFont="1" applyAlignment="1">
      <alignment horizontal="center" vertical="center"/>
    </xf>
    <xf numFmtId="166" fontId="0" fillId="0" borderId="0" xfId="0" applyNumberFormat="1" applyFont="1"/>
    <xf numFmtId="171" fontId="71" fillId="0" borderId="0" xfId="0" applyNumberFormat="1" applyFont="1" applyAlignment="1">
      <alignment horizontal="right"/>
    </xf>
    <xf numFmtId="170" fontId="47" fillId="0" borderId="0" xfId="0" applyNumberFormat="1" applyFont="1" applyAlignment="1">
      <alignment horizontal="center" vertical="center"/>
    </xf>
    <xf numFmtId="170" fontId="0" fillId="0" borderId="0" xfId="0" applyNumberFormat="1" applyFont="1" applyAlignment="1">
      <alignment horizontal="center"/>
    </xf>
    <xf numFmtId="0" fontId="71" fillId="0" borderId="0" xfId="0" applyFont="1"/>
    <xf numFmtId="0" fontId="0" fillId="0" borderId="0" xfId="0"/>
    <xf numFmtId="1" fontId="71" fillId="0" borderId="0" xfId="0" applyNumberFormat="1" applyFont="1" applyAlignment="1">
      <alignment horizontal="right"/>
    </xf>
    <xf numFmtId="0" fontId="0" fillId="0" borderId="0" xfId="0" applyAlignment="1">
      <alignment horizontal="center" vertical="center"/>
    </xf>
    <xf numFmtId="0" fontId="81" fillId="0" borderId="0" xfId="0" applyFont="1" applyAlignment="1">
      <alignment horizontal="center" vertical="center"/>
    </xf>
    <xf numFmtId="0" fontId="82" fillId="0" borderId="0" xfId="0" applyFont="1" applyAlignment="1">
      <alignment horizontal="center"/>
    </xf>
    <xf numFmtId="0" fontId="81" fillId="0" borderId="0" xfId="0" applyFont="1" applyAlignment="1">
      <alignment horizontal="left" vertical="center"/>
    </xf>
    <xf numFmtId="0" fontId="82" fillId="0" borderId="0" xfId="0" applyFont="1" applyAlignment="1">
      <alignment horizontal="center" vertical="center"/>
    </xf>
    <xf numFmtId="0" fontId="82" fillId="0" borderId="0" xfId="0" applyFont="1"/>
    <xf numFmtId="168" fontId="82" fillId="0" borderId="0" xfId="0" applyNumberFormat="1" applyFont="1" applyAlignment="1">
      <alignment horizontal="center"/>
    </xf>
    <xf numFmtId="9" fontId="0" fillId="0" borderId="0" xfId="0" applyNumberFormat="1" applyAlignment="1">
      <alignment horizontal="center" vertical="center"/>
    </xf>
    <xf numFmtId="0" fontId="0" fillId="7" borderId="6" xfId="0" applyFill="1" applyBorder="1"/>
    <xf numFmtId="0" fontId="0" fillId="0" borderId="0" xfId="0"/>
    <xf numFmtId="0" fontId="0" fillId="7" borderId="7" xfId="0" applyFill="1" applyBorder="1"/>
    <xf numFmtId="0" fontId="0" fillId="7" borderId="8" xfId="0" applyFill="1" applyBorder="1"/>
    <xf numFmtId="0" fontId="0" fillId="7" borderId="9" xfId="0" applyFill="1" applyBorder="1"/>
    <xf numFmtId="0" fontId="0" fillId="7" borderId="10" xfId="0" applyFill="1" applyBorder="1"/>
    <xf numFmtId="0" fontId="19" fillId="0" borderId="0" xfId="0" applyFont="1" applyAlignment="1">
      <alignment horizontal="left" vertical="top" wrapText="1"/>
    </xf>
    <xf numFmtId="0" fontId="0" fillId="0" borderId="0" xfId="0" applyAlignment="1">
      <alignment horizontal="center" vertical="center"/>
    </xf>
    <xf numFmtId="0" fontId="40" fillId="0" borderId="0" xfId="0" applyFont="1"/>
    <xf numFmtId="0" fontId="37" fillId="0" borderId="0" xfId="0" applyFont="1" applyAlignment="1">
      <alignment horizontal="center" vertical="center"/>
    </xf>
    <xf numFmtId="0" fontId="0" fillId="0" borderId="3" xfId="0" applyBorder="1"/>
    <xf numFmtId="0" fontId="0" fillId="0" borderId="4" xfId="0" applyBorder="1"/>
    <xf numFmtId="0" fontId="0" fillId="0" borderId="5" xfId="0" applyBorder="1"/>
    <xf numFmtId="15" fontId="0" fillId="0" borderId="4" xfId="0" applyNumberFormat="1" applyBorder="1" applyAlignment="1">
      <alignment horizontal="left"/>
    </xf>
    <xf numFmtId="0" fontId="0" fillId="0" borderId="5" xfId="0" applyBorder="1" applyAlignment="1">
      <alignment horizontal="left"/>
    </xf>
    <xf numFmtId="0" fontId="0" fillId="0" borderId="6" xfId="0" applyBorder="1"/>
    <xf numFmtId="0" fontId="0" fillId="0" borderId="7" xfId="0" applyBorder="1"/>
    <xf numFmtId="15" fontId="0" fillId="0" borderId="0" xfId="0" applyNumberFormat="1" applyAlignment="1">
      <alignment horizontal="left"/>
    </xf>
    <xf numFmtId="0" fontId="0" fillId="0" borderId="7" xfId="0" applyBorder="1" applyAlignment="1">
      <alignment horizontal="left"/>
    </xf>
    <xf numFmtId="15" fontId="19" fillId="0" borderId="9" xfId="0" applyNumberFormat="1" applyFont="1" applyBorder="1" applyAlignment="1">
      <alignment horizontal="left"/>
    </xf>
    <xf numFmtId="0" fontId="0" fillId="0" borderId="10" xfId="0" applyBorder="1" applyAlignment="1">
      <alignment horizontal="left"/>
    </xf>
    <xf numFmtId="0" fontId="0" fillId="0" borderId="8" xfId="0" applyBorder="1"/>
    <xf numFmtId="0" fontId="0" fillId="0" borderId="9" xfId="0" applyBorder="1"/>
    <xf numFmtId="0" fontId="0" fillId="0" borderId="10" xfId="0" applyBorder="1"/>
    <xf numFmtId="0" fontId="0" fillId="7" borderId="3" xfId="0" applyFill="1" applyBorder="1"/>
    <xf numFmtId="0" fontId="0" fillId="7" borderId="4" xfId="0" applyFill="1" applyBorder="1"/>
    <xf numFmtId="0" fontId="0" fillId="7" borderId="5" xfId="0" applyFill="1" applyBorder="1"/>
    <xf numFmtId="0" fontId="36" fillId="0" borderId="0" xfId="0" applyFont="1"/>
    <xf numFmtId="1" fontId="71" fillId="0" borderId="0" xfId="0" applyNumberFormat="1" applyFont="1"/>
    <xf numFmtId="2" fontId="71" fillId="0" borderId="0" xfId="0" applyNumberFormat="1" applyFont="1"/>
    <xf numFmtId="0" fontId="71" fillId="0" borderId="0" xfId="0" applyFont="1" applyAlignment="1">
      <alignment horizontal="left"/>
    </xf>
    <xf numFmtId="2" fontId="71" fillId="0" borderId="0" xfId="0" applyNumberFormat="1" applyFont="1" applyAlignment="1">
      <alignment horizontal="right"/>
    </xf>
  </cellXfs>
  <cellStyles count="91">
    <cellStyle name="Calculation" xfId="90" builtinId="2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cellStyle name="Normal" xfId="0" builtinId="0"/>
    <cellStyle name="Normal 2" xfId="72" xr:uid="{00000000-0005-0000-0000-000059000000}"/>
  </cellStyles>
  <dxfs count="0"/>
  <tableStyles count="0" defaultTableStyle="TableStyleMedium9" defaultPivotStyle="PivotStyleMedium4"/>
  <colors>
    <mruColors>
      <color rgb="FFFF8AD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v>temp</c:v>
          </c:tx>
          <c:spPr>
            <a:ln w="12700" cap="rnd">
              <a:solidFill>
                <a:schemeClr val="accent4"/>
              </a:solidFill>
              <a:round/>
            </a:ln>
            <a:effectLst/>
          </c:spPr>
          <c:marker>
            <c:symbol val="circle"/>
            <c:size val="5"/>
            <c:spPr>
              <a:solidFill>
                <a:schemeClr val="accent4"/>
              </a:solidFill>
              <a:ln w="9525">
                <a:noFill/>
              </a:ln>
              <a:effectLst/>
            </c:spPr>
          </c:marker>
          <c:cat>
            <c:numRef>
              <c:f>'bag wts'!$M$2:$M$49</c:f>
              <c:numCache>
                <c:formatCode>m/d/yy\ h:mm</c:formatCode>
                <c:ptCount val="48"/>
                <c:pt idx="0">
                  <c:v>43339.666669999999</c:v>
                </c:pt>
                <c:pt idx="1">
                  <c:v>43348.666669999999</c:v>
                </c:pt>
                <c:pt idx="2">
                  <c:v>43357.666669999999</c:v>
                </c:pt>
                <c:pt idx="3">
                  <c:v>43366.666669999999</c:v>
                </c:pt>
                <c:pt idx="4">
                  <c:v>43375.666669999999</c:v>
                </c:pt>
                <c:pt idx="5">
                  <c:v>43384.666669999999</c:v>
                </c:pt>
                <c:pt idx="6">
                  <c:v>43393.666669999999</c:v>
                </c:pt>
                <c:pt idx="7">
                  <c:v>43402.666669999999</c:v>
                </c:pt>
                <c:pt idx="8">
                  <c:v>43411.666669999999</c:v>
                </c:pt>
                <c:pt idx="9">
                  <c:v>43420.666669999999</c:v>
                </c:pt>
                <c:pt idx="10">
                  <c:v>43429.666669999999</c:v>
                </c:pt>
                <c:pt idx="11">
                  <c:v>43438.666669999999</c:v>
                </c:pt>
                <c:pt idx="12">
                  <c:v>43447.666669999999</c:v>
                </c:pt>
                <c:pt idx="13">
                  <c:v>43456.666669999999</c:v>
                </c:pt>
                <c:pt idx="14">
                  <c:v>43465.666669999999</c:v>
                </c:pt>
                <c:pt idx="15">
                  <c:v>43474.666669999999</c:v>
                </c:pt>
                <c:pt idx="16">
                  <c:v>43483.666669999999</c:v>
                </c:pt>
                <c:pt idx="17">
                  <c:v>43492.666669999999</c:v>
                </c:pt>
                <c:pt idx="18">
                  <c:v>43501.666669999999</c:v>
                </c:pt>
                <c:pt idx="19">
                  <c:v>43510.666669999999</c:v>
                </c:pt>
                <c:pt idx="20">
                  <c:v>43519.666669999999</c:v>
                </c:pt>
                <c:pt idx="21">
                  <c:v>43528.666669999999</c:v>
                </c:pt>
                <c:pt idx="22">
                  <c:v>43537.666669999999</c:v>
                </c:pt>
                <c:pt idx="23">
                  <c:v>43546.666669999999</c:v>
                </c:pt>
                <c:pt idx="24">
                  <c:v>43339.708330000001</c:v>
                </c:pt>
                <c:pt idx="25">
                  <c:v>43348.708330000001</c:v>
                </c:pt>
                <c:pt idx="26">
                  <c:v>43357.708330000001</c:v>
                </c:pt>
                <c:pt idx="27">
                  <c:v>43366.708330000001</c:v>
                </c:pt>
                <c:pt idx="28">
                  <c:v>43375.708330000001</c:v>
                </c:pt>
                <c:pt idx="29">
                  <c:v>43384.708330000001</c:v>
                </c:pt>
                <c:pt idx="30">
                  <c:v>43393.708330000001</c:v>
                </c:pt>
                <c:pt idx="31">
                  <c:v>43402.708330000001</c:v>
                </c:pt>
                <c:pt idx="32">
                  <c:v>43411.708330000001</c:v>
                </c:pt>
                <c:pt idx="33">
                  <c:v>43420.708330000001</c:v>
                </c:pt>
                <c:pt idx="34">
                  <c:v>43429.708330000001</c:v>
                </c:pt>
                <c:pt idx="35">
                  <c:v>43438.708330000001</c:v>
                </c:pt>
                <c:pt idx="36">
                  <c:v>43447.708330000001</c:v>
                </c:pt>
                <c:pt idx="37">
                  <c:v>43456.708330000001</c:v>
                </c:pt>
                <c:pt idx="38">
                  <c:v>43465.708330000001</c:v>
                </c:pt>
                <c:pt idx="39">
                  <c:v>43474.708330000001</c:v>
                </c:pt>
                <c:pt idx="40">
                  <c:v>43483.708330000001</c:v>
                </c:pt>
                <c:pt idx="41">
                  <c:v>43492.708330000001</c:v>
                </c:pt>
                <c:pt idx="42">
                  <c:v>43501.708330000001</c:v>
                </c:pt>
                <c:pt idx="43">
                  <c:v>43510.708330000001</c:v>
                </c:pt>
                <c:pt idx="44">
                  <c:v>43519.708330000001</c:v>
                </c:pt>
                <c:pt idx="45">
                  <c:v>43528.708330000001</c:v>
                </c:pt>
                <c:pt idx="46">
                  <c:v>43537.708330000001</c:v>
                </c:pt>
                <c:pt idx="47">
                  <c:v>43546.708330000001</c:v>
                </c:pt>
              </c:numCache>
            </c:numRef>
          </c:cat>
          <c:val>
            <c:numRef>
              <c:f>'bag wts'!$J$2:$J$49</c:f>
              <c:numCache>
                <c:formatCode>General</c:formatCode>
                <c:ptCount val="48"/>
                <c:pt idx="0">
                  <c:v>9.8005999999999993</c:v>
                </c:pt>
                <c:pt idx="1">
                  <c:v>9.4344999999999999</c:v>
                </c:pt>
                <c:pt idx="2">
                  <c:v>9.4449000000000005</c:v>
                </c:pt>
                <c:pt idx="3">
                  <c:v>9.6593</c:v>
                </c:pt>
                <c:pt idx="4">
                  <c:v>9.3317999999999994</c:v>
                </c:pt>
                <c:pt idx="5">
                  <c:v>8.9979999999999993</c:v>
                </c:pt>
                <c:pt idx="6">
                  <c:v>9.6384000000000007</c:v>
                </c:pt>
                <c:pt idx="7">
                  <c:v>9.1461000000000006</c:v>
                </c:pt>
                <c:pt idx="8">
                  <c:v>9.1442999999999994</c:v>
                </c:pt>
                <c:pt idx="9">
                  <c:v>9.4703999999999997</c:v>
                </c:pt>
                <c:pt idx="10">
                  <c:v>9.9274000000000004</c:v>
                </c:pt>
                <c:pt idx="11">
                  <c:v>9.8431999999999995</c:v>
                </c:pt>
                <c:pt idx="12">
                  <c:v>10.406499999999999</c:v>
                </c:pt>
                <c:pt idx="13">
                  <c:v>11.5403</c:v>
                </c:pt>
                <c:pt idx="14">
                  <c:v>10.748799999999999</c:v>
                </c:pt>
                <c:pt idx="15">
                  <c:v>10.996</c:v>
                </c:pt>
                <c:pt idx="16">
                  <c:v>11.757999999999999</c:v>
                </c:pt>
                <c:pt idx="17">
                  <c:v>10.9153</c:v>
                </c:pt>
                <c:pt idx="18">
                  <c:v>11.375400000000001</c:v>
                </c:pt>
                <c:pt idx="19">
                  <c:v>10.5504</c:v>
                </c:pt>
                <c:pt idx="20">
                  <c:v>10.82</c:v>
                </c:pt>
                <c:pt idx="21">
                  <c:v>11.423299999999999</c:v>
                </c:pt>
                <c:pt idx="22">
                  <c:v>10.5746</c:v>
                </c:pt>
                <c:pt idx="23">
                  <c:v>11.5177</c:v>
                </c:pt>
                <c:pt idx="24">
                  <c:v>9.7929999999999993</c:v>
                </c:pt>
                <c:pt idx="25">
                  <c:v>9.4969000000000001</c:v>
                </c:pt>
                <c:pt idx="26">
                  <c:v>9.4426000000000005</c:v>
                </c:pt>
                <c:pt idx="27">
                  <c:v>9.6510999999999996</c:v>
                </c:pt>
                <c:pt idx="28">
                  <c:v>9.3272999999999993</c:v>
                </c:pt>
                <c:pt idx="29">
                  <c:v>8.9428999999999998</c:v>
                </c:pt>
                <c:pt idx="30">
                  <c:v>9.6267999999999994</c:v>
                </c:pt>
                <c:pt idx="31">
                  <c:v>9.1446000000000005</c:v>
                </c:pt>
                <c:pt idx="32">
                  <c:v>9.1435999999999993</c:v>
                </c:pt>
                <c:pt idx="33">
                  <c:v>9.4662000000000006</c:v>
                </c:pt>
                <c:pt idx="34">
                  <c:v>9.9175000000000004</c:v>
                </c:pt>
                <c:pt idx="35">
                  <c:v>9.8480000000000008</c:v>
                </c:pt>
                <c:pt idx="36">
                  <c:v>10.415100000000001</c:v>
                </c:pt>
                <c:pt idx="37">
                  <c:v>11.5288</c:v>
                </c:pt>
                <c:pt idx="38">
                  <c:v>10.7401</c:v>
                </c:pt>
                <c:pt idx="39">
                  <c:v>10.986599999999999</c:v>
                </c:pt>
                <c:pt idx="40">
                  <c:v>11.762</c:v>
                </c:pt>
                <c:pt idx="41">
                  <c:v>10.893599999999999</c:v>
                </c:pt>
                <c:pt idx="42">
                  <c:v>11.363300000000001</c:v>
                </c:pt>
                <c:pt idx="43">
                  <c:v>10.543200000000001</c:v>
                </c:pt>
                <c:pt idx="44">
                  <c:v>10.801399999999999</c:v>
                </c:pt>
                <c:pt idx="45">
                  <c:v>11.4328</c:v>
                </c:pt>
                <c:pt idx="46">
                  <c:v>10.568199999999999</c:v>
                </c:pt>
                <c:pt idx="47">
                  <c:v>11.5099</c:v>
                </c:pt>
              </c:numCache>
            </c:numRef>
          </c:val>
          <c:smooth val="0"/>
          <c:extLst>
            <c:ext xmlns:c16="http://schemas.microsoft.com/office/drawing/2014/chart" uri="{C3380CC4-5D6E-409C-BE32-E72D297353CC}">
              <c16:uniqueId val="{00000000-D36F-EA41-A3D9-06001C2DEFC2}"/>
            </c:ext>
          </c:extLst>
        </c:ser>
        <c:dLbls>
          <c:showLegendKey val="0"/>
          <c:showVal val="0"/>
          <c:showCatName val="0"/>
          <c:showSerName val="0"/>
          <c:showPercent val="0"/>
          <c:showBubbleSize val="0"/>
        </c:dLbls>
        <c:marker val="1"/>
        <c:smooth val="0"/>
        <c:axId val="1707300976"/>
        <c:axId val="1707437360"/>
      </c:lineChart>
      <c:lineChart>
        <c:grouping val="standard"/>
        <c:varyColors val="0"/>
        <c:ser>
          <c:idx val="1"/>
          <c:order val="1"/>
          <c:tx>
            <c:v>PSAL</c:v>
          </c:tx>
          <c:spPr>
            <a:ln w="12700" cap="rnd">
              <a:solidFill>
                <a:schemeClr val="accent2"/>
              </a:solidFill>
              <a:round/>
            </a:ln>
            <a:effectLst/>
          </c:spPr>
          <c:marker>
            <c:symbol val="circle"/>
            <c:size val="5"/>
            <c:spPr>
              <a:solidFill>
                <a:schemeClr val="accent2"/>
              </a:solidFill>
              <a:ln w="9525">
                <a:solidFill>
                  <a:schemeClr val="accent2"/>
                </a:solidFill>
              </a:ln>
              <a:effectLst/>
            </c:spPr>
          </c:marker>
          <c:val>
            <c:numRef>
              <c:f>'bag wts'!$K$3:$K$49</c:f>
              <c:numCache>
                <c:formatCode>General</c:formatCode>
                <c:ptCount val="47"/>
                <c:pt idx="0">
                  <c:v>34.6357</c:v>
                </c:pt>
                <c:pt idx="1">
                  <c:v>34.621600000000001</c:v>
                </c:pt>
                <c:pt idx="2">
                  <c:v>34.687199999999997</c:v>
                </c:pt>
                <c:pt idx="3">
                  <c:v>34.621099999999998</c:v>
                </c:pt>
                <c:pt idx="4">
                  <c:v>34.503700000000002</c:v>
                </c:pt>
                <c:pt idx="5">
                  <c:v>34.5548</c:v>
                </c:pt>
                <c:pt idx="6">
                  <c:v>34.544600000000003</c:v>
                </c:pt>
                <c:pt idx="7">
                  <c:v>34.5593</c:v>
                </c:pt>
                <c:pt idx="8">
                  <c:v>34.569499999999998</c:v>
                </c:pt>
                <c:pt idx="9">
                  <c:v>34.551900000000003</c:v>
                </c:pt>
                <c:pt idx="10">
                  <c:v>34.541800000000002</c:v>
                </c:pt>
                <c:pt idx="11">
                  <c:v>34.526400000000002</c:v>
                </c:pt>
                <c:pt idx="12">
                  <c:v>34.578400000000002</c:v>
                </c:pt>
                <c:pt idx="13">
                  <c:v>34.543599999999998</c:v>
                </c:pt>
                <c:pt idx="14">
                  <c:v>34.559899999999999</c:v>
                </c:pt>
                <c:pt idx="15">
                  <c:v>34.612900000000003</c:v>
                </c:pt>
                <c:pt idx="16">
                  <c:v>34.542499999999997</c:v>
                </c:pt>
                <c:pt idx="17">
                  <c:v>34.592799999999997</c:v>
                </c:pt>
                <c:pt idx="18">
                  <c:v>34.515900000000002</c:v>
                </c:pt>
                <c:pt idx="19">
                  <c:v>34.533999999999999</c:v>
                </c:pt>
                <c:pt idx="20">
                  <c:v>34.569200000000002</c:v>
                </c:pt>
                <c:pt idx="21">
                  <c:v>34.550600000000003</c:v>
                </c:pt>
                <c:pt idx="22">
                  <c:v>34.5655</c:v>
                </c:pt>
                <c:pt idx="23">
                  <c:v>34.714700000000001</c:v>
                </c:pt>
                <c:pt idx="24">
                  <c:v>34.648000000000003</c:v>
                </c:pt>
                <c:pt idx="25">
                  <c:v>34.622700000000002</c:v>
                </c:pt>
                <c:pt idx="26">
                  <c:v>34.686199999999999</c:v>
                </c:pt>
                <c:pt idx="27">
                  <c:v>34.621600000000001</c:v>
                </c:pt>
                <c:pt idx="28">
                  <c:v>34.494500000000002</c:v>
                </c:pt>
                <c:pt idx="29">
                  <c:v>34.555199999999999</c:v>
                </c:pt>
                <c:pt idx="30">
                  <c:v>34.544800000000002</c:v>
                </c:pt>
                <c:pt idx="31">
                  <c:v>34.56</c:v>
                </c:pt>
                <c:pt idx="32">
                  <c:v>34.568800000000003</c:v>
                </c:pt>
                <c:pt idx="33">
                  <c:v>34.5505</c:v>
                </c:pt>
                <c:pt idx="34">
                  <c:v>34.5413</c:v>
                </c:pt>
                <c:pt idx="35">
                  <c:v>34.526400000000002</c:v>
                </c:pt>
                <c:pt idx="36">
                  <c:v>34.572000000000003</c:v>
                </c:pt>
                <c:pt idx="37">
                  <c:v>34.544600000000003</c:v>
                </c:pt>
                <c:pt idx="38">
                  <c:v>34.559199999999997</c:v>
                </c:pt>
                <c:pt idx="39">
                  <c:v>34.610999999999997</c:v>
                </c:pt>
                <c:pt idx="40">
                  <c:v>34.539700000000003</c:v>
                </c:pt>
                <c:pt idx="41">
                  <c:v>34.5929</c:v>
                </c:pt>
                <c:pt idx="42">
                  <c:v>34.515999999999998</c:v>
                </c:pt>
                <c:pt idx="43">
                  <c:v>34.528599999999997</c:v>
                </c:pt>
                <c:pt idx="44">
                  <c:v>34.569600000000001</c:v>
                </c:pt>
                <c:pt idx="45">
                  <c:v>34.551299999999998</c:v>
                </c:pt>
                <c:pt idx="46">
                  <c:v>34.564700000000002</c:v>
                </c:pt>
              </c:numCache>
            </c:numRef>
          </c:val>
          <c:smooth val="0"/>
          <c:extLst>
            <c:ext xmlns:c16="http://schemas.microsoft.com/office/drawing/2014/chart" uri="{C3380CC4-5D6E-409C-BE32-E72D297353CC}">
              <c16:uniqueId val="{00000001-D36F-EA41-A3D9-06001C2DEFC2}"/>
            </c:ext>
          </c:extLst>
        </c:ser>
        <c:dLbls>
          <c:showLegendKey val="0"/>
          <c:showVal val="0"/>
          <c:showCatName val="0"/>
          <c:showSerName val="0"/>
          <c:showPercent val="0"/>
          <c:showBubbleSize val="0"/>
        </c:dLbls>
        <c:marker val="1"/>
        <c:smooth val="0"/>
        <c:axId val="1730022512"/>
        <c:axId val="1732919712"/>
      </c:lineChart>
      <c:dateAx>
        <c:axId val="1707300976"/>
        <c:scaling>
          <c:orientation val="minMax"/>
        </c:scaling>
        <c:delete val="0"/>
        <c:axPos val="b"/>
        <c:numFmt formatCode="m/d/yy\ h:mm"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7437360"/>
        <c:crossesAt val="5"/>
        <c:auto val="0"/>
        <c:lblOffset val="100"/>
        <c:baseTimeUnit val="days"/>
      </c:dateAx>
      <c:valAx>
        <c:axId val="1707437360"/>
        <c:scaling>
          <c:orientation val="minMax"/>
          <c:min val="5"/>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0"/>
        <c:majorTickMark val="in"/>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7300976"/>
        <c:crosses val="autoZero"/>
        <c:crossBetween val="between"/>
      </c:valAx>
      <c:valAx>
        <c:axId val="1732919712"/>
        <c:scaling>
          <c:orientation val="minMax"/>
        </c:scaling>
        <c:delete val="0"/>
        <c:axPos val="r"/>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0022512"/>
        <c:crosses val="max"/>
        <c:crossBetween val="between"/>
      </c:valAx>
      <c:catAx>
        <c:axId val="1730022512"/>
        <c:scaling>
          <c:orientation val="minMax"/>
        </c:scaling>
        <c:delete val="1"/>
        <c:axPos val="b"/>
        <c:majorTickMark val="out"/>
        <c:minorTickMark val="none"/>
        <c:tickLblPos val="nextTo"/>
        <c:crossAx val="1732919712"/>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PSAL</a:t>
            </a:r>
            <a:r>
              <a:rPr lang="en-US" baseline="0"/>
              <a:t> and TEMP 5m SBE37</a:t>
            </a:r>
            <a:endParaRPr lang="en-US"/>
          </a:p>
        </c:rich>
      </c:tx>
      <c:overlay val="1"/>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0014856633486855E-2"/>
          <c:y val="7.407407407407407E-2"/>
          <c:w val="0.89103946912296361"/>
          <c:h val="0.68491652085156018"/>
        </c:manualLayout>
      </c:layout>
      <c:lineChart>
        <c:grouping val="standard"/>
        <c:varyColors val="0"/>
        <c:ser>
          <c:idx val="0"/>
          <c:order val="0"/>
          <c:tx>
            <c:v>temp</c:v>
          </c:tx>
          <c:spPr>
            <a:ln w="12700" cap="rnd">
              <a:solidFill>
                <a:schemeClr val="accent4"/>
              </a:solidFill>
              <a:round/>
            </a:ln>
            <a:effectLst/>
          </c:spPr>
          <c:marker>
            <c:symbol val="circle"/>
            <c:size val="5"/>
            <c:spPr>
              <a:solidFill>
                <a:schemeClr val="accent4"/>
              </a:solidFill>
              <a:ln w="9525">
                <a:noFill/>
              </a:ln>
              <a:effectLst/>
            </c:spPr>
          </c:marker>
          <c:cat>
            <c:numRef>
              <c:f>'bag wts'!$M$2:$M$49</c:f>
              <c:numCache>
                <c:formatCode>m/d/yy\ h:mm</c:formatCode>
                <c:ptCount val="48"/>
                <c:pt idx="0">
                  <c:v>43339.666669999999</c:v>
                </c:pt>
                <c:pt idx="1">
                  <c:v>43348.666669999999</c:v>
                </c:pt>
                <c:pt idx="2">
                  <c:v>43357.666669999999</c:v>
                </c:pt>
                <c:pt idx="3">
                  <c:v>43366.666669999999</c:v>
                </c:pt>
                <c:pt idx="4">
                  <c:v>43375.666669999999</c:v>
                </c:pt>
                <c:pt idx="5">
                  <c:v>43384.666669999999</c:v>
                </c:pt>
                <c:pt idx="6">
                  <c:v>43393.666669999999</c:v>
                </c:pt>
                <c:pt idx="7">
                  <c:v>43402.666669999999</c:v>
                </c:pt>
                <c:pt idx="8">
                  <c:v>43411.666669999999</c:v>
                </c:pt>
                <c:pt idx="9">
                  <c:v>43420.666669999999</c:v>
                </c:pt>
                <c:pt idx="10">
                  <c:v>43429.666669999999</c:v>
                </c:pt>
                <c:pt idx="11">
                  <c:v>43438.666669999999</c:v>
                </c:pt>
                <c:pt idx="12">
                  <c:v>43447.666669999999</c:v>
                </c:pt>
                <c:pt idx="13">
                  <c:v>43456.666669999999</c:v>
                </c:pt>
                <c:pt idx="14">
                  <c:v>43465.666669999999</c:v>
                </c:pt>
                <c:pt idx="15">
                  <c:v>43474.666669999999</c:v>
                </c:pt>
                <c:pt idx="16">
                  <c:v>43483.666669999999</c:v>
                </c:pt>
                <c:pt idx="17">
                  <c:v>43492.666669999999</c:v>
                </c:pt>
                <c:pt idx="18">
                  <c:v>43501.666669999999</c:v>
                </c:pt>
                <c:pt idx="19">
                  <c:v>43510.666669999999</c:v>
                </c:pt>
                <c:pt idx="20">
                  <c:v>43519.666669999999</c:v>
                </c:pt>
                <c:pt idx="21">
                  <c:v>43528.666669999999</c:v>
                </c:pt>
                <c:pt idx="22">
                  <c:v>43537.666669999999</c:v>
                </c:pt>
                <c:pt idx="23">
                  <c:v>43546.666669999999</c:v>
                </c:pt>
                <c:pt idx="24">
                  <c:v>43339.708330000001</c:v>
                </c:pt>
                <c:pt idx="25">
                  <c:v>43348.708330000001</c:v>
                </c:pt>
                <c:pt idx="26">
                  <c:v>43357.708330000001</c:v>
                </c:pt>
                <c:pt idx="27">
                  <c:v>43366.708330000001</c:v>
                </c:pt>
                <c:pt idx="28">
                  <c:v>43375.708330000001</c:v>
                </c:pt>
                <c:pt idx="29">
                  <c:v>43384.708330000001</c:v>
                </c:pt>
                <c:pt idx="30">
                  <c:v>43393.708330000001</c:v>
                </c:pt>
                <c:pt idx="31">
                  <c:v>43402.708330000001</c:v>
                </c:pt>
                <c:pt idx="32">
                  <c:v>43411.708330000001</c:v>
                </c:pt>
                <c:pt idx="33">
                  <c:v>43420.708330000001</c:v>
                </c:pt>
                <c:pt idx="34">
                  <c:v>43429.708330000001</c:v>
                </c:pt>
                <c:pt idx="35">
                  <c:v>43438.708330000001</c:v>
                </c:pt>
                <c:pt idx="36">
                  <c:v>43447.708330000001</c:v>
                </c:pt>
                <c:pt idx="37">
                  <c:v>43456.708330000001</c:v>
                </c:pt>
                <c:pt idx="38">
                  <c:v>43465.708330000001</c:v>
                </c:pt>
                <c:pt idx="39">
                  <c:v>43474.708330000001</c:v>
                </c:pt>
                <c:pt idx="40">
                  <c:v>43483.708330000001</c:v>
                </c:pt>
                <c:pt idx="41">
                  <c:v>43492.708330000001</c:v>
                </c:pt>
                <c:pt idx="42">
                  <c:v>43501.708330000001</c:v>
                </c:pt>
                <c:pt idx="43">
                  <c:v>43510.708330000001</c:v>
                </c:pt>
                <c:pt idx="44">
                  <c:v>43519.708330000001</c:v>
                </c:pt>
                <c:pt idx="45">
                  <c:v>43528.708330000001</c:v>
                </c:pt>
                <c:pt idx="46">
                  <c:v>43537.708330000001</c:v>
                </c:pt>
                <c:pt idx="47">
                  <c:v>43546.708330000001</c:v>
                </c:pt>
              </c:numCache>
            </c:numRef>
          </c:cat>
          <c:val>
            <c:numRef>
              <c:f>'bag wts'!$J$2:$J$49</c:f>
              <c:numCache>
                <c:formatCode>General</c:formatCode>
                <c:ptCount val="48"/>
                <c:pt idx="0">
                  <c:v>9.8005999999999993</c:v>
                </c:pt>
                <c:pt idx="1">
                  <c:v>9.4344999999999999</c:v>
                </c:pt>
                <c:pt idx="2">
                  <c:v>9.4449000000000005</c:v>
                </c:pt>
                <c:pt idx="3">
                  <c:v>9.6593</c:v>
                </c:pt>
                <c:pt idx="4">
                  <c:v>9.3317999999999994</c:v>
                </c:pt>
                <c:pt idx="5">
                  <c:v>8.9979999999999993</c:v>
                </c:pt>
                <c:pt idx="6">
                  <c:v>9.6384000000000007</c:v>
                </c:pt>
                <c:pt idx="7">
                  <c:v>9.1461000000000006</c:v>
                </c:pt>
                <c:pt idx="8">
                  <c:v>9.1442999999999994</c:v>
                </c:pt>
                <c:pt idx="9">
                  <c:v>9.4703999999999997</c:v>
                </c:pt>
                <c:pt idx="10">
                  <c:v>9.9274000000000004</c:v>
                </c:pt>
                <c:pt idx="11">
                  <c:v>9.8431999999999995</c:v>
                </c:pt>
                <c:pt idx="12">
                  <c:v>10.406499999999999</c:v>
                </c:pt>
                <c:pt idx="13">
                  <c:v>11.5403</c:v>
                </c:pt>
                <c:pt idx="14">
                  <c:v>10.748799999999999</c:v>
                </c:pt>
                <c:pt idx="15">
                  <c:v>10.996</c:v>
                </c:pt>
                <c:pt idx="16">
                  <c:v>11.757999999999999</c:v>
                </c:pt>
                <c:pt idx="17">
                  <c:v>10.9153</c:v>
                </c:pt>
                <c:pt idx="18">
                  <c:v>11.375400000000001</c:v>
                </c:pt>
                <c:pt idx="19">
                  <c:v>10.5504</c:v>
                </c:pt>
                <c:pt idx="20">
                  <c:v>10.82</c:v>
                </c:pt>
                <c:pt idx="21">
                  <c:v>11.423299999999999</c:v>
                </c:pt>
                <c:pt idx="22">
                  <c:v>10.5746</c:v>
                </c:pt>
                <c:pt idx="23">
                  <c:v>11.5177</c:v>
                </c:pt>
                <c:pt idx="24">
                  <c:v>9.7929999999999993</c:v>
                </c:pt>
                <c:pt idx="25">
                  <c:v>9.4969000000000001</c:v>
                </c:pt>
                <c:pt idx="26">
                  <c:v>9.4426000000000005</c:v>
                </c:pt>
                <c:pt idx="27">
                  <c:v>9.6510999999999996</c:v>
                </c:pt>
                <c:pt idx="28">
                  <c:v>9.3272999999999993</c:v>
                </c:pt>
                <c:pt idx="29">
                  <c:v>8.9428999999999998</c:v>
                </c:pt>
                <c:pt idx="30">
                  <c:v>9.6267999999999994</c:v>
                </c:pt>
                <c:pt idx="31">
                  <c:v>9.1446000000000005</c:v>
                </c:pt>
                <c:pt idx="32">
                  <c:v>9.1435999999999993</c:v>
                </c:pt>
                <c:pt idx="33">
                  <c:v>9.4662000000000006</c:v>
                </c:pt>
                <c:pt idx="34">
                  <c:v>9.9175000000000004</c:v>
                </c:pt>
                <c:pt idx="35">
                  <c:v>9.8480000000000008</c:v>
                </c:pt>
                <c:pt idx="36">
                  <c:v>10.415100000000001</c:v>
                </c:pt>
                <c:pt idx="37">
                  <c:v>11.5288</c:v>
                </c:pt>
                <c:pt idx="38">
                  <c:v>10.7401</c:v>
                </c:pt>
                <c:pt idx="39">
                  <c:v>10.986599999999999</c:v>
                </c:pt>
                <c:pt idx="40">
                  <c:v>11.762</c:v>
                </c:pt>
                <c:pt idx="41">
                  <c:v>10.893599999999999</c:v>
                </c:pt>
                <c:pt idx="42">
                  <c:v>11.363300000000001</c:v>
                </c:pt>
                <c:pt idx="43">
                  <c:v>10.543200000000001</c:v>
                </c:pt>
                <c:pt idx="44">
                  <c:v>10.801399999999999</c:v>
                </c:pt>
                <c:pt idx="45">
                  <c:v>11.4328</c:v>
                </c:pt>
                <c:pt idx="46">
                  <c:v>10.568199999999999</c:v>
                </c:pt>
                <c:pt idx="47">
                  <c:v>11.5099</c:v>
                </c:pt>
              </c:numCache>
            </c:numRef>
          </c:val>
          <c:smooth val="0"/>
          <c:extLst>
            <c:ext xmlns:c16="http://schemas.microsoft.com/office/drawing/2014/chart" uri="{C3380CC4-5D6E-409C-BE32-E72D297353CC}">
              <c16:uniqueId val="{00000000-E73F-0C4B-8FE1-A881C7E78E48}"/>
            </c:ext>
          </c:extLst>
        </c:ser>
        <c:dLbls>
          <c:showLegendKey val="0"/>
          <c:showVal val="0"/>
          <c:showCatName val="0"/>
          <c:showSerName val="0"/>
          <c:showPercent val="0"/>
          <c:showBubbleSize val="0"/>
        </c:dLbls>
        <c:marker val="1"/>
        <c:smooth val="0"/>
        <c:axId val="1707300976"/>
        <c:axId val="1707437360"/>
      </c:lineChart>
      <c:lineChart>
        <c:grouping val="standard"/>
        <c:varyColors val="0"/>
        <c:ser>
          <c:idx val="1"/>
          <c:order val="1"/>
          <c:tx>
            <c:v>PSAL</c:v>
          </c:tx>
          <c:spPr>
            <a:ln w="12700" cap="rnd">
              <a:solidFill>
                <a:schemeClr val="accent2"/>
              </a:solidFill>
              <a:round/>
            </a:ln>
            <a:effectLst/>
          </c:spPr>
          <c:marker>
            <c:symbol val="circle"/>
            <c:size val="5"/>
            <c:spPr>
              <a:solidFill>
                <a:schemeClr val="accent2"/>
              </a:solidFill>
              <a:ln w="9525">
                <a:solidFill>
                  <a:schemeClr val="accent2"/>
                </a:solidFill>
              </a:ln>
              <a:effectLst/>
            </c:spPr>
          </c:marker>
          <c:val>
            <c:numRef>
              <c:f>'bag wts'!$K$3:$K$49</c:f>
              <c:numCache>
                <c:formatCode>General</c:formatCode>
                <c:ptCount val="47"/>
                <c:pt idx="0">
                  <c:v>34.6357</c:v>
                </c:pt>
                <c:pt idx="1">
                  <c:v>34.621600000000001</c:v>
                </c:pt>
                <c:pt idx="2">
                  <c:v>34.687199999999997</c:v>
                </c:pt>
                <c:pt idx="3">
                  <c:v>34.621099999999998</c:v>
                </c:pt>
                <c:pt idx="4">
                  <c:v>34.503700000000002</c:v>
                </c:pt>
                <c:pt idx="5">
                  <c:v>34.5548</c:v>
                </c:pt>
                <c:pt idx="6">
                  <c:v>34.544600000000003</c:v>
                </c:pt>
                <c:pt idx="7">
                  <c:v>34.5593</c:v>
                </c:pt>
                <c:pt idx="8">
                  <c:v>34.569499999999998</c:v>
                </c:pt>
                <c:pt idx="9">
                  <c:v>34.551900000000003</c:v>
                </c:pt>
                <c:pt idx="10">
                  <c:v>34.541800000000002</c:v>
                </c:pt>
                <c:pt idx="11">
                  <c:v>34.526400000000002</c:v>
                </c:pt>
                <c:pt idx="12">
                  <c:v>34.578400000000002</c:v>
                </c:pt>
                <c:pt idx="13">
                  <c:v>34.543599999999998</c:v>
                </c:pt>
                <c:pt idx="14">
                  <c:v>34.559899999999999</c:v>
                </c:pt>
                <c:pt idx="15">
                  <c:v>34.612900000000003</c:v>
                </c:pt>
                <c:pt idx="16">
                  <c:v>34.542499999999997</c:v>
                </c:pt>
                <c:pt idx="17">
                  <c:v>34.592799999999997</c:v>
                </c:pt>
                <c:pt idx="18">
                  <c:v>34.515900000000002</c:v>
                </c:pt>
                <c:pt idx="19">
                  <c:v>34.533999999999999</c:v>
                </c:pt>
                <c:pt idx="20">
                  <c:v>34.569200000000002</c:v>
                </c:pt>
                <c:pt idx="21">
                  <c:v>34.550600000000003</c:v>
                </c:pt>
                <c:pt idx="22">
                  <c:v>34.5655</c:v>
                </c:pt>
                <c:pt idx="23">
                  <c:v>34.714700000000001</c:v>
                </c:pt>
                <c:pt idx="24">
                  <c:v>34.648000000000003</c:v>
                </c:pt>
                <c:pt idx="25">
                  <c:v>34.622700000000002</c:v>
                </c:pt>
                <c:pt idx="26">
                  <c:v>34.686199999999999</c:v>
                </c:pt>
                <c:pt idx="27">
                  <c:v>34.621600000000001</c:v>
                </c:pt>
                <c:pt idx="28">
                  <c:v>34.494500000000002</c:v>
                </c:pt>
                <c:pt idx="29">
                  <c:v>34.555199999999999</c:v>
                </c:pt>
                <c:pt idx="30">
                  <c:v>34.544800000000002</c:v>
                </c:pt>
                <c:pt idx="31">
                  <c:v>34.56</c:v>
                </c:pt>
                <c:pt idx="32">
                  <c:v>34.568800000000003</c:v>
                </c:pt>
                <c:pt idx="33">
                  <c:v>34.5505</c:v>
                </c:pt>
                <c:pt idx="34">
                  <c:v>34.5413</c:v>
                </c:pt>
                <c:pt idx="35">
                  <c:v>34.526400000000002</c:v>
                </c:pt>
                <c:pt idx="36">
                  <c:v>34.572000000000003</c:v>
                </c:pt>
                <c:pt idx="37">
                  <c:v>34.544600000000003</c:v>
                </c:pt>
                <c:pt idx="38">
                  <c:v>34.559199999999997</c:v>
                </c:pt>
                <c:pt idx="39">
                  <c:v>34.610999999999997</c:v>
                </c:pt>
                <c:pt idx="40">
                  <c:v>34.539700000000003</c:v>
                </c:pt>
                <c:pt idx="41">
                  <c:v>34.5929</c:v>
                </c:pt>
                <c:pt idx="42">
                  <c:v>34.515999999999998</c:v>
                </c:pt>
                <c:pt idx="43">
                  <c:v>34.528599999999997</c:v>
                </c:pt>
                <c:pt idx="44">
                  <c:v>34.569600000000001</c:v>
                </c:pt>
                <c:pt idx="45">
                  <c:v>34.551299999999998</c:v>
                </c:pt>
                <c:pt idx="46">
                  <c:v>34.564700000000002</c:v>
                </c:pt>
              </c:numCache>
            </c:numRef>
          </c:val>
          <c:smooth val="0"/>
          <c:extLst>
            <c:ext xmlns:c16="http://schemas.microsoft.com/office/drawing/2014/chart" uri="{C3380CC4-5D6E-409C-BE32-E72D297353CC}">
              <c16:uniqueId val="{00000001-E73F-0C4B-8FE1-A881C7E78E48}"/>
            </c:ext>
          </c:extLst>
        </c:ser>
        <c:dLbls>
          <c:showLegendKey val="0"/>
          <c:showVal val="0"/>
          <c:showCatName val="0"/>
          <c:showSerName val="0"/>
          <c:showPercent val="0"/>
          <c:showBubbleSize val="0"/>
        </c:dLbls>
        <c:marker val="1"/>
        <c:smooth val="0"/>
        <c:axId val="1730022512"/>
        <c:axId val="1732919712"/>
      </c:lineChart>
      <c:dateAx>
        <c:axId val="1707300976"/>
        <c:scaling>
          <c:orientation val="minMax"/>
        </c:scaling>
        <c:delete val="0"/>
        <c:axPos val="b"/>
        <c:numFmt formatCode="m/d/yy\ h:mm" sourceLinked="1"/>
        <c:majorTickMark val="in"/>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7437360"/>
        <c:crossesAt val="5"/>
        <c:auto val="0"/>
        <c:lblOffset val="100"/>
        <c:baseTimeUnit val="days"/>
      </c:dateAx>
      <c:valAx>
        <c:axId val="1707437360"/>
        <c:scaling>
          <c:orientation val="minMax"/>
          <c:min val="5"/>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0"/>
        <c:majorTickMark val="in"/>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7300976"/>
        <c:crosses val="autoZero"/>
        <c:crossBetween val="between"/>
      </c:valAx>
      <c:valAx>
        <c:axId val="1732919712"/>
        <c:scaling>
          <c:orientation val="minMax"/>
          <c:min val="34.4"/>
        </c:scaling>
        <c:delete val="0"/>
        <c:axPos val="r"/>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0022512"/>
        <c:crosses val="max"/>
        <c:crossBetween val="between"/>
      </c:valAx>
      <c:catAx>
        <c:axId val="1730022512"/>
        <c:scaling>
          <c:orientation val="minMax"/>
        </c:scaling>
        <c:delete val="1"/>
        <c:axPos val="b"/>
        <c:majorTickMark val="out"/>
        <c:minorTickMark val="none"/>
        <c:tickLblPos val="nextTo"/>
        <c:crossAx val="1732919712"/>
        <c:crosses val="autoZero"/>
        <c:auto val="1"/>
        <c:lblAlgn val="ctr"/>
        <c:lblOffset val="100"/>
        <c:noMultiLvlLbl val="0"/>
      </c:catAx>
      <c:spPr>
        <a:noFill/>
        <a:ln>
          <a:noFill/>
        </a:ln>
        <a:effectLst/>
      </c:spPr>
    </c:plotArea>
    <c:legend>
      <c:legendPos val="r"/>
      <c:layout>
        <c:manualLayout>
          <c:xMode val="edge"/>
          <c:yMode val="edge"/>
          <c:x val="0.86120016837517954"/>
          <c:y val="0.51446704578594338"/>
          <c:w val="5.1797735188761782E-2"/>
          <c:h val="0.1562510936132983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SOTS7.5 RAS</a:t>
            </a:r>
            <a:r>
              <a:rPr lang="en-US" baseline="0"/>
              <a:t> (solid) CTD (circle) </a:t>
            </a:r>
            <a:r>
              <a:rPr lang="en-US" sz="1400" b="0" i="0" u="none" strike="noStrike" kern="1200" spc="0" baseline="0">
                <a:solidFill>
                  <a:sysClr val="windowText" lastClr="000000">
                    <a:lumMod val="65000"/>
                    <a:lumOff val="35000"/>
                  </a:sysClr>
                </a:solidFill>
                <a:latin typeface="+mn-lt"/>
                <a:ea typeface="+mn-ea"/>
                <a:cs typeface="+mn-cs"/>
              </a:rPr>
              <a:t>nutrients vs sampling date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2145820714718353E-2"/>
          <c:y val="0.11641935483870969"/>
          <c:w val="0.84324742580254386"/>
          <c:h val="0.69629667259334516"/>
        </c:manualLayout>
      </c:layout>
      <c:lineChart>
        <c:grouping val="standard"/>
        <c:varyColors val="0"/>
        <c:ser>
          <c:idx val="0"/>
          <c:order val="0"/>
          <c:tx>
            <c:v>nitrate umol/Kg</c:v>
          </c:tx>
          <c:spPr>
            <a:ln w="28575" cap="rnd">
              <a:solidFill>
                <a:schemeClr val="accent1"/>
              </a:solidFill>
              <a:round/>
            </a:ln>
            <a:effectLst/>
          </c:spPr>
          <c:marker>
            <c:symbol val="circle"/>
            <c:size val="7"/>
            <c:spPr>
              <a:solidFill>
                <a:schemeClr val="accent1"/>
              </a:solidFill>
              <a:ln w="9525">
                <a:solidFill>
                  <a:schemeClr val="accent1"/>
                </a:solidFill>
              </a:ln>
              <a:effectLst/>
            </c:spPr>
          </c:marker>
          <c:dPt>
            <c:idx val="0"/>
            <c:marker>
              <c:symbol val="circle"/>
              <c:size val="7"/>
              <c:spPr>
                <a:solidFill>
                  <a:schemeClr val="bg1"/>
                </a:solidFill>
                <a:ln w="9525">
                  <a:solidFill>
                    <a:schemeClr val="accent1"/>
                  </a:solidFill>
                </a:ln>
                <a:effectLst/>
              </c:spPr>
            </c:marker>
            <c:bubble3D val="0"/>
            <c:extLst>
              <c:ext xmlns:c16="http://schemas.microsoft.com/office/drawing/2014/chart" uri="{C3380CC4-5D6E-409C-BE32-E72D297353CC}">
                <c16:uniqueId val="{00000001-E2F0-7249-BFC0-59447650AC11}"/>
              </c:ext>
            </c:extLst>
          </c:dPt>
          <c:dPt>
            <c:idx val="1"/>
            <c:marker>
              <c:symbol val="circle"/>
              <c:size val="7"/>
              <c:spPr>
                <a:solidFill>
                  <a:schemeClr val="accent1"/>
                </a:solidFill>
                <a:ln w="9525">
                  <a:solidFill>
                    <a:schemeClr val="accent1"/>
                  </a:solidFill>
                </a:ln>
                <a:effectLst/>
              </c:spPr>
            </c:marker>
            <c:bubble3D val="0"/>
            <c:spPr>
              <a:ln w="28575" cap="rnd">
                <a:noFill/>
                <a:round/>
              </a:ln>
              <a:effectLst/>
            </c:spPr>
            <c:extLst>
              <c:ext xmlns:c16="http://schemas.microsoft.com/office/drawing/2014/chart" uri="{C3380CC4-5D6E-409C-BE32-E72D297353CC}">
                <c16:uniqueId val="{0000000F-E2F0-7249-BFC0-59447650AC11}"/>
              </c:ext>
            </c:extLst>
          </c:dPt>
          <c:dPt>
            <c:idx val="5"/>
            <c:marker>
              <c:symbol val="circle"/>
              <c:size val="7"/>
              <c:spPr>
                <a:solidFill>
                  <a:schemeClr val="bg1"/>
                </a:solidFill>
                <a:ln w="9525">
                  <a:solidFill>
                    <a:schemeClr val="accent1"/>
                  </a:solidFill>
                </a:ln>
                <a:effectLst/>
              </c:spPr>
            </c:marker>
            <c:bubble3D val="0"/>
            <c:extLst>
              <c:ext xmlns:c16="http://schemas.microsoft.com/office/drawing/2014/chart" uri="{C3380CC4-5D6E-409C-BE32-E72D297353CC}">
                <c16:uniqueId val="{00000002-E2F0-7249-BFC0-59447650AC11}"/>
              </c:ext>
            </c:extLst>
          </c:dPt>
          <c:dPt>
            <c:idx val="26"/>
            <c:marker>
              <c:symbol val="circle"/>
              <c:size val="7"/>
              <c:spPr>
                <a:solidFill>
                  <a:schemeClr val="bg1"/>
                </a:solidFill>
                <a:ln w="9525">
                  <a:solidFill>
                    <a:schemeClr val="accent1"/>
                  </a:solidFill>
                </a:ln>
                <a:effectLst/>
              </c:spPr>
            </c:marker>
            <c:bubble3D val="0"/>
            <c:spPr>
              <a:ln w="28575" cap="rnd">
                <a:noFill/>
                <a:round/>
              </a:ln>
              <a:effectLst/>
            </c:spPr>
            <c:extLst>
              <c:ext xmlns:c16="http://schemas.microsoft.com/office/drawing/2014/chart" uri="{C3380CC4-5D6E-409C-BE32-E72D297353CC}">
                <c16:uniqueId val="{00000003-E2F0-7249-BFC0-59447650AC11}"/>
              </c:ext>
            </c:extLst>
          </c:dPt>
          <c:dPt>
            <c:idx val="28"/>
            <c:marker>
              <c:symbol val="circle"/>
              <c:size val="7"/>
              <c:spPr>
                <a:solidFill>
                  <a:schemeClr val="bg1"/>
                </a:solidFill>
                <a:ln w="9525">
                  <a:solidFill>
                    <a:schemeClr val="accent1"/>
                  </a:solidFill>
                </a:ln>
                <a:effectLst/>
              </c:spPr>
            </c:marker>
            <c:bubble3D val="0"/>
            <c:extLst>
              <c:ext xmlns:c16="http://schemas.microsoft.com/office/drawing/2014/chart" uri="{C3380CC4-5D6E-409C-BE32-E72D297353CC}">
                <c16:uniqueId val="{00000008-E2F0-7249-BFC0-59447650AC11}"/>
              </c:ext>
            </c:extLst>
          </c:dPt>
          <c:dPt>
            <c:idx val="29"/>
            <c:marker>
              <c:symbol val="circle"/>
              <c:size val="7"/>
              <c:spPr>
                <a:solidFill>
                  <a:schemeClr val="bg1"/>
                </a:solidFill>
                <a:ln w="9525">
                  <a:solidFill>
                    <a:schemeClr val="accent1"/>
                  </a:solidFill>
                </a:ln>
                <a:effectLst/>
              </c:spPr>
            </c:marker>
            <c:bubble3D val="0"/>
            <c:extLst>
              <c:ext xmlns:c16="http://schemas.microsoft.com/office/drawing/2014/chart" uri="{C3380CC4-5D6E-409C-BE32-E72D297353CC}">
                <c16:uniqueId val="{0000000E-E2F0-7249-BFC0-59447650AC11}"/>
              </c:ext>
            </c:extLst>
          </c:dPt>
          <c:dPt>
            <c:idx val="30"/>
            <c:marker>
              <c:symbol val="circle"/>
              <c:size val="7"/>
              <c:spPr>
                <a:solidFill>
                  <a:schemeClr val="bg1"/>
                </a:solidFill>
                <a:ln w="9525">
                  <a:solidFill>
                    <a:schemeClr val="accent1"/>
                  </a:solidFill>
                </a:ln>
                <a:effectLst/>
              </c:spPr>
            </c:marker>
            <c:bubble3D val="0"/>
            <c:spPr>
              <a:ln w="28575" cap="rnd">
                <a:noFill/>
                <a:round/>
              </a:ln>
              <a:effectLst/>
            </c:spPr>
            <c:extLst>
              <c:ext xmlns:c16="http://schemas.microsoft.com/office/drawing/2014/chart" uri="{C3380CC4-5D6E-409C-BE32-E72D297353CC}">
                <c16:uniqueId val="{00000004-E2F0-7249-BFC0-59447650AC11}"/>
              </c:ext>
            </c:extLst>
          </c:dPt>
          <c:dPt>
            <c:idx val="31"/>
            <c:marker>
              <c:symbol val="circle"/>
              <c:size val="7"/>
              <c:spPr>
                <a:solidFill>
                  <a:schemeClr val="bg1"/>
                </a:solidFill>
                <a:ln w="9525">
                  <a:solidFill>
                    <a:schemeClr val="accent1"/>
                  </a:solidFill>
                </a:ln>
                <a:effectLst/>
              </c:spPr>
            </c:marker>
            <c:bubble3D val="0"/>
            <c:extLst>
              <c:ext xmlns:c16="http://schemas.microsoft.com/office/drawing/2014/chart" uri="{C3380CC4-5D6E-409C-BE32-E72D297353CC}">
                <c16:uniqueId val="{00000005-E2F0-7249-BFC0-59447650AC11}"/>
              </c:ext>
            </c:extLst>
          </c:dPt>
          <c:dPt>
            <c:idx val="33"/>
            <c:marker>
              <c:symbol val="circle"/>
              <c:size val="7"/>
              <c:spPr>
                <a:solidFill>
                  <a:schemeClr val="accent1"/>
                </a:solidFill>
                <a:ln w="9525">
                  <a:solidFill>
                    <a:schemeClr val="accent1"/>
                  </a:solidFill>
                </a:ln>
                <a:effectLst/>
              </c:spPr>
            </c:marker>
            <c:bubble3D val="0"/>
            <c:spPr>
              <a:ln w="28575" cap="rnd">
                <a:noFill/>
                <a:round/>
              </a:ln>
              <a:effectLst/>
            </c:spPr>
            <c:extLst>
              <c:ext xmlns:c16="http://schemas.microsoft.com/office/drawing/2014/chart" uri="{C3380CC4-5D6E-409C-BE32-E72D297353CC}">
                <c16:uniqueId val="{0000002C-D9EC-A748-91E2-B6B54AD54F76}"/>
              </c:ext>
            </c:extLst>
          </c:dPt>
          <c:dPt>
            <c:idx val="34"/>
            <c:marker>
              <c:symbol val="circle"/>
              <c:size val="7"/>
              <c:spPr>
                <a:solidFill>
                  <a:schemeClr val="bg1"/>
                </a:solidFill>
                <a:ln w="9525">
                  <a:solidFill>
                    <a:schemeClr val="accent1"/>
                  </a:solidFill>
                </a:ln>
                <a:effectLst/>
              </c:spPr>
            </c:marker>
            <c:bubble3D val="0"/>
            <c:spPr>
              <a:ln w="28575" cap="rnd">
                <a:noFill/>
                <a:round/>
              </a:ln>
              <a:effectLst/>
            </c:spPr>
            <c:extLst>
              <c:ext xmlns:c16="http://schemas.microsoft.com/office/drawing/2014/chart" uri="{C3380CC4-5D6E-409C-BE32-E72D297353CC}">
                <c16:uniqueId val="{00000007-E2F0-7249-BFC0-59447650AC11}"/>
              </c:ext>
            </c:extLst>
          </c:dPt>
          <c:dPt>
            <c:idx val="35"/>
            <c:marker>
              <c:symbol val="circle"/>
              <c:size val="7"/>
              <c:spPr>
                <a:solidFill>
                  <a:schemeClr val="bg1"/>
                </a:solidFill>
                <a:ln w="9525">
                  <a:solidFill>
                    <a:schemeClr val="accent1"/>
                  </a:solidFill>
                </a:ln>
                <a:effectLst/>
              </c:spPr>
            </c:marker>
            <c:bubble3D val="0"/>
            <c:spPr>
              <a:ln w="28575" cap="rnd">
                <a:noFill/>
                <a:round/>
              </a:ln>
              <a:effectLst/>
            </c:spPr>
            <c:extLst>
              <c:ext xmlns:c16="http://schemas.microsoft.com/office/drawing/2014/chart" uri="{C3380CC4-5D6E-409C-BE32-E72D297353CC}">
                <c16:uniqueId val="{00000009-E2F0-7249-BFC0-59447650AC11}"/>
              </c:ext>
            </c:extLst>
          </c:dPt>
          <c:dPt>
            <c:idx val="36"/>
            <c:marker>
              <c:symbol val="circle"/>
              <c:size val="7"/>
              <c:spPr>
                <a:solidFill>
                  <a:schemeClr val="bg1"/>
                </a:solidFill>
                <a:ln w="9525">
                  <a:solidFill>
                    <a:schemeClr val="accent1"/>
                  </a:solidFill>
                </a:ln>
                <a:effectLst/>
              </c:spPr>
            </c:marker>
            <c:bubble3D val="0"/>
            <c:spPr>
              <a:ln w="28575" cap="rnd">
                <a:noFill/>
                <a:round/>
              </a:ln>
              <a:effectLst/>
            </c:spPr>
            <c:extLst>
              <c:ext xmlns:c16="http://schemas.microsoft.com/office/drawing/2014/chart" uri="{C3380CC4-5D6E-409C-BE32-E72D297353CC}">
                <c16:uniqueId val="{0000000A-E2F0-7249-BFC0-59447650AC11}"/>
              </c:ext>
            </c:extLst>
          </c:dPt>
          <c:dPt>
            <c:idx val="37"/>
            <c:marker>
              <c:symbol val="circle"/>
              <c:size val="7"/>
              <c:spPr>
                <a:solidFill>
                  <a:schemeClr val="bg1"/>
                </a:solidFill>
                <a:ln w="9525">
                  <a:solidFill>
                    <a:schemeClr val="accent1"/>
                  </a:solidFill>
                </a:ln>
                <a:effectLst/>
              </c:spPr>
            </c:marker>
            <c:bubble3D val="0"/>
            <c:spPr>
              <a:ln w="28575" cap="rnd">
                <a:noFill/>
                <a:round/>
              </a:ln>
              <a:effectLst/>
            </c:spPr>
            <c:extLst>
              <c:ext xmlns:c16="http://schemas.microsoft.com/office/drawing/2014/chart" uri="{C3380CC4-5D6E-409C-BE32-E72D297353CC}">
                <c16:uniqueId val="{0000000B-E2F0-7249-BFC0-59447650AC11}"/>
              </c:ext>
            </c:extLst>
          </c:dPt>
          <c:dPt>
            <c:idx val="38"/>
            <c:marker>
              <c:symbol val="circle"/>
              <c:size val="7"/>
              <c:spPr>
                <a:solidFill>
                  <a:schemeClr val="bg1"/>
                </a:solidFill>
                <a:ln w="9525">
                  <a:solidFill>
                    <a:schemeClr val="accent1"/>
                  </a:solidFill>
                </a:ln>
                <a:effectLst/>
              </c:spPr>
            </c:marker>
            <c:bubble3D val="0"/>
            <c:extLst>
              <c:ext xmlns:c16="http://schemas.microsoft.com/office/drawing/2014/chart" uri="{C3380CC4-5D6E-409C-BE32-E72D297353CC}">
                <c16:uniqueId val="{0000000C-E2F0-7249-BFC0-59447650AC11}"/>
              </c:ext>
            </c:extLst>
          </c:dPt>
          <c:dPt>
            <c:idx val="39"/>
            <c:marker>
              <c:symbol val="circle"/>
              <c:size val="7"/>
              <c:spPr>
                <a:solidFill>
                  <a:schemeClr val="bg1"/>
                </a:solidFill>
                <a:ln w="9525">
                  <a:solidFill>
                    <a:schemeClr val="accent1"/>
                  </a:solidFill>
                </a:ln>
                <a:effectLst/>
              </c:spPr>
            </c:marker>
            <c:bubble3D val="0"/>
            <c:spPr>
              <a:ln w="28575" cap="rnd">
                <a:noFill/>
                <a:round/>
              </a:ln>
              <a:effectLst/>
            </c:spPr>
            <c:extLst>
              <c:ext xmlns:c16="http://schemas.microsoft.com/office/drawing/2014/chart" uri="{C3380CC4-5D6E-409C-BE32-E72D297353CC}">
                <c16:uniqueId val="{0000000D-E2F0-7249-BFC0-59447650AC11}"/>
              </c:ext>
            </c:extLst>
          </c:dPt>
          <c:cat>
            <c:numRef>
              <c:f>plots!$B$19:$B$58</c:f>
              <c:numCache>
                <c:formatCode>m/d/yy\ h:mm</c:formatCode>
                <c:ptCount val="40"/>
                <c:pt idx="0">
                  <c:v>43339.708330000001</c:v>
                </c:pt>
                <c:pt idx="1">
                  <c:v>43348.708330000001</c:v>
                </c:pt>
                <c:pt idx="2">
                  <c:v>43357.708330000001</c:v>
                </c:pt>
                <c:pt idx="3">
                  <c:v>43366.708330000001</c:v>
                </c:pt>
                <c:pt idx="4">
                  <c:v>43375.708330000001</c:v>
                </c:pt>
                <c:pt idx="5">
                  <c:v>43384.708330000001</c:v>
                </c:pt>
                <c:pt idx="6">
                  <c:v>43393.708330000001</c:v>
                </c:pt>
                <c:pt idx="7">
                  <c:v>43402.708330000001</c:v>
                </c:pt>
                <c:pt idx="8">
                  <c:v>43411.708330000001</c:v>
                </c:pt>
                <c:pt idx="9">
                  <c:v>43420.708330000001</c:v>
                </c:pt>
                <c:pt idx="10">
                  <c:v>43429.708330000001</c:v>
                </c:pt>
                <c:pt idx="11">
                  <c:v>43438.708330000001</c:v>
                </c:pt>
                <c:pt idx="12">
                  <c:v>43447.708330000001</c:v>
                </c:pt>
                <c:pt idx="13">
                  <c:v>43456.708330000001</c:v>
                </c:pt>
                <c:pt idx="14">
                  <c:v>43465.708330000001</c:v>
                </c:pt>
                <c:pt idx="15">
                  <c:v>43474.708330000001</c:v>
                </c:pt>
                <c:pt idx="16">
                  <c:v>43483.708330000001</c:v>
                </c:pt>
                <c:pt idx="17">
                  <c:v>43492.708330000001</c:v>
                </c:pt>
                <c:pt idx="18">
                  <c:v>43501.708330000001</c:v>
                </c:pt>
                <c:pt idx="19">
                  <c:v>43510.708330000001</c:v>
                </c:pt>
                <c:pt idx="20">
                  <c:v>43519.708330000001</c:v>
                </c:pt>
                <c:pt idx="21">
                  <c:v>43528.708330000001</c:v>
                </c:pt>
                <c:pt idx="22">
                  <c:v>43537.708330000001</c:v>
                </c:pt>
                <c:pt idx="23">
                  <c:v>43546.708330000001</c:v>
                </c:pt>
                <c:pt idx="24">
                  <c:v>43374.499305555553</c:v>
                </c:pt>
                <c:pt idx="25">
                  <c:v>43374.499305555553</c:v>
                </c:pt>
                <c:pt idx="26">
                  <c:v>43334.463912037034</c:v>
                </c:pt>
                <c:pt idx="27">
                  <c:v>43540.659398148149</c:v>
                </c:pt>
                <c:pt idx="28">
                  <c:v>43540.659398148149</c:v>
                </c:pt>
                <c:pt idx="29">
                  <c:v>43541.072881944441</c:v>
                </c:pt>
                <c:pt idx="30">
                  <c:v>43543.06627314815</c:v>
                </c:pt>
                <c:pt idx="31">
                  <c:v>43543.52716435185</c:v>
                </c:pt>
                <c:pt idx="32">
                  <c:v>43544.250092592592</c:v>
                </c:pt>
                <c:pt idx="33">
                  <c:v>43544.250092592592</c:v>
                </c:pt>
                <c:pt idx="34">
                  <c:v>43548.084293981483</c:v>
                </c:pt>
                <c:pt idx="35">
                  <c:v>43551.080648148149</c:v>
                </c:pt>
                <c:pt idx="36">
                  <c:v>43552.528738425928</c:v>
                </c:pt>
                <c:pt idx="37">
                  <c:v>43553.065393518518</c:v>
                </c:pt>
                <c:pt idx="38">
                  <c:v>43554.088067129633</c:v>
                </c:pt>
                <c:pt idx="39">
                  <c:v>43554.548564814817</c:v>
                </c:pt>
              </c:numCache>
            </c:numRef>
          </c:cat>
          <c:val>
            <c:numRef>
              <c:f>plots!$C$19:$C$58</c:f>
              <c:numCache>
                <c:formatCode>0.00</c:formatCode>
                <c:ptCount val="40"/>
                <c:pt idx="0">
                  <c:v>12.01687003453841</c:v>
                </c:pt>
                <c:pt idx="1">
                  <c:v>12.625706300207135</c:v>
                </c:pt>
                <c:pt idx="2">
                  <c:v>12.516342765355637</c:v>
                </c:pt>
                <c:pt idx="3">
                  <c:v>12.273366656398574</c:v>
                </c:pt>
                <c:pt idx="4">
                  <c:v>12.781886062611747</c:v>
                </c:pt>
                <c:pt idx="5">
                  <c:v>13.343685880671561</c:v>
                </c:pt>
                <c:pt idx="6">
                  <c:v>12.576516572718726</c:v>
                </c:pt>
                <c:pt idx="7">
                  <c:v>13.607364338015543</c:v>
                </c:pt>
                <c:pt idx="8">
                  <c:v>11.646059458918725</c:v>
                </c:pt>
                <c:pt idx="9">
                  <c:v>10.781080389140961</c:v>
                </c:pt>
                <c:pt idx="10">
                  <c:v>11.385293001887561</c:v>
                </c:pt>
                <c:pt idx="11">
                  <c:v>12.173726084277821</c:v>
                </c:pt>
                <c:pt idx="12">
                  <c:v>10.91297600819955</c:v>
                </c:pt>
                <c:pt idx="13">
                  <c:v>7.6369102242775613</c:v>
                </c:pt>
                <c:pt idx="14">
                  <c:v>10.745012396981748</c:v>
                </c:pt>
                <c:pt idx="15">
                  <c:v>9.7045311280708368</c:v>
                </c:pt>
                <c:pt idx="16">
                  <c:v>9.1497507678126588</c:v>
                </c:pt>
                <c:pt idx="17">
                  <c:v>9.7297888103910388</c:v>
                </c:pt>
                <c:pt idx="18">
                  <c:v>9.5915003600340238</c:v>
                </c:pt>
                <c:pt idx="19">
                  <c:v>10.84976134814962</c:v>
                </c:pt>
                <c:pt idx="20">
                  <c:v>9.0618022636494011</c:v>
                </c:pt>
                <c:pt idx="21">
                  <c:v>7.9338599962525063</c:v>
                </c:pt>
                <c:pt idx="22">
                  <c:v>10.251630011424997</c:v>
                </c:pt>
                <c:pt idx="23">
                  <c:v>8.7645468821360701</c:v>
                </c:pt>
                <c:pt idx="24">
                  <c:v>12.349358281374482</c:v>
                </c:pt>
                <c:pt idx="25">
                  <c:v>12.398042414355629</c:v>
                </c:pt>
                <c:pt idx="26">
                  <c:v>11.2956823573869</c:v>
                </c:pt>
                <c:pt idx="27">
                  <c:v>8.7321348455692736</c:v>
                </c:pt>
                <c:pt idx="28">
                  <c:v>8.7262893910257731</c:v>
                </c:pt>
                <c:pt idx="29">
                  <c:v>9.0242605489472929</c:v>
                </c:pt>
                <c:pt idx="30">
                  <c:v>9.0855378271037104</c:v>
                </c:pt>
                <c:pt idx="31">
                  <c:v>9.0343386837726243</c:v>
                </c:pt>
                <c:pt idx="32">
                  <c:v>8.5661984981343</c:v>
                </c:pt>
                <c:pt idx="33">
                  <c:v>8.573988398001001</c:v>
                </c:pt>
                <c:pt idx="34">
                  <c:v>8.2394531200630841</c:v>
                </c:pt>
                <c:pt idx="35">
                  <c:v>10.957880103989407</c:v>
                </c:pt>
                <c:pt idx="36">
                  <c:v>12.995823058454395</c:v>
                </c:pt>
                <c:pt idx="37">
                  <c:v>10.573302820702267</c:v>
                </c:pt>
                <c:pt idx="38">
                  <c:v>10.542035765262492</c:v>
                </c:pt>
                <c:pt idx="39">
                  <c:v>10.886769305530159</c:v>
                </c:pt>
              </c:numCache>
            </c:numRef>
          </c:val>
          <c:smooth val="0"/>
          <c:extLst>
            <c:ext xmlns:c16="http://schemas.microsoft.com/office/drawing/2014/chart" uri="{C3380CC4-5D6E-409C-BE32-E72D297353CC}">
              <c16:uniqueId val="{00000000-E2F0-7249-BFC0-59447650AC11}"/>
            </c:ext>
          </c:extLst>
        </c:ser>
        <c:dLbls>
          <c:showLegendKey val="0"/>
          <c:showVal val="0"/>
          <c:showCatName val="0"/>
          <c:showSerName val="0"/>
          <c:showPercent val="0"/>
          <c:showBubbleSize val="0"/>
        </c:dLbls>
        <c:marker val="1"/>
        <c:smooth val="0"/>
        <c:axId val="1050724287"/>
        <c:axId val="1051943055"/>
      </c:lineChart>
      <c:lineChart>
        <c:grouping val="standard"/>
        <c:varyColors val="0"/>
        <c:ser>
          <c:idx val="1"/>
          <c:order val="1"/>
          <c:tx>
            <c:v>phosphate umol/Kg</c:v>
          </c:tx>
          <c:spPr>
            <a:ln w="28575" cap="rnd">
              <a:solidFill>
                <a:schemeClr val="accent2"/>
              </a:solidFill>
              <a:round/>
            </a:ln>
            <a:effectLst/>
          </c:spPr>
          <c:marker>
            <c:symbol val="circle"/>
            <c:size val="7"/>
            <c:spPr>
              <a:solidFill>
                <a:schemeClr val="accent2"/>
              </a:solidFill>
              <a:ln w="9525">
                <a:solidFill>
                  <a:schemeClr val="accent2"/>
                </a:solidFill>
              </a:ln>
              <a:effectLst/>
            </c:spPr>
          </c:marker>
          <c:dPt>
            <c:idx val="0"/>
            <c:marker>
              <c:symbol val="circle"/>
              <c:size val="7"/>
              <c:spPr>
                <a:solidFill>
                  <a:schemeClr val="bg1"/>
                </a:solidFill>
                <a:ln w="9525">
                  <a:solidFill>
                    <a:schemeClr val="accent2"/>
                  </a:solidFill>
                </a:ln>
                <a:effectLst/>
              </c:spPr>
            </c:marker>
            <c:bubble3D val="0"/>
            <c:extLst>
              <c:ext xmlns:c16="http://schemas.microsoft.com/office/drawing/2014/chart" uri="{C3380CC4-5D6E-409C-BE32-E72D297353CC}">
                <c16:uniqueId val="{00000011-E2F0-7249-BFC0-59447650AC11}"/>
              </c:ext>
            </c:extLst>
          </c:dPt>
          <c:dPt>
            <c:idx val="1"/>
            <c:marker>
              <c:symbol val="circle"/>
              <c:size val="7"/>
              <c:spPr>
                <a:solidFill>
                  <a:schemeClr val="accent2"/>
                </a:solidFill>
                <a:ln w="9525">
                  <a:solidFill>
                    <a:schemeClr val="accent2"/>
                  </a:solidFill>
                </a:ln>
                <a:effectLst/>
              </c:spPr>
            </c:marker>
            <c:bubble3D val="0"/>
            <c:spPr>
              <a:ln w="28575" cap="rnd">
                <a:noFill/>
                <a:round/>
              </a:ln>
              <a:effectLst/>
            </c:spPr>
            <c:extLst>
              <c:ext xmlns:c16="http://schemas.microsoft.com/office/drawing/2014/chart" uri="{C3380CC4-5D6E-409C-BE32-E72D297353CC}">
                <c16:uniqueId val="{00000016-E2F0-7249-BFC0-59447650AC11}"/>
              </c:ext>
            </c:extLst>
          </c:dPt>
          <c:dPt>
            <c:idx val="5"/>
            <c:marker>
              <c:symbol val="circle"/>
              <c:size val="7"/>
              <c:spPr>
                <a:solidFill>
                  <a:schemeClr val="bg1"/>
                </a:solidFill>
                <a:ln w="9525">
                  <a:solidFill>
                    <a:schemeClr val="accent2"/>
                  </a:solidFill>
                </a:ln>
                <a:effectLst/>
              </c:spPr>
            </c:marker>
            <c:bubble3D val="0"/>
            <c:extLst>
              <c:ext xmlns:c16="http://schemas.microsoft.com/office/drawing/2014/chart" uri="{C3380CC4-5D6E-409C-BE32-E72D297353CC}">
                <c16:uniqueId val="{00000012-E2F0-7249-BFC0-59447650AC11}"/>
              </c:ext>
            </c:extLst>
          </c:dPt>
          <c:dPt>
            <c:idx val="26"/>
            <c:marker>
              <c:symbol val="circle"/>
              <c:size val="7"/>
              <c:spPr>
                <a:solidFill>
                  <a:schemeClr val="bg1"/>
                </a:solidFill>
                <a:ln w="9525">
                  <a:solidFill>
                    <a:schemeClr val="accent2"/>
                  </a:solidFill>
                </a:ln>
                <a:effectLst/>
              </c:spPr>
            </c:marker>
            <c:bubble3D val="0"/>
            <c:spPr>
              <a:ln w="28575" cap="rnd">
                <a:noFill/>
                <a:round/>
              </a:ln>
              <a:effectLst/>
            </c:spPr>
            <c:extLst>
              <c:ext xmlns:c16="http://schemas.microsoft.com/office/drawing/2014/chart" uri="{C3380CC4-5D6E-409C-BE32-E72D297353CC}">
                <c16:uniqueId val="{00000013-E2F0-7249-BFC0-59447650AC11}"/>
              </c:ext>
            </c:extLst>
          </c:dPt>
          <c:dPt>
            <c:idx val="28"/>
            <c:marker>
              <c:symbol val="circle"/>
              <c:size val="7"/>
              <c:spPr>
                <a:solidFill>
                  <a:schemeClr val="bg1"/>
                </a:solidFill>
                <a:ln w="9525">
                  <a:solidFill>
                    <a:schemeClr val="accent2"/>
                  </a:solidFill>
                </a:ln>
                <a:effectLst/>
              </c:spPr>
            </c:marker>
            <c:bubble3D val="0"/>
            <c:spPr>
              <a:ln w="28575" cap="rnd">
                <a:noFill/>
                <a:round/>
              </a:ln>
              <a:effectLst/>
            </c:spPr>
            <c:extLst>
              <c:ext xmlns:c16="http://schemas.microsoft.com/office/drawing/2014/chart" uri="{C3380CC4-5D6E-409C-BE32-E72D297353CC}">
                <c16:uniqueId val="{0000002F-D9EC-A748-91E2-B6B54AD54F76}"/>
              </c:ext>
            </c:extLst>
          </c:dPt>
          <c:dPt>
            <c:idx val="30"/>
            <c:marker>
              <c:symbol val="circle"/>
              <c:size val="7"/>
              <c:spPr>
                <a:solidFill>
                  <a:schemeClr val="bg1"/>
                </a:solidFill>
                <a:ln w="9525">
                  <a:solidFill>
                    <a:schemeClr val="accent2"/>
                  </a:solidFill>
                </a:ln>
                <a:effectLst/>
              </c:spPr>
            </c:marker>
            <c:bubble3D val="0"/>
            <c:spPr>
              <a:ln w="28575" cap="rnd">
                <a:noFill/>
                <a:round/>
              </a:ln>
              <a:effectLst/>
            </c:spPr>
            <c:extLst>
              <c:ext xmlns:c16="http://schemas.microsoft.com/office/drawing/2014/chart" uri="{C3380CC4-5D6E-409C-BE32-E72D297353CC}">
                <c16:uniqueId val="{0000001F-E2F0-7249-BFC0-59447650AC11}"/>
              </c:ext>
            </c:extLst>
          </c:dPt>
          <c:dPt>
            <c:idx val="31"/>
            <c:marker>
              <c:symbol val="circle"/>
              <c:size val="7"/>
              <c:spPr>
                <a:solidFill>
                  <a:schemeClr val="bg1"/>
                </a:solidFill>
                <a:ln w="9525">
                  <a:solidFill>
                    <a:schemeClr val="accent2"/>
                  </a:solidFill>
                </a:ln>
                <a:effectLst/>
              </c:spPr>
            </c:marker>
            <c:bubble3D val="0"/>
            <c:spPr>
              <a:ln w="28575" cap="rnd">
                <a:solidFill>
                  <a:schemeClr val="bg1"/>
                </a:solidFill>
                <a:round/>
              </a:ln>
              <a:effectLst/>
            </c:spPr>
            <c:extLst>
              <c:ext xmlns:c16="http://schemas.microsoft.com/office/drawing/2014/chart" uri="{C3380CC4-5D6E-409C-BE32-E72D297353CC}">
                <c16:uniqueId val="{0000002A-E2F0-7249-BFC0-59447650AC11}"/>
              </c:ext>
            </c:extLst>
          </c:dPt>
          <c:dPt>
            <c:idx val="33"/>
            <c:marker>
              <c:symbol val="circle"/>
              <c:size val="7"/>
              <c:spPr>
                <a:solidFill>
                  <a:schemeClr val="accent2"/>
                </a:solidFill>
                <a:ln w="9525">
                  <a:solidFill>
                    <a:schemeClr val="accent2"/>
                  </a:solidFill>
                </a:ln>
                <a:effectLst/>
              </c:spPr>
            </c:marker>
            <c:bubble3D val="0"/>
            <c:spPr>
              <a:ln w="28575" cap="rnd">
                <a:noFill/>
                <a:round/>
              </a:ln>
              <a:effectLst/>
            </c:spPr>
            <c:extLst>
              <c:ext xmlns:c16="http://schemas.microsoft.com/office/drawing/2014/chart" uri="{C3380CC4-5D6E-409C-BE32-E72D297353CC}">
                <c16:uniqueId val="{0000002E-D9EC-A748-91E2-B6B54AD54F76}"/>
              </c:ext>
            </c:extLst>
          </c:dPt>
          <c:dPt>
            <c:idx val="34"/>
            <c:marker>
              <c:symbol val="circle"/>
              <c:size val="7"/>
              <c:spPr>
                <a:solidFill>
                  <a:schemeClr val="bg1"/>
                </a:solidFill>
                <a:ln w="9525">
                  <a:solidFill>
                    <a:schemeClr val="accent2"/>
                  </a:solidFill>
                </a:ln>
                <a:effectLst/>
              </c:spPr>
            </c:marker>
            <c:bubble3D val="0"/>
            <c:spPr>
              <a:ln w="28575" cap="rnd">
                <a:noFill/>
                <a:round/>
              </a:ln>
              <a:effectLst/>
            </c:spPr>
            <c:extLst>
              <c:ext xmlns:c16="http://schemas.microsoft.com/office/drawing/2014/chart" uri="{C3380CC4-5D6E-409C-BE32-E72D297353CC}">
                <c16:uniqueId val="{00000030-D9EC-A748-91E2-B6B54AD54F76}"/>
              </c:ext>
            </c:extLst>
          </c:dPt>
          <c:dPt>
            <c:idx val="35"/>
            <c:marker>
              <c:symbol val="circle"/>
              <c:size val="7"/>
              <c:spPr>
                <a:solidFill>
                  <a:schemeClr val="bg1"/>
                </a:solidFill>
                <a:ln w="9525">
                  <a:solidFill>
                    <a:schemeClr val="accent2"/>
                  </a:solidFill>
                </a:ln>
                <a:effectLst/>
              </c:spPr>
            </c:marker>
            <c:bubble3D val="0"/>
            <c:spPr>
              <a:ln w="28575" cap="rnd">
                <a:noFill/>
                <a:round/>
              </a:ln>
              <a:effectLst/>
            </c:spPr>
            <c:extLst>
              <c:ext xmlns:c16="http://schemas.microsoft.com/office/drawing/2014/chart" uri="{C3380CC4-5D6E-409C-BE32-E72D297353CC}">
                <c16:uniqueId val="{00000022-E2F0-7249-BFC0-59447650AC11}"/>
              </c:ext>
            </c:extLst>
          </c:dPt>
          <c:dPt>
            <c:idx val="36"/>
            <c:marker>
              <c:symbol val="circle"/>
              <c:size val="7"/>
              <c:spPr>
                <a:solidFill>
                  <a:schemeClr val="bg1"/>
                </a:solidFill>
                <a:ln w="9525">
                  <a:solidFill>
                    <a:schemeClr val="accent2"/>
                  </a:solidFill>
                </a:ln>
                <a:effectLst/>
              </c:spPr>
            </c:marker>
            <c:bubble3D val="0"/>
            <c:spPr>
              <a:ln w="28575" cap="rnd">
                <a:noFill/>
                <a:round/>
              </a:ln>
              <a:effectLst/>
            </c:spPr>
            <c:extLst>
              <c:ext xmlns:c16="http://schemas.microsoft.com/office/drawing/2014/chart" uri="{C3380CC4-5D6E-409C-BE32-E72D297353CC}">
                <c16:uniqueId val="{00000023-E2F0-7249-BFC0-59447650AC11}"/>
              </c:ext>
            </c:extLst>
          </c:dPt>
          <c:dPt>
            <c:idx val="37"/>
            <c:marker>
              <c:symbol val="circle"/>
              <c:size val="7"/>
              <c:spPr>
                <a:solidFill>
                  <a:schemeClr val="bg1"/>
                </a:solidFill>
                <a:ln w="9525">
                  <a:solidFill>
                    <a:schemeClr val="accent2"/>
                  </a:solidFill>
                </a:ln>
                <a:effectLst/>
              </c:spPr>
            </c:marker>
            <c:bubble3D val="0"/>
            <c:extLst>
              <c:ext xmlns:c16="http://schemas.microsoft.com/office/drawing/2014/chart" uri="{C3380CC4-5D6E-409C-BE32-E72D297353CC}">
                <c16:uniqueId val="{00000024-E2F0-7249-BFC0-59447650AC11}"/>
              </c:ext>
            </c:extLst>
          </c:dPt>
          <c:dPt>
            <c:idx val="38"/>
            <c:marker>
              <c:symbol val="circle"/>
              <c:size val="7"/>
              <c:spPr>
                <a:solidFill>
                  <a:schemeClr val="bg1"/>
                </a:solidFill>
                <a:ln w="9525">
                  <a:solidFill>
                    <a:schemeClr val="accent2"/>
                  </a:solidFill>
                </a:ln>
                <a:effectLst/>
              </c:spPr>
            </c:marker>
            <c:bubble3D val="0"/>
            <c:extLst>
              <c:ext xmlns:c16="http://schemas.microsoft.com/office/drawing/2014/chart" uri="{C3380CC4-5D6E-409C-BE32-E72D297353CC}">
                <c16:uniqueId val="{00000014-E2F0-7249-BFC0-59447650AC11}"/>
              </c:ext>
            </c:extLst>
          </c:dPt>
          <c:cat>
            <c:numRef>
              <c:f>plots!$B$19:$B$58</c:f>
              <c:numCache>
                <c:formatCode>m/d/yy\ h:mm</c:formatCode>
                <c:ptCount val="40"/>
                <c:pt idx="0">
                  <c:v>43339.708330000001</c:v>
                </c:pt>
                <c:pt idx="1">
                  <c:v>43348.708330000001</c:v>
                </c:pt>
                <c:pt idx="2">
                  <c:v>43357.708330000001</c:v>
                </c:pt>
                <c:pt idx="3">
                  <c:v>43366.708330000001</c:v>
                </c:pt>
                <c:pt idx="4">
                  <c:v>43375.708330000001</c:v>
                </c:pt>
                <c:pt idx="5">
                  <c:v>43384.708330000001</c:v>
                </c:pt>
                <c:pt idx="6">
                  <c:v>43393.708330000001</c:v>
                </c:pt>
                <c:pt idx="7">
                  <c:v>43402.708330000001</c:v>
                </c:pt>
                <c:pt idx="8">
                  <c:v>43411.708330000001</c:v>
                </c:pt>
                <c:pt idx="9">
                  <c:v>43420.708330000001</c:v>
                </c:pt>
                <c:pt idx="10">
                  <c:v>43429.708330000001</c:v>
                </c:pt>
                <c:pt idx="11">
                  <c:v>43438.708330000001</c:v>
                </c:pt>
                <c:pt idx="12">
                  <c:v>43447.708330000001</c:v>
                </c:pt>
                <c:pt idx="13">
                  <c:v>43456.708330000001</c:v>
                </c:pt>
                <c:pt idx="14">
                  <c:v>43465.708330000001</c:v>
                </c:pt>
                <c:pt idx="15">
                  <c:v>43474.708330000001</c:v>
                </c:pt>
                <c:pt idx="16">
                  <c:v>43483.708330000001</c:v>
                </c:pt>
                <c:pt idx="17">
                  <c:v>43492.708330000001</c:v>
                </c:pt>
                <c:pt idx="18">
                  <c:v>43501.708330000001</c:v>
                </c:pt>
                <c:pt idx="19">
                  <c:v>43510.708330000001</c:v>
                </c:pt>
                <c:pt idx="20">
                  <c:v>43519.708330000001</c:v>
                </c:pt>
                <c:pt idx="21">
                  <c:v>43528.708330000001</c:v>
                </c:pt>
                <c:pt idx="22">
                  <c:v>43537.708330000001</c:v>
                </c:pt>
                <c:pt idx="23">
                  <c:v>43546.708330000001</c:v>
                </c:pt>
                <c:pt idx="24">
                  <c:v>43374.499305555553</c:v>
                </c:pt>
                <c:pt idx="25">
                  <c:v>43374.499305555553</c:v>
                </c:pt>
                <c:pt idx="26">
                  <c:v>43334.463912037034</c:v>
                </c:pt>
                <c:pt idx="27">
                  <c:v>43540.659398148149</c:v>
                </c:pt>
                <c:pt idx="28">
                  <c:v>43540.659398148149</c:v>
                </c:pt>
                <c:pt idx="29">
                  <c:v>43541.072881944441</c:v>
                </c:pt>
                <c:pt idx="30">
                  <c:v>43543.06627314815</c:v>
                </c:pt>
                <c:pt idx="31">
                  <c:v>43543.52716435185</c:v>
                </c:pt>
                <c:pt idx="32">
                  <c:v>43544.250092592592</c:v>
                </c:pt>
                <c:pt idx="33">
                  <c:v>43544.250092592592</c:v>
                </c:pt>
                <c:pt idx="34">
                  <c:v>43548.084293981483</c:v>
                </c:pt>
                <c:pt idx="35">
                  <c:v>43551.080648148149</c:v>
                </c:pt>
                <c:pt idx="36">
                  <c:v>43552.528738425928</c:v>
                </c:pt>
                <c:pt idx="37">
                  <c:v>43553.065393518518</c:v>
                </c:pt>
                <c:pt idx="38">
                  <c:v>43554.088067129633</c:v>
                </c:pt>
                <c:pt idx="39">
                  <c:v>43554.548564814817</c:v>
                </c:pt>
              </c:numCache>
            </c:numRef>
          </c:cat>
          <c:val>
            <c:numRef>
              <c:f>plots!$D$19:$D$58</c:f>
              <c:numCache>
                <c:formatCode>0.00</c:formatCode>
                <c:ptCount val="40"/>
                <c:pt idx="0">
                  <c:v>0.95560606372719958</c:v>
                </c:pt>
                <c:pt idx="1">
                  <c:v>1.024238264603387</c:v>
                </c:pt>
                <c:pt idx="2">
                  <c:v>1.0905133806550047</c:v>
                </c:pt>
                <c:pt idx="3">
                  <c:v>0.98423148808328564</c:v>
                </c:pt>
                <c:pt idx="4">
                  <c:v>1.0052061514158812</c:v>
                </c:pt>
                <c:pt idx="5">
                  <c:v>1.065503275546162</c:v>
                </c:pt>
                <c:pt idx="6">
                  <c:v>1.2104159142757458</c:v>
                </c:pt>
                <c:pt idx="7">
                  <c:v>1.2119520735524343</c:v>
                </c:pt>
                <c:pt idx="8">
                  <c:v>0.9352287815699738</c:v>
                </c:pt>
                <c:pt idx="9">
                  <c:v>0.94519060945893352</c:v>
                </c:pt>
                <c:pt idx="10">
                  <c:v>1.0735267622887061</c:v>
                </c:pt>
                <c:pt idx="11">
                  <c:v>1.3120790674302676</c:v>
                </c:pt>
                <c:pt idx="12">
                  <c:v>1.1120559790964217</c:v>
                </c:pt>
                <c:pt idx="13">
                  <c:v>0.82857980211116011</c:v>
                </c:pt>
                <c:pt idx="14">
                  <c:v>1.0634652792530956</c:v>
                </c:pt>
                <c:pt idx="15">
                  <c:v>0.90595318496450217</c:v>
                </c:pt>
                <c:pt idx="16">
                  <c:v>0.97464736439743549</c:v>
                </c:pt>
                <c:pt idx="17">
                  <c:v>0.88542061975247077</c:v>
                </c:pt>
                <c:pt idx="18">
                  <c:v>0.92566841257001875</c:v>
                </c:pt>
                <c:pt idx="19">
                  <c:v>1.1332629927676716</c:v>
                </c:pt>
                <c:pt idx="20">
                  <c:v>0.86350142052299872</c:v>
                </c:pt>
                <c:pt idx="21">
                  <c:v>0.78747990037245708</c:v>
                </c:pt>
                <c:pt idx="22">
                  <c:v>1.1915919609821561</c:v>
                </c:pt>
                <c:pt idx="23">
                  <c:v>1.0777292348050531</c:v>
                </c:pt>
                <c:pt idx="24">
                  <c:v>0.93496718849522886</c:v>
                </c:pt>
                <c:pt idx="25">
                  <c:v>0.9349662779089869</c:v>
                </c:pt>
                <c:pt idx="26">
                  <c:v>0.86193127145088866</c:v>
                </c:pt>
                <c:pt idx="27">
                  <c:v>0.71314545430734233</c:v>
                </c:pt>
                <c:pt idx="28">
                  <c:v>0.72678484824218226</c:v>
                </c:pt>
                <c:pt idx="29">
                  <c:v>0.73359259347482575</c:v>
                </c:pt>
                <c:pt idx="30">
                  <c:v>0.72286822514593096</c:v>
                </c:pt>
                <c:pt idx="31">
                  <c:v>0.70926329793879761</c:v>
                </c:pt>
                <c:pt idx="32">
                  <c:v>0.70443147340208134</c:v>
                </c:pt>
                <c:pt idx="33">
                  <c:v>0.70248245851803648</c:v>
                </c:pt>
                <c:pt idx="34">
                  <c:v>0.68296755790046371</c:v>
                </c:pt>
                <c:pt idx="35">
                  <c:v>0.84456236555772202</c:v>
                </c:pt>
                <c:pt idx="36">
                  <c:v>0.96243708730626953</c:v>
                </c:pt>
                <c:pt idx="37">
                  <c:v>0.82314730822677495</c:v>
                </c:pt>
                <c:pt idx="38">
                  <c:v>0.82216579060077088</c:v>
                </c:pt>
                <c:pt idx="39">
                  <c:v>0.83482116095556069</c:v>
                </c:pt>
              </c:numCache>
            </c:numRef>
          </c:val>
          <c:smooth val="0"/>
          <c:extLst>
            <c:ext xmlns:c16="http://schemas.microsoft.com/office/drawing/2014/chart" uri="{C3380CC4-5D6E-409C-BE32-E72D297353CC}">
              <c16:uniqueId val="{00000010-E2F0-7249-BFC0-59447650AC11}"/>
            </c:ext>
          </c:extLst>
        </c:ser>
        <c:ser>
          <c:idx val="2"/>
          <c:order val="2"/>
          <c:tx>
            <c:v>silicate umol/Kg</c:v>
          </c:tx>
          <c:spPr>
            <a:ln w="28575" cap="rnd">
              <a:solidFill>
                <a:srgbClr val="FFC000"/>
              </a:solidFill>
              <a:round/>
            </a:ln>
            <a:effectLst/>
          </c:spPr>
          <c:marker>
            <c:symbol val="circle"/>
            <c:size val="7"/>
            <c:spPr>
              <a:solidFill>
                <a:srgbClr val="FFC000"/>
              </a:solidFill>
              <a:ln w="9525">
                <a:solidFill>
                  <a:srgbClr val="FFC000"/>
                </a:solidFill>
              </a:ln>
              <a:effectLst/>
            </c:spPr>
          </c:marker>
          <c:dPt>
            <c:idx val="0"/>
            <c:marker>
              <c:symbol val="circle"/>
              <c:size val="7"/>
              <c:spPr>
                <a:solidFill>
                  <a:schemeClr val="bg1"/>
                </a:solidFill>
                <a:ln w="9525">
                  <a:solidFill>
                    <a:srgbClr val="FFC000"/>
                  </a:solidFill>
                </a:ln>
                <a:effectLst/>
              </c:spPr>
            </c:marker>
            <c:bubble3D val="0"/>
            <c:extLst>
              <c:ext xmlns:c16="http://schemas.microsoft.com/office/drawing/2014/chart" uri="{C3380CC4-5D6E-409C-BE32-E72D297353CC}">
                <c16:uniqueId val="{00000018-E2F0-7249-BFC0-59447650AC11}"/>
              </c:ext>
            </c:extLst>
          </c:dPt>
          <c:dPt>
            <c:idx val="1"/>
            <c:marker>
              <c:symbol val="circle"/>
              <c:size val="7"/>
              <c:spPr>
                <a:solidFill>
                  <a:srgbClr val="FFC000"/>
                </a:solidFill>
                <a:ln w="9525">
                  <a:solidFill>
                    <a:srgbClr val="FFC000"/>
                  </a:solidFill>
                </a:ln>
                <a:effectLst/>
              </c:spPr>
            </c:marker>
            <c:bubble3D val="0"/>
            <c:spPr>
              <a:ln w="28575" cap="rnd">
                <a:noFill/>
                <a:round/>
              </a:ln>
              <a:effectLst/>
            </c:spPr>
            <c:extLst>
              <c:ext xmlns:c16="http://schemas.microsoft.com/office/drawing/2014/chart" uri="{C3380CC4-5D6E-409C-BE32-E72D297353CC}">
                <c16:uniqueId val="{00000017-E2F0-7249-BFC0-59447650AC11}"/>
              </c:ext>
            </c:extLst>
          </c:dPt>
          <c:dPt>
            <c:idx val="5"/>
            <c:marker>
              <c:symbol val="circle"/>
              <c:size val="7"/>
              <c:spPr>
                <a:solidFill>
                  <a:schemeClr val="bg1"/>
                </a:solidFill>
                <a:ln w="9525">
                  <a:solidFill>
                    <a:srgbClr val="FFC000"/>
                  </a:solidFill>
                </a:ln>
                <a:effectLst/>
              </c:spPr>
            </c:marker>
            <c:bubble3D val="0"/>
            <c:extLst>
              <c:ext xmlns:c16="http://schemas.microsoft.com/office/drawing/2014/chart" uri="{C3380CC4-5D6E-409C-BE32-E72D297353CC}">
                <c16:uniqueId val="{00000019-E2F0-7249-BFC0-59447650AC11}"/>
              </c:ext>
            </c:extLst>
          </c:dPt>
          <c:dPt>
            <c:idx val="26"/>
            <c:marker>
              <c:symbol val="circle"/>
              <c:size val="7"/>
              <c:spPr>
                <a:solidFill>
                  <a:schemeClr val="bg1"/>
                </a:solidFill>
                <a:ln w="9525">
                  <a:solidFill>
                    <a:srgbClr val="FFC000"/>
                  </a:solidFill>
                </a:ln>
                <a:effectLst/>
              </c:spPr>
            </c:marker>
            <c:bubble3D val="0"/>
            <c:spPr>
              <a:ln w="28575" cap="rnd">
                <a:noFill/>
                <a:round/>
              </a:ln>
              <a:effectLst/>
            </c:spPr>
            <c:extLst>
              <c:ext xmlns:c16="http://schemas.microsoft.com/office/drawing/2014/chart" uri="{C3380CC4-5D6E-409C-BE32-E72D297353CC}">
                <c16:uniqueId val="{0000001B-E2F0-7249-BFC0-59447650AC11}"/>
              </c:ext>
            </c:extLst>
          </c:dPt>
          <c:dPt>
            <c:idx val="28"/>
            <c:marker>
              <c:symbol val="circle"/>
              <c:size val="7"/>
              <c:spPr>
                <a:solidFill>
                  <a:schemeClr val="bg1"/>
                </a:solidFill>
                <a:ln w="9525">
                  <a:solidFill>
                    <a:srgbClr val="FFC000"/>
                  </a:solidFill>
                </a:ln>
                <a:effectLst/>
              </c:spPr>
            </c:marker>
            <c:bubble3D val="0"/>
            <c:extLst>
              <c:ext xmlns:c16="http://schemas.microsoft.com/office/drawing/2014/chart" uri="{C3380CC4-5D6E-409C-BE32-E72D297353CC}">
                <c16:uniqueId val="{0000001E-E2F0-7249-BFC0-59447650AC11}"/>
              </c:ext>
            </c:extLst>
          </c:dPt>
          <c:dPt>
            <c:idx val="29"/>
            <c:marker>
              <c:symbol val="circle"/>
              <c:size val="7"/>
              <c:spPr>
                <a:solidFill>
                  <a:schemeClr val="bg1"/>
                </a:solidFill>
                <a:ln w="9525">
                  <a:solidFill>
                    <a:srgbClr val="FFC000"/>
                  </a:solidFill>
                </a:ln>
                <a:effectLst/>
              </c:spPr>
            </c:marker>
            <c:bubble3D val="0"/>
            <c:spPr>
              <a:ln w="28575" cap="rnd">
                <a:noFill/>
                <a:round/>
              </a:ln>
              <a:effectLst/>
            </c:spPr>
            <c:extLst>
              <c:ext xmlns:c16="http://schemas.microsoft.com/office/drawing/2014/chart" uri="{C3380CC4-5D6E-409C-BE32-E72D297353CC}">
                <c16:uniqueId val="{0000001C-E2F0-7249-BFC0-59447650AC11}"/>
              </c:ext>
            </c:extLst>
          </c:dPt>
          <c:dPt>
            <c:idx val="30"/>
            <c:marker>
              <c:symbol val="circle"/>
              <c:size val="7"/>
              <c:spPr>
                <a:solidFill>
                  <a:schemeClr val="bg1"/>
                </a:solidFill>
                <a:ln w="9525">
                  <a:solidFill>
                    <a:srgbClr val="FFC000"/>
                  </a:solidFill>
                </a:ln>
                <a:effectLst/>
              </c:spPr>
            </c:marker>
            <c:bubble3D val="0"/>
            <c:extLst>
              <c:ext xmlns:c16="http://schemas.microsoft.com/office/drawing/2014/chart" uri="{C3380CC4-5D6E-409C-BE32-E72D297353CC}">
                <c16:uniqueId val="{0000001D-E2F0-7249-BFC0-59447650AC11}"/>
              </c:ext>
            </c:extLst>
          </c:dPt>
          <c:dPt>
            <c:idx val="31"/>
            <c:marker>
              <c:symbol val="circle"/>
              <c:size val="7"/>
              <c:spPr>
                <a:solidFill>
                  <a:schemeClr val="bg1"/>
                </a:solidFill>
                <a:ln w="9525">
                  <a:solidFill>
                    <a:srgbClr val="FFC000"/>
                  </a:solidFill>
                </a:ln>
                <a:effectLst/>
              </c:spPr>
            </c:marker>
            <c:bubble3D val="0"/>
            <c:extLst>
              <c:ext xmlns:c16="http://schemas.microsoft.com/office/drawing/2014/chart" uri="{C3380CC4-5D6E-409C-BE32-E72D297353CC}">
                <c16:uniqueId val="{00000020-E2F0-7249-BFC0-59447650AC11}"/>
              </c:ext>
            </c:extLst>
          </c:dPt>
          <c:dPt>
            <c:idx val="33"/>
            <c:marker>
              <c:symbol val="circle"/>
              <c:size val="7"/>
              <c:spPr>
                <a:solidFill>
                  <a:srgbClr val="FFC000"/>
                </a:solidFill>
                <a:ln w="9525">
                  <a:solidFill>
                    <a:srgbClr val="FFC000"/>
                  </a:solidFill>
                </a:ln>
                <a:effectLst/>
              </c:spPr>
            </c:marker>
            <c:bubble3D val="0"/>
            <c:spPr>
              <a:ln w="28575" cap="rnd">
                <a:noFill/>
                <a:round/>
              </a:ln>
              <a:effectLst/>
            </c:spPr>
            <c:extLst>
              <c:ext xmlns:c16="http://schemas.microsoft.com/office/drawing/2014/chart" uri="{C3380CC4-5D6E-409C-BE32-E72D297353CC}">
                <c16:uniqueId val="{0000002D-D9EC-A748-91E2-B6B54AD54F76}"/>
              </c:ext>
            </c:extLst>
          </c:dPt>
          <c:dPt>
            <c:idx val="34"/>
            <c:marker>
              <c:symbol val="circle"/>
              <c:size val="7"/>
              <c:spPr>
                <a:solidFill>
                  <a:schemeClr val="bg1"/>
                </a:solidFill>
                <a:ln w="9525">
                  <a:solidFill>
                    <a:srgbClr val="FFC000"/>
                  </a:solidFill>
                </a:ln>
                <a:effectLst/>
              </c:spPr>
            </c:marker>
            <c:bubble3D val="0"/>
            <c:spPr>
              <a:ln w="28575" cap="rnd">
                <a:noFill/>
                <a:round/>
              </a:ln>
              <a:effectLst/>
            </c:spPr>
            <c:extLst>
              <c:ext xmlns:c16="http://schemas.microsoft.com/office/drawing/2014/chart" uri="{C3380CC4-5D6E-409C-BE32-E72D297353CC}">
                <c16:uniqueId val="{0000001A-E2F0-7249-BFC0-59447650AC11}"/>
              </c:ext>
            </c:extLst>
          </c:dPt>
          <c:dPt>
            <c:idx val="35"/>
            <c:marker>
              <c:symbol val="circle"/>
              <c:size val="7"/>
              <c:spPr>
                <a:solidFill>
                  <a:schemeClr val="bg1"/>
                </a:solidFill>
                <a:ln w="9525">
                  <a:solidFill>
                    <a:srgbClr val="FFC000"/>
                  </a:solidFill>
                </a:ln>
                <a:effectLst/>
              </c:spPr>
            </c:marker>
            <c:bubble3D val="0"/>
            <c:spPr>
              <a:ln w="28575" cap="rnd">
                <a:noFill/>
                <a:round/>
              </a:ln>
              <a:effectLst/>
            </c:spPr>
            <c:extLst>
              <c:ext xmlns:c16="http://schemas.microsoft.com/office/drawing/2014/chart" uri="{C3380CC4-5D6E-409C-BE32-E72D297353CC}">
                <c16:uniqueId val="{00000025-E2F0-7249-BFC0-59447650AC11}"/>
              </c:ext>
            </c:extLst>
          </c:dPt>
          <c:dPt>
            <c:idx val="36"/>
            <c:marker>
              <c:symbol val="circle"/>
              <c:size val="7"/>
              <c:spPr>
                <a:solidFill>
                  <a:schemeClr val="bg1"/>
                </a:solidFill>
                <a:ln w="9525">
                  <a:solidFill>
                    <a:srgbClr val="FFC000"/>
                  </a:solidFill>
                </a:ln>
                <a:effectLst/>
              </c:spPr>
            </c:marker>
            <c:bubble3D val="0"/>
            <c:spPr>
              <a:ln w="28575" cap="rnd">
                <a:noFill/>
                <a:round/>
              </a:ln>
              <a:effectLst/>
            </c:spPr>
            <c:extLst>
              <c:ext xmlns:c16="http://schemas.microsoft.com/office/drawing/2014/chart" uri="{C3380CC4-5D6E-409C-BE32-E72D297353CC}">
                <c16:uniqueId val="{00000026-E2F0-7249-BFC0-59447650AC11}"/>
              </c:ext>
            </c:extLst>
          </c:dPt>
          <c:dPt>
            <c:idx val="37"/>
            <c:marker>
              <c:symbol val="circle"/>
              <c:size val="7"/>
              <c:spPr>
                <a:solidFill>
                  <a:schemeClr val="bg1"/>
                </a:solidFill>
                <a:ln w="9525">
                  <a:solidFill>
                    <a:srgbClr val="FFC000"/>
                  </a:solidFill>
                </a:ln>
                <a:effectLst/>
              </c:spPr>
            </c:marker>
            <c:bubble3D val="0"/>
            <c:spPr>
              <a:ln w="28575" cap="rnd">
                <a:noFill/>
                <a:round/>
              </a:ln>
              <a:effectLst/>
            </c:spPr>
            <c:extLst>
              <c:ext xmlns:c16="http://schemas.microsoft.com/office/drawing/2014/chart" uri="{C3380CC4-5D6E-409C-BE32-E72D297353CC}">
                <c16:uniqueId val="{00000029-E2F0-7249-BFC0-59447650AC11}"/>
              </c:ext>
            </c:extLst>
          </c:dPt>
          <c:dPt>
            <c:idx val="38"/>
            <c:marker>
              <c:symbol val="circle"/>
              <c:size val="7"/>
              <c:spPr>
                <a:solidFill>
                  <a:schemeClr val="bg1"/>
                </a:solidFill>
                <a:ln w="9525">
                  <a:solidFill>
                    <a:srgbClr val="FFC000"/>
                  </a:solidFill>
                </a:ln>
                <a:effectLst/>
              </c:spPr>
            </c:marker>
            <c:bubble3D val="0"/>
            <c:extLst>
              <c:ext xmlns:c16="http://schemas.microsoft.com/office/drawing/2014/chart" uri="{C3380CC4-5D6E-409C-BE32-E72D297353CC}">
                <c16:uniqueId val="{00000028-E2F0-7249-BFC0-59447650AC11}"/>
              </c:ext>
            </c:extLst>
          </c:dPt>
          <c:dPt>
            <c:idx val="39"/>
            <c:marker>
              <c:symbol val="circle"/>
              <c:size val="7"/>
              <c:spPr>
                <a:solidFill>
                  <a:schemeClr val="bg1"/>
                </a:solidFill>
                <a:ln w="9525">
                  <a:solidFill>
                    <a:srgbClr val="FFC000"/>
                  </a:solidFill>
                </a:ln>
                <a:effectLst/>
              </c:spPr>
            </c:marker>
            <c:bubble3D val="0"/>
            <c:spPr>
              <a:ln w="28575" cap="rnd">
                <a:noFill/>
                <a:round/>
              </a:ln>
              <a:effectLst/>
            </c:spPr>
            <c:extLst>
              <c:ext xmlns:c16="http://schemas.microsoft.com/office/drawing/2014/chart" uri="{C3380CC4-5D6E-409C-BE32-E72D297353CC}">
                <c16:uniqueId val="{00000027-E2F0-7249-BFC0-59447650AC11}"/>
              </c:ext>
            </c:extLst>
          </c:dPt>
          <c:cat>
            <c:numRef>
              <c:f>plots!$B$19:$B$58</c:f>
              <c:numCache>
                <c:formatCode>m/d/yy\ h:mm</c:formatCode>
                <c:ptCount val="40"/>
                <c:pt idx="0">
                  <c:v>43339.708330000001</c:v>
                </c:pt>
                <c:pt idx="1">
                  <c:v>43348.708330000001</c:v>
                </c:pt>
                <c:pt idx="2">
                  <c:v>43357.708330000001</c:v>
                </c:pt>
                <c:pt idx="3">
                  <c:v>43366.708330000001</c:v>
                </c:pt>
                <c:pt idx="4">
                  <c:v>43375.708330000001</c:v>
                </c:pt>
                <c:pt idx="5">
                  <c:v>43384.708330000001</c:v>
                </c:pt>
                <c:pt idx="6">
                  <c:v>43393.708330000001</c:v>
                </c:pt>
                <c:pt idx="7">
                  <c:v>43402.708330000001</c:v>
                </c:pt>
                <c:pt idx="8">
                  <c:v>43411.708330000001</c:v>
                </c:pt>
                <c:pt idx="9">
                  <c:v>43420.708330000001</c:v>
                </c:pt>
                <c:pt idx="10">
                  <c:v>43429.708330000001</c:v>
                </c:pt>
                <c:pt idx="11">
                  <c:v>43438.708330000001</c:v>
                </c:pt>
                <c:pt idx="12">
                  <c:v>43447.708330000001</c:v>
                </c:pt>
                <c:pt idx="13">
                  <c:v>43456.708330000001</c:v>
                </c:pt>
                <c:pt idx="14">
                  <c:v>43465.708330000001</c:v>
                </c:pt>
                <c:pt idx="15">
                  <c:v>43474.708330000001</c:v>
                </c:pt>
                <c:pt idx="16">
                  <c:v>43483.708330000001</c:v>
                </c:pt>
                <c:pt idx="17">
                  <c:v>43492.708330000001</c:v>
                </c:pt>
                <c:pt idx="18">
                  <c:v>43501.708330000001</c:v>
                </c:pt>
                <c:pt idx="19">
                  <c:v>43510.708330000001</c:v>
                </c:pt>
                <c:pt idx="20">
                  <c:v>43519.708330000001</c:v>
                </c:pt>
                <c:pt idx="21">
                  <c:v>43528.708330000001</c:v>
                </c:pt>
                <c:pt idx="22">
                  <c:v>43537.708330000001</c:v>
                </c:pt>
                <c:pt idx="23">
                  <c:v>43546.708330000001</c:v>
                </c:pt>
                <c:pt idx="24">
                  <c:v>43374.499305555553</c:v>
                </c:pt>
                <c:pt idx="25">
                  <c:v>43374.499305555553</c:v>
                </c:pt>
                <c:pt idx="26">
                  <c:v>43334.463912037034</c:v>
                </c:pt>
                <c:pt idx="27">
                  <c:v>43540.659398148149</c:v>
                </c:pt>
                <c:pt idx="28">
                  <c:v>43540.659398148149</c:v>
                </c:pt>
                <c:pt idx="29">
                  <c:v>43541.072881944441</c:v>
                </c:pt>
                <c:pt idx="30">
                  <c:v>43543.06627314815</c:v>
                </c:pt>
                <c:pt idx="31">
                  <c:v>43543.52716435185</c:v>
                </c:pt>
                <c:pt idx="32">
                  <c:v>43544.250092592592</c:v>
                </c:pt>
                <c:pt idx="33">
                  <c:v>43544.250092592592</c:v>
                </c:pt>
                <c:pt idx="34">
                  <c:v>43548.084293981483</c:v>
                </c:pt>
                <c:pt idx="35">
                  <c:v>43551.080648148149</c:v>
                </c:pt>
                <c:pt idx="36">
                  <c:v>43552.528738425928</c:v>
                </c:pt>
                <c:pt idx="37">
                  <c:v>43553.065393518518</c:v>
                </c:pt>
                <c:pt idx="38">
                  <c:v>43554.088067129633</c:v>
                </c:pt>
                <c:pt idx="39">
                  <c:v>43554.548564814817</c:v>
                </c:pt>
              </c:numCache>
            </c:numRef>
          </c:cat>
          <c:val>
            <c:numRef>
              <c:f>plots!$E$19:$E$58</c:f>
              <c:numCache>
                <c:formatCode>0.00</c:formatCode>
                <c:ptCount val="40"/>
                <c:pt idx="0">
                  <c:v>3.0698225881391905</c:v>
                </c:pt>
                <c:pt idx="1">
                  <c:v>2.5605956615084677</c:v>
                </c:pt>
                <c:pt idx="2">
                  <c:v>2.5543556663991098</c:v>
                </c:pt>
                <c:pt idx="3">
                  <c:v>2.3621555713998852</c:v>
                </c:pt>
                <c:pt idx="4">
                  <c:v>2.2666413218201247</c:v>
                </c:pt>
                <c:pt idx="5">
                  <c:v>3.2861315974788168</c:v>
                </c:pt>
                <c:pt idx="6">
                  <c:v>3.739496320526694</c:v>
                </c:pt>
                <c:pt idx="7">
                  <c:v>3.7442421784546749</c:v>
                </c:pt>
                <c:pt idx="8">
                  <c:v>3.0517991819651775</c:v>
                </c:pt>
                <c:pt idx="9">
                  <c:v>2.7568059442552229</c:v>
                </c:pt>
                <c:pt idx="10">
                  <c:v>2.757683426062731</c:v>
                </c:pt>
                <c:pt idx="11">
                  <c:v>5.0312806345070413</c:v>
                </c:pt>
                <c:pt idx="12">
                  <c:v>3.8057026840188648</c:v>
                </c:pt>
                <c:pt idx="13">
                  <c:v>1.2977755936680824</c:v>
                </c:pt>
                <c:pt idx="14">
                  <c:v>2.5081728284271123</c:v>
                </c:pt>
                <c:pt idx="15">
                  <c:v>1.5755707564600039</c:v>
                </c:pt>
                <c:pt idx="16">
                  <c:v>1.2928995650170063</c:v>
                </c:pt>
                <c:pt idx="17">
                  <c:v>1.1805608263366276</c:v>
                </c:pt>
                <c:pt idx="18">
                  <c:v>1.674081171669183</c:v>
                </c:pt>
                <c:pt idx="19">
                  <c:v>2.6607044178023593</c:v>
                </c:pt>
                <c:pt idx="20">
                  <c:v>1.2902894789424122</c:v>
                </c:pt>
                <c:pt idx="21">
                  <c:v>0.88591488791901429</c:v>
                </c:pt>
                <c:pt idx="22">
                  <c:v>3.1513175827627271</c:v>
                </c:pt>
                <c:pt idx="23">
                  <c:v>2.0176666039729296</c:v>
                </c:pt>
                <c:pt idx="24">
                  <c:v>2.4348103867063253</c:v>
                </c:pt>
                <c:pt idx="25">
                  <c:v>2.4348080153879867</c:v>
                </c:pt>
                <c:pt idx="26">
                  <c:v>2.3783459490204182</c:v>
                </c:pt>
                <c:pt idx="27">
                  <c:v>0.8232348482099785</c:v>
                </c:pt>
                <c:pt idx="28">
                  <c:v>0.81154393912297285</c:v>
                </c:pt>
                <c:pt idx="29">
                  <c:v>0.93525748968902089</c:v>
                </c:pt>
                <c:pt idx="30">
                  <c:v>0.9946744715282958</c:v>
                </c:pt>
                <c:pt idx="31">
                  <c:v>0.8495571370915268</c:v>
                </c:pt>
                <c:pt idx="32">
                  <c:v>0.75509597771315773</c:v>
                </c:pt>
                <c:pt idx="33">
                  <c:v>0.82232343271736863</c:v>
                </c:pt>
                <c:pt idx="34">
                  <c:v>0.55631166271207522</c:v>
                </c:pt>
                <c:pt idx="35">
                  <c:v>1.9920761678956649</c:v>
                </c:pt>
                <c:pt idx="36">
                  <c:v>2.9447847317073412</c:v>
                </c:pt>
                <c:pt idx="37">
                  <c:v>1.6131738963592182</c:v>
                </c:pt>
                <c:pt idx="38">
                  <c:v>1.4680140360608551</c:v>
                </c:pt>
                <c:pt idx="39">
                  <c:v>1.7202965813856712</c:v>
                </c:pt>
              </c:numCache>
            </c:numRef>
          </c:val>
          <c:smooth val="0"/>
          <c:extLst>
            <c:ext xmlns:c16="http://schemas.microsoft.com/office/drawing/2014/chart" uri="{C3380CC4-5D6E-409C-BE32-E72D297353CC}">
              <c16:uniqueId val="{00000015-E2F0-7249-BFC0-59447650AC11}"/>
            </c:ext>
          </c:extLst>
        </c:ser>
        <c:dLbls>
          <c:showLegendKey val="0"/>
          <c:showVal val="0"/>
          <c:showCatName val="0"/>
          <c:showSerName val="0"/>
          <c:showPercent val="0"/>
          <c:showBubbleSize val="0"/>
        </c:dLbls>
        <c:marker val="1"/>
        <c:smooth val="0"/>
        <c:axId val="1059212975"/>
        <c:axId val="1059266303"/>
      </c:lineChart>
      <c:dateAx>
        <c:axId val="1050724287"/>
        <c:scaling>
          <c:orientation val="minMax"/>
        </c:scaling>
        <c:delete val="0"/>
        <c:axPos val="b"/>
        <c:numFmt formatCode="m/d/yy\ h:mm" sourceLinked="1"/>
        <c:majorTickMark val="in"/>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1943055"/>
        <c:crosses val="autoZero"/>
        <c:auto val="1"/>
        <c:lblOffset val="100"/>
        <c:baseTimeUnit val="days"/>
      </c:dateAx>
      <c:valAx>
        <c:axId val="105194305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nitrate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0724287"/>
        <c:crosses val="autoZero"/>
        <c:crossBetween val="between"/>
      </c:valAx>
      <c:valAx>
        <c:axId val="1059266303"/>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phosphate and</a:t>
                </a:r>
                <a:r>
                  <a:rPr lang="en-US" baseline="0"/>
                  <a:t> silicate </a:t>
                </a:r>
                <a:endParaRPr lang="en-US"/>
              </a:p>
            </c:rich>
          </c:tx>
          <c:layout>
            <c:manualLayout>
              <c:xMode val="edge"/>
              <c:yMode val="edge"/>
              <c:x val="0.97786358448609301"/>
              <c:y val="0.32733375666751335"/>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9212975"/>
        <c:crosses val="max"/>
        <c:crossBetween val="between"/>
      </c:valAx>
      <c:dateAx>
        <c:axId val="1059212975"/>
        <c:scaling>
          <c:orientation val="minMax"/>
        </c:scaling>
        <c:delete val="1"/>
        <c:axPos val="b"/>
        <c:numFmt formatCode="m/d/yy\ h:mm" sourceLinked="1"/>
        <c:majorTickMark val="out"/>
        <c:minorTickMark val="none"/>
        <c:tickLblPos val="nextTo"/>
        <c:crossAx val="1059266303"/>
        <c:crosses val="autoZero"/>
        <c:auto val="1"/>
        <c:lblOffset val="100"/>
        <c:baseTimeUnit val="days"/>
      </c:dateAx>
      <c:spPr>
        <a:noFill/>
        <a:ln>
          <a:solidFill>
            <a:schemeClr val="bg1">
              <a:lumMod val="75000"/>
            </a:schemeClr>
          </a:solidFill>
        </a:ln>
        <a:effectLst/>
      </c:spPr>
    </c:plotArea>
    <c:legend>
      <c:legendPos val="r"/>
      <c:layout>
        <c:manualLayout>
          <c:xMode val="edge"/>
          <c:yMode val="edge"/>
          <c:x val="0.6749053302299477"/>
          <c:y val="0.13139446278892558"/>
          <c:w val="0.10706531966523053"/>
          <c:h val="0.1633075946151892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SOTS7.5</a:t>
            </a:r>
            <a:r>
              <a:rPr lang="en-US" baseline="0"/>
              <a:t> RAS (solid) CTD (circle) DIC/alkalinity vs sampling date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4004369872614097E-2"/>
          <c:y val="0.12968531468531469"/>
          <c:w val="0.87511324566104631"/>
          <c:h val="0.67081107868509449"/>
        </c:manualLayout>
      </c:layout>
      <c:lineChart>
        <c:grouping val="standard"/>
        <c:varyColors val="0"/>
        <c:ser>
          <c:idx val="0"/>
          <c:order val="0"/>
          <c:tx>
            <c:v>alkalinity um/Kg</c:v>
          </c:tx>
          <c:spPr>
            <a:ln w="28575" cap="rnd">
              <a:solidFill>
                <a:schemeClr val="accent1"/>
              </a:solidFill>
              <a:round/>
            </a:ln>
            <a:effectLst/>
          </c:spPr>
          <c:marker>
            <c:symbol val="circle"/>
            <c:size val="7"/>
            <c:spPr>
              <a:solidFill>
                <a:schemeClr val="accent1"/>
              </a:solidFill>
              <a:ln w="9525">
                <a:solidFill>
                  <a:schemeClr val="accent1"/>
                </a:solidFill>
              </a:ln>
              <a:effectLst/>
            </c:spPr>
          </c:marker>
          <c:dPt>
            <c:idx val="0"/>
            <c:marker>
              <c:symbol val="circle"/>
              <c:size val="7"/>
              <c:spPr>
                <a:solidFill>
                  <a:schemeClr val="bg1"/>
                </a:solidFill>
                <a:ln w="9525">
                  <a:solidFill>
                    <a:schemeClr val="accent1"/>
                  </a:solidFill>
                </a:ln>
                <a:effectLst/>
              </c:spPr>
            </c:marker>
            <c:bubble3D val="0"/>
            <c:extLst>
              <c:ext xmlns:c16="http://schemas.microsoft.com/office/drawing/2014/chart" uri="{C3380CC4-5D6E-409C-BE32-E72D297353CC}">
                <c16:uniqueId val="{00000003-F881-984F-990A-302BCFE50982}"/>
              </c:ext>
            </c:extLst>
          </c:dPt>
          <c:dPt>
            <c:idx val="1"/>
            <c:marker>
              <c:symbol val="circle"/>
              <c:size val="7"/>
              <c:spPr>
                <a:solidFill>
                  <a:schemeClr val="bg1"/>
                </a:solidFill>
                <a:ln w="9525">
                  <a:solidFill>
                    <a:schemeClr val="accent1"/>
                  </a:solidFill>
                </a:ln>
                <a:effectLst/>
              </c:spPr>
            </c:marker>
            <c:bubble3D val="0"/>
            <c:extLst>
              <c:ext xmlns:c16="http://schemas.microsoft.com/office/drawing/2014/chart" uri="{C3380CC4-5D6E-409C-BE32-E72D297353CC}">
                <c16:uniqueId val="{0000000A-F881-984F-990A-302BCFE50982}"/>
              </c:ext>
            </c:extLst>
          </c:dPt>
          <c:dPt>
            <c:idx val="2"/>
            <c:marker>
              <c:symbol val="circle"/>
              <c:size val="7"/>
              <c:spPr>
                <a:solidFill>
                  <a:schemeClr val="accent1"/>
                </a:solidFill>
                <a:ln w="9525">
                  <a:solidFill>
                    <a:schemeClr val="accent1"/>
                  </a:solidFill>
                </a:ln>
                <a:effectLst/>
              </c:spPr>
            </c:marker>
            <c:bubble3D val="0"/>
            <c:spPr>
              <a:ln w="28575" cap="rnd">
                <a:noFill/>
                <a:round/>
              </a:ln>
              <a:effectLst/>
            </c:spPr>
            <c:extLst>
              <c:ext xmlns:c16="http://schemas.microsoft.com/office/drawing/2014/chart" uri="{C3380CC4-5D6E-409C-BE32-E72D297353CC}">
                <c16:uniqueId val="{00000002-F881-984F-990A-302BCFE50982}"/>
              </c:ext>
            </c:extLst>
          </c:dPt>
          <c:dPt>
            <c:idx val="6"/>
            <c:marker>
              <c:symbol val="circle"/>
              <c:size val="7"/>
              <c:spPr>
                <a:solidFill>
                  <a:schemeClr val="bg1"/>
                </a:solidFill>
                <a:ln w="9525">
                  <a:solidFill>
                    <a:schemeClr val="accent1"/>
                  </a:solidFill>
                </a:ln>
                <a:effectLst/>
              </c:spPr>
            </c:marker>
            <c:bubble3D val="0"/>
            <c:extLst>
              <c:ext xmlns:c16="http://schemas.microsoft.com/office/drawing/2014/chart" uri="{C3380CC4-5D6E-409C-BE32-E72D297353CC}">
                <c16:uniqueId val="{0000000B-F881-984F-990A-302BCFE50982}"/>
              </c:ext>
            </c:extLst>
          </c:dPt>
          <c:dPt>
            <c:idx val="27"/>
            <c:marker>
              <c:symbol val="circle"/>
              <c:size val="7"/>
              <c:spPr>
                <a:solidFill>
                  <a:schemeClr val="bg1"/>
                </a:solidFill>
                <a:ln w="9525">
                  <a:solidFill>
                    <a:schemeClr val="accent1"/>
                  </a:solidFill>
                </a:ln>
                <a:effectLst/>
              </c:spPr>
            </c:marker>
            <c:bubble3D val="0"/>
            <c:spPr>
              <a:ln w="28575" cap="rnd">
                <a:noFill/>
                <a:round/>
              </a:ln>
              <a:effectLst/>
            </c:spPr>
            <c:extLst>
              <c:ext xmlns:c16="http://schemas.microsoft.com/office/drawing/2014/chart" uri="{C3380CC4-5D6E-409C-BE32-E72D297353CC}">
                <c16:uniqueId val="{00000014-2627-4045-8ADE-D54AD9A55DC2}"/>
              </c:ext>
            </c:extLst>
          </c:dPt>
          <c:dPt>
            <c:idx val="29"/>
            <c:marker>
              <c:symbol val="circle"/>
              <c:size val="7"/>
              <c:spPr>
                <a:solidFill>
                  <a:schemeClr val="accent1"/>
                </a:solidFill>
                <a:ln w="9525">
                  <a:solidFill>
                    <a:schemeClr val="accent1"/>
                  </a:solidFill>
                </a:ln>
                <a:effectLst/>
              </c:spPr>
            </c:marker>
            <c:bubble3D val="0"/>
            <c:spPr>
              <a:ln w="28575" cap="rnd">
                <a:noFill/>
                <a:round/>
              </a:ln>
              <a:effectLst/>
            </c:spPr>
            <c:extLst>
              <c:ext xmlns:c16="http://schemas.microsoft.com/office/drawing/2014/chart" uri="{C3380CC4-5D6E-409C-BE32-E72D297353CC}">
                <c16:uniqueId val="{00000012-2627-4045-8ADE-D54AD9A55DC2}"/>
              </c:ext>
            </c:extLst>
          </c:dPt>
          <c:dPt>
            <c:idx val="30"/>
            <c:marker>
              <c:symbol val="circle"/>
              <c:size val="7"/>
              <c:spPr>
                <a:solidFill>
                  <a:schemeClr val="bg1"/>
                </a:solidFill>
                <a:ln w="9525">
                  <a:solidFill>
                    <a:schemeClr val="accent1"/>
                  </a:solidFill>
                </a:ln>
                <a:effectLst/>
              </c:spPr>
            </c:marker>
            <c:bubble3D val="0"/>
            <c:spPr>
              <a:ln w="28575" cap="rnd">
                <a:noFill/>
                <a:round/>
              </a:ln>
              <a:effectLst/>
            </c:spPr>
            <c:extLst>
              <c:ext xmlns:c16="http://schemas.microsoft.com/office/drawing/2014/chart" uri="{C3380CC4-5D6E-409C-BE32-E72D297353CC}">
                <c16:uniqueId val="{00000011-2627-4045-8ADE-D54AD9A55DC2}"/>
              </c:ext>
            </c:extLst>
          </c:dPt>
          <c:cat>
            <c:numRef>
              <c:f>plots!$B$64:$B$95</c:f>
              <c:numCache>
                <c:formatCode>m/d/yy\ h:mm</c:formatCode>
                <c:ptCount val="32"/>
                <c:pt idx="0">
                  <c:v>43339.708330000001</c:v>
                </c:pt>
                <c:pt idx="1">
                  <c:v>43348.708330000001</c:v>
                </c:pt>
                <c:pt idx="2">
                  <c:v>43357.708330000001</c:v>
                </c:pt>
                <c:pt idx="3">
                  <c:v>43366.708330000001</c:v>
                </c:pt>
                <c:pt idx="4">
                  <c:v>43375.708330000001</c:v>
                </c:pt>
                <c:pt idx="5">
                  <c:v>43384.708330000001</c:v>
                </c:pt>
                <c:pt idx="6">
                  <c:v>43393.708330000001</c:v>
                </c:pt>
                <c:pt idx="7">
                  <c:v>43402.708330000001</c:v>
                </c:pt>
                <c:pt idx="8">
                  <c:v>43411.708330000001</c:v>
                </c:pt>
                <c:pt idx="9">
                  <c:v>43420.708330000001</c:v>
                </c:pt>
                <c:pt idx="10">
                  <c:v>43429.708330000001</c:v>
                </c:pt>
                <c:pt idx="11">
                  <c:v>43438.708330000001</c:v>
                </c:pt>
                <c:pt idx="12">
                  <c:v>43447.708330000001</c:v>
                </c:pt>
                <c:pt idx="13">
                  <c:v>43456.708330000001</c:v>
                </c:pt>
                <c:pt idx="14">
                  <c:v>43465.708330000001</c:v>
                </c:pt>
                <c:pt idx="15">
                  <c:v>43474.708330000001</c:v>
                </c:pt>
                <c:pt idx="16">
                  <c:v>43483.708330000001</c:v>
                </c:pt>
                <c:pt idx="17">
                  <c:v>43492.708330000001</c:v>
                </c:pt>
                <c:pt idx="18">
                  <c:v>43501.708330000001</c:v>
                </c:pt>
                <c:pt idx="19">
                  <c:v>43510.708330000001</c:v>
                </c:pt>
                <c:pt idx="20">
                  <c:v>43519.708330000001</c:v>
                </c:pt>
                <c:pt idx="21">
                  <c:v>43528.708330000001</c:v>
                </c:pt>
                <c:pt idx="22">
                  <c:v>43537.708330000001</c:v>
                </c:pt>
                <c:pt idx="23">
                  <c:v>43546.708330000001</c:v>
                </c:pt>
                <c:pt idx="24">
                  <c:v>43334.452777777777</c:v>
                </c:pt>
                <c:pt idx="25">
                  <c:v>43334.452777777777</c:v>
                </c:pt>
                <c:pt idx="26">
                  <c:v>43374.32708333333</c:v>
                </c:pt>
                <c:pt idx="27">
                  <c:v>43374.32708333333</c:v>
                </c:pt>
                <c:pt idx="28">
                  <c:v>43543.499988425923</c:v>
                </c:pt>
                <c:pt idx="29">
                  <c:v>43543.499988425923</c:v>
                </c:pt>
                <c:pt idx="30">
                  <c:v>43548.057106481479</c:v>
                </c:pt>
                <c:pt idx="31">
                  <c:v>43548.057106481479</c:v>
                </c:pt>
              </c:numCache>
            </c:numRef>
          </c:cat>
          <c:val>
            <c:numRef>
              <c:f>plots!$C$64:$C$95</c:f>
              <c:numCache>
                <c:formatCode>0.0</c:formatCode>
                <c:ptCount val="32"/>
                <c:pt idx="0">
                  <c:v>2295.6399650871836</c:v>
                </c:pt>
                <c:pt idx="1">
                  <c:v>2292.560688787908</c:v>
                </c:pt>
                <c:pt idx="2">
                  <c:v>2289.4938816418339</c:v>
                </c:pt>
                <c:pt idx="3">
                  <c:v>2289.0126854455866</c:v>
                </c:pt>
                <c:pt idx="4">
                  <c:v>2290.1146420625987</c:v>
                </c:pt>
                <c:pt idx="5">
                  <c:v>2226.7720016758035</c:v>
                </c:pt>
                <c:pt idx="6">
                  <c:v>2288.9258750039785</c:v>
                </c:pt>
                <c:pt idx="7">
                  <c:v>2284.9938640878017</c:v>
                </c:pt>
                <c:pt idx="8">
                  <c:v>2239.6510492065008</c:v>
                </c:pt>
                <c:pt idx="9">
                  <c:v>2241.6479764806868</c:v>
                </c:pt>
                <c:pt idx="10">
                  <c:v>2226.8458932863755</c:v>
                </c:pt>
                <c:pt idx="11">
                  <c:v>2283.5106037632418</c:v>
                </c:pt>
                <c:pt idx="12">
                  <c:v>2238.9570118156512</c:v>
                </c:pt>
                <c:pt idx="13">
                  <c:v>2229.651234621444</c:v>
                </c:pt>
                <c:pt idx="14">
                  <c:v>2247.2471534611436</c:v>
                </c:pt>
                <c:pt idx="15">
                  <c:v>2276.3523134037114</c:v>
                </c:pt>
                <c:pt idx="16">
                  <c:v>2287.9735847394786</c:v>
                </c:pt>
                <c:pt idx="17">
                  <c:v>2247.4052764840085</c:v>
                </c:pt>
                <c:pt idx="18">
                  <c:v>2293.8819239321915</c:v>
                </c:pt>
                <c:pt idx="19">
                  <c:v>2284.4799427673188</c:v>
                </c:pt>
                <c:pt idx="20">
                  <c:v>2234.3563412980579</c:v>
                </c:pt>
                <c:pt idx="21">
                  <c:v>2255.2434432172636</c:v>
                </c:pt>
                <c:pt idx="22">
                  <c:v>2287.7805167313754</c:v>
                </c:pt>
                <c:pt idx="23">
                  <c:v>2287.7640270970824</c:v>
                </c:pt>
                <c:pt idx="24" formatCode="0.00">
                  <c:v>2301.6326126421918</c:v>
                </c:pt>
                <c:pt idx="25" formatCode="0.00">
                  <c:v>2302.1243251047295</c:v>
                </c:pt>
                <c:pt idx="26" formatCode="0.00">
                  <c:v>2296.0065721553001</c:v>
                </c:pt>
                <c:pt idx="27" formatCode="0.00">
                  <c:v>2295.9249995437758</c:v>
                </c:pt>
                <c:pt idx="28" formatCode="0.00">
                  <c:v>2294.4467540704309</c:v>
                </c:pt>
                <c:pt idx="29" formatCode="0.00">
                  <c:v>2295.8929908812893</c:v>
                </c:pt>
                <c:pt idx="30" formatCode="0.00">
                  <c:v>2295.1524709618611</c:v>
                </c:pt>
                <c:pt idx="31" formatCode="0.00">
                  <c:v>2295.9698391858865</c:v>
                </c:pt>
              </c:numCache>
            </c:numRef>
          </c:val>
          <c:smooth val="0"/>
          <c:extLst>
            <c:ext xmlns:c16="http://schemas.microsoft.com/office/drawing/2014/chart" uri="{C3380CC4-5D6E-409C-BE32-E72D297353CC}">
              <c16:uniqueId val="{00000000-F881-984F-990A-302BCFE50982}"/>
            </c:ext>
          </c:extLst>
        </c:ser>
        <c:ser>
          <c:idx val="1"/>
          <c:order val="1"/>
          <c:tx>
            <c:v>DIC umol/Kg</c:v>
          </c:tx>
          <c:spPr>
            <a:ln w="28575" cap="rnd">
              <a:solidFill>
                <a:schemeClr val="accent2"/>
              </a:solidFill>
              <a:round/>
            </a:ln>
            <a:effectLst/>
          </c:spPr>
          <c:marker>
            <c:symbol val="circle"/>
            <c:size val="7"/>
            <c:spPr>
              <a:solidFill>
                <a:schemeClr val="accent2"/>
              </a:solidFill>
              <a:ln w="9525">
                <a:solidFill>
                  <a:schemeClr val="accent2"/>
                </a:solidFill>
              </a:ln>
              <a:effectLst/>
            </c:spPr>
          </c:marker>
          <c:dPt>
            <c:idx val="0"/>
            <c:marker>
              <c:symbol val="circle"/>
              <c:size val="7"/>
              <c:spPr>
                <a:solidFill>
                  <a:schemeClr val="bg1"/>
                </a:solidFill>
                <a:ln w="9525">
                  <a:solidFill>
                    <a:schemeClr val="accent2"/>
                  </a:solidFill>
                </a:ln>
                <a:effectLst/>
              </c:spPr>
            </c:marker>
            <c:bubble3D val="0"/>
            <c:extLst>
              <c:ext xmlns:c16="http://schemas.microsoft.com/office/drawing/2014/chart" uri="{C3380CC4-5D6E-409C-BE32-E72D297353CC}">
                <c16:uniqueId val="{00000006-F881-984F-990A-302BCFE50982}"/>
              </c:ext>
            </c:extLst>
          </c:dPt>
          <c:dPt>
            <c:idx val="1"/>
            <c:marker>
              <c:symbol val="circle"/>
              <c:size val="7"/>
              <c:spPr>
                <a:solidFill>
                  <a:schemeClr val="bg1"/>
                </a:solidFill>
                <a:ln w="9525">
                  <a:solidFill>
                    <a:schemeClr val="accent2"/>
                  </a:solidFill>
                </a:ln>
                <a:effectLst/>
              </c:spPr>
            </c:marker>
            <c:bubble3D val="0"/>
            <c:extLst>
              <c:ext xmlns:c16="http://schemas.microsoft.com/office/drawing/2014/chart" uri="{C3380CC4-5D6E-409C-BE32-E72D297353CC}">
                <c16:uniqueId val="{00000009-F881-984F-990A-302BCFE50982}"/>
              </c:ext>
            </c:extLst>
          </c:dPt>
          <c:dPt>
            <c:idx val="2"/>
            <c:marker>
              <c:symbol val="circle"/>
              <c:size val="7"/>
              <c:spPr>
                <a:solidFill>
                  <a:schemeClr val="accent2"/>
                </a:solidFill>
                <a:ln w="9525">
                  <a:solidFill>
                    <a:schemeClr val="accent2"/>
                  </a:solidFill>
                </a:ln>
                <a:effectLst/>
              </c:spPr>
            </c:marker>
            <c:bubble3D val="0"/>
            <c:spPr>
              <a:ln w="28575" cap="rnd">
                <a:noFill/>
                <a:round/>
              </a:ln>
              <a:effectLst/>
            </c:spPr>
            <c:extLst>
              <c:ext xmlns:c16="http://schemas.microsoft.com/office/drawing/2014/chart" uri="{C3380CC4-5D6E-409C-BE32-E72D297353CC}">
                <c16:uniqueId val="{00000005-F881-984F-990A-302BCFE50982}"/>
              </c:ext>
            </c:extLst>
          </c:dPt>
          <c:dPt>
            <c:idx val="6"/>
            <c:marker>
              <c:symbol val="circle"/>
              <c:size val="7"/>
              <c:spPr>
                <a:solidFill>
                  <a:schemeClr val="bg1"/>
                </a:solidFill>
                <a:ln w="9525">
                  <a:solidFill>
                    <a:schemeClr val="accent2"/>
                  </a:solidFill>
                </a:ln>
                <a:effectLst/>
              </c:spPr>
            </c:marker>
            <c:bubble3D val="0"/>
            <c:spPr>
              <a:ln w="28575" cap="rnd">
                <a:noFill/>
                <a:round/>
              </a:ln>
              <a:effectLst/>
            </c:spPr>
            <c:extLst>
              <c:ext xmlns:c16="http://schemas.microsoft.com/office/drawing/2014/chart" uri="{C3380CC4-5D6E-409C-BE32-E72D297353CC}">
                <c16:uniqueId val="{00000008-F881-984F-990A-302BCFE50982}"/>
              </c:ext>
            </c:extLst>
          </c:dPt>
          <c:dPt>
            <c:idx val="7"/>
            <c:marker>
              <c:symbol val="circle"/>
              <c:size val="7"/>
              <c:spPr>
                <a:noFill/>
                <a:ln w="9525">
                  <a:solidFill>
                    <a:schemeClr val="accent2"/>
                  </a:solidFill>
                </a:ln>
                <a:effectLst/>
              </c:spPr>
            </c:marker>
            <c:bubble3D val="0"/>
            <c:spPr>
              <a:ln w="28575" cap="rnd">
                <a:noFill/>
                <a:round/>
              </a:ln>
              <a:effectLst/>
            </c:spPr>
            <c:extLst>
              <c:ext xmlns:c16="http://schemas.microsoft.com/office/drawing/2014/chart" uri="{C3380CC4-5D6E-409C-BE32-E72D297353CC}">
                <c16:uniqueId val="{00000007-F881-984F-990A-302BCFE50982}"/>
              </c:ext>
            </c:extLst>
          </c:dPt>
          <c:dPt>
            <c:idx val="8"/>
            <c:marker>
              <c:symbol val="circle"/>
              <c:size val="7"/>
              <c:spPr>
                <a:solidFill>
                  <a:schemeClr val="accent2"/>
                </a:solidFill>
                <a:ln w="9525">
                  <a:solidFill>
                    <a:schemeClr val="accent2"/>
                  </a:solidFill>
                </a:ln>
                <a:effectLst/>
              </c:spPr>
            </c:marker>
            <c:bubble3D val="0"/>
            <c:spPr>
              <a:ln w="28575" cap="rnd">
                <a:noFill/>
                <a:round/>
              </a:ln>
              <a:effectLst/>
            </c:spPr>
            <c:extLst>
              <c:ext xmlns:c16="http://schemas.microsoft.com/office/drawing/2014/chart" uri="{C3380CC4-5D6E-409C-BE32-E72D297353CC}">
                <c16:uniqueId val="{00000004-F881-984F-990A-302BCFE50982}"/>
              </c:ext>
            </c:extLst>
          </c:dPt>
          <c:dPt>
            <c:idx val="27"/>
            <c:marker>
              <c:symbol val="circle"/>
              <c:size val="7"/>
              <c:spPr>
                <a:solidFill>
                  <a:schemeClr val="bg1"/>
                </a:solidFill>
                <a:ln w="9525">
                  <a:solidFill>
                    <a:schemeClr val="accent2"/>
                  </a:solidFill>
                </a:ln>
                <a:effectLst/>
              </c:spPr>
            </c:marker>
            <c:bubble3D val="0"/>
            <c:spPr>
              <a:ln w="28575" cap="rnd">
                <a:noFill/>
                <a:round/>
              </a:ln>
              <a:effectLst/>
            </c:spPr>
            <c:extLst>
              <c:ext xmlns:c16="http://schemas.microsoft.com/office/drawing/2014/chart" uri="{C3380CC4-5D6E-409C-BE32-E72D297353CC}">
                <c16:uniqueId val="{00000013-2627-4045-8ADE-D54AD9A55DC2}"/>
              </c:ext>
            </c:extLst>
          </c:dPt>
          <c:dPt>
            <c:idx val="29"/>
            <c:marker>
              <c:symbol val="circle"/>
              <c:size val="7"/>
              <c:spPr>
                <a:solidFill>
                  <a:schemeClr val="accent2"/>
                </a:solidFill>
                <a:ln w="9525">
                  <a:solidFill>
                    <a:schemeClr val="accent2"/>
                  </a:solidFill>
                </a:ln>
                <a:effectLst/>
              </c:spPr>
            </c:marker>
            <c:bubble3D val="0"/>
            <c:spPr>
              <a:ln w="28575" cap="rnd">
                <a:noFill/>
                <a:round/>
              </a:ln>
              <a:effectLst/>
            </c:spPr>
            <c:extLst>
              <c:ext xmlns:c16="http://schemas.microsoft.com/office/drawing/2014/chart" uri="{C3380CC4-5D6E-409C-BE32-E72D297353CC}">
                <c16:uniqueId val="{0000000F-2627-4045-8ADE-D54AD9A55DC2}"/>
              </c:ext>
            </c:extLst>
          </c:dPt>
          <c:dPt>
            <c:idx val="30"/>
            <c:marker>
              <c:symbol val="circle"/>
              <c:size val="7"/>
              <c:spPr>
                <a:solidFill>
                  <a:schemeClr val="accent2"/>
                </a:solidFill>
                <a:ln w="9525">
                  <a:solidFill>
                    <a:schemeClr val="accent2"/>
                  </a:solidFill>
                </a:ln>
                <a:effectLst/>
              </c:spPr>
            </c:marker>
            <c:bubble3D val="0"/>
            <c:spPr>
              <a:ln w="28575" cap="rnd">
                <a:noFill/>
                <a:round/>
              </a:ln>
              <a:effectLst/>
            </c:spPr>
            <c:extLst>
              <c:ext xmlns:c16="http://schemas.microsoft.com/office/drawing/2014/chart" uri="{C3380CC4-5D6E-409C-BE32-E72D297353CC}">
                <c16:uniqueId val="{00000010-2627-4045-8ADE-D54AD9A55DC2}"/>
              </c:ext>
            </c:extLst>
          </c:dPt>
          <c:dPt>
            <c:idx val="31"/>
            <c:marker>
              <c:symbol val="circle"/>
              <c:size val="7"/>
              <c:spPr>
                <a:solidFill>
                  <a:schemeClr val="bg1"/>
                </a:solidFill>
                <a:ln w="9525">
                  <a:solidFill>
                    <a:schemeClr val="accent2"/>
                  </a:solidFill>
                </a:ln>
                <a:effectLst/>
              </c:spPr>
            </c:marker>
            <c:bubble3D val="0"/>
            <c:extLst>
              <c:ext xmlns:c16="http://schemas.microsoft.com/office/drawing/2014/chart" uri="{C3380CC4-5D6E-409C-BE32-E72D297353CC}">
                <c16:uniqueId val="{00000015-2627-4045-8ADE-D54AD9A55DC2}"/>
              </c:ext>
            </c:extLst>
          </c:dPt>
          <c:cat>
            <c:numRef>
              <c:f>plots!$B$64:$B$95</c:f>
              <c:numCache>
                <c:formatCode>m/d/yy\ h:mm</c:formatCode>
                <c:ptCount val="32"/>
                <c:pt idx="0">
                  <c:v>43339.708330000001</c:v>
                </c:pt>
                <c:pt idx="1">
                  <c:v>43348.708330000001</c:v>
                </c:pt>
                <c:pt idx="2">
                  <c:v>43357.708330000001</c:v>
                </c:pt>
                <c:pt idx="3">
                  <c:v>43366.708330000001</c:v>
                </c:pt>
                <c:pt idx="4">
                  <c:v>43375.708330000001</c:v>
                </c:pt>
                <c:pt idx="5">
                  <c:v>43384.708330000001</c:v>
                </c:pt>
                <c:pt idx="6">
                  <c:v>43393.708330000001</c:v>
                </c:pt>
                <c:pt idx="7">
                  <c:v>43402.708330000001</c:v>
                </c:pt>
                <c:pt idx="8">
                  <c:v>43411.708330000001</c:v>
                </c:pt>
                <c:pt idx="9">
                  <c:v>43420.708330000001</c:v>
                </c:pt>
                <c:pt idx="10">
                  <c:v>43429.708330000001</c:v>
                </c:pt>
                <c:pt idx="11">
                  <c:v>43438.708330000001</c:v>
                </c:pt>
                <c:pt idx="12">
                  <c:v>43447.708330000001</c:v>
                </c:pt>
                <c:pt idx="13">
                  <c:v>43456.708330000001</c:v>
                </c:pt>
                <c:pt idx="14">
                  <c:v>43465.708330000001</c:v>
                </c:pt>
                <c:pt idx="15">
                  <c:v>43474.708330000001</c:v>
                </c:pt>
                <c:pt idx="16">
                  <c:v>43483.708330000001</c:v>
                </c:pt>
                <c:pt idx="17">
                  <c:v>43492.708330000001</c:v>
                </c:pt>
                <c:pt idx="18">
                  <c:v>43501.708330000001</c:v>
                </c:pt>
                <c:pt idx="19">
                  <c:v>43510.708330000001</c:v>
                </c:pt>
                <c:pt idx="20">
                  <c:v>43519.708330000001</c:v>
                </c:pt>
                <c:pt idx="21">
                  <c:v>43528.708330000001</c:v>
                </c:pt>
                <c:pt idx="22">
                  <c:v>43537.708330000001</c:v>
                </c:pt>
                <c:pt idx="23">
                  <c:v>43546.708330000001</c:v>
                </c:pt>
                <c:pt idx="24">
                  <c:v>43334.452777777777</c:v>
                </c:pt>
                <c:pt idx="25">
                  <c:v>43334.452777777777</c:v>
                </c:pt>
                <c:pt idx="26">
                  <c:v>43374.32708333333</c:v>
                </c:pt>
                <c:pt idx="27">
                  <c:v>43374.32708333333</c:v>
                </c:pt>
                <c:pt idx="28">
                  <c:v>43543.499988425923</c:v>
                </c:pt>
                <c:pt idx="29">
                  <c:v>43543.499988425923</c:v>
                </c:pt>
                <c:pt idx="30">
                  <c:v>43548.057106481479</c:v>
                </c:pt>
                <c:pt idx="31">
                  <c:v>43548.057106481479</c:v>
                </c:pt>
              </c:numCache>
            </c:numRef>
          </c:cat>
          <c:val>
            <c:numRef>
              <c:f>plots!$D$64:$D$95</c:f>
              <c:numCache>
                <c:formatCode>0.0</c:formatCode>
                <c:ptCount val="32"/>
                <c:pt idx="0">
                  <c:v>2387.7871216670392</c:v>
                </c:pt>
                <c:pt idx="1">
                  <c:v>2443.6173446767621</c:v>
                </c:pt>
                <c:pt idx="2">
                  <c:v>2344.1463314944381</c:v>
                </c:pt>
                <c:pt idx="3">
                  <c:v>2429.9187349619174</c:v>
                </c:pt>
                <c:pt idx="4">
                  <c:v>2393.6867298354746</c:v>
                </c:pt>
                <c:pt idx="5">
                  <c:v>2294.976196402542</c:v>
                </c:pt>
                <c:pt idx="6">
                  <c:v>2145.909037989547</c:v>
                </c:pt>
                <c:pt idx="7">
                  <c:v>2374.6793167702226</c:v>
                </c:pt>
                <c:pt idx="8">
                  <c:v>2265.150196657175</c:v>
                </c:pt>
                <c:pt idx="9">
                  <c:v>2349.2419499465027</c:v>
                </c:pt>
                <c:pt idx="10">
                  <c:v>2363.8088924981057</c:v>
                </c:pt>
                <c:pt idx="11">
                  <c:v>2216.9883473645787</c:v>
                </c:pt>
                <c:pt idx="12">
                  <c:v>2310.0552240462953</c:v>
                </c:pt>
                <c:pt idx="13">
                  <c:v>2248.4043959485525</c:v>
                </c:pt>
                <c:pt idx="14">
                  <c:v>2295.4435626274376</c:v>
                </c:pt>
                <c:pt idx="15">
                  <c:v>2340.9155402120477</c:v>
                </c:pt>
                <c:pt idx="16">
                  <c:v>2208.8091429727433</c:v>
                </c:pt>
                <c:pt idx="17">
                  <c:v>2174.2773472818462</c:v>
                </c:pt>
                <c:pt idx="18">
                  <c:v>2238.4411122258671</c:v>
                </c:pt>
                <c:pt idx="19">
                  <c:v>2259.5780746842079</c:v>
                </c:pt>
                <c:pt idx="20">
                  <c:v>2217.5191567661914</c:v>
                </c:pt>
                <c:pt idx="21">
                  <c:v>2120.0690963226602</c:v>
                </c:pt>
                <c:pt idx="22">
                  <c:v>2112.1035109436075</c:v>
                </c:pt>
                <c:pt idx="23">
                  <c:v>2136.6180874423453</c:v>
                </c:pt>
                <c:pt idx="24" formatCode="0.00">
                  <c:v>2115.0463600000003</c:v>
                </c:pt>
                <c:pt idx="25" formatCode="0.00">
                  <c:v>2114.836276</c:v>
                </c:pt>
                <c:pt idx="26" formatCode="0.00">
                  <c:v>2117.726576</c:v>
                </c:pt>
                <c:pt idx="27" formatCode="0.00">
                  <c:v>2114.7053679999999</c:v>
                </c:pt>
                <c:pt idx="28" formatCode="0.00">
                  <c:v>2092.4411520000003</c:v>
                </c:pt>
                <c:pt idx="29" formatCode="0.00">
                  <c:v>2091.2206639999995</c:v>
                </c:pt>
                <c:pt idx="30" formatCode="0.00">
                  <c:v>2085.6179519999996</c:v>
                </c:pt>
                <c:pt idx="31" formatCode="0.00">
                  <c:v>2088.1742199999999</c:v>
                </c:pt>
              </c:numCache>
            </c:numRef>
          </c:val>
          <c:smooth val="0"/>
          <c:extLst>
            <c:ext xmlns:c16="http://schemas.microsoft.com/office/drawing/2014/chart" uri="{C3380CC4-5D6E-409C-BE32-E72D297353CC}">
              <c16:uniqueId val="{00000001-F881-984F-990A-302BCFE50982}"/>
            </c:ext>
          </c:extLst>
        </c:ser>
        <c:dLbls>
          <c:showLegendKey val="0"/>
          <c:showVal val="0"/>
          <c:showCatName val="0"/>
          <c:showSerName val="0"/>
          <c:showPercent val="0"/>
          <c:showBubbleSize val="0"/>
        </c:dLbls>
        <c:marker val="1"/>
        <c:smooth val="0"/>
        <c:axId val="1288637168"/>
        <c:axId val="1314921616"/>
      </c:lineChart>
      <c:dateAx>
        <c:axId val="1288637168"/>
        <c:scaling>
          <c:orientation val="minMax"/>
        </c:scaling>
        <c:delete val="0"/>
        <c:axPos val="b"/>
        <c:numFmt formatCode="m/d/yy\ h:mm" sourceLinked="1"/>
        <c:majorTickMark val="in"/>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4921616"/>
        <c:crosses val="autoZero"/>
        <c:auto val="1"/>
        <c:lblOffset val="100"/>
        <c:baseTimeUnit val="days"/>
      </c:dateAx>
      <c:valAx>
        <c:axId val="1314921616"/>
        <c:scaling>
          <c:orientation val="minMax"/>
          <c:min val="2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DIC/alk</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8637168"/>
        <c:crosses val="autoZero"/>
        <c:crossBetween val="between"/>
      </c:valAx>
      <c:spPr>
        <a:noFill/>
        <a:ln>
          <a:solidFill>
            <a:schemeClr val="bg1">
              <a:lumMod val="85000"/>
            </a:schemeClr>
          </a:solidFill>
        </a:ln>
        <a:effectLst/>
      </c:spPr>
    </c:plotArea>
    <c:legend>
      <c:legendPos val="r"/>
      <c:layout>
        <c:manualLayout>
          <c:xMode val="edge"/>
          <c:yMode val="edge"/>
          <c:x val="0.7221409077791977"/>
          <c:y val="0.17541902978910853"/>
          <c:w val="9.6807546264838729E-2"/>
          <c:h val="0.1180078189527008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a:t>
            </a:r>
            <a:r>
              <a:rPr lang="en-US" baseline="0"/>
              <a:t> vs 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4445603674540683"/>
          <c:y val="0.12322259136212625"/>
          <c:w val="0.60143241469816278"/>
          <c:h val="0.72925811599131507"/>
        </c:manualLayout>
      </c:layout>
      <c:scatterChart>
        <c:scatterStyle val="lineMarker"/>
        <c:varyColors val="0"/>
        <c:ser>
          <c:idx val="0"/>
          <c:order val="0"/>
          <c:tx>
            <c:v>RAS</c:v>
          </c:tx>
          <c:spPr>
            <a:ln w="28575"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0.40070188101487314"/>
                  <c:y val="6.4556726920762808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plots!$C$19:$C$42</c:f>
              <c:numCache>
                <c:formatCode>0.00</c:formatCode>
                <c:ptCount val="24"/>
                <c:pt idx="0">
                  <c:v>12.01687003453841</c:v>
                </c:pt>
                <c:pt idx="1">
                  <c:v>12.625706300207135</c:v>
                </c:pt>
                <c:pt idx="2">
                  <c:v>12.516342765355637</c:v>
                </c:pt>
                <c:pt idx="3">
                  <c:v>12.273366656398574</c:v>
                </c:pt>
                <c:pt idx="4">
                  <c:v>12.781886062611747</c:v>
                </c:pt>
                <c:pt idx="5">
                  <c:v>13.343685880671561</c:v>
                </c:pt>
                <c:pt idx="6">
                  <c:v>12.576516572718726</c:v>
                </c:pt>
                <c:pt idx="7">
                  <c:v>13.607364338015543</c:v>
                </c:pt>
                <c:pt idx="8">
                  <c:v>11.646059458918725</c:v>
                </c:pt>
                <c:pt idx="9">
                  <c:v>10.781080389140961</c:v>
                </c:pt>
                <c:pt idx="10">
                  <c:v>11.385293001887561</c:v>
                </c:pt>
                <c:pt idx="11">
                  <c:v>12.173726084277821</c:v>
                </c:pt>
                <c:pt idx="12">
                  <c:v>10.91297600819955</c:v>
                </c:pt>
                <c:pt idx="13">
                  <c:v>7.6369102242775613</c:v>
                </c:pt>
                <c:pt idx="14">
                  <c:v>10.745012396981748</c:v>
                </c:pt>
                <c:pt idx="15">
                  <c:v>9.7045311280708368</c:v>
                </c:pt>
                <c:pt idx="16">
                  <c:v>9.1497507678126588</c:v>
                </c:pt>
                <c:pt idx="17">
                  <c:v>9.7297888103910388</c:v>
                </c:pt>
                <c:pt idx="18">
                  <c:v>9.5915003600340238</c:v>
                </c:pt>
                <c:pt idx="19">
                  <c:v>10.84976134814962</c:v>
                </c:pt>
                <c:pt idx="20">
                  <c:v>9.0618022636494011</c:v>
                </c:pt>
                <c:pt idx="21">
                  <c:v>7.9338599962525063</c:v>
                </c:pt>
                <c:pt idx="22">
                  <c:v>10.251630011424997</c:v>
                </c:pt>
                <c:pt idx="23">
                  <c:v>8.7645468821360701</c:v>
                </c:pt>
              </c:numCache>
            </c:numRef>
          </c:xVal>
          <c:yVal>
            <c:numRef>
              <c:f>plots!$D$19:$D$42</c:f>
              <c:numCache>
                <c:formatCode>0.00</c:formatCode>
                <c:ptCount val="24"/>
                <c:pt idx="0">
                  <c:v>0.95560606372719958</c:v>
                </c:pt>
                <c:pt idx="1">
                  <c:v>1.024238264603387</c:v>
                </c:pt>
                <c:pt idx="2">
                  <c:v>1.0905133806550047</c:v>
                </c:pt>
                <c:pt idx="3">
                  <c:v>0.98423148808328564</c:v>
                </c:pt>
                <c:pt idx="4">
                  <c:v>1.0052061514158812</c:v>
                </c:pt>
                <c:pt idx="5">
                  <c:v>1.065503275546162</c:v>
                </c:pt>
                <c:pt idx="6">
                  <c:v>1.2104159142757458</c:v>
                </c:pt>
                <c:pt idx="7">
                  <c:v>1.2119520735524343</c:v>
                </c:pt>
                <c:pt idx="8">
                  <c:v>0.9352287815699738</c:v>
                </c:pt>
                <c:pt idx="9">
                  <c:v>0.94519060945893352</c:v>
                </c:pt>
                <c:pt idx="10">
                  <c:v>1.0735267622887061</c:v>
                </c:pt>
                <c:pt idx="11">
                  <c:v>1.3120790674302676</c:v>
                </c:pt>
                <c:pt idx="12">
                  <c:v>1.1120559790964217</c:v>
                </c:pt>
                <c:pt idx="13">
                  <c:v>0.82857980211116011</c:v>
                </c:pt>
                <c:pt idx="14">
                  <c:v>1.0634652792530956</c:v>
                </c:pt>
                <c:pt idx="15">
                  <c:v>0.90595318496450217</c:v>
                </c:pt>
                <c:pt idx="16">
                  <c:v>0.97464736439743549</c:v>
                </c:pt>
                <c:pt idx="17">
                  <c:v>0.88542061975247077</c:v>
                </c:pt>
                <c:pt idx="18">
                  <c:v>0.92566841257001875</c:v>
                </c:pt>
                <c:pt idx="19">
                  <c:v>1.1332629927676716</c:v>
                </c:pt>
                <c:pt idx="20">
                  <c:v>0.86350142052299872</c:v>
                </c:pt>
                <c:pt idx="21">
                  <c:v>0.78747990037245708</c:v>
                </c:pt>
                <c:pt idx="22">
                  <c:v>1.1915919609821561</c:v>
                </c:pt>
                <c:pt idx="23">
                  <c:v>1.0777292348050531</c:v>
                </c:pt>
              </c:numCache>
            </c:numRef>
          </c:yVal>
          <c:smooth val="0"/>
          <c:extLst>
            <c:ext xmlns:c16="http://schemas.microsoft.com/office/drawing/2014/chart" uri="{C3380CC4-5D6E-409C-BE32-E72D297353CC}">
              <c16:uniqueId val="{00000000-67B4-C444-9867-EC8A03B0D324}"/>
            </c:ext>
          </c:extLst>
        </c:ser>
        <c:ser>
          <c:idx val="1"/>
          <c:order val="1"/>
          <c:tx>
            <c:v>CTD</c:v>
          </c:tx>
          <c:spPr>
            <a:ln w="25400" cap="rnd">
              <a:no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1"/>
            <c:dispEq val="1"/>
            <c:trendlineLbl>
              <c:layout>
                <c:manualLayout>
                  <c:x val="0.43729943132108484"/>
                  <c:y val="0.25489392314332804"/>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plots!$C$43:$C$58</c:f>
              <c:numCache>
                <c:formatCode>0.00</c:formatCode>
                <c:ptCount val="16"/>
                <c:pt idx="0">
                  <c:v>12.349358281374482</c:v>
                </c:pt>
                <c:pt idx="1">
                  <c:v>12.398042414355629</c:v>
                </c:pt>
                <c:pt idx="2">
                  <c:v>11.2956823573869</c:v>
                </c:pt>
                <c:pt idx="3">
                  <c:v>8.7321348455692736</c:v>
                </c:pt>
                <c:pt idx="4">
                  <c:v>8.7262893910257731</c:v>
                </c:pt>
                <c:pt idx="5">
                  <c:v>9.0242605489472929</c:v>
                </c:pt>
                <c:pt idx="6">
                  <c:v>9.0855378271037104</c:v>
                </c:pt>
                <c:pt idx="7">
                  <c:v>9.0343386837726243</c:v>
                </c:pt>
                <c:pt idx="8">
                  <c:v>8.5661984981343</c:v>
                </c:pt>
                <c:pt idx="9">
                  <c:v>8.573988398001001</c:v>
                </c:pt>
                <c:pt idx="10">
                  <c:v>8.2394531200630841</c:v>
                </c:pt>
                <c:pt idx="11">
                  <c:v>10.957880103989407</c:v>
                </c:pt>
                <c:pt idx="12">
                  <c:v>12.995823058454395</c:v>
                </c:pt>
                <c:pt idx="13">
                  <c:v>10.573302820702267</c:v>
                </c:pt>
                <c:pt idx="14">
                  <c:v>10.542035765262492</c:v>
                </c:pt>
                <c:pt idx="15">
                  <c:v>10.886769305530159</c:v>
                </c:pt>
              </c:numCache>
            </c:numRef>
          </c:xVal>
          <c:yVal>
            <c:numRef>
              <c:f>plots!$D$43:$D$58</c:f>
              <c:numCache>
                <c:formatCode>0.00</c:formatCode>
                <c:ptCount val="16"/>
                <c:pt idx="0">
                  <c:v>0.93496718849522886</c:v>
                </c:pt>
                <c:pt idx="1">
                  <c:v>0.9349662779089869</c:v>
                </c:pt>
                <c:pt idx="2">
                  <c:v>0.86193127145088866</c:v>
                </c:pt>
                <c:pt idx="3">
                  <c:v>0.71314545430734233</c:v>
                </c:pt>
                <c:pt idx="4">
                  <c:v>0.72678484824218226</c:v>
                </c:pt>
                <c:pt idx="5">
                  <c:v>0.73359259347482575</c:v>
                </c:pt>
                <c:pt idx="6">
                  <c:v>0.72286822514593096</c:v>
                </c:pt>
                <c:pt idx="7">
                  <c:v>0.70926329793879761</c:v>
                </c:pt>
                <c:pt idx="8">
                  <c:v>0.70443147340208134</c:v>
                </c:pt>
                <c:pt idx="9">
                  <c:v>0.70248245851803648</c:v>
                </c:pt>
                <c:pt idx="10">
                  <c:v>0.68296755790046371</c:v>
                </c:pt>
                <c:pt idx="11">
                  <c:v>0.84456236555772202</c:v>
                </c:pt>
                <c:pt idx="12">
                  <c:v>0.96243708730626953</c:v>
                </c:pt>
                <c:pt idx="13">
                  <c:v>0.82314730822677495</c:v>
                </c:pt>
                <c:pt idx="14">
                  <c:v>0.82216579060077088</c:v>
                </c:pt>
                <c:pt idx="15">
                  <c:v>0.83482116095556069</c:v>
                </c:pt>
              </c:numCache>
            </c:numRef>
          </c:yVal>
          <c:smooth val="0"/>
          <c:extLst>
            <c:ext xmlns:c16="http://schemas.microsoft.com/office/drawing/2014/chart" uri="{C3380CC4-5D6E-409C-BE32-E72D297353CC}">
              <c16:uniqueId val="{00000001-67B4-C444-9867-EC8A03B0D324}"/>
            </c:ext>
          </c:extLst>
        </c:ser>
        <c:dLbls>
          <c:showLegendKey val="0"/>
          <c:showVal val="0"/>
          <c:showCatName val="0"/>
          <c:showSerName val="0"/>
          <c:showPercent val="0"/>
          <c:showBubbleSize val="0"/>
        </c:dLbls>
        <c:axId val="1337140304"/>
        <c:axId val="1288347072"/>
      </c:scatterChart>
      <c:valAx>
        <c:axId val="1337140304"/>
        <c:scaling>
          <c:orientation val="minMax"/>
          <c:min val="7"/>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8347072"/>
        <c:crosses val="autoZero"/>
        <c:crossBetween val="midCat"/>
      </c:valAx>
      <c:valAx>
        <c:axId val="1288347072"/>
        <c:scaling>
          <c:orientation val="minMax"/>
          <c:min val="0.5"/>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7140304"/>
        <c:crosses val="autoZero"/>
        <c:crossBetween val="midCat"/>
      </c:valAx>
      <c:spPr>
        <a:noFill/>
        <a:ln>
          <a:solidFill>
            <a:schemeClr val="bg1">
              <a:lumMod val="85000"/>
            </a:schemeClr>
          </a:solid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DIC</a:t>
            </a:r>
            <a:r>
              <a:rPr lang="en-US" baseline="0"/>
              <a:t> vs NOx</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DIC vs NOX RAS</c:v>
          </c:tx>
          <c:spPr>
            <a:ln w="28575" cap="rnd">
              <a:noFill/>
              <a:round/>
            </a:ln>
            <a:effectLst/>
          </c:spPr>
          <c:marker>
            <c:symbol val="circle"/>
            <c:size val="5"/>
            <c:spPr>
              <a:solidFill>
                <a:schemeClr val="accent1"/>
              </a:solidFill>
              <a:ln w="9525">
                <a:solidFill>
                  <a:schemeClr val="accent1"/>
                </a:solidFill>
              </a:ln>
              <a:effectLst/>
            </c:spPr>
          </c:marker>
          <c:xVal>
            <c:numRef>
              <c:f>plots!$C$19:$C$42</c:f>
              <c:numCache>
                <c:formatCode>0.00</c:formatCode>
                <c:ptCount val="24"/>
                <c:pt idx="0">
                  <c:v>12.01687003453841</c:v>
                </c:pt>
                <c:pt idx="1">
                  <c:v>12.625706300207135</c:v>
                </c:pt>
                <c:pt idx="2">
                  <c:v>12.516342765355637</c:v>
                </c:pt>
                <c:pt idx="3">
                  <c:v>12.273366656398574</c:v>
                </c:pt>
                <c:pt idx="4">
                  <c:v>12.781886062611747</c:v>
                </c:pt>
                <c:pt idx="5">
                  <c:v>13.343685880671561</c:v>
                </c:pt>
                <c:pt idx="6">
                  <c:v>12.576516572718726</c:v>
                </c:pt>
                <c:pt idx="7">
                  <c:v>13.607364338015543</c:v>
                </c:pt>
                <c:pt idx="8">
                  <c:v>11.646059458918725</c:v>
                </c:pt>
                <c:pt idx="9">
                  <c:v>10.781080389140961</c:v>
                </c:pt>
                <c:pt idx="10">
                  <c:v>11.385293001887561</c:v>
                </c:pt>
                <c:pt idx="11">
                  <c:v>12.173726084277821</c:v>
                </c:pt>
                <c:pt idx="12">
                  <c:v>10.91297600819955</c:v>
                </c:pt>
                <c:pt idx="13">
                  <c:v>7.6369102242775613</c:v>
                </c:pt>
                <c:pt idx="14">
                  <c:v>10.745012396981748</c:v>
                </c:pt>
                <c:pt idx="15">
                  <c:v>9.7045311280708368</c:v>
                </c:pt>
                <c:pt idx="16">
                  <c:v>9.1497507678126588</c:v>
                </c:pt>
                <c:pt idx="17">
                  <c:v>9.7297888103910388</c:v>
                </c:pt>
                <c:pt idx="18">
                  <c:v>9.5915003600340238</c:v>
                </c:pt>
                <c:pt idx="19">
                  <c:v>10.84976134814962</c:v>
                </c:pt>
                <c:pt idx="20">
                  <c:v>9.0618022636494011</c:v>
                </c:pt>
                <c:pt idx="21">
                  <c:v>7.9338599962525063</c:v>
                </c:pt>
                <c:pt idx="22">
                  <c:v>10.251630011424997</c:v>
                </c:pt>
                <c:pt idx="23">
                  <c:v>8.7645468821360701</c:v>
                </c:pt>
              </c:numCache>
            </c:numRef>
          </c:xVal>
          <c:yVal>
            <c:numRef>
              <c:f>plots!$D$64:$D$87</c:f>
              <c:numCache>
                <c:formatCode>0.0</c:formatCode>
                <c:ptCount val="24"/>
                <c:pt idx="0">
                  <c:v>2387.7871216670392</c:v>
                </c:pt>
                <c:pt idx="1">
                  <c:v>2443.6173446767621</c:v>
                </c:pt>
                <c:pt idx="2">
                  <c:v>2344.1463314944381</c:v>
                </c:pt>
                <c:pt idx="3">
                  <c:v>2429.9187349619174</c:v>
                </c:pt>
                <c:pt idx="4">
                  <c:v>2393.6867298354746</c:v>
                </c:pt>
                <c:pt idx="5">
                  <c:v>2294.976196402542</c:v>
                </c:pt>
                <c:pt idx="6">
                  <c:v>2145.909037989547</c:v>
                </c:pt>
                <c:pt idx="7">
                  <c:v>2374.6793167702226</c:v>
                </c:pt>
                <c:pt idx="8">
                  <c:v>2265.150196657175</c:v>
                </c:pt>
                <c:pt idx="9">
                  <c:v>2349.2419499465027</c:v>
                </c:pt>
                <c:pt idx="10">
                  <c:v>2363.8088924981057</c:v>
                </c:pt>
                <c:pt idx="11">
                  <c:v>2216.9883473645787</c:v>
                </c:pt>
                <c:pt idx="12">
                  <c:v>2310.0552240462953</c:v>
                </c:pt>
                <c:pt idx="13">
                  <c:v>2248.4043959485525</c:v>
                </c:pt>
                <c:pt idx="14">
                  <c:v>2295.4435626274376</c:v>
                </c:pt>
                <c:pt idx="15">
                  <c:v>2340.9155402120477</c:v>
                </c:pt>
                <c:pt idx="16">
                  <c:v>2208.8091429727433</c:v>
                </c:pt>
                <c:pt idx="17">
                  <c:v>2174.2773472818462</c:v>
                </c:pt>
                <c:pt idx="18">
                  <c:v>2238.4411122258671</c:v>
                </c:pt>
                <c:pt idx="19">
                  <c:v>2259.5780746842079</c:v>
                </c:pt>
                <c:pt idx="20">
                  <c:v>2217.5191567661914</c:v>
                </c:pt>
                <c:pt idx="21">
                  <c:v>2120.0690963226602</c:v>
                </c:pt>
                <c:pt idx="22">
                  <c:v>2112.1035109436075</c:v>
                </c:pt>
                <c:pt idx="23">
                  <c:v>2136.6180874423453</c:v>
                </c:pt>
              </c:numCache>
            </c:numRef>
          </c:yVal>
          <c:smooth val="0"/>
          <c:extLst>
            <c:ext xmlns:c16="http://schemas.microsoft.com/office/drawing/2014/chart" uri="{C3380CC4-5D6E-409C-BE32-E72D297353CC}">
              <c16:uniqueId val="{00000000-8F4D-3B4A-8F1B-7C747B12EB30}"/>
            </c:ext>
          </c:extLst>
        </c:ser>
        <c:ser>
          <c:idx val="1"/>
          <c:order val="1"/>
          <c:spPr>
            <a:ln w="25400" cap="rnd">
              <a:no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0"/>
            <c:dispEq val="0"/>
          </c:trendline>
          <c:trendline>
            <c:spPr>
              <a:ln w="19050" cap="rnd">
                <a:solidFill>
                  <a:schemeClr val="accent2"/>
                </a:solidFill>
                <a:prstDash val="sysDot"/>
              </a:ln>
              <a:effectLst/>
            </c:spPr>
            <c:trendlineType val="linear"/>
            <c:dispRSqr val="1"/>
            <c:dispEq val="1"/>
            <c:trendlineLbl>
              <c:layout>
                <c:manualLayout>
                  <c:x val="4.9559555473625998E-2"/>
                  <c:y val="7.3349210978257348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plots!$F$88:$F$95</c:f>
              <c:numCache>
                <c:formatCode>0.00</c:formatCode>
                <c:ptCount val="8"/>
                <c:pt idx="0">
                  <c:v>11.2956823573869</c:v>
                </c:pt>
                <c:pt idx="1">
                  <c:v>11.2956823573869</c:v>
                </c:pt>
                <c:pt idx="2">
                  <c:v>12.349358281374482</c:v>
                </c:pt>
                <c:pt idx="3">
                  <c:v>12.398042414355629</c:v>
                </c:pt>
                <c:pt idx="4">
                  <c:v>9.0855378271037104</c:v>
                </c:pt>
                <c:pt idx="5">
                  <c:v>9.0343386837726243</c:v>
                </c:pt>
                <c:pt idx="6">
                  <c:v>8.2394531200630841</c:v>
                </c:pt>
                <c:pt idx="7">
                  <c:v>8.2394531200630841</c:v>
                </c:pt>
              </c:numCache>
            </c:numRef>
          </c:xVal>
          <c:yVal>
            <c:numRef>
              <c:f>plots!$D$88:$D$95</c:f>
              <c:numCache>
                <c:formatCode>0.00</c:formatCode>
                <c:ptCount val="8"/>
                <c:pt idx="0">
                  <c:v>2115.0463600000003</c:v>
                </c:pt>
                <c:pt idx="1">
                  <c:v>2114.836276</c:v>
                </c:pt>
                <c:pt idx="2">
                  <c:v>2117.726576</c:v>
                </c:pt>
                <c:pt idx="3">
                  <c:v>2114.7053679999999</c:v>
                </c:pt>
                <c:pt idx="4">
                  <c:v>2092.4411520000003</c:v>
                </c:pt>
                <c:pt idx="5">
                  <c:v>2091.2206639999995</c:v>
                </c:pt>
                <c:pt idx="6">
                  <c:v>2085.6179519999996</c:v>
                </c:pt>
                <c:pt idx="7">
                  <c:v>2088.1742199999999</c:v>
                </c:pt>
              </c:numCache>
            </c:numRef>
          </c:yVal>
          <c:smooth val="0"/>
          <c:extLst>
            <c:ext xmlns:c16="http://schemas.microsoft.com/office/drawing/2014/chart" uri="{C3380CC4-5D6E-409C-BE32-E72D297353CC}">
              <c16:uniqueId val="{00000004-8F4D-3B4A-8F1B-7C747B12EB30}"/>
            </c:ext>
          </c:extLst>
        </c:ser>
        <c:dLbls>
          <c:showLegendKey val="0"/>
          <c:showVal val="0"/>
          <c:showCatName val="0"/>
          <c:showSerName val="0"/>
          <c:showPercent val="0"/>
          <c:showBubbleSize val="0"/>
        </c:dLbls>
        <c:axId val="1341082544"/>
        <c:axId val="1378668592"/>
      </c:scatterChart>
      <c:valAx>
        <c:axId val="1341082544"/>
        <c:scaling>
          <c:orientation val="minMax"/>
          <c:min val="7"/>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8668592"/>
        <c:crosses val="autoZero"/>
        <c:crossBetween val="midCat"/>
      </c:valAx>
      <c:valAx>
        <c:axId val="1378668592"/>
        <c:scaling>
          <c:orientation val="minMax"/>
          <c:min val="2000"/>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1082544"/>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5" Type="http://schemas.openxmlformats.org/officeDocument/2006/relationships/chart" Target="../charts/chart6.xml"/><Relationship Id="rId4"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4</xdr:col>
      <xdr:colOff>15240</xdr:colOff>
      <xdr:row>52</xdr:row>
      <xdr:rowOff>71120</xdr:rowOff>
    </xdr:from>
    <xdr:to>
      <xdr:col>9</xdr:col>
      <xdr:colOff>1259840</xdr:colOff>
      <xdr:row>65</xdr:row>
      <xdr:rowOff>172720</xdr:rowOff>
    </xdr:to>
    <xdr:graphicFrame macro="">
      <xdr:nvGraphicFramePr>
        <xdr:cNvPr id="3" name="Chart 2">
          <a:extLst>
            <a:ext uri="{FF2B5EF4-FFF2-40B4-BE49-F238E27FC236}">
              <a16:creationId xmlns:a16="http://schemas.microsoft.com/office/drawing/2014/main" id="{8F304378-1E1D-CE4D-9415-097791B2DED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127000</xdr:colOff>
      <xdr:row>0</xdr:row>
      <xdr:rowOff>127000</xdr:rowOff>
    </xdr:from>
    <xdr:to>
      <xdr:col>21</xdr:col>
      <xdr:colOff>165100</xdr:colOff>
      <xdr:row>18</xdr:row>
      <xdr:rowOff>0</xdr:rowOff>
    </xdr:to>
    <xdr:graphicFrame macro="">
      <xdr:nvGraphicFramePr>
        <xdr:cNvPr id="4" name="Chart 3">
          <a:extLst>
            <a:ext uri="{FF2B5EF4-FFF2-40B4-BE49-F238E27FC236}">
              <a16:creationId xmlns:a16="http://schemas.microsoft.com/office/drawing/2014/main" id="{FCD10F20-7340-C54F-86E3-517C754A10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127000</xdr:colOff>
      <xdr:row>18</xdr:row>
      <xdr:rowOff>0</xdr:rowOff>
    </xdr:from>
    <xdr:to>
      <xdr:col>22</xdr:col>
      <xdr:colOff>76200</xdr:colOff>
      <xdr:row>37</xdr:row>
      <xdr:rowOff>76200</xdr:rowOff>
    </xdr:to>
    <xdr:graphicFrame macro="">
      <xdr:nvGraphicFramePr>
        <xdr:cNvPr id="2" name="Chart 1">
          <a:extLst>
            <a:ext uri="{FF2B5EF4-FFF2-40B4-BE49-F238E27FC236}">
              <a16:creationId xmlns:a16="http://schemas.microsoft.com/office/drawing/2014/main" id="{B3D96869-14AD-C044-9577-2313D02637C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127000</xdr:colOff>
      <xdr:row>37</xdr:row>
      <xdr:rowOff>114300</xdr:rowOff>
    </xdr:from>
    <xdr:to>
      <xdr:col>21</xdr:col>
      <xdr:colOff>177800</xdr:colOff>
      <xdr:row>55</xdr:row>
      <xdr:rowOff>88900</xdr:rowOff>
    </xdr:to>
    <xdr:graphicFrame macro="">
      <xdr:nvGraphicFramePr>
        <xdr:cNvPr id="5" name="Chart 4">
          <a:extLst>
            <a:ext uri="{FF2B5EF4-FFF2-40B4-BE49-F238E27FC236}">
              <a16:creationId xmlns:a16="http://schemas.microsoft.com/office/drawing/2014/main" id="{64C586A2-A373-E940-8C1E-687A43A4AC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298450</xdr:colOff>
      <xdr:row>58</xdr:row>
      <xdr:rowOff>165100</xdr:rowOff>
    </xdr:from>
    <xdr:to>
      <xdr:col>11</xdr:col>
      <xdr:colOff>1143000</xdr:colOff>
      <xdr:row>89</xdr:row>
      <xdr:rowOff>76200</xdr:rowOff>
    </xdr:to>
    <xdr:graphicFrame macro="">
      <xdr:nvGraphicFramePr>
        <xdr:cNvPr id="8" name="Chart 7">
          <a:extLst>
            <a:ext uri="{FF2B5EF4-FFF2-40B4-BE49-F238E27FC236}">
              <a16:creationId xmlns:a16="http://schemas.microsoft.com/office/drawing/2014/main" id="{A3362FBB-52B9-8942-8CD1-60C30526AB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560070</xdr:colOff>
      <xdr:row>57</xdr:row>
      <xdr:rowOff>58420</xdr:rowOff>
    </xdr:from>
    <xdr:to>
      <xdr:col>21</xdr:col>
      <xdr:colOff>179070</xdr:colOff>
      <xdr:row>87</xdr:row>
      <xdr:rowOff>134620</xdr:rowOff>
    </xdr:to>
    <xdr:graphicFrame macro="">
      <xdr:nvGraphicFramePr>
        <xdr:cNvPr id="9" name="Chart 8">
          <a:extLst>
            <a:ext uri="{FF2B5EF4-FFF2-40B4-BE49-F238E27FC236}">
              <a16:creationId xmlns:a16="http://schemas.microsoft.com/office/drawing/2014/main" id="{A7DF9202-B783-1D49-BDE3-84BC79B824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3.xml><?xml version="1.0" encoding="utf-8"?>
<c:userShapes xmlns:c="http://schemas.openxmlformats.org/drawingml/2006/chart">
  <cdr:relSizeAnchor xmlns:cdr="http://schemas.openxmlformats.org/drawingml/2006/chartDrawing">
    <cdr:from>
      <cdr:x>0.08305</cdr:x>
      <cdr:y>0.29032</cdr:y>
    </cdr:from>
    <cdr:to>
      <cdr:x>0.16386</cdr:x>
      <cdr:y>0.52258</cdr:y>
    </cdr:to>
    <cdr:sp macro="" textlink="">
      <cdr:nvSpPr>
        <cdr:cNvPr id="2" name="TextBox 1">
          <a:extLst xmlns:a="http://schemas.openxmlformats.org/drawingml/2006/main">
            <a:ext uri="{FF2B5EF4-FFF2-40B4-BE49-F238E27FC236}">
              <a16:creationId xmlns:a16="http://schemas.microsoft.com/office/drawing/2014/main" id="{4DD41B08-7BDE-E445-A5F2-1A49A05EC906}"/>
            </a:ext>
          </a:extLst>
        </cdr:cNvPr>
        <cdr:cNvSpPr txBox="1"/>
      </cdr:nvSpPr>
      <cdr:spPr>
        <a:xfrm xmlns:a="http://schemas.openxmlformats.org/drawingml/2006/main">
          <a:off x="939800" y="1143000"/>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userShapes>
</file>

<file path=xl/drawings/drawing4.xml><?xml version="1.0" encoding="utf-8"?>
<xdr:wsDr xmlns:xdr="http://schemas.openxmlformats.org/drawingml/2006/spreadsheetDrawing" xmlns:a="http://schemas.openxmlformats.org/drawingml/2006/main">
  <xdr:twoCellAnchor editAs="oneCell">
    <xdr:from>
      <xdr:col>0</xdr:col>
      <xdr:colOff>0</xdr:colOff>
      <xdr:row>2</xdr:row>
      <xdr:rowOff>25400</xdr:rowOff>
    </xdr:from>
    <xdr:to>
      <xdr:col>19</xdr:col>
      <xdr:colOff>508000</xdr:colOff>
      <xdr:row>35</xdr:row>
      <xdr:rowOff>114300</xdr:rowOff>
    </xdr:to>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0" y="215900"/>
          <a:ext cx="16192500" cy="637540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17</xdr:col>
      <xdr:colOff>123825</xdr:colOff>
      <xdr:row>10</xdr:row>
      <xdr:rowOff>76200</xdr:rowOff>
    </xdr:from>
    <xdr:to>
      <xdr:col>21</xdr:col>
      <xdr:colOff>315990</xdr:colOff>
      <xdr:row>18</xdr:row>
      <xdr:rowOff>27440</xdr:rowOff>
    </xdr:to>
    <xdr:pic>
      <xdr:nvPicPr>
        <xdr:cNvPr id="4" name="Picture 3">
          <a:extLst>
            <a:ext uri="{FF2B5EF4-FFF2-40B4-BE49-F238E27FC236}">
              <a16:creationId xmlns:a16="http://schemas.microsoft.com/office/drawing/2014/main" id="{924D8451-C617-494E-B027-C645DD103CD1}"/>
            </a:ext>
          </a:extLst>
        </xdr:cNvPr>
        <xdr:cNvPicPr>
          <a:picLocks noChangeAspect="1"/>
        </xdr:cNvPicPr>
      </xdr:nvPicPr>
      <xdr:blipFill>
        <a:blip xmlns:r="http://schemas.openxmlformats.org/officeDocument/2006/relationships" r:embed="rId1"/>
        <a:stretch>
          <a:fillRect/>
        </a:stretch>
      </xdr:blipFill>
      <xdr:spPr>
        <a:xfrm>
          <a:off x="1762125" y="1485900"/>
          <a:ext cx="3494165" cy="1576840"/>
        </a:xfrm>
        <a:prstGeom prst="rect">
          <a:avLst/>
        </a:prstGeom>
      </xdr:spPr>
    </xdr:pic>
    <xdr:clientData/>
  </xdr:twoCellAnchor>
  <xdr:twoCellAnchor editAs="oneCell">
    <xdr:from>
      <xdr:col>17</xdr:col>
      <xdr:colOff>152400</xdr:colOff>
      <xdr:row>22</xdr:row>
      <xdr:rowOff>66675</xdr:rowOff>
    </xdr:from>
    <xdr:to>
      <xdr:col>21</xdr:col>
      <xdr:colOff>350661</xdr:colOff>
      <xdr:row>30</xdr:row>
      <xdr:rowOff>8136</xdr:rowOff>
    </xdr:to>
    <xdr:pic>
      <xdr:nvPicPr>
        <xdr:cNvPr id="5" name="Picture 4">
          <a:extLst>
            <a:ext uri="{FF2B5EF4-FFF2-40B4-BE49-F238E27FC236}">
              <a16:creationId xmlns:a16="http://schemas.microsoft.com/office/drawing/2014/main" id="{C33396A6-D429-C04C-AF2A-9499882C9164}"/>
            </a:ext>
          </a:extLst>
        </xdr:cNvPr>
        <xdr:cNvPicPr>
          <a:picLocks noChangeAspect="1"/>
        </xdr:cNvPicPr>
      </xdr:nvPicPr>
      <xdr:blipFill>
        <a:blip xmlns:r="http://schemas.openxmlformats.org/officeDocument/2006/relationships" r:embed="rId2"/>
        <a:stretch>
          <a:fillRect/>
        </a:stretch>
      </xdr:blipFill>
      <xdr:spPr>
        <a:xfrm>
          <a:off x="1790700" y="3190875"/>
          <a:ext cx="3500261" cy="156706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https://www.mcmaster.com/" TargetMode="External"/><Relationship Id="rId1" Type="http://schemas.openxmlformats.org/officeDocument/2006/relationships/hyperlink" Target="https://www.idex-hs.com/pfa-tubing-natural-1-8-od-x-1-16-id-x-50ft.html" TargetMode="Externa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hyperlink" Target="mailto:Sales@jacopplee.com" TargetMode="External"/></Relationships>
</file>

<file path=xl/worksheets/_rels/sheet1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5.xml"/></Relationships>
</file>

<file path=xl/worksheets/_rels/sheet15.xml.rels><?xml version="1.0" encoding="UTF-8" standalone="yes"?>
<Relationships xmlns="http://schemas.openxmlformats.org/package/2006/relationships"><Relationship Id="rId1" Type="http://schemas.openxmlformats.org/officeDocument/2006/relationships/hyperlink" Target="../../../../javascript/void(0)" TargetMode="External"/></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2" Type="http://schemas.openxmlformats.org/officeDocument/2006/relationships/hyperlink" Target="https://www.idex-hs.com/pfa-tubing-natural-1-8-od-x-1-16-id-x-50ft.html" TargetMode="External"/><Relationship Id="rId1" Type="http://schemas.openxmlformats.org/officeDocument/2006/relationships/hyperlink" Target="http://www.bimba.com/en/Products-and-Cad/Tubing/Inch/Polyurethane-Tubing/18-OD-X-116-ID-Polyurethane-Tubing/18-OD-x-116-ID-Polyurethane-Tubing2/?searchRef=yes&amp;pn=PU-250-27"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80"/>
  <sheetViews>
    <sheetView topLeftCell="A65" workbookViewId="0">
      <selection activeCell="D10" sqref="D10"/>
    </sheetView>
  </sheetViews>
  <sheetFormatPr baseColWidth="10" defaultColWidth="11" defaultRowHeight="16"/>
  <cols>
    <col min="1" max="1" width="40" customWidth="1"/>
    <col min="2" max="2" width="65.5" style="7" customWidth="1"/>
    <col min="3" max="3" width="94.33203125" customWidth="1"/>
    <col min="4" max="4" width="54" customWidth="1"/>
    <col min="5" max="5" width="14.1640625" customWidth="1"/>
    <col min="6" max="6" width="61.5" customWidth="1"/>
    <col min="7" max="7" width="45.83203125" customWidth="1"/>
    <col min="8" max="8" width="16" customWidth="1"/>
    <col min="9" max="9" width="35.6640625" customWidth="1"/>
  </cols>
  <sheetData>
    <row r="1" spans="1:9" ht="19">
      <c r="A1" s="1" t="s">
        <v>213</v>
      </c>
      <c r="B1" s="7" t="s">
        <v>0</v>
      </c>
      <c r="C1" t="s">
        <v>62</v>
      </c>
    </row>
    <row r="2" spans="1:9">
      <c r="A2" t="s">
        <v>1</v>
      </c>
      <c r="B2" s="15" t="s">
        <v>658</v>
      </c>
      <c r="C2" t="s">
        <v>402</v>
      </c>
    </row>
    <row r="3" spans="1:9">
      <c r="A3" t="s">
        <v>2</v>
      </c>
      <c r="B3" s="19" t="s">
        <v>228</v>
      </c>
      <c r="C3" s="42"/>
    </row>
    <row r="4" spans="1:9">
      <c r="A4" t="s">
        <v>3</v>
      </c>
      <c r="B4" s="44" t="s">
        <v>220</v>
      </c>
      <c r="C4" s="42"/>
    </row>
    <row r="5" spans="1:9" s="243" customFormat="1">
      <c r="A5" s="243" t="s">
        <v>656</v>
      </c>
      <c r="B5" s="14" t="s">
        <v>657</v>
      </c>
      <c r="C5" s="42"/>
    </row>
    <row r="6" spans="1:9">
      <c r="A6" t="s">
        <v>4</v>
      </c>
      <c r="B6" s="90" t="s">
        <v>392</v>
      </c>
      <c r="C6" s="42"/>
    </row>
    <row r="7" spans="1:9">
      <c r="A7" s="2" t="s">
        <v>5</v>
      </c>
      <c r="B7" s="91" t="s">
        <v>393</v>
      </c>
      <c r="I7" t="s">
        <v>22</v>
      </c>
    </row>
    <row r="8" spans="1:9">
      <c r="A8" t="s">
        <v>6</v>
      </c>
      <c r="B8" s="18" t="s">
        <v>394</v>
      </c>
      <c r="I8" t="s">
        <v>165</v>
      </c>
    </row>
    <row r="9" spans="1:9">
      <c r="A9" t="s">
        <v>7</v>
      </c>
      <c r="B9" s="18" t="s">
        <v>394</v>
      </c>
    </row>
    <row r="10" spans="1:9">
      <c r="B10" s="18"/>
    </row>
    <row r="11" spans="1:9">
      <c r="A11" t="s">
        <v>8</v>
      </c>
      <c r="B11" s="18" t="s">
        <v>9</v>
      </c>
    </row>
    <row r="12" spans="1:9">
      <c r="B12" s="18" t="s">
        <v>10</v>
      </c>
    </row>
    <row r="13" spans="1:9">
      <c r="B13" s="18" t="s">
        <v>11</v>
      </c>
    </row>
    <row r="14" spans="1:9">
      <c r="B14" s="18" t="s">
        <v>12</v>
      </c>
    </row>
    <row r="15" spans="1:9">
      <c r="B15" s="18" t="s">
        <v>395</v>
      </c>
    </row>
    <row r="16" spans="1:9">
      <c r="A16" s="2" t="s">
        <v>23</v>
      </c>
      <c r="B16" s="18"/>
    </row>
    <row r="17" spans="1:9">
      <c r="A17" t="s">
        <v>13</v>
      </c>
      <c r="B17" s="18" t="s">
        <v>330</v>
      </c>
    </row>
    <row r="18" spans="1:9">
      <c r="A18" t="s">
        <v>14</v>
      </c>
      <c r="B18" s="18" t="s">
        <v>331</v>
      </c>
    </row>
    <row r="19" spans="1:9">
      <c r="A19" t="s">
        <v>15</v>
      </c>
      <c r="B19" s="18" t="s">
        <v>63</v>
      </c>
    </row>
    <row r="20" spans="1:9">
      <c r="A20" t="s">
        <v>16</v>
      </c>
      <c r="B20" s="18" t="s">
        <v>24</v>
      </c>
    </row>
    <row r="21" spans="1:9">
      <c r="A21" t="s">
        <v>64</v>
      </c>
      <c r="B21" s="18" t="s">
        <v>396</v>
      </c>
    </row>
    <row r="22" spans="1:9">
      <c r="A22" s="2" t="s">
        <v>25</v>
      </c>
      <c r="B22" s="18" t="s">
        <v>65</v>
      </c>
    </row>
    <row r="23" spans="1:9">
      <c r="B23" s="18" t="s">
        <v>21</v>
      </c>
      <c r="C23" s="3"/>
      <c r="D23" s="3"/>
    </row>
    <row r="24" spans="1:9">
      <c r="B24" s="20" t="s">
        <v>17</v>
      </c>
      <c r="C24" s="3"/>
      <c r="D24" s="3"/>
    </row>
    <row r="25" spans="1:9">
      <c r="A25" s="2"/>
      <c r="B25" s="20" t="s">
        <v>20</v>
      </c>
      <c r="C25" s="44" t="s">
        <v>332</v>
      </c>
    </row>
    <row r="26" spans="1:9">
      <c r="B26" s="18" t="s">
        <v>221</v>
      </c>
    </row>
    <row r="27" spans="1:9">
      <c r="A27" s="2" t="s">
        <v>26</v>
      </c>
      <c r="B27" s="16" t="s">
        <v>30</v>
      </c>
      <c r="C27" s="4" t="s">
        <v>27</v>
      </c>
      <c r="D27" s="4" t="s">
        <v>28</v>
      </c>
      <c r="E27" s="4" t="s">
        <v>29</v>
      </c>
      <c r="F27" s="5" t="s">
        <v>33</v>
      </c>
      <c r="G27" s="5" t="s">
        <v>46</v>
      </c>
      <c r="H27" s="5" t="s">
        <v>36</v>
      </c>
      <c r="I27" s="22" t="s">
        <v>122</v>
      </c>
    </row>
    <row r="28" spans="1:9" s="10" customFormat="1">
      <c r="B28" s="11">
        <v>50</v>
      </c>
      <c r="C28" s="10" t="s">
        <v>118</v>
      </c>
      <c r="D28" s="10" t="s">
        <v>35</v>
      </c>
      <c r="E28" s="10" t="s">
        <v>34</v>
      </c>
      <c r="F28" s="10" t="s">
        <v>53</v>
      </c>
      <c r="G28" s="21" t="s">
        <v>115</v>
      </c>
      <c r="I28" s="10" t="s">
        <v>123</v>
      </c>
    </row>
    <row r="29" spans="1:9" s="10" customFormat="1">
      <c r="B29" s="11">
        <v>50</v>
      </c>
      <c r="C29" s="10" t="s">
        <v>117</v>
      </c>
      <c r="D29" s="10" t="s">
        <v>35</v>
      </c>
      <c r="E29" s="10" t="s">
        <v>81</v>
      </c>
      <c r="F29" s="10" t="s">
        <v>53</v>
      </c>
      <c r="G29" s="21" t="s">
        <v>116</v>
      </c>
      <c r="I29" s="10" t="s">
        <v>123</v>
      </c>
    </row>
    <row r="30" spans="1:9">
      <c r="B30" s="7">
        <v>50</v>
      </c>
      <c r="C30" t="s">
        <v>87</v>
      </c>
      <c r="D30" t="s">
        <v>77</v>
      </c>
      <c r="E30" t="s">
        <v>108</v>
      </c>
      <c r="F30" t="s">
        <v>88</v>
      </c>
      <c r="G30">
        <f>0.25*B30</f>
        <v>12.5</v>
      </c>
    </row>
    <row r="31" spans="1:9">
      <c r="B31" s="7">
        <v>50</v>
      </c>
      <c r="C31" t="s">
        <v>86</v>
      </c>
      <c r="D31" t="s">
        <v>77</v>
      </c>
      <c r="E31" t="s">
        <v>107</v>
      </c>
      <c r="F31" t="s">
        <v>88</v>
      </c>
      <c r="G31" t="s">
        <v>89</v>
      </c>
      <c r="H31" t="s">
        <v>79</v>
      </c>
    </row>
    <row r="32" spans="1:9" s="10" customFormat="1">
      <c r="B32" s="11">
        <v>100</v>
      </c>
      <c r="C32" s="10" t="s">
        <v>56</v>
      </c>
      <c r="D32" s="10" t="s">
        <v>45</v>
      </c>
      <c r="E32" s="10" t="s">
        <v>41</v>
      </c>
      <c r="F32" s="10" t="s">
        <v>55</v>
      </c>
      <c r="G32" s="10" t="s">
        <v>50</v>
      </c>
      <c r="H32" s="10" t="s">
        <v>40</v>
      </c>
    </row>
    <row r="33" spans="2:9" s="10" customFormat="1">
      <c r="B33" s="11">
        <v>50</v>
      </c>
      <c r="C33" s="10" t="s">
        <v>57</v>
      </c>
      <c r="D33" s="10" t="s">
        <v>45</v>
      </c>
      <c r="E33" s="10" t="s">
        <v>43</v>
      </c>
      <c r="F33" s="10" t="s">
        <v>54</v>
      </c>
      <c r="G33" s="10" t="s">
        <v>49</v>
      </c>
    </row>
    <row r="34" spans="2:9">
      <c r="B34" s="14" t="s">
        <v>58</v>
      </c>
      <c r="C34" t="s">
        <v>31</v>
      </c>
      <c r="D34" t="s">
        <v>45</v>
      </c>
      <c r="E34" t="s">
        <v>48</v>
      </c>
      <c r="F34" t="s">
        <v>44</v>
      </c>
      <c r="G34" t="s">
        <v>58</v>
      </c>
    </row>
    <row r="35" spans="2:9" s="10" customFormat="1">
      <c r="B35" s="11">
        <v>50</v>
      </c>
      <c r="C35" s="10" t="s">
        <v>39</v>
      </c>
      <c r="D35" s="10" t="s">
        <v>77</v>
      </c>
      <c r="E35" s="10" t="s">
        <v>38</v>
      </c>
      <c r="F35" s="10" t="s">
        <v>124</v>
      </c>
      <c r="G35" s="10" t="s">
        <v>82</v>
      </c>
      <c r="H35" s="10" t="s">
        <v>37</v>
      </c>
      <c r="I35" s="10" t="s">
        <v>125</v>
      </c>
    </row>
    <row r="36" spans="2:9">
      <c r="B36" s="14" t="s">
        <v>58</v>
      </c>
      <c r="C36" t="s">
        <v>47</v>
      </c>
      <c r="D36" t="s">
        <v>45</v>
      </c>
      <c r="E36" t="s">
        <v>42</v>
      </c>
      <c r="F36" t="s">
        <v>44</v>
      </c>
      <c r="G36" t="s">
        <v>58</v>
      </c>
    </row>
    <row r="37" spans="2:9">
      <c r="B37" s="14" t="s">
        <v>58</v>
      </c>
      <c r="C37" t="s">
        <v>52</v>
      </c>
      <c r="D37" t="s">
        <v>45</v>
      </c>
      <c r="E37" t="s">
        <v>51</v>
      </c>
      <c r="F37" t="s">
        <v>44</v>
      </c>
      <c r="G37" t="s">
        <v>58</v>
      </c>
    </row>
    <row r="39" spans="2:9" s="10" customFormat="1">
      <c r="B39" s="11" t="s">
        <v>32</v>
      </c>
      <c r="C39" s="10" t="s">
        <v>61</v>
      </c>
      <c r="D39" s="10" t="s">
        <v>45</v>
      </c>
      <c r="E39" s="10" t="s">
        <v>66</v>
      </c>
      <c r="F39" s="10" t="s">
        <v>60</v>
      </c>
      <c r="G39" s="10" t="s">
        <v>67</v>
      </c>
      <c r="H39" s="12" t="s">
        <v>59</v>
      </c>
    </row>
    <row r="40" spans="2:9">
      <c r="B40" s="7" t="s">
        <v>75</v>
      </c>
      <c r="C40" t="s">
        <v>70</v>
      </c>
      <c r="D40" t="s">
        <v>45</v>
      </c>
      <c r="E40" t="s">
        <v>68</v>
      </c>
      <c r="G40" s="8" t="s">
        <v>71</v>
      </c>
    </row>
    <row r="41" spans="2:9" s="10" customFormat="1">
      <c r="B41" s="11" t="s">
        <v>76</v>
      </c>
      <c r="C41" s="10" t="s">
        <v>69</v>
      </c>
      <c r="D41" s="10" t="s">
        <v>93</v>
      </c>
      <c r="E41" s="12" t="s">
        <v>91</v>
      </c>
      <c r="F41" s="10" t="s">
        <v>90</v>
      </c>
      <c r="G41" s="10" t="s">
        <v>92</v>
      </c>
      <c r="H41" s="36" t="s">
        <v>164</v>
      </c>
    </row>
    <row r="42" spans="2:9">
      <c r="B42" s="7" t="s">
        <v>75</v>
      </c>
      <c r="C42" s="9" t="s">
        <v>85</v>
      </c>
      <c r="D42" t="s">
        <v>77</v>
      </c>
      <c r="E42" s="9" t="s">
        <v>83</v>
      </c>
      <c r="G42" s="9" t="s">
        <v>84</v>
      </c>
    </row>
    <row r="43" spans="2:9">
      <c r="B43" s="7" t="s">
        <v>75</v>
      </c>
      <c r="C43" s="17" t="s">
        <v>61</v>
      </c>
      <c r="D43" t="s">
        <v>77</v>
      </c>
      <c r="E43" t="s">
        <v>109</v>
      </c>
      <c r="G43" t="s">
        <v>110</v>
      </c>
    </row>
    <row r="44" spans="2:9" s="10" customFormat="1">
      <c r="B44" s="11" t="s">
        <v>80</v>
      </c>
      <c r="C44" s="10" t="s">
        <v>97</v>
      </c>
      <c r="D44" s="10" t="s">
        <v>96</v>
      </c>
      <c r="E44" s="13" t="s">
        <v>94</v>
      </c>
      <c r="F44" s="10" t="s">
        <v>78</v>
      </c>
      <c r="G44" s="10" t="s">
        <v>98</v>
      </c>
      <c r="H44" s="10" t="s">
        <v>95</v>
      </c>
    </row>
    <row r="45" spans="2:9" s="10" customFormat="1">
      <c r="B45" s="11">
        <v>50</v>
      </c>
      <c r="C45" s="10" t="s">
        <v>69</v>
      </c>
      <c r="D45" s="10" t="s">
        <v>106</v>
      </c>
      <c r="E45" s="10" t="s">
        <v>72</v>
      </c>
      <c r="F45" s="10" t="s">
        <v>99</v>
      </c>
      <c r="G45" s="10" t="s">
        <v>73</v>
      </c>
      <c r="H45" s="10" t="s">
        <v>74</v>
      </c>
    </row>
    <row r="46" spans="2:9">
      <c r="B46" s="7" t="s">
        <v>75</v>
      </c>
      <c r="C46" s="9" t="s">
        <v>111</v>
      </c>
      <c r="D46" t="s">
        <v>112</v>
      </c>
      <c r="E46" t="s">
        <v>113</v>
      </c>
      <c r="F46" s="17" t="s">
        <v>78</v>
      </c>
      <c r="H46" t="s">
        <v>114</v>
      </c>
    </row>
    <row r="47" spans="2:9" s="10" customFormat="1">
      <c r="B47" s="11" t="s">
        <v>102</v>
      </c>
      <c r="C47" s="10" t="s">
        <v>100</v>
      </c>
      <c r="D47" s="10" t="s">
        <v>101</v>
      </c>
      <c r="E47" s="10" t="s">
        <v>104</v>
      </c>
      <c r="F47" s="10" t="s">
        <v>105</v>
      </c>
      <c r="G47" s="10" t="s">
        <v>103</v>
      </c>
    </row>
    <row r="48" spans="2:9">
      <c r="B48" s="7">
        <v>50</v>
      </c>
      <c r="C48" s="10" t="s">
        <v>218</v>
      </c>
    </row>
    <row r="49" spans="1:8">
      <c r="A49" s="2"/>
      <c r="C49" s="10" t="s">
        <v>173</v>
      </c>
      <c r="G49" s="10" t="s">
        <v>120</v>
      </c>
      <c r="H49" t="s">
        <v>119</v>
      </c>
    </row>
    <row r="50" spans="1:8">
      <c r="B50" s="7" t="s">
        <v>142</v>
      </c>
      <c r="C50" s="10" t="s">
        <v>143</v>
      </c>
    </row>
    <row r="51" spans="1:8">
      <c r="C51" s="10" t="s">
        <v>144</v>
      </c>
    </row>
    <row r="52" spans="1:8">
      <c r="B52" s="7">
        <v>8</v>
      </c>
      <c r="C52" s="10" t="s">
        <v>222</v>
      </c>
      <c r="D52" t="s">
        <v>223</v>
      </c>
      <c r="G52" t="s">
        <v>224</v>
      </c>
    </row>
    <row r="53" spans="1:8" ht="34">
      <c r="A53" s="2" t="s">
        <v>121</v>
      </c>
      <c r="B53" s="28" t="s">
        <v>145</v>
      </c>
      <c r="C53" s="3" t="s">
        <v>397</v>
      </c>
    </row>
    <row r="54" spans="1:8">
      <c r="B54" s="18" t="s">
        <v>162</v>
      </c>
      <c r="C54" s="9" t="s">
        <v>161</v>
      </c>
      <c r="D54" t="s">
        <v>163</v>
      </c>
    </row>
    <row r="58" spans="1:8">
      <c r="B58" s="7" t="s">
        <v>172</v>
      </c>
      <c r="C58" s="26">
        <f>(PI()*(0.159/2)^2*100)</f>
        <v>1.9855650968850891</v>
      </c>
    </row>
    <row r="59" spans="1:8">
      <c r="A59" s="2" t="s">
        <v>126</v>
      </c>
      <c r="B59" s="23" t="s">
        <v>127</v>
      </c>
      <c r="C59" s="26">
        <f>(PI()*(0.3175/2)^2*100)</f>
        <v>7.9173043608984015</v>
      </c>
      <c r="D59" t="s">
        <v>166</v>
      </c>
    </row>
    <row r="60" spans="1:8">
      <c r="B60" s="7" t="s">
        <v>128</v>
      </c>
      <c r="C60">
        <v>4</v>
      </c>
      <c r="D60" t="s">
        <v>166</v>
      </c>
    </row>
    <row r="61" spans="1:8">
      <c r="B61" s="7" t="s">
        <v>129</v>
      </c>
      <c r="C61">
        <v>1.39</v>
      </c>
      <c r="D61" t="s">
        <v>169</v>
      </c>
    </row>
    <row r="62" spans="1:8">
      <c r="B62" s="7" t="s">
        <v>140</v>
      </c>
      <c r="C62" s="27">
        <v>4.5</v>
      </c>
      <c r="D62" t="s">
        <v>170</v>
      </c>
    </row>
    <row r="63" spans="1:8">
      <c r="B63" s="7" t="s">
        <v>141</v>
      </c>
      <c r="C63">
        <v>4.0999999999999996</v>
      </c>
      <c r="D63" t="s">
        <v>170</v>
      </c>
    </row>
    <row r="64" spans="1:8">
      <c r="B64" s="7" t="s">
        <v>168</v>
      </c>
      <c r="C64" s="27">
        <f>C60+(C63+C62)*C59</f>
        <v>72.088817503726247</v>
      </c>
      <c r="D64" t="s">
        <v>166</v>
      </c>
    </row>
    <row r="65" spans="1:4">
      <c r="B65" s="7" t="s">
        <v>176</v>
      </c>
      <c r="C65" s="27">
        <f>0.84*C58</f>
        <v>1.6678746813834748</v>
      </c>
      <c r="D65" t="s">
        <v>166</v>
      </c>
    </row>
    <row r="66" spans="1:4">
      <c r="B66" s="7" t="s">
        <v>175</v>
      </c>
    </row>
    <row r="68" spans="1:4">
      <c r="B68" s="7" t="s">
        <v>177</v>
      </c>
      <c r="C68">
        <v>71</v>
      </c>
      <c r="D68" t="s">
        <v>166</v>
      </c>
    </row>
    <row r="69" spans="1:4">
      <c r="B69" s="7" t="s">
        <v>178</v>
      </c>
      <c r="C69" s="39">
        <f>(C62+C63)*C59</f>
        <v>68.088817503726247</v>
      </c>
      <c r="D69" t="s">
        <v>166</v>
      </c>
    </row>
    <row r="70" spans="1:4">
      <c r="B70" s="37" t="s">
        <v>171</v>
      </c>
    </row>
    <row r="71" spans="1:4">
      <c r="B71" s="7" t="s">
        <v>167</v>
      </c>
    </row>
    <row r="73" spans="1:4">
      <c r="A73" s="2" t="s">
        <v>19</v>
      </c>
    </row>
    <row r="75" spans="1:4">
      <c r="A75" s="2" t="s">
        <v>18</v>
      </c>
    </row>
    <row r="79" spans="1:4">
      <c r="A79" t="s">
        <v>321</v>
      </c>
      <c r="B79" s="7" t="s">
        <v>322</v>
      </c>
      <c r="C79" t="s">
        <v>324</v>
      </c>
    </row>
    <row r="80" spans="1:4">
      <c r="B80" s="7" t="s">
        <v>323</v>
      </c>
      <c r="C80" t="s">
        <v>325</v>
      </c>
    </row>
  </sheetData>
  <hyperlinks>
    <hyperlink ref="H39" r:id="rId1" xr:uid="{00000000-0004-0000-0000-000000000000}"/>
    <hyperlink ref="E41" r:id="rId2" location="5195T63" xr:uid="{00000000-0004-0000-0000-000001000000}"/>
  </hyperlink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54"/>
  <sheetViews>
    <sheetView topLeftCell="A22" workbookViewId="0">
      <selection activeCell="O43" sqref="O43"/>
    </sheetView>
  </sheetViews>
  <sheetFormatPr baseColWidth="10" defaultColWidth="11" defaultRowHeight="16"/>
  <sheetData>
    <row r="1" spans="1:1" ht="28" customHeight="1">
      <c r="A1" t="s">
        <v>184</v>
      </c>
    </row>
    <row r="2" spans="1:1">
      <c r="A2" t="s">
        <v>174</v>
      </c>
    </row>
    <row r="37" spans="1:4" ht="19">
      <c r="A37" s="30" t="s">
        <v>150</v>
      </c>
    </row>
    <row r="38" spans="1:4">
      <c r="A38" t="s">
        <v>146</v>
      </c>
    </row>
    <row r="39" spans="1:4">
      <c r="A39" t="s">
        <v>147</v>
      </c>
    </row>
    <row r="40" spans="1:4">
      <c r="A40" t="s">
        <v>148</v>
      </c>
    </row>
    <row r="41" spans="1:4">
      <c r="A41" t="s">
        <v>149</v>
      </c>
    </row>
    <row r="42" spans="1:4">
      <c r="A42" t="s">
        <v>151</v>
      </c>
    </row>
    <row r="43" spans="1:4" ht="19">
      <c r="A43" s="32" t="s">
        <v>152</v>
      </c>
      <c r="B43" s="33"/>
      <c r="C43" s="33"/>
      <c r="D43" s="31"/>
    </row>
    <row r="44" spans="1:4" ht="19">
      <c r="A44" s="34" t="s">
        <v>153</v>
      </c>
      <c r="B44" s="33"/>
      <c r="C44" s="33"/>
      <c r="D44" s="31"/>
    </row>
    <row r="45" spans="1:4" ht="19">
      <c r="A45" s="34" t="s">
        <v>154</v>
      </c>
      <c r="B45" s="33"/>
      <c r="C45" s="33"/>
      <c r="D45" s="31"/>
    </row>
    <row r="46" spans="1:4" ht="19">
      <c r="A46" s="34" t="s">
        <v>155</v>
      </c>
      <c r="B46" s="33"/>
      <c r="C46" s="33"/>
      <c r="D46" s="31"/>
    </row>
    <row r="47" spans="1:4" ht="19">
      <c r="A47" s="34" t="s">
        <v>156</v>
      </c>
      <c r="B47" s="33"/>
      <c r="C47" s="33"/>
      <c r="D47" s="31"/>
    </row>
    <row r="48" spans="1:4" ht="19">
      <c r="A48" s="34" t="s">
        <v>157</v>
      </c>
      <c r="B48" s="33"/>
      <c r="C48" s="33"/>
      <c r="D48" s="31"/>
    </row>
    <row r="49" spans="1:4" ht="19">
      <c r="A49" s="34" t="s">
        <v>158</v>
      </c>
      <c r="B49" s="33"/>
      <c r="C49" s="33"/>
      <c r="D49" s="31"/>
    </row>
    <row r="50" spans="1:4" ht="19">
      <c r="A50" s="34" t="s">
        <v>159</v>
      </c>
      <c r="B50" s="33"/>
      <c r="C50" s="33"/>
      <c r="D50" s="31"/>
    </row>
    <row r="51" spans="1:4" ht="19">
      <c r="A51" s="35" t="s">
        <v>160</v>
      </c>
      <c r="B51" s="33"/>
      <c r="C51" s="33"/>
      <c r="D51" s="31"/>
    </row>
    <row r="52" spans="1:4" ht="19">
      <c r="C52" s="31"/>
      <c r="D52" s="31"/>
    </row>
    <row r="53" spans="1:4" ht="19">
      <c r="A53" s="31" t="s">
        <v>199</v>
      </c>
      <c r="B53" s="31"/>
      <c r="C53" s="31"/>
      <c r="D53" s="31"/>
    </row>
    <row r="54" spans="1:4">
      <c r="A54" t="s">
        <v>200</v>
      </c>
    </row>
  </sheetData>
  <hyperlinks>
    <hyperlink ref="A51" r:id="rId1" xr:uid="{00000000-0004-0000-0600-000000000000}"/>
  </hyperlinks>
  <pageMargins left="0.75" right="0.75" top="1" bottom="1" header="0.5" footer="0.5"/>
  <drawing r:id="rId2"/>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E93"/>
  <sheetViews>
    <sheetView workbookViewId="0">
      <selection activeCell="A29" sqref="A29"/>
    </sheetView>
  </sheetViews>
  <sheetFormatPr baseColWidth="10" defaultColWidth="11" defaultRowHeight="16"/>
  <cols>
    <col min="1" max="1" width="17.6640625" customWidth="1"/>
    <col min="2" max="2" width="34.83203125" style="7" customWidth="1"/>
    <col min="3" max="3" width="10.33203125" style="7" customWidth="1"/>
    <col min="4" max="4" width="21.83203125" customWidth="1"/>
  </cols>
  <sheetData>
    <row r="1" spans="1:5">
      <c r="A1" s="2" t="s">
        <v>197</v>
      </c>
    </row>
    <row r="2" spans="1:5">
      <c r="A2" s="2" t="s">
        <v>403</v>
      </c>
      <c r="B2" s="2" t="s">
        <v>406</v>
      </c>
      <c r="C2" s="2" t="s">
        <v>186</v>
      </c>
      <c r="D2" s="2" t="s">
        <v>401</v>
      </c>
      <c r="E2" s="2" t="s">
        <v>390</v>
      </c>
    </row>
    <row r="3" spans="1:5">
      <c r="A3" t="s">
        <v>405</v>
      </c>
      <c r="B3" s="9" t="s">
        <v>240</v>
      </c>
      <c r="C3">
        <v>428.86</v>
      </c>
      <c r="D3">
        <v>418.553</v>
      </c>
      <c r="E3" t="s">
        <v>391</v>
      </c>
    </row>
    <row r="4" spans="1:5">
      <c r="A4" t="s">
        <v>405</v>
      </c>
      <c r="B4" s="9" t="s">
        <v>242</v>
      </c>
      <c r="C4">
        <v>411.38</v>
      </c>
      <c r="D4">
        <v>401.07299999999998</v>
      </c>
      <c r="E4" t="s">
        <v>391</v>
      </c>
    </row>
    <row r="5" spans="1:5">
      <c r="A5" t="s">
        <v>405</v>
      </c>
      <c r="B5" s="9" t="s">
        <v>244</v>
      </c>
      <c r="C5">
        <v>430.54</v>
      </c>
      <c r="D5">
        <v>420.233</v>
      </c>
      <c r="E5" t="s">
        <v>391</v>
      </c>
    </row>
    <row r="6" spans="1:5">
      <c r="A6" t="s">
        <v>405</v>
      </c>
      <c r="B6" s="9" t="s">
        <v>246</v>
      </c>
      <c r="C6">
        <v>415.65</v>
      </c>
      <c r="D6">
        <v>405.34299999999996</v>
      </c>
      <c r="E6" t="s">
        <v>391</v>
      </c>
    </row>
    <row r="7" spans="1:5">
      <c r="A7" t="s">
        <v>405</v>
      </c>
      <c r="B7" s="9" t="s">
        <v>248</v>
      </c>
      <c r="C7">
        <v>423.34</v>
      </c>
      <c r="D7">
        <v>413.03299999999996</v>
      </c>
      <c r="E7" t="s">
        <v>391</v>
      </c>
    </row>
    <row r="8" spans="1:5">
      <c r="A8" t="s">
        <v>405</v>
      </c>
      <c r="B8" s="9" t="s">
        <v>250</v>
      </c>
      <c r="C8">
        <v>417.09</v>
      </c>
      <c r="D8">
        <v>406.78299999999996</v>
      </c>
      <c r="E8" t="s">
        <v>391</v>
      </c>
    </row>
    <row r="9" spans="1:5">
      <c r="A9" t="s">
        <v>405</v>
      </c>
      <c r="B9" s="9" t="s">
        <v>252</v>
      </c>
      <c r="C9">
        <v>424.97</v>
      </c>
      <c r="D9">
        <v>414.66300000000001</v>
      </c>
      <c r="E9" t="s">
        <v>391</v>
      </c>
    </row>
    <row r="10" spans="1:5">
      <c r="A10" t="s">
        <v>405</v>
      </c>
      <c r="B10" s="9" t="s">
        <v>254</v>
      </c>
      <c r="C10">
        <v>402.34</v>
      </c>
      <c r="D10">
        <v>392.03299999999996</v>
      </c>
      <c r="E10" t="s">
        <v>391</v>
      </c>
    </row>
    <row r="11" spans="1:5">
      <c r="A11" t="s">
        <v>405</v>
      </c>
      <c r="B11" s="9" t="s">
        <v>256</v>
      </c>
      <c r="C11">
        <v>370.48</v>
      </c>
      <c r="D11">
        <v>360.173</v>
      </c>
      <c r="E11" t="s">
        <v>391</v>
      </c>
    </row>
    <row r="12" spans="1:5">
      <c r="A12" t="s">
        <v>405</v>
      </c>
      <c r="B12" s="9" t="s">
        <v>258</v>
      </c>
      <c r="C12">
        <v>423.9</v>
      </c>
      <c r="D12">
        <v>413.59299999999996</v>
      </c>
      <c r="E12" t="s">
        <v>391</v>
      </c>
    </row>
    <row r="13" spans="1:5">
      <c r="A13" t="s">
        <v>405</v>
      </c>
      <c r="B13" s="9" t="s">
        <v>260</v>
      </c>
      <c r="C13">
        <v>379.69</v>
      </c>
      <c r="D13">
        <v>369.38299999999998</v>
      </c>
      <c r="E13" t="s">
        <v>391</v>
      </c>
    </row>
    <row r="14" spans="1:5">
      <c r="A14" t="s">
        <v>405</v>
      </c>
      <c r="B14" s="9" t="s">
        <v>262</v>
      </c>
      <c r="C14">
        <v>423.9</v>
      </c>
      <c r="D14">
        <v>413.59299999999996</v>
      </c>
      <c r="E14" t="s">
        <v>391</v>
      </c>
    </row>
    <row r="15" spans="1:5">
      <c r="A15" t="s">
        <v>405</v>
      </c>
      <c r="B15" s="9" t="s">
        <v>319</v>
      </c>
      <c r="C15">
        <v>350.13</v>
      </c>
      <c r="D15">
        <v>339.82299999999998</v>
      </c>
      <c r="E15" t="s">
        <v>391</v>
      </c>
    </row>
    <row r="16" spans="1:5">
      <c r="A16" t="s">
        <v>405</v>
      </c>
      <c r="B16" s="9" t="s">
        <v>265</v>
      </c>
      <c r="C16">
        <v>406.61</v>
      </c>
      <c r="D16">
        <v>396.303</v>
      </c>
      <c r="E16" t="s">
        <v>391</v>
      </c>
    </row>
    <row r="17" spans="1:5">
      <c r="A17" t="s">
        <v>405</v>
      </c>
      <c r="B17" s="9" t="s">
        <v>267</v>
      </c>
      <c r="C17">
        <v>407.08</v>
      </c>
      <c r="D17">
        <v>396.77299999999997</v>
      </c>
      <c r="E17" t="s">
        <v>391</v>
      </c>
    </row>
    <row r="18" spans="1:5">
      <c r="A18" t="s">
        <v>405</v>
      </c>
      <c r="B18" s="9" t="s">
        <v>269</v>
      </c>
      <c r="C18">
        <v>414.04</v>
      </c>
      <c r="D18">
        <v>403.733</v>
      </c>
      <c r="E18" t="s">
        <v>391</v>
      </c>
    </row>
    <row r="19" spans="1:5">
      <c r="A19" t="s">
        <v>405</v>
      </c>
      <c r="B19" s="9" t="s">
        <v>271</v>
      </c>
      <c r="C19">
        <v>421.9</v>
      </c>
      <c r="D19">
        <v>411.59299999999996</v>
      </c>
      <c r="E19" t="s">
        <v>391</v>
      </c>
    </row>
    <row r="20" spans="1:5">
      <c r="A20" t="s">
        <v>405</v>
      </c>
      <c r="B20" s="51" t="s">
        <v>273</v>
      </c>
      <c r="C20">
        <v>426.21</v>
      </c>
      <c r="D20">
        <v>415.90299999999996</v>
      </c>
      <c r="E20" t="s">
        <v>391</v>
      </c>
    </row>
    <row r="21" spans="1:5">
      <c r="A21" t="s">
        <v>405</v>
      </c>
      <c r="B21" s="51" t="s">
        <v>275</v>
      </c>
      <c r="C21">
        <v>421.86</v>
      </c>
      <c r="D21">
        <v>411.553</v>
      </c>
      <c r="E21" t="s">
        <v>391</v>
      </c>
    </row>
    <row r="22" spans="1:5">
      <c r="A22" t="s">
        <v>405</v>
      </c>
      <c r="B22" s="51" t="s">
        <v>277</v>
      </c>
      <c r="C22">
        <v>414.13</v>
      </c>
      <c r="D22">
        <v>403.82299999999998</v>
      </c>
      <c r="E22" t="s">
        <v>391</v>
      </c>
    </row>
    <row r="23" spans="1:5">
      <c r="A23" t="s">
        <v>405</v>
      </c>
      <c r="B23" s="51" t="s">
        <v>279</v>
      </c>
      <c r="C23">
        <v>417.93</v>
      </c>
      <c r="D23">
        <v>407.62299999999999</v>
      </c>
      <c r="E23" t="s">
        <v>391</v>
      </c>
    </row>
    <row r="24" spans="1:5">
      <c r="A24" t="s">
        <v>405</v>
      </c>
      <c r="B24" s="51" t="s">
        <v>281</v>
      </c>
      <c r="C24">
        <v>396.02</v>
      </c>
      <c r="D24">
        <v>385.71299999999997</v>
      </c>
      <c r="E24" t="s">
        <v>391</v>
      </c>
    </row>
    <row r="25" spans="1:5">
      <c r="A25" t="s">
        <v>405</v>
      </c>
      <c r="B25" s="51" t="s">
        <v>283</v>
      </c>
      <c r="C25">
        <v>408.25</v>
      </c>
      <c r="D25">
        <v>397.94299999999998</v>
      </c>
      <c r="E25" t="s">
        <v>391</v>
      </c>
    </row>
    <row r="26" spans="1:5">
      <c r="A26" t="s">
        <v>405</v>
      </c>
      <c r="B26" s="51" t="s">
        <v>285</v>
      </c>
      <c r="C26">
        <v>399.77</v>
      </c>
      <c r="D26">
        <v>389.46299999999997</v>
      </c>
      <c r="E26" t="s">
        <v>391</v>
      </c>
    </row>
    <row r="27" spans="1:5">
      <c r="B27"/>
      <c r="C27"/>
    </row>
    <row r="28" spans="1:5">
      <c r="A28" t="s">
        <v>407</v>
      </c>
      <c r="B28"/>
      <c r="C28"/>
    </row>
    <row r="29" spans="1:5">
      <c r="A29" t="s">
        <v>408</v>
      </c>
      <c r="B29"/>
      <c r="C29"/>
    </row>
    <row r="30" spans="1:5">
      <c r="B30"/>
      <c r="C30"/>
    </row>
    <row r="31" spans="1:5">
      <c r="B31"/>
      <c r="C31"/>
    </row>
    <row r="32" spans="1:5">
      <c r="B32"/>
      <c r="C32"/>
    </row>
    <row r="33" spans="2:3">
      <c r="B33"/>
      <c r="C33"/>
    </row>
    <row r="34" spans="2:3">
      <c r="B34"/>
      <c r="C34"/>
    </row>
    <row r="35" spans="2:3">
      <c r="B35"/>
      <c r="C35"/>
    </row>
    <row r="36" spans="2:3">
      <c r="B36"/>
      <c r="C36"/>
    </row>
    <row r="37" spans="2:3">
      <c r="B37"/>
      <c r="C37"/>
    </row>
    <row r="38" spans="2:3">
      <c r="B38"/>
      <c r="C38"/>
    </row>
    <row r="39" spans="2:3">
      <c r="B39"/>
      <c r="C39"/>
    </row>
    <row r="40" spans="2:3">
      <c r="B40"/>
      <c r="C40"/>
    </row>
    <row r="41" spans="2:3">
      <c r="B41"/>
      <c r="C41"/>
    </row>
    <row r="42" spans="2:3">
      <c r="B42"/>
      <c r="C42"/>
    </row>
    <row r="43" spans="2:3">
      <c r="B43"/>
      <c r="C43"/>
    </row>
    <row r="44" spans="2:3">
      <c r="B44"/>
      <c r="C44"/>
    </row>
    <row r="45" spans="2:3">
      <c r="B45"/>
      <c r="C45"/>
    </row>
    <row r="46" spans="2:3">
      <c r="B46"/>
      <c r="C46"/>
    </row>
    <row r="47" spans="2:3">
      <c r="B47"/>
      <c r="C47"/>
    </row>
    <row r="48" spans="2:3">
      <c r="B48"/>
      <c r="C48"/>
    </row>
    <row r="49" spans="1:3">
      <c r="B49"/>
      <c r="C49"/>
    </row>
    <row r="50" spans="1:3">
      <c r="B50"/>
      <c r="C50"/>
    </row>
    <row r="51" spans="1:3">
      <c r="B51"/>
      <c r="C51"/>
    </row>
    <row r="52" spans="1:3">
      <c r="B52"/>
      <c r="C52"/>
    </row>
    <row r="53" spans="1:3">
      <c r="B53"/>
      <c r="C53"/>
    </row>
    <row r="54" spans="1:3">
      <c r="B54"/>
      <c r="C54"/>
    </row>
    <row r="55" spans="1:3">
      <c r="B55"/>
      <c r="C55"/>
    </row>
    <row r="56" spans="1:3">
      <c r="B56"/>
      <c r="C56"/>
    </row>
    <row r="57" spans="1:3">
      <c r="B57"/>
      <c r="C57"/>
    </row>
    <row r="58" spans="1:3">
      <c r="B58"/>
      <c r="C58"/>
    </row>
    <row r="59" spans="1:3">
      <c r="B59"/>
      <c r="C59"/>
    </row>
    <row r="60" spans="1:3">
      <c r="B60"/>
      <c r="C60"/>
    </row>
    <row r="61" spans="1:3">
      <c r="B61"/>
      <c r="C61"/>
    </row>
    <row r="62" spans="1:3">
      <c r="B62"/>
      <c r="C62"/>
    </row>
    <row r="63" spans="1:3">
      <c r="B63"/>
      <c r="C63"/>
    </row>
    <row r="64" spans="1:3">
      <c r="A64" s="9"/>
    </row>
    <row r="65" spans="1:1">
      <c r="A65" s="9"/>
    </row>
    <row r="66" spans="1:1">
      <c r="A66" s="9"/>
    </row>
    <row r="67" spans="1:1">
      <c r="A67" s="9"/>
    </row>
    <row r="68" spans="1:1">
      <c r="A68" s="9"/>
    </row>
    <row r="69" spans="1:1">
      <c r="A69" s="9"/>
    </row>
    <row r="70" spans="1:1">
      <c r="A70" s="9"/>
    </row>
    <row r="71" spans="1:1">
      <c r="A71" s="9"/>
    </row>
    <row r="72" spans="1:1">
      <c r="A72" s="9"/>
    </row>
    <row r="73" spans="1:1">
      <c r="A73" s="9"/>
    </row>
    <row r="74" spans="1:1">
      <c r="A74" s="9"/>
    </row>
    <row r="75" spans="1:1">
      <c r="A75" s="29"/>
    </row>
    <row r="76" spans="1:1">
      <c r="A76" s="9"/>
    </row>
    <row r="77" spans="1:1">
      <c r="A77" s="9"/>
    </row>
    <row r="78" spans="1:1">
      <c r="A78" s="9"/>
    </row>
    <row r="79" spans="1:1">
      <c r="A79" s="9"/>
    </row>
    <row r="80" spans="1:1">
      <c r="A80" s="9"/>
    </row>
    <row r="81" spans="1:3">
      <c r="A81" s="9"/>
    </row>
    <row r="82" spans="1:3">
      <c r="A82" s="9"/>
    </row>
    <row r="83" spans="1:3">
      <c r="A83" s="9"/>
    </row>
    <row r="84" spans="1:3">
      <c r="A84" s="9"/>
    </row>
    <row r="85" spans="1:3">
      <c r="A85" s="9"/>
    </row>
    <row r="86" spans="1:3">
      <c r="A86" s="9"/>
    </row>
    <row r="87" spans="1:3">
      <c r="A87" s="9"/>
    </row>
    <row r="88" spans="1:3">
      <c r="A88" s="9"/>
    </row>
    <row r="89" spans="1:3">
      <c r="A89" s="9"/>
    </row>
    <row r="91" spans="1:3" s="2" customFormat="1">
      <c r="B91" s="37"/>
    </row>
    <row r="92" spans="1:3">
      <c r="C92"/>
    </row>
    <row r="93" spans="1:3">
      <c r="C93"/>
    </row>
  </sheetData>
  <phoneticPr fontId="9" type="noConversion"/>
  <pageMargins left="0.75000000000000011" right="0.75000000000000011" top="1" bottom="1" header="0.5" footer="0.5"/>
  <pageSetup paperSize="9" scale="72" orientation="landscape" horizontalDpi="4294967292" verticalDpi="4294967292"/>
  <extLst>
    <ext xmlns:mx="http://schemas.microsoft.com/office/mac/excel/2008/main" uri="{64002731-A6B0-56B0-2670-7721B7C09600}">
      <mx:PLV Mode="0" OnePage="0" WScale="10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M30"/>
  <sheetViews>
    <sheetView workbookViewId="0">
      <selection activeCell="N26" sqref="N26"/>
    </sheetView>
  </sheetViews>
  <sheetFormatPr baseColWidth="10" defaultRowHeight="16"/>
  <sheetData>
    <row r="1" spans="1:13" s="29" customFormat="1">
      <c r="A1" s="48" t="s">
        <v>211</v>
      </c>
      <c r="B1" s="48"/>
      <c r="C1" s="44"/>
      <c r="D1" s="44"/>
      <c r="E1" s="44"/>
      <c r="F1" s="44"/>
      <c r="G1" s="44"/>
      <c r="H1" s="44"/>
      <c r="I1" s="44"/>
      <c r="J1" s="44"/>
      <c r="K1" s="44"/>
      <c r="L1" s="44"/>
      <c r="M1" s="44"/>
    </row>
    <row r="2" spans="1:13">
      <c r="A2" s="48" t="s">
        <v>212</v>
      </c>
      <c r="B2" s="48"/>
      <c r="C2" s="44"/>
      <c r="D2" s="44"/>
      <c r="E2" s="44"/>
      <c r="F2" s="44"/>
      <c r="G2" s="44"/>
      <c r="H2" s="44"/>
      <c r="I2" s="44"/>
      <c r="J2" s="44"/>
      <c r="K2" s="44"/>
      <c r="L2" s="44"/>
      <c r="M2" s="44"/>
    </row>
    <row r="3" spans="1:13">
      <c r="A3" s="48" t="s">
        <v>181</v>
      </c>
      <c r="B3" s="48"/>
      <c r="C3" s="44"/>
      <c r="D3" s="44"/>
      <c r="E3" s="44"/>
      <c r="F3" s="44"/>
      <c r="G3" s="44"/>
      <c r="H3" s="44"/>
      <c r="I3" s="44"/>
      <c r="J3" s="44"/>
      <c r="K3" s="44"/>
      <c r="L3" s="44"/>
      <c r="M3" s="44"/>
    </row>
    <row r="4" spans="1:13">
      <c r="A4" s="48" t="s">
        <v>179</v>
      </c>
      <c r="B4" s="48"/>
      <c r="C4" s="44"/>
      <c r="D4" s="44"/>
      <c r="E4" s="44"/>
      <c r="F4" s="44"/>
      <c r="G4" s="44"/>
      <c r="H4" s="44"/>
      <c r="I4" s="44"/>
      <c r="J4" s="44"/>
      <c r="K4" s="44"/>
      <c r="L4" s="44"/>
      <c r="M4" s="44"/>
    </row>
    <row r="5" spans="1:13">
      <c r="A5" s="48" t="s">
        <v>188</v>
      </c>
      <c r="B5" s="48"/>
      <c r="C5" s="44"/>
      <c r="D5" s="44"/>
      <c r="E5" s="44"/>
      <c r="F5" s="44"/>
      <c r="G5" s="44"/>
      <c r="H5" s="44"/>
      <c r="I5" s="44"/>
      <c r="J5" s="44"/>
      <c r="K5" s="44"/>
      <c r="L5" s="44"/>
      <c r="M5" s="44"/>
    </row>
    <row r="6" spans="1:13">
      <c r="A6" s="48" t="s">
        <v>206</v>
      </c>
      <c r="B6" s="48"/>
      <c r="C6" s="44"/>
      <c r="D6" s="44"/>
      <c r="E6" s="44"/>
      <c r="F6" s="44"/>
      <c r="G6" s="44"/>
      <c r="H6" s="44"/>
      <c r="I6" s="44"/>
      <c r="J6" s="44"/>
      <c r="K6" s="44"/>
      <c r="L6" s="44"/>
      <c r="M6" s="44"/>
    </row>
    <row r="7" spans="1:13">
      <c r="A7" s="48" t="s">
        <v>207</v>
      </c>
      <c r="B7" s="48"/>
      <c r="C7" s="44"/>
      <c r="D7" s="44"/>
      <c r="E7" s="44"/>
      <c r="F7" s="44"/>
      <c r="G7" s="44"/>
      <c r="H7" s="44"/>
      <c r="I7" s="44"/>
      <c r="J7" s="44"/>
      <c r="K7" s="44"/>
      <c r="L7" s="44"/>
      <c r="M7" s="44"/>
    </row>
    <row r="8" spans="1:13">
      <c r="A8" s="48" t="s">
        <v>180</v>
      </c>
      <c r="B8" s="48"/>
      <c r="C8" s="44"/>
      <c r="D8" s="44"/>
      <c r="E8" s="44"/>
      <c r="F8" s="44"/>
      <c r="G8" s="44"/>
      <c r="H8" s="44"/>
      <c r="I8" s="44"/>
      <c r="J8" s="44"/>
      <c r="K8" s="44"/>
      <c r="L8" s="44"/>
      <c r="M8" s="44"/>
    </row>
    <row r="9" spans="1:13">
      <c r="A9" s="48" t="s">
        <v>208</v>
      </c>
      <c r="B9" s="48"/>
      <c r="C9" s="44"/>
      <c r="D9" s="44"/>
      <c r="E9" s="44"/>
      <c r="F9" s="44"/>
      <c r="G9" s="44"/>
      <c r="H9" s="44"/>
      <c r="I9" s="44"/>
      <c r="J9" s="44"/>
      <c r="K9" s="44"/>
      <c r="L9" s="44"/>
      <c r="M9" s="44"/>
    </row>
    <row r="10" spans="1:13">
      <c r="A10" s="48" t="s">
        <v>201</v>
      </c>
      <c r="B10" s="48"/>
      <c r="C10" s="44"/>
      <c r="D10" s="44"/>
      <c r="E10" s="44"/>
      <c r="F10" s="44"/>
      <c r="G10" s="44"/>
      <c r="H10" s="44"/>
      <c r="I10" s="44"/>
      <c r="J10" s="44"/>
      <c r="K10" s="44"/>
      <c r="L10" s="44"/>
      <c r="M10" s="44"/>
    </row>
    <row r="11" spans="1:13">
      <c r="A11" s="48" t="s">
        <v>202</v>
      </c>
      <c r="B11" s="48"/>
      <c r="C11" s="44"/>
      <c r="D11" s="44"/>
      <c r="E11" s="44"/>
      <c r="F11" s="44"/>
      <c r="G11" s="44"/>
      <c r="H11" s="44"/>
      <c r="I11" s="44"/>
      <c r="J11" s="44"/>
      <c r="K11" s="44"/>
      <c r="L11" s="44"/>
      <c r="M11" s="44"/>
    </row>
    <row r="12" spans="1:13">
      <c r="A12" s="48" t="s">
        <v>203</v>
      </c>
      <c r="B12" s="48"/>
      <c r="C12" s="44"/>
      <c r="D12" s="44"/>
      <c r="E12" s="44"/>
      <c r="F12" s="44"/>
      <c r="G12" s="44"/>
      <c r="H12" s="44"/>
      <c r="I12" s="44"/>
      <c r="J12" s="44"/>
      <c r="K12" s="44"/>
      <c r="L12" s="44"/>
      <c r="M12" s="44"/>
    </row>
    <row r="13" spans="1:13">
      <c r="A13" s="49" t="s">
        <v>204</v>
      </c>
      <c r="B13" s="48"/>
      <c r="C13" s="44"/>
      <c r="D13" s="44"/>
      <c r="E13" s="44"/>
      <c r="F13" s="44"/>
      <c r="G13" s="44"/>
      <c r="H13" s="44"/>
      <c r="I13" s="44"/>
      <c r="J13" s="44"/>
      <c r="K13" s="44"/>
      <c r="L13" s="44"/>
      <c r="M13" s="44"/>
    </row>
    <row r="14" spans="1:13">
      <c r="A14" s="49" t="s">
        <v>209</v>
      </c>
      <c r="B14" s="48"/>
      <c r="C14" s="44"/>
      <c r="D14" s="44"/>
      <c r="E14" s="44"/>
      <c r="F14" s="44"/>
      <c r="G14" s="44"/>
      <c r="H14" s="44"/>
      <c r="I14" s="44"/>
      <c r="J14" s="44"/>
      <c r="K14" s="44"/>
      <c r="L14" s="44"/>
      <c r="M14" s="44"/>
    </row>
    <row r="15" spans="1:13">
      <c r="A15" s="48" t="s">
        <v>182</v>
      </c>
      <c r="B15" s="48"/>
      <c r="C15" s="44"/>
      <c r="D15" s="44"/>
      <c r="E15" s="44"/>
      <c r="F15" s="44"/>
      <c r="G15" s="44"/>
      <c r="H15" s="44"/>
      <c r="I15" s="44"/>
      <c r="J15" s="44"/>
      <c r="K15" s="44"/>
      <c r="L15" s="44"/>
      <c r="M15" s="44"/>
    </row>
    <row r="16" spans="1:13">
      <c r="A16" s="48" t="s">
        <v>205</v>
      </c>
      <c r="B16" s="48"/>
      <c r="C16" s="44"/>
      <c r="D16" s="44"/>
      <c r="E16" s="44"/>
      <c r="F16" s="44"/>
      <c r="G16" s="44"/>
      <c r="H16" s="44"/>
      <c r="I16" s="44"/>
      <c r="J16" s="44"/>
      <c r="K16" s="44"/>
      <c r="L16" s="44"/>
      <c r="M16" s="44"/>
    </row>
    <row r="17" spans="1:13">
      <c r="A17" s="48" t="s">
        <v>217</v>
      </c>
      <c r="B17" s="48"/>
      <c r="C17" s="44"/>
      <c r="D17" s="44"/>
      <c r="E17" s="44"/>
      <c r="F17" s="44"/>
      <c r="G17" s="44"/>
      <c r="H17" s="44"/>
      <c r="I17" s="44"/>
      <c r="J17" s="44"/>
      <c r="K17" s="44"/>
      <c r="L17" s="44"/>
      <c r="M17" s="44"/>
    </row>
    <row r="18" spans="1:13">
      <c r="A18" s="48" t="s">
        <v>210</v>
      </c>
      <c r="B18" s="48"/>
      <c r="C18" s="44"/>
      <c r="D18" s="44"/>
      <c r="E18" s="44"/>
      <c r="F18" s="44"/>
      <c r="G18" s="44"/>
      <c r="H18" s="44"/>
      <c r="I18" s="44"/>
      <c r="J18" s="44"/>
      <c r="K18" s="44"/>
      <c r="L18" s="44"/>
      <c r="M18" s="44"/>
    </row>
    <row r="19" spans="1:13">
      <c r="A19" s="48" t="s">
        <v>183</v>
      </c>
      <c r="B19" s="48"/>
      <c r="C19" s="44"/>
      <c r="D19" s="44"/>
      <c r="E19" s="44"/>
      <c r="F19" s="44"/>
      <c r="G19" s="44"/>
      <c r="H19" s="44"/>
      <c r="I19" s="44"/>
      <c r="J19" s="44"/>
      <c r="K19" s="44"/>
      <c r="L19" s="44"/>
      <c r="M19" s="44"/>
    </row>
    <row r="20" spans="1:13">
      <c r="A20" s="48" t="s">
        <v>216</v>
      </c>
      <c r="B20" s="48"/>
      <c r="C20" s="44"/>
      <c r="D20" s="44"/>
      <c r="E20" s="44"/>
      <c r="F20" s="44"/>
      <c r="G20" s="44"/>
      <c r="H20" s="44"/>
      <c r="I20" s="44"/>
      <c r="J20" s="44"/>
      <c r="K20" s="44"/>
      <c r="L20" s="44"/>
      <c r="M20" s="44"/>
    </row>
    <row r="21" spans="1:13">
      <c r="A21" s="48" t="s">
        <v>215</v>
      </c>
      <c r="B21" s="48"/>
      <c r="C21" s="44"/>
      <c r="D21" s="44"/>
      <c r="E21" s="44"/>
      <c r="F21" s="44"/>
      <c r="G21" s="44"/>
      <c r="H21" s="44"/>
      <c r="I21" s="44"/>
      <c r="J21" s="44"/>
      <c r="K21" s="44"/>
      <c r="L21" s="44"/>
      <c r="M21" s="44"/>
    </row>
    <row r="22" spans="1:13">
      <c r="A22" s="48" t="s">
        <v>232</v>
      </c>
      <c r="B22" s="48"/>
      <c r="C22" s="44"/>
      <c r="D22" s="44"/>
      <c r="E22" s="44"/>
      <c r="F22" s="44"/>
      <c r="G22" s="44"/>
      <c r="H22" s="44"/>
      <c r="I22" s="44"/>
      <c r="J22" s="44"/>
      <c r="K22" s="44"/>
      <c r="L22" s="44"/>
      <c r="M22" s="44"/>
    </row>
    <row r="23" spans="1:13">
      <c r="A23" s="48" t="s">
        <v>231</v>
      </c>
      <c r="B23" s="48"/>
      <c r="C23" s="44"/>
      <c r="D23" s="44"/>
      <c r="E23" s="44"/>
      <c r="F23" s="44"/>
      <c r="G23" s="44"/>
      <c r="H23" s="44"/>
      <c r="I23" s="44"/>
      <c r="J23" s="44"/>
      <c r="K23" s="44"/>
      <c r="L23" s="44"/>
      <c r="M23" s="44"/>
    </row>
    <row r="25" spans="1:13">
      <c r="A25" t="s">
        <v>237</v>
      </c>
    </row>
    <row r="26" spans="1:13">
      <c r="A26" s="48" t="s">
        <v>233</v>
      </c>
    </row>
    <row r="27" spans="1:13">
      <c r="A27" s="48" t="s">
        <v>235</v>
      </c>
    </row>
    <row r="28" spans="1:13">
      <c r="A28">
        <v>1</v>
      </c>
      <c r="B28" t="s">
        <v>234</v>
      </c>
    </row>
    <row r="29" spans="1:13">
      <c r="A29">
        <v>2</v>
      </c>
      <c r="B29" t="s">
        <v>236</v>
      </c>
    </row>
    <row r="30" spans="1:13">
      <c r="A30">
        <v>3</v>
      </c>
      <c r="B30" t="s">
        <v>238</v>
      </c>
      <c r="F30" s="46"/>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13"/>
  <sheetViews>
    <sheetView workbookViewId="0">
      <selection activeCell="K11" sqref="K11"/>
    </sheetView>
  </sheetViews>
  <sheetFormatPr baseColWidth="10" defaultRowHeight="16"/>
  <cols>
    <col min="1" max="1" width="5.5" customWidth="1"/>
    <col min="2" max="2" width="6.5" style="43" customWidth="1"/>
    <col min="3" max="3" width="18" customWidth="1"/>
    <col min="4" max="4" width="7.83203125" customWidth="1"/>
  </cols>
  <sheetData>
    <row r="1" spans="1:1">
      <c r="A1" s="2" t="s">
        <v>404</v>
      </c>
    </row>
    <row r="13" spans="1:1">
      <c r="A13" s="41"/>
    </row>
  </sheetData>
  <sortState ref="A3:D21">
    <sortCondition descending="1" ref="A3:A21"/>
    <sortCondition ref="B3:B21"/>
  </sortState>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J62"/>
  <sheetViews>
    <sheetView topLeftCell="I10" zoomScale="125" zoomScaleNormal="125" workbookViewId="0">
      <selection activeCell="K45" sqref="K45"/>
    </sheetView>
  </sheetViews>
  <sheetFormatPr baseColWidth="10" defaultRowHeight="16"/>
  <cols>
    <col min="1" max="1" width="22.5" customWidth="1"/>
    <col min="2" max="2" width="31.5" customWidth="1"/>
    <col min="5" max="5" width="18.33203125" customWidth="1"/>
  </cols>
  <sheetData>
    <row r="1" spans="1:36" s="132" customFormat="1">
      <c r="A1" s="132" t="s">
        <v>501</v>
      </c>
      <c r="P1" s="144" t="s">
        <v>512</v>
      </c>
      <c r="Q1" s="145"/>
      <c r="R1" s="145"/>
      <c r="S1" s="145"/>
      <c r="T1" s="145"/>
      <c r="U1" s="145"/>
      <c r="V1" s="145"/>
      <c r="W1" s="145"/>
      <c r="X1" s="145"/>
      <c r="Y1" s="145"/>
      <c r="Z1" s="145"/>
      <c r="AA1" s="162"/>
      <c r="AB1" s="145"/>
      <c r="AC1" s="145"/>
      <c r="AD1" s="145"/>
      <c r="AE1" s="145"/>
      <c r="AF1" s="145"/>
      <c r="AG1" s="145"/>
      <c r="AH1" s="145"/>
      <c r="AI1" s="144" t="s">
        <v>502</v>
      </c>
      <c r="AJ1" s="145"/>
    </row>
    <row r="2" spans="1:36" s="2" customFormat="1" ht="17">
      <c r="A2" s="142" t="s">
        <v>475</v>
      </c>
      <c r="B2" s="234" t="s">
        <v>476</v>
      </c>
      <c r="C2" s="142" t="s">
        <v>478</v>
      </c>
      <c r="D2" s="144" t="s">
        <v>484</v>
      </c>
      <c r="E2" s="142" t="s">
        <v>484</v>
      </c>
      <c r="F2" s="143" t="s">
        <v>485</v>
      </c>
      <c r="G2" s="144" t="s">
        <v>486</v>
      </c>
      <c r="H2" s="142" t="s">
        <v>486</v>
      </c>
      <c r="I2" s="247"/>
      <c r="J2" s="248" t="s">
        <v>484</v>
      </c>
      <c r="K2" s="249" t="s">
        <v>660</v>
      </c>
      <c r="P2" s="163" t="s">
        <v>513</v>
      </c>
      <c r="Q2" s="163" t="s">
        <v>514</v>
      </c>
      <c r="R2" s="163" t="s">
        <v>515</v>
      </c>
      <c r="S2" s="163" t="s">
        <v>516</v>
      </c>
      <c r="T2" s="163" t="s">
        <v>517</v>
      </c>
      <c r="U2" s="163" t="s">
        <v>518</v>
      </c>
      <c r="V2" s="163" t="s">
        <v>519</v>
      </c>
      <c r="W2" s="163" t="s">
        <v>520</v>
      </c>
      <c r="X2" s="163" t="s">
        <v>521</v>
      </c>
      <c r="Y2" s="163" t="s">
        <v>522</v>
      </c>
      <c r="Z2" s="163" t="s">
        <v>523</v>
      </c>
      <c r="AA2" s="163" t="s">
        <v>524</v>
      </c>
      <c r="AB2" s="163" t="s">
        <v>525</v>
      </c>
      <c r="AC2" s="163" t="s">
        <v>526</v>
      </c>
      <c r="AD2" s="163" t="s">
        <v>527</v>
      </c>
      <c r="AE2" s="163" t="s">
        <v>528</v>
      </c>
      <c r="AF2" s="163" t="s">
        <v>529</v>
      </c>
      <c r="AG2" s="163" t="s">
        <v>530</v>
      </c>
      <c r="AH2" s="163" t="s">
        <v>531</v>
      </c>
      <c r="AI2" s="29" t="s">
        <v>503</v>
      </c>
      <c r="AJ2" s="29"/>
    </row>
    <row r="3" spans="1:36" s="2" customFormat="1">
      <c r="A3" s="142" t="s">
        <v>487</v>
      </c>
      <c r="B3" s="234" t="s">
        <v>488</v>
      </c>
      <c r="C3" s="142" t="s">
        <v>489</v>
      </c>
      <c r="D3" s="144" t="s">
        <v>495</v>
      </c>
      <c r="E3" s="142" t="s">
        <v>496</v>
      </c>
      <c r="F3" s="143" t="s">
        <v>343</v>
      </c>
      <c r="G3" s="144" t="s">
        <v>495</v>
      </c>
      <c r="H3" s="142" t="s">
        <v>496</v>
      </c>
      <c r="I3" s="250" t="s">
        <v>544</v>
      </c>
      <c r="J3" s="251" t="s">
        <v>495</v>
      </c>
      <c r="K3" s="252" t="s">
        <v>495</v>
      </c>
      <c r="P3" s="164" t="s">
        <v>532</v>
      </c>
      <c r="Q3" s="164">
        <v>33</v>
      </c>
      <c r="R3" s="164"/>
      <c r="S3" s="164"/>
      <c r="T3" s="164"/>
      <c r="U3" s="164"/>
      <c r="V3" s="164">
        <v>22.05</v>
      </c>
      <c r="W3" s="164">
        <v>33.378</v>
      </c>
      <c r="X3" s="164">
        <v>201418</v>
      </c>
      <c r="Y3" s="164">
        <v>8</v>
      </c>
      <c r="Z3" s="164">
        <v>2016.83</v>
      </c>
      <c r="AA3" s="164">
        <v>1.00292</v>
      </c>
      <c r="AB3" s="164">
        <v>5</v>
      </c>
      <c r="AC3" s="164">
        <v>7.2</v>
      </c>
      <c r="AD3" s="164">
        <v>2016.83</v>
      </c>
      <c r="AE3" s="164">
        <v>2017.95</v>
      </c>
      <c r="AF3" s="164">
        <v>33.378</v>
      </c>
      <c r="AG3" s="164">
        <v>33.356999999999999</v>
      </c>
      <c r="AH3" s="164">
        <v>153</v>
      </c>
      <c r="AI3" s="156" t="s">
        <v>484</v>
      </c>
      <c r="AJ3" s="157" t="s">
        <v>495</v>
      </c>
    </row>
    <row r="4" spans="1:36">
      <c r="A4" s="152" t="s">
        <v>500</v>
      </c>
      <c r="B4" s="235">
        <v>43339.708333333336</v>
      </c>
      <c r="C4" s="152">
        <v>2</v>
      </c>
      <c r="D4" s="153">
        <v>2257.7680258393921</v>
      </c>
      <c r="E4" s="152">
        <v>2</v>
      </c>
      <c r="F4" s="130">
        <v>34.142000000000003</v>
      </c>
      <c r="G4" s="154">
        <v>2348.3949999999995</v>
      </c>
      <c r="H4" s="131">
        <v>2</v>
      </c>
      <c r="I4" s="253">
        <v>0.98350266600000003</v>
      </c>
      <c r="J4" s="203">
        <f>D4/I4</f>
        <v>2295.6399650871836</v>
      </c>
      <c r="K4" s="118">
        <f>G4/I4</f>
        <v>2387.7871216670392</v>
      </c>
      <c r="P4" s="164" t="s">
        <v>532</v>
      </c>
      <c r="Q4" s="164" t="s">
        <v>533</v>
      </c>
      <c r="R4" s="164"/>
      <c r="S4" s="164"/>
      <c r="T4" s="164"/>
      <c r="U4" s="164"/>
      <c r="V4" s="164">
        <v>22.03</v>
      </c>
      <c r="W4" s="164">
        <v>33.356000000000002</v>
      </c>
      <c r="X4" s="164">
        <v>201363</v>
      </c>
      <c r="Y4" s="164">
        <v>9</v>
      </c>
      <c r="Z4" s="164">
        <v>2016.22</v>
      </c>
      <c r="AA4" s="164">
        <v>1.00292</v>
      </c>
      <c r="AB4" s="164">
        <v>5</v>
      </c>
      <c r="AC4" s="164">
        <v>21.1</v>
      </c>
      <c r="AD4" s="164">
        <v>2016.22</v>
      </c>
      <c r="AE4" s="164">
        <v>2017.95</v>
      </c>
      <c r="AF4" s="164">
        <v>33.356000000000002</v>
      </c>
      <c r="AG4" s="164">
        <v>33.356999999999999</v>
      </c>
      <c r="AH4" s="164">
        <v>153</v>
      </c>
      <c r="AI4" s="158" t="s">
        <v>504</v>
      </c>
      <c r="AJ4" s="159">
        <v>2192.0285571428572</v>
      </c>
    </row>
    <row r="5" spans="1:36">
      <c r="A5" s="152" t="s">
        <v>500</v>
      </c>
      <c r="B5" s="235">
        <v>43348.708333333336</v>
      </c>
      <c r="C5" s="152">
        <v>4</v>
      </c>
      <c r="D5" s="153">
        <v>2267.1524885631866</v>
      </c>
      <c r="E5" s="152">
        <v>2</v>
      </c>
      <c r="F5" s="130">
        <v>34.264000000000003</v>
      </c>
      <c r="G5" s="154">
        <v>2416.5349999999999</v>
      </c>
      <c r="H5" s="131">
        <v>2</v>
      </c>
      <c r="I5" s="253">
        <v>0.98891710899999996</v>
      </c>
      <c r="J5" s="203">
        <f t="shared" ref="J5:J27" si="0">D5/I5</f>
        <v>2292.560688787908</v>
      </c>
      <c r="K5" s="118">
        <f t="shared" ref="K5:K27" si="1">G5/I5</f>
        <v>2443.6173446767621</v>
      </c>
      <c r="P5" s="164"/>
      <c r="Q5" s="164"/>
      <c r="R5" s="164"/>
      <c r="S5" s="164"/>
      <c r="T5" s="164"/>
      <c r="U5" s="164"/>
      <c r="V5" s="164"/>
      <c r="W5" s="164"/>
      <c r="X5" s="164"/>
      <c r="Y5" s="164"/>
      <c r="Z5" s="164"/>
      <c r="AA5" s="164"/>
      <c r="AB5" s="164"/>
      <c r="AC5" s="164"/>
      <c r="AD5" s="164"/>
      <c r="AE5" s="164"/>
      <c r="AF5" s="164"/>
      <c r="AG5" s="164"/>
      <c r="AH5" s="164"/>
      <c r="AI5" s="160" t="s">
        <v>450</v>
      </c>
      <c r="AJ5" s="159">
        <v>1.011828325124239</v>
      </c>
    </row>
    <row r="6" spans="1:36">
      <c r="A6" s="152" t="s">
        <v>500</v>
      </c>
      <c r="B6" s="235">
        <v>43357.708333333336</v>
      </c>
      <c r="C6" s="152">
        <v>6</v>
      </c>
      <c r="D6" s="153">
        <v>2269.6756310988885</v>
      </c>
      <c r="E6" s="152">
        <v>2</v>
      </c>
      <c r="F6" s="130">
        <v>34.323</v>
      </c>
      <c r="G6" s="154">
        <v>2323.8549999999996</v>
      </c>
      <c r="H6" s="131">
        <v>2</v>
      </c>
      <c r="I6" s="253">
        <v>0.99134382899999995</v>
      </c>
      <c r="J6" s="203">
        <f t="shared" si="0"/>
        <v>2289.4938816418339</v>
      </c>
      <c r="K6" s="118">
        <f t="shared" si="1"/>
        <v>2344.1463314944381</v>
      </c>
      <c r="P6" s="164"/>
      <c r="Q6" s="164"/>
      <c r="R6" s="164"/>
      <c r="S6" s="164"/>
      <c r="T6" s="164"/>
      <c r="U6" s="164"/>
      <c r="V6" s="164"/>
      <c r="W6" s="164"/>
      <c r="X6" s="164"/>
      <c r="Y6" s="164"/>
      <c r="Z6" s="164"/>
      <c r="AA6" s="164"/>
      <c r="AB6" s="164"/>
      <c r="AC6" s="164"/>
      <c r="AD6" s="164"/>
      <c r="AE6" s="164"/>
      <c r="AF6" s="164"/>
      <c r="AG6" s="164"/>
      <c r="AH6" s="164"/>
      <c r="AI6" s="158" t="s">
        <v>505</v>
      </c>
      <c r="AJ6" s="142">
        <v>7</v>
      </c>
    </row>
    <row r="7" spans="1:36">
      <c r="A7" s="152" t="s">
        <v>500</v>
      </c>
      <c r="B7" s="235">
        <v>43366.708333333336</v>
      </c>
      <c r="C7" s="152">
        <v>8</v>
      </c>
      <c r="D7" s="153">
        <v>2265.0443809689941</v>
      </c>
      <c r="E7" s="152">
        <v>2</v>
      </c>
      <c r="F7" s="130">
        <v>34.323</v>
      </c>
      <c r="G7" s="154">
        <v>2404.4750000000004</v>
      </c>
      <c r="H7" s="131">
        <v>2</v>
      </c>
      <c r="I7" s="253">
        <v>0.98952897699999998</v>
      </c>
      <c r="J7" s="203">
        <f t="shared" si="0"/>
        <v>2289.0126854455866</v>
      </c>
      <c r="K7" s="118">
        <f t="shared" si="1"/>
        <v>2429.9187349619174</v>
      </c>
      <c r="P7" s="164"/>
      <c r="Q7" s="164"/>
      <c r="R7" s="164"/>
      <c r="S7" s="164"/>
      <c r="T7" s="164"/>
      <c r="U7" s="164"/>
      <c r="V7" s="164"/>
      <c r="W7" s="164"/>
      <c r="X7" s="164"/>
      <c r="Y7" s="164"/>
      <c r="Z7" s="164"/>
      <c r="AA7" s="164"/>
      <c r="AB7" s="164"/>
      <c r="AC7" s="164"/>
      <c r="AD7" s="164"/>
      <c r="AE7" s="164"/>
      <c r="AF7" s="164"/>
      <c r="AG7" s="164"/>
      <c r="AH7" s="164"/>
      <c r="AI7" s="160" t="s">
        <v>506</v>
      </c>
      <c r="AJ7" s="159">
        <v>2195.0640421182297</v>
      </c>
    </row>
    <row r="8" spans="1:36">
      <c r="A8" s="152" t="s">
        <v>500</v>
      </c>
      <c r="B8" s="236">
        <v>43375.708333333336</v>
      </c>
      <c r="C8" s="155">
        <v>10</v>
      </c>
      <c r="D8" s="153">
        <v>2263.2192746331466</v>
      </c>
      <c r="E8" s="155">
        <v>2</v>
      </c>
      <c r="F8" s="131">
        <v>34.215000000000003</v>
      </c>
      <c r="G8" s="154">
        <v>2365.5749999999998</v>
      </c>
      <c r="H8" s="131">
        <v>2</v>
      </c>
      <c r="I8" s="253">
        <v>0.98825588600000003</v>
      </c>
      <c r="J8" s="203">
        <f t="shared" si="0"/>
        <v>2290.1146420625987</v>
      </c>
      <c r="K8" s="118">
        <f t="shared" si="1"/>
        <v>2393.6867298354746</v>
      </c>
      <c r="P8" s="165"/>
      <c r="Q8" s="165"/>
      <c r="R8" s="165"/>
      <c r="S8" s="165"/>
      <c r="T8" s="165"/>
      <c r="U8" s="165"/>
      <c r="V8" s="165" t="s">
        <v>504</v>
      </c>
      <c r="W8" s="165">
        <f>AVERAGE(W3:W7)</f>
        <v>33.367000000000004</v>
      </c>
      <c r="X8" s="165"/>
      <c r="Y8" s="165" t="s">
        <v>504</v>
      </c>
      <c r="Z8" s="165">
        <f>AVERAGE(Z3:Z7)</f>
        <v>2016.5250000000001</v>
      </c>
      <c r="AA8" s="165"/>
      <c r="AB8" s="165"/>
      <c r="AC8" s="165"/>
      <c r="AD8" s="165"/>
      <c r="AE8" s="165"/>
      <c r="AF8" s="165"/>
      <c r="AG8" s="165"/>
      <c r="AH8" s="165"/>
      <c r="AI8" s="158" t="s">
        <v>507</v>
      </c>
      <c r="AJ8" s="159">
        <v>2194.0522137931057</v>
      </c>
    </row>
    <row r="9" spans="1:36">
      <c r="A9" s="152" t="s">
        <v>500</v>
      </c>
      <c r="B9" s="236">
        <v>43384.708333333336</v>
      </c>
      <c r="C9" s="155">
        <v>12</v>
      </c>
      <c r="D9" s="153">
        <v>2177.9365936503473</v>
      </c>
      <c r="E9" s="155">
        <v>2</v>
      </c>
      <c r="F9" s="131">
        <v>33.738</v>
      </c>
      <c r="G9" s="154">
        <v>2244.6449999999995</v>
      </c>
      <c r="H9" s="131">
        <v>2</v>
      </c>
      <c r="I9" s="253">
        <v>0.97806896799999998</v>
      </c>
      <c r="J9" s="203">
        <f t="shared" si="0"/>
        <v>2226.7720016758035</v>
      </c>
      <c r="K9" s="118">
        <f t="shared" si="1"/>
        <v>2294.976196402542</v>
      </c>
      <c r="P9" s="165"/>
      <c r="Q9" s="165"/>
      <c r="R9" s="165"/>
      <c r="S9" s="165"/>
      <c r="T9" s="165"/>
      <c r="U9" s="165"/>
      <c r="V9" s="165" t="s">
        <v>534</v>
      </c>
      <c r="W9" s="165">
        <f>STDEV(W3:W7)</f>
        <v>1.555634918610296E-2</v>
      </c>
      <c r="X9" s="165"/>
      <c r="Y9" s="165" t="s">
        <v>534</v>
      </c>
      <c r="Z9" s="165">
        <f>STDEV(Z3:Z7)</f>
        <v>0.43133513652372324</v>
      </c>
      <c r="AA9" s="165"/>
      <c r="AB9" s="165"/>
      <c r="AC9" s="165"/>
      <c r="AD9" s="165"/>
      <c r="AE9" s="165"/>
      <c r="AF9" s="165"/>
      <c r="AG9" s="165"/>
      <c r="AH9" s="165"/>
      <c r="AI9" s="160" t="s">
        <v>508</v>
      </c>
      <c r="AJ9" s="159">
        <v>2190.0049004926086</v>
      </c>
    </row>
    <row r="10" spans="1:36">
      <c r="A10" s="152" t="s">
        <v>500</v>
      </c>
      <c r="B10" s="236">
        <v>43393.708333333336</v>
      </c>
      <c r="C10" s="155">
        <v>14</v>
      </c>
      <c r="D10" s="153">
        <v>2265.5300151568017</v>
      </c>
      <c r="E10" s="155">
        <v>2</v>
      </c>
      <c r="F10" s="131">
        <v>34.201999999999998</v>
      </c>
      <c r="G10" s="154">
        <v>2123.9750000000004</v>
      </c>
      <c r="H10" s="131">
        <v>2</v>
      </c>
      <c r="I10" s="253">
        <v>0.989778673</v>
      </c>
      <c r="J10" s="203">
        <f t="shared" si="0"/>
        <v>2288.9258750039785</v>
      </c>
      <c r="K10" s="118">
        <f t="shared" si="1"/>
        <v>2145.909037989547</v>
      </c>
      <c r="P10" s="165"/>
      <c r="Q10" s="165"/>
      <c r="R10" s="165"/>
      <c r="S10" s="165"/>
      <c r="T10" s="165"/>
      <c r="U10" s="165"/>
      <c r="V10" s="165" t="s">
        <v>505</v>
      </c>
      <c r="W10" s="165">
        <f>COUNT(W3:W7)</f>
        <v>2</v>
      </c>
      <c r="X10" s="165"/>
      <c r="Y10" s="165" t="s">
        <v>505</v>
      </c>
      <c r="Z10" s="165">
        <f>COUNT(Z3:Z7)</f>
        <v>2</v>
      </c>
      <c r="AA10" s="165"/>
      <c r="AB10" s="165"/>
      <c r="AC10" s="165"/>
      <c r="AD10" s="165"/>
      <c r="AE10" s="165"/>
      <c r="AF10" s="165"/>
      <c r="AG10" s="165"/>
      <c r="AH10" s="165"/>
      <c r="AI10" s="158" t="s">
        <v>509</v>
      </c>
      <c r="AJ10" s="159">
        <v>2188.9930721674846</v>
      </c>
    </row>
    <row r="11" spans="1:36">
      <c r="A11" s="152" t="s">
        <v>500</v>
      </c>
      <c r="B11" s="236">
        <v>43402.708333333336</v>
      </c>
      <c r="C11" s="155">
        <v>16</v>
      </c>
      <c r="D11" s="153">
        <v>2258.6149146584044</v>
      </c>
      <c r="E11" s="155">
        <v>2</v>
      </c>
      <c r="F11" s="131">
        <v>34.146000000000001</v>
      </c>
      <c r="G11" s="154">
        <v>2347.2650000000003</v>
      </c>
      <c r="H11" s="131">
        <v>2</v>
      </c>
      <c r="I11" s="253">
        <v>0.98845557100000003</v>
      </c>
      <c r="J11" s="203">
        <f t="shared" si="0"/>
        <v>2284.9938640878017</v>
      </c>
      <c r="K11" s="118">
        <f t="shared" si="1"/>
        <v>2374.6793167702226</v>
      </c>
      <c r="P11" s="166" t="s">
        <v>535</v>
      </c>
      <c r="Q11" s="167" t="s">
        <v>495</v>
      </c>
      <c r="R11" s="168"/>
      <c r="S11" s="163"/>
      <c r="T11" s="163"/>
      <c r="U11" s="163"/>
      <c r="V11" s="163"/>
      <c r="W11" s="163"/>
      <c r="X11" s="163"/>
      <c r="Y11" s="163"/>
      <c r="Z11" s="163"/>
      <c r="AA11" s="163" t="s">
        <v>503</v>
      </c>
      <c r="AB11" s="169" t="s">
        <v>536</v>
      </c>
      <c r="AC11" s="163" t="s">
        <v>528</v>
      </c>
      <c r="AD11" s="169" t="s">
        <v>537</v>
      </c>
      <c r="AE11" s="163" t="s">
        <v>538</v>
      </c>
      <c r="AF11" s="164"/>
      <c r="AG11" s="164"/>
      <c r="AH11" s="164"/>
      <c r="AI11" s="160" t="s">
        <v>510</v>
      </c>
      <c r="AJ11" s="161">
        <v>2207.64</v>
      </c>
    </row>
    <row r="12" spans="1:36">
      <c r="A12" s="152" t="s">
        <v>500</v>
      </c>
      <c r="B12" s="236">
        <v>43411.708333333336</v>
      </c>
      <c r="C12" s="155">
        <v>18</v>
      </c>
      <c r="D12" s="153">
        <v>2215.7381090630861</v>
      </c>
      <c r="E12" s="155">
        <v>2</v>
      </c>
      <c r="F12" s="131">
        <v>34.191000000000003</v>
      </c>
      <c r="G12" s="154">
        <v>2240.9650000000001</v>
      </c>
      <c r="H12" s="131">
        <v>2</v>
      </c>
      <c r="I12" s="253">
        <v>0.98932291699999997</v>
      </c>
      <c r="J12" s="203">
        <f t="shared" si="0"/>
        <v>2239.6510492065008</v>
      </c>
      <c r="K12" s="118">
        <f t="shared" si="1"/>
        <v>2265.150196657175</v>
      </c>
      <c r="P12" s="168" t="s">
        <v>539</v>
      </c>
      <c r="Q12" s="168"/>
      <c r="R12" s="170"/>
      <c r="S12" s="163"/>
      <c r="T12" s="163"/>
      <c r="U12" s="163"/>
      <c r="V12" s="163"/>
      <c r="W12" s="163"/>
      <c r="X12" s="163"/>
      <c r="Y12" s="163"/>
      <c r="Z12" s="143">
        <f>Q3</f>
        <v>33</v>
      </c>
      <c r="AA12" s="171">
        <f>AD3</f>
        <v>2016.83</v>
      </c>
      <c r="AB12" s="163"/>
      <c r="AC12" s="164"/>
      <c r="AD12" s="163"/>
      <c r="AE12" s="163"/>
      <c r="AF12" s="164"/>
      <c r="AG12" s="164"/>
      <c r="AH12" s="164"/>
      <c r="AI12" s="142" t="s">
        <v>511</v>
      </c>
      <c r="AJ12" s="145">
        <v>1.0071219158191493</v>
      </c>
    </row>
    <row r="13" spans="1:36">
      <c r="A13" s="152" t="s">
        <v>500</v>
      </c>
      <c r="B13" s="236">
        <v>43420.708333333336</v>
      </c>
      <c r="C13" s="155">
        <v>20</v>
      </c>
      <c r="D13" s="153">
        <v>2217.5382387754216</v>
      </c>
      <c r="E13" s="155">
        <v>2</v>
      </c>
      <c r="F13" s="131">
        <v>34.197000000000003</v>
      </c>
      <c r="G13" s="154">
        <v>2323.9750000000004</v>
      </c>
      <c r="H13" s="131">
        <v>2</v>
      </c>
      <c r="I13" s="253">
        <v>0.98924463699999998</v>
      </c>
      <c r="J13" s="203">
        <f t="shared" si="0"/>
        <v>2241.6479764806868</v>
      </c>
      <c r="K13" s="118">
        <f t="shared" si="1"/>
        <v>2349.2419499465027</v>
      </c>
      <c r="P13" s="168" t="s">
        <v>504</v>
      </c>
      <c r="Q13" s="172">
        <v>2016.5250000000001</v>
      </c>
      <c r="R13" s="173"/>
      <c r="S13" s="163"/>
      <c r="T13" s="163"/>
      <c r="U13" s="163"/>
      <c r="V13" s="163"/>
      <c r="W13" s="163"/>
      <c r="X13" s="163"/>
      <c r="Y13" s="163"/>
      <c r="Z13" s="143" t="str">
        <f>Q4</f>
        <v>033a</v>
      </c>
      <c r="AA13" s="171">
        <f>AD4</f>
        <v>2016.22</v>
      </c>
      <c r="AB13" s="174">
        <f t="shared" ref="AB13" si="2">(AA12+AA13)/2</f>
        <v>2016.5250000000001</v>
      </c>
      <c r="AC13" s="164">
        <f>AE3</f>
        <v>2017.95</v>
      </c>
      <c r="AD13" s="174">
        <f t="shared" ref="AD13" si="3">AC13-AB13</f>
        <v>1.4249999999999545</v>
      </c>
      <c r="AE13" s="175">
        <f t="shared" ref="AE13" si="4">AA13-AA12</f>
        <v>-0.60999999999989996</v>
      </c>
      <c r="AF13" s="164"/>
      <c r="AG13" s="164"/>
      <c r="AH13" s="164"/>
    </row>
    <row r="14" spans="1:36">
      <c r="A14" s="152" t="s">
        <v>500</v>
      </c>
      <c r="B14" s="236">
        <v>43429.708333333336</v>
      </c>
      <c r="C14" s="155">
        <v>22</v>
      </c>
      <c r="D14" s="153">
        <v>2202.3863916884975</v>
      </c>
      <c r="E14" s="155">
        <v>2</v>
      </c>
      <c r="F14" s="131">
        <v>34.170999999999999</v>
      </c>
      <c r="G14" s="154">
        <v>2337.8450000000003</v>
      </c>
      <c r="H14" s="131">
        <v>2</v>
      </c>
      <c r="I14" s="253">
        <v>0.98901607800000002</v>
      </c>
      <c r="J14" s="203">
        <f t="shared" si="0"/>
        <v>2226.8458932863755</v>
      </c>
      <c r="K14" s="118">
        <f t="shared" si="1"/>
        <v>2363.8088924981057</v>
      </c>
      <c r="P14" s="176" t="s">
        <v>450</v>
      </c>
      <c r="Q14" s="177">
        <v>0.43133513652372324</v>
      </c>
      <c r="R14" s="173"/>
      <c r="S14" s="163"/>
      <c r="T14" s="163"/>
      <c r="U14" s="163"/>
      <c r="V14" s="163"/>
      <c r="W14" s="163"/>
      <c r="X14" s="163"/>
      <c r="Y14" s="163"/>
      <c r="Z14" s="163"/>
      <c r="AA14" s="163"/>
      <c r="AB14" s="163"/>
      <c r="AC14" s="163"/>
      <c r="AD14" s="163"/>
      <c r="AE14" s="163"/>
      <c r="AF14" s="164"/>
      <c r="AG14" s="164"/>
      <c r="AH14" s="164"/>
    </row>
    <row r="15" spans="1:36">
      <c r="A15" s="152" t="s">
        <v>500</v>
      </c>
      <c r="B15" s="236">
        <v>43438.708333333336</v>
      </c>
      <c r="C15" s="155">
        <v>24</v>
      </c>
      <c r="D15" s="153">
        <v>2254.6669967483936</v>
      </c>
      <c r="E15" s="155">
        <v>2</v>
      </c>
      <c r="F15" s="131">
        <v>34.104999999999997</v>
      </c>
      <c r="G15" s="154">
        <v>2188.9849999999997</v>
      </c>
      <c r="H15" s="131">
        <v>2</v>
      </c>
      <c r="I15" s="253">
        <v>0.98736874399999996</v>
      </c>
      <c r="J15" s="203">
        <f t="shared" si="0"/>
        <v>2283.5106037632418</v>
      </c>
      <c r="K15" s="118">
        <f t="shared" si="1"/>
        <v>2216.9883473645787</v>
      </c>
      <c r="P15" s="168" t="s">
        <v>505</v>
      </c>
      <c r="Q15" s="168">
        <v>2</v>
      </c>
      <c r="R15" s="173"/>
      <c r="S15" s="163"/>
      <c r="T15" s="163"/>
      <c r="U15" s="163"/>
      <c r="V15" s="163"/>
      <c r="W15" s="163"/>
      <c r="X15" s="163"/>
      <c r="Y15" s="163"/>
      <c r="Z15" s="163"/>
      <c r="AA15" s="163"/>
      <c r="AB15" s="163"/>
      <c r="AC15" s="163"/>
      <c r="AD15" s="163"/>
      <c r="AE15" s="163"/>
      <c r="AF15" s="164"/>
      <c r="AG15" s="164"/>
      <c r="AH15" s="164"/>
    </row>
    <row r="16" spans="1:36">
      <c r="A16" s="152" t="s">
        <v>500</v>
      </c>
      <c r="B16" s="236">
        <v>43447.708333333336</v>
      </c>
      <c r="C16" s="155">
        <v>26</v>
      </c>
      <c r="D16" s="153">
        <v>2206.5072324314547</v>
      </c>
      <c r="E16" s="155">
        <v>2</v>
      </c>
      <c r="F16" s="131">
        <v>34.026000000000003</v>
      </c>
      <c r="G16" s="154">
        <v>2276.5749999999998</v>
      </c>
      <c r="H16" s="131">
        <v>2</v>
      </c>
      <c r="I16" s="253">
        <v>0.98550674299999996</v>
      </c>
      <c r="J16" s="203">
        <f t="shared" si="0"/>
        <v>2238.9570118156512</v>
      </c>
      <c r="K16" s="118">
        <f t="shared" si="1"/>
        <v>2310.0552240462953</v>
      </c>
      <c r="P16" s="176" t="s">
        <v>506</v>
      </c>
      <c r="Q16" s="177">
        <v>2017.8190054095712</v>
      </c>
      <c r="R16" s="173"/>
      <c r="S16" s="163"/>
      <c r="T16" s="163"/>
      <c r="U16" s="163"/>
      <c r="V16" s="163"/>
      <c r="W16" s="163"/>
      <c r="X16" s="163"/>
      <c r="Y16" s="163"/>
      <c r="Z16" s="163"/>
      <c r="AA16" s="163"/>
      <c r="AB16" s="163"/>
      <c r="AC16" s="163"/>
      <c r="AD16" s="163"/>
      <c r="AE16" s="163"/>
      <c r="AF16" s="164"/>
      <c r="AG16" s="164"/>
      <c r="AH16" s="164"/>
    </row>
    <row r="17" spans="1:34">
      <c r="A17" s="152" t="s">
        <v>500</v>
      </c>
      <c r="B17" s="236">
        <v>43456.708333333336</v>
      </c>
      <c r="C17" s="155">
        <v>28</v>
      </c>
      <c r="D17" s="153">
        <v>2176.1220620946156</v>
      </c>
      <c r="E17" s="155">
        <v>2</v>
      </c>
      <c r="F17" s="131">
        <v>33.741999999999997</v>
      </c>
      <c r="G17" s="154">
        <v>2194.4250000000002</v>
      </c>
      <c r="H17" s="131">
        <v>2</v>
      </c>
      <c r="I17" s="253">
        <v>0.97599213200000001</v>
      </c>
      <c r="J17" s="203">
        <f t="shared" si="0"/>
        <v>2229.651234621444</v>
      </c>
      <c r="K17" s="118">
        <f t="shared" si="1"/>
        <v>2248.4043959485525</v>
      </c>
      <c r="P17" s="168" t="s">
        <v>507</v>
      </c>
      <c r="Q17" s="172">
        <v>2017.3876702730474</v>
      </c>
      <c r="R17" s="173"/>
      <c r="S17" s="163"/>
      <c r="T17" s="163"/>
      <c r="U17" s="163"/>
      <c r="V17" s="163"/>
      <c r="W17" s="163"/>
      <c r="X17" s="163"/>
      <c r="Y17" s="163"/>
      <c r="Z17" s="163"/>
      <c r="AA17" s="163"/>
      <c r="AB17" s="163"/>
      <c r="AC17" s="163"/>
      <c r="AD17" s="163"/>
      <c r="AE17" s="163"/>
      <c r="AF17" s="164"/>
      <c r="AG17" s="164"/>
      <c r="AH17" s="164"/>
    </row>
    <row r="18" spans="1:34">
      <c r="A18" s="152" t="s">
        <v>500</v>
      </c>
      <c r="B18" s="236">
        <v>43465.708333333336</v>
      </c>
      <c r="C18" s="155">
        <v>30</v>
      </c>
      <c r="D18" s="153">
        <v>2182.154621658181</v>
      </c>
      <c r="E18" s="155">
        <v>2</v>
      </c>
      <c r="F18" s="131">
        <v>33.543999999999997</v>
      </c>
      <c r="G18" s="154">
        <v>2228.9549999999999</v>
      </c>
      <c r="H18" s="131">
        <v>2</v>
      </c>
      <c r="I18" s="253">
        <v>0.97103454700000003</v>
      </c>
      <c r="J18" s="203">
        <f t="shared" si="0"/>
        <v>2247.2471534611436</v>
      </c>
      <c r="K18" s="118">
        <f t="shared" si="1"/>
        <v>2295.4435626274376</v>
      </c>
      <c r="P18" s="176" t="s">
        <v>508</v>
      </c>
      <c r="Q18" s="177">
        <v>2015.6623297269527</v>
      </c>
      <c r="R18" s="173"/>
      <c r="S18" s="163"/>
      <c r="T18" s="163"/>
      <c r="U18" s="163"/>
      <c r="V18" s="163"/>
      <c r="W18" s="163"/>
      <c r="X18" s="163"/>
      <c r="Y18" s="163"/>
      <c r="Z18" s="163"/>
      <c r="AA18" s="163"/>
      <c r="AB18" s="163"/>
      <c r="AC18" s="163"/>
      <c r="AD18" s="163"/>
      <c r="AE18" s="163"/>
      <c r="AF18" s="164"/>
      <c r="AG18" s="164"/>
      <c r="AH18" s="164"/>
    </row>
    <row r="19" spans="1:34">
      <c r="A19" s="152" t="s">
        <v>500</v>
      </c>
      <c r="B19" s="236">
        <v>43474.708333333336</v>
      </c>
      <c r="C19" s="155">
        <v>32</v>
      </c>
      <c r="D19" s="153">
        <v>2252.0996415605873</v>
      </c>
      <c r="E19" s="155">
        <v>2</v>
      </c>
      <c r="F19" s="131">
        <v>34.191000000000003</v>
      </c>
      <c r="G19" s="154">
        <v>2315.9750000000004</v>
      </c>
      <c r="H19" s="131">
        <v>2</v>
      </c>
      <c r="I19" s="253">
        <v>0.98934581799999999</v>
      </c>
      <c r="J19" s="203">
        <f t="shared" si="0"/>
        <v>2276.3523134037114</v>
      </c>
      <c r="K19" s="118">
        <f t="shared" si="1"/>
        <v>2340.9155402120477</v>
      </c>
      <c r="P19" s="168" t="s">
        <v>509</v>
      </c>
      <c r="Q19" s="172">
        <v>2015.230994590429</v>
      </c>
      <c r="R19" s="173"/>
      <c r="S19" s="163"/>
      <c r="T19" s="163"/>
      <c r="U19" s="163"/>
      <c r="V19" s="163"/>
      <c r="W19" s="163"/>
      <c r="X19" s="163"/>
      <c r="Y19" s="163"/>
      <c r="Z19" s="163"/>
      <c r="AA19" s="163"/>
      <c r="AB19" s="163"/>
      <c r="AC19" s="163"/>
      <c r="AD19" s="163"/>
      <c r="AE19" s="163"/>
      <c r="AF19" s="164"/>
      <c r="AG19" s="164"/>
      <c r="AH19" s="164"/>
    </row>
    <row r="20" spans="1:34">
      <c r="A20" s="152" t="s">
        <v>500</v>
      </c>
      <c r="B20" s="236">
        <v>43483.708333333336</v>
      </c>
      <c r="C20" s="155">
        <v>34</v>
      </c>
      <c r="D20" s="153">
        <v>2241.501496216039</v>
      </c>
      <c r="E20" s="155">
        <v>2</v>
      </c>
      <c r="F20" s="131">
        <v>33.908000000000001</v>
      </c>
      <c r="G20" s="154">
        <v>2163.9449999999997</v>
      </c>
      <c r="H20" s="131">
        <v>2</v>
      </c>
      <c r="I20" s="253">
        <v>0.979688538</v>
      </c>
      <c r="J20" s="203">
        <f t="shared" si="0"/>
        <v>2287.9735847394786</v>
      </c>
      <c r="K20" s="118">
        <f t="shared" si="1"/>
        <v>2208.8091429727433</v>
      </c>
      <c r="P20" s="178" t="s">
        <v>540</v>
      </c>
      <c r="Q20" s="176">
        <v>2017.95</v>
      </c>
      <c r="R20" s="173"/>
      <c r="S20" s="163"/>
      <c r="T20" s="163"/>
      <c r="U20" s="163"/>
      <c r="V20" s="163"/>
      <c r="W20" s="163"/>
      <c r="X20" s="163"/>
      <c r="Y20" s="163"/>
      <c r="Z20" s="163"/>
      <c r="AA20" s="163"/>
      <c r="AB20" s="163"/>
      <c r="AC20" s="163"/>
      <c r="AD20" s="163"/>
      <c r="AE20" s="163"/>
      <c r="AF20" s="163"/>
      <c r="AG20" s="163"/>
      <c r="AH20" s="163"/>
    </row>
    <row r="21" spans="1:34">
      <c r="A21" s="152" t="s">
        <v>500</v>
      </c>
      <c r="B21" s="236">
        <v>43492.708333333336</v>
      </c>
      <c r="C21" s="155">
        <v>36</v>
      </c>
      <c r="D21" s="153">
        <v>2225.562180503136</v>
      </c>
      <c r="E21" s="155">
        <v>2</v>
      </c>
      <c r="F21" s="131">
        <v>34.204000000000001</v>
      </c>
      <c r="G21" s="154">
        <v>2153.1449999999995</v>
      </c>
      <c r="H21" s="131">
        <v>2</v>
      </c>
      <c r="I21" s="253">
        <v>0.99028074899999996</v>
      </c>
      <c r="J21" s="203">
        <f t="shared" si="0"/>
        <v>2247.4052764840085</v>
      </c>
      <c r="K21" s="118">
        <f t="shared" si="1"/>
        <v>2174.2773472818462</v>
      </c>
      <c r="P21" s="179"/>
      <c r="Q21" s="179"/>
      <c r="R21" s="179"/>
      <c r="S21" s="163"/>
      <c r="T21" s="163"/>
      <c r="U21" s="163"/>
      <c r="V21" s="163"/>
      <c r="W21" s="163"/>
      <c r="X21" s="163"/>
      <c r="Y21" s="163"/>
      <c r="Z21" s="163"/>
      <c r="AA21" s="163"/>
      <c r="AB21" s="163"/>
      <c r="AC21" s="163"/>
      <c r="AD21" s="163"/>
      <c r="AE21" s="163"/>
      <c r="AF21" s="163"/>
      <c r="AG21" s="163"/>
      <c r="AH21" s="163"/>
    </row>
    <row r="22" spans="1:34">
      <c r="A22" s="152" t="s">
        <v>500</v>
      </c>
      <c r="B22" s="236">
        <v>43501.708333333336</v>
      </c>
      <c r="C22" s="155">
        <v>38</v>
      </c>
      <c r="D22" s="153">
        <v>2269.4861914665225</v>
      </c>
      <c r="E22" s="155">
        <v>2</v>
      </c>
      <c r="F22" s="131">
        <v>34.225000000000001</v>
      </c>
      <c r="G22" s="154">
        <v>2214.6350000000002</v>
      </c>
      <c r="H22" s="131">
        <v>2</v>
      </c>
      <c r="I22" s="253">
        <v>0.98936486999999995</v>
      </c>
      <c r="J22" s="203">
        <f t="shared" si="0"/>
        <v>2293.8819239321915</v>
      </c>
      <c r="K22" s="118">
        <f t="shared" si="1"/>
        <v>2238.4411122258671</v>
      </c>
      <c r="P22" s="168"/>
      <c r="Q22" s="168"/>
      <c r="R22" s="179"/>
      <c r="S22" s="168"/>
      <c r="T22" s="168"/>
      <c r="U22" s="168"/>
      <c r="V22" s="168"/>
      <c r="W22" s="168"/>
      <c r="X22" s="168"/>
      <c r="Y22" s="168"/>
      <c r="Z22" s="163"/>
      <c r="AA22" s="163"/>
      <c r="AB22" s="163"/>
      <c r="AC22" s="163"/>
      <c r="AD22" s="163"/>
      <c r="AE22" s="163"/>
      <c r="AF22" s="163"/>
      <c r="AG22" s="163"/>
      <c r="AH22" s="163"/>
    </row>
    <row r="23" spans="1:34">
      <c r="A23" s="152" t="s">
        <v>500</v>
      </c>
      <c r="B23" s="236">
        <v>43510.708333333336</v>
      </c>
      <c r="C23" s="155">
        <v>40</v>
      </c>
      <c r="D23" s="153">
        <v>2258.4026133585498</v>
      </c>
      <c r="E23" s="155">
        <v>2</v>
      </c>
      <c r="F23" s="131">
        <v>34.122</v>
      </c>
      <c r="G23" s="154">
        <v>2233.7849999999999</v>
      </c>
      <c r="H23" s="131">
        <v>2</v>
      </c>
      <c r="I23" s="253">
        <v>0.98858500400000004</v>
      </c>
      <c r="J23" s="203">
        <f t="shared" si="0"/>
        <v>2284.4799427673188</v>
      </c>
      <c r="K23" s="118">
        <f t="shared" si="1"/>
        <v>2259.5780746842079</v>
      </c>
      <c r="P23" s="163"/>
      <c r="Q23" s="163"/>
      <c r="R23" s="168"/>
      <c r="S23" s="163"/>
      <c r="T23" s="163"/>
      <c r="U23" s="163"/>
      <c r="V23" s="163"/>
      <c r="W23" s="163"/>
      <c r="X23" s="163"/>
      <c r="Y23" s="168"/>
      <c r="Z23" s="163"/>
      <c r="AA23" s="163"/>
      <c r="AB23" s="163"/>
      <c r="AC23" s="163"/>
      <c r="AD23" s="163"/>
      <c r="AE23" s="163"/>
      <c r="AF23" s="163"/>
      <c r="AG23" s="163"/>
      <c r="AH23" s="163"/>
    </row>
    <row r="24" spans="1:34">
      <c r="A24" s="152" t="s">
        <v>500</v>
      </c>
      <c r="B24" s="236">
        <v>43519.708333333336</v>
      </c>
      <c r="C24" s="155">
        <v>42</v>
      </c>
      <c r="D24" s="153">
        <v>2193.1617592127432</v>
      </c>
      <c r="E24" s="155">
        <v>2</v>
      </c>
      <c r="F24" s="131">
        <v>33.892000000000003</v>
      </c>
      <c r="G24" s="154">
        <v>2176.6350000000002</v>
      </c>
      <c r="H24" s="131">
        <v>2</v>
      </c>
      <c r="I24" s="253">
        <v>0.98156310999999996</v>
      </c>
      <c r="J24" s="203">
        <f t="shared" si="0"/>
        <v>2234.3563412980579</v>
      </c>
      <c r="K24" s="118">
        <f t="shared" si="1"/>
        <v>2217.5191567661914</v>
      </c>
      <c r="P24" s="166" t="s">
        <v>541</v>
      </c>
      <c r="Q24" s="167" t="s">
        <v>495</v>
      </c>
      <c r="R24" s="179"/>
      <c r="S24" s="168"/>
      <c r="T24" s="168"/>
      <c r="U24" s="168"/>
      <c r="V24" s="168"/>
      <c r="W24" s="168"/>
      <c r="X24" s="168"/>
      <c r="Y24" s="163"/>
      <c r="Z24" s="163"/>
      <c r="AA24" s="163"/>
      <c r="AB24" s="163"/>
      <c r="AC24" s="163"/>
      <c r="AD24" s="163"/>
      <c r="AE24" s="163"/>
      <c r="AF24" s="163"/>
      <c r="AG24" s="163"/>
      <c r="AH24" s="163"/>
    </row>
    <row r="25" spans="1:34">
      <c r="A25" s="152" t="s">
        <v>500</v>
      </c>
      <c r="B25" s="236">
        <v>43528.708333333336</v>
      </c>
      <c r="C25" s="155">
        <v>44</v>
      </c>
      <c r="D25" s="153">
        <v>2232.2406073513157</v>
      </c>
      <c r="E25" s="155">
        <v>2</v>
      </c>
      <c r="F25" s="131">
        <v>34.216999999999999</v>
      </c>
      <c r="G25" s="154">
        <v>2098.4449999999997</v>
      </c>
      <c r="H25" s="131">
        <v>2</v>
      </c>
      <c r="I25" s="253">
        <v>0.989800287</v>
      </c>
      <c r="J25" s="203">
        <f t="shared" si="0"/>
        <v>2255.2434432172636</v>
      </c>
      <c r="K25" s="118">
        <f t="shared" si="1"/>
        <v>2120.0690963226602</v>
      </c>
      <c r="P25" s="168" t="s">
        <v>539</v>
      </c>
      <c r="Q25" s="168"/>
      <c r="R25" s="180"/>
      <c r="S25" s="163"/>
      <c r="T25" s="163"/>
      <c r="U25" s="163"/>
      <c r="V25" s="163"/>
      <c r="W25" s="163"/>
      <c r="X25" s="163"/>
      <c r="Y25" s="163"/>
      <c r="Z25" s="163"/>
      <c r="AA25" s="163"/>
      <c r="AB25" s="163"/>
      <c r="AC25" s="163"/>
      <c r="AD25" s="163"/>
      <c r="AE25" s="163"/>
      <c r="AF25" s="163"/>
      <c r="AG25" s="163"/>
      <c r="AH25" s="163"/>
    </row>
    <row r="26" spans="1:34">
      <c r="A26" s="152" t="s">
        <v>500</v>
      </c>
      <c r="B26" s="236">
        <v>43537.708333333336</v>
      </c>
      <c r="C26" s="155">
        <v>46</v>
      </c>
      <c r="D26" s="153">
        <v>2263.1290365094892</v>
      </c>
      <c r="E26" s="155">
        <v>2</v>
      </c>
      <c r="F26" s="131">
        <v>34.179000000000002</v>
      </c>
      <c r="G26" s="154">
        <v>2089.3450000000003</v>
      </c>
      <c r="H26" s="131">
        <v>2</v>
      </c>
      <c r="I26" s="253">
        <v>0.989224718</v>
      </c>
      <c r="J26" s="203">
        <f t="shared" si="0"/>
        <v>2287.7805167313754</v>
      </c>
      <c r="K26" s="118">
        <f t="shared" si="1"/>
        <v>2112.1035109436075</v>
      </c>
      <c r="P26" s="168" t="s">
        <v>504</v>
      </c>
      <c r="Q26" s="172">
        <v>33.367000000000004</v>
      </c>
      <c r="R26" s="173"/>
      <c r="S26" s="163"/>
      <c r="T26" s="163"/>
      <c r="U26" s="163"/>
      <c r="V26" s="163"/>
      <c r="W26" s="163"/>
      <c r="X26" s="163"/>
      <c r="Y26" s="163"/>
      <c r="Z26" s="163"/>
      <c r="AA26" s="163"/>
      <c r="AB26" s="163"/>
      <c r="AC26" s="163"/>
      <c r="AD26" s="163"/>
      <c r="AE26" s="163"/>
      <c r="AF26" s="163"/>
      <c r="AG26" s="163"/>
      <c r="AH26" s="163"/>
    </row>
    <row r="27" spans="1:34">
      <c r="A27" s="152" t="s">
        <v>500</v>
      </c>
      <c r="B27" s="236">
        <v>43546.708333333336</v>
      </c>
      <c r="C27" s="155">
        <v>48</v>
      </c>
      <c r="D27" s="153">
        <v>2264.7505027939578</v>
      </c>
      <c r="E27" s="155">
        <v>2</v>
      </c>
      <c r="F27" s="131">
        <v>34.216999999999999</v>
      </c>
      <c r="G27" s="154">
        <v>2115.125</v>
      </c>
      <c r="H27" s="131">
        <v>2</v>
      </c>
      <c r="I27" s="254">
        <v>0.98994060399999995</v>
      </c>
      <c r="J27" s="203">
        <f t="shared" si="0"/>
        <v>2287.7640270970824</v>
      </c>
      <c r="K27" s="118">
        <f t="shared" si="1"/>
        <v>2136.6180874423453</v>
      </c>
      <c r="P27" s="176" t="s">
        <v>450</v>
      </c>
      <c r="Q27" s="177">
        <v>1.555634918610296E-2</v>
      </c>
      <c r="R27" s="173"/>
      <c r="S27" s="163"/>
      <c r="T27" s="163"/>
      <c r="U27" s="163"/>
      <c r="V27" s="163"/>
      <c r="W27" s="163"/>
      <c r="X27" s="163"/>
      <c r="Y27" s="163"/>
      <c r="Z27" s="163"/>
      <c r="AA27" s="163"/>
      <c r="AB27" s="163"/>
      <c r="AC27" s="163"/>
      <c r="AD27" s="163"/>
      <c r="AE27" s="163"/>
      <c r="AF27" s="163"/>
      <c r="AG27" s="163"/>
      <c r="AH27" s="163"/>
    </row>
    <row r="28" spans="1:34">
      <c r="P28" s="168" t="s">
        <v>505</v>
      </c>
      <c r="Q28" s="168">
        <v>2</v>
      </c>
      <c r="R28" s="173"/>
      <c r="S28" s="163"/>
      <c r="T28" s="163"/>
      <c r="U28" s="163"/>
      <c r="V28" s="163"/>
      <c r="W28" s="163"/>
      <c r="X28" s="163"/>
      <c r="Y28" s="163"/>
      <c r="Z28" s="163"/>
      <c r="AA28" s="163"/>
      <c r="AB28" s="163"/>
      <c r="AC28" s="163"/>
      <c r="AD28" s="163"/>
      <c r="AE28" s="163"/>
      <c r="AF28" s="163"/>
      <c r="AG28" s="163"/>
      <c r="AH28" s="163"/>
    </row>
    <row r="29" spans="1:34">
      <c r="A29" s="29" t="s">
        <v>499</v>
      </c>
      <c r="P29" s="176" t="s">
        <v>506</v>
      </c>
      <c r="Q29" s="177">
        <v>33.413669047558315</v>
      </c>
      <c r="R29" s="173"/>
      <c r="S29" s="163"/>
      <c r="T29" s="163"/>
      <c r="U29" s="163"/>
      <c r="V29" s="163"/>
      <c r="W29" s="163"/>
      <c r="X29" s="163"/>
      <c r="Y29" s="163"/>
      <c r="Z29" s="163"/>
      <c r="AA29" s="163"/>
      <c r="AB29" s="163"/>
      <c r="AC29" s="163"/>
      <c r="AD29" s="163"/>
      <c r="AE29" s="163"/>
      <c r="AF29" s="163"/>
      <c r="AG29" s="163"/>
      <c r="AH29" s="163"/>
    </row>
    <row r="30" spans="1:34">
      <c r="A30" s="142" t="s">
        <v>475</v>
      </c>
      <c r="B30" s="142" t="s">
        <v>476</v>
      </c>
      <c r="C30" s="142" t="s">
        <v>477</v>
      </c>
      <c r="D30" s="142" t="s">
        <v>478</v>
      </c>
      <c r="E30" s="142" t="s">
        <v>479</v>
      </c>
      <c r="F30" s="143" t="s">
        <v>480</v>
      </c>
      <c r="G30" s="142" t="s">
        <v>481</v>
      </c>
      <c r="H30" s="142" t="s">
        <v>482</v>
      </c>
      <c r="I30" s="142" t="s">
        <v>483</v>
      </c>
      <c r="J30" s="144" t="s">
        <v>484</v>
      </c>
      <c r="K30" s="142" t="s">
        <v>484</v>
      </c>
      <c r="L30" s="143" t="s">
        <v>485</v>
      </c>
      <c r="M30" s="144" t="s">
        <v>486</v>
      </c>
      <c r="N30" s="142" t="s">
        <v>486</v>
      </c>
      <c r="P30" s="168" t="s">
        <v>507</v>
      </c>
      <c r="Q30" s="172">
        <v>33.398112698372209</v>
      </c>
      <c r="R30" s="173"/>
      <c r="S30" s="163"/>
      <c r="T30" s="163"/>
      <c r="U30" s="163"/>
      <c r="V30" s="163"/>
      <c r="W30" s="163"/>
      <c r="X30" s="163"/>
      <c r="Y30" s="163"/>
      <c r="Z30" s="163"/>
      <c r="AA30" s="163"/>
      <c r="AB30" s="163"/>
      <c r="AC30" s="163"/>
      <c r="AD30" s="163"/>
      <c r="AE30" s="163"/>
      <c r="AF30" s="163"/>
      <c r="AG30" s="163"/>
      <c r="AH30" s="163"/>
    </row>
    <row r="31" spans="1:34">
      <c r="A31" s="142" t="s">
        <v>487</v>
      </c>
      <c r="B31" s="142" t="s">
        <v>488</v>
      </c>
      <c r="C31" s="142" t="s">
        <v>489</v>
      </c>
      <c r="D31" s="142" t="s">
        <v>489</v>
      </c>
      <c r="E31" s="142" t="s">
        <v>490</v>
      </c>
      <c r="F31" s="142" t="s">
        <v>491</v>
      </c>
      <c r="G31" s="142" t="s">
        <v>492</v>
      </c>
      <c r="H31" s="142" t="s">
        <v>493</v>
      </c>
      <c r="I31" s="142" t="s">
        <v>494</v>
      </c>
      <c r="J31" s="144" t="s">
        <v>495</v>
      </c>
      <c r="K31" s="142" t="s">
        <v>496</v>
      </c>
      <c r="L31" s="143" t="s">
        <v>343</v>
      </c>
      <c r="M31" s="144" t="s">
        <v>495</v>
      </c>
      <c r="N31" s="142" t="s">
        <v>496</v>
      </c>
      <c r="P31" s="176" t="s">
        <v>508</v>
      </c>
      <c r="Q31" s="177">
        <v>33.3358873016278</v>
      </c>
      <c r="R31" s="173"/>
      <c r="S31" s="163"/>
      <c r="T31" s="163"/>
      <c r="U31" s="163"/>
      <c r="V31" s="163"/>
      <c r="W31" s="163"/>
      <c r="X31" s="163"/>
      <c r="Y31" s="163"/>
      <c r="Z31" s="163"/>
      <c r="AA31" s="163"/>
      <c r="AB31" s="163"/>
      <c r="AC31" s="163"/>
      <c r="AD31" s="163"/>
      <c r="AE31" s="163"/>
      <c r="AF31" s="163"/>
      <c r="AG31" s="163"/>
      <c r="AH31" s="163"/>
    </row>
    <row r="32" spans="1:34">
      <c r="A32" s="145" t="s">
        <v>497</v>
      </c>
      <c r="B32" s="146">
        <v>43334.452777777777</v>
      </c>
      <c r="C32" s="145">
        <v>2</v>
      </c>
      <c r="D32" s="145">
        <v>1</v>
      </c>
      <c r="E32" s="145">
        <v>2000.1</v>
      </c>
      <c r="F32" s="145">
        <v>34.674999999999997</v>
      </c>
      <c r="G32" s="147">
        <v>2.4140000000000001</v>
      </c>
      <c r="H32" s="147">
        <v>-47.008699999999997</v>
      </c>
      <c r="I32" s="147">
        <v>142.2124</v>
      </c>
      <c r="J32" s="148">
        <v>2353.7820329649076</v>
      </c>
      <c r="K32" s="145">
        <v>2</v>
      </c>
      <c r="L32" s="149">
        <v>34.673999999999999</v>
      </c>
      <c r="M32" s="150">
        <v>2260.4344920000003</v>
      </c>
      <c r="N32" s="151">
        <v>2</v>
      </c>
      <c r="O32" s="132"/>
      <c r="P32" s="168" t="s">
        <v>509</v>
      </c>
      <c r="Q32" s="172">
        <v>33.320330952441694</v>
      </c>
      <c r="R32" s="173"/>
      <c r="S32" s="163"/>
      <c r="T32" s="163"/>
      <c r="U32" s="163"/>
      <c r="V32" s="163"/>
      <c r="W32" s="163"/>
      <c r="X32" s="163"/>
      <c r="Y32" s="163"/>
      <c r="Z32" s="163"/>
      <c r="AA32" s="163"/>
      <c r="AB32" s="163"/>
      <c r="AC32" s="163"/>
      <c r="AD32" s="163"/>
      <c r="AE32" s="163"/>
      <c r="AF32" s="163"/>
      <c r="AG32" s="163"/>
      <c r="AH32" s="163"/>
    </row>
    <row r="33" spans="1:34">
      <c r="A33" s="145" t="s">
        <v>497</v>
      </c>
      <c r="B33" s="146">
        <v>43334.452777777777</v>
      </c>
      <c r="C33" s="145">
        <v>2</v>
      </c>
      <c r="D33" s="145">
        <v>2</v>
      </c>
      <c r="E33" s="145">
        <v>1599.2</v>
      </c>
      <c r="F33" s="145">
        <v>34.567</v>
      </c>
      <c r="G33" s="147">
        <v>2.8519999999999999</v>
      </c>
      <c r="H33" s="147">
        <v>-47.008699999999997</v>
      </c>
      <c r="I33" s="147">
        <v>142.2124</v>
      </c>
      <c r="J33" s="148">
        <v>2346.087367458872</v>
      </c>
      <c r="K33" s="145">
        <v>2</v>
      </c>
      <c r="L33" s="149">
        <v>34.566000000000003</v>
      </c>
      <c r="M33" s="150">
        <v>2258.5537399999998</v>
      </c>
      <c r="N33" s="151">
        <v>2</v>
      </c>
      <c r="O33" s="132"/>
      <c r="P33" s="178" t="s">
        <v>540</v>
      </c>
      <c r="Q33" s="176">
        <v>33.356999999999999</v>
      </c>
      <c r="R33" s="173"/>
      <c r="S33" s="163"/>
      <c r="T33" s="163"/>
      <c r="U33" s="163"/>
      <c r="V33" s="163"/>
      <c r="W33" s="163"/>
      <c r="X33" s="163"/>
      <c r="Y33" s="163"/>
      <c r="Z33" s="163"/>
      <c r="AA33" s="163"/>
      <c r="AB33" s="163"/>
      <c r="AC33" s="163"/>
      <c r="AD33" s="163"/>
      <c r="AE33" s="163"/>
      <c r="AF33" s="163"/>
      <c r="AG33" s="163"/>
      <c r="AH33" s="163"/>
    </row>
    <row r="34" spans="1:34">
      <c r="A34" s="145" t="s">
        <v>497</v>
      </c>
      <c r="B34" s="146">
        <v>43334.452777777777</v>
      </c>
      <c r="C34" s="145">
        <v>2</v>
      </c>
      <c r="D34" s="145">
        <v>3</v>
      </c>
      <c r="E34" s="145">
        <v>1200.4000000000001</v>
      </c>
      <c r="F34" s="145">
        <v>34.390999999999998</v>
      </c>
      <c r="G34" s="147">
        <v>3.7679999999999998</v>
      </c>
      <c r="H34" s="147">
        <v>-47.008699999999997</v>
      </c>
      <c r="I34" s="147">
        <v>142.2124</v>
      </c>
      <c r="J34" s="148">
        <v>2315.9942525212227</v>
      </c>
      <c r="K34" s="145">
        <v>6</v>
      </c>
      <c r="L34" s="149">
        <v>34.418999999999997</v>
      </c>
      <c r="M34" s="150">
        <v>2221.7390200000004</v>
      </c>
      <c r="N34" s="151">
        <v>2</v>
      </c>
      <c r="O34" s="132"/>
      <c r="P34" s="179"/>
      <c r="Q34" s="179"/>
      <c r="R34" s="179"/>
      <c r="S34" s="163"/>
      <c r="T34" s="163"/>
      <c r="U34" s="163"/>
      <c r="V34" s="163"/>
      <c r="W34" s="163"/>
      <c r="X34" s="163"/>
      <c r="Y34" s="163"/>
      <c r="Z34" s="163"/>
      <c r="AA34" s="163"/>
      <c r="AB34" s="163"/>
      <c r="AC34" s="163"/>
      <c r="AD34" s="163"/>
      <c r="AE34" s="163"/>
      <c r="AF34" s="163"/>
      <c r="AG34" s="163"/>
      <c r="AH34" s="163"/>
    </row>
    <row r="35" spans="1:34">
      <c r="A35" s="145" t="s">
        <v>497</v>
      </c>
      <c r="B35" s="146">
        <v>43334.452777777777</v>
      </c>
      <c r="C35" s="145">
        <v>2</v>
      </c>
      <c r="D35" s="145">
        <v>4</v>
      </c>
      <c r="E35" s="145">
        <v>800.7</v>
      </c>
      <c r="F35" s="145">
        <v>34.433</v>
      </c>
      <c r="G35" s="147">
        <v>6.7</v>
      </c>
      <c r="H35" s="147">
        <v>-47.008699999999997</v>
      </c>
      <c r="I35" s="147">
        <v>142.2124</v>
      </c>
      <c r="J35" s="148">
        <v>2291.8209245531839</v>
      </c>
      <c r="K35" s="145">
        <v>2</v>
      </c>
      <c r="L35" s="149">
        <v>34.433999999999997</v>
      </c>
      <c r="M35" s="150">
        <v>2173.599772</v>
      </c>
      <c r="N35" s="151">
        <v>2</v>
      </c>
      <c r="O35" s="132"/>
      <c r="P35" s="132"/>
    </row>
    <row r="36" spans="1:34">
      <c r="A36" s="145" t="s">
        <v>497</v>
      </c>
      <c r="B36" s="146">
        <v>43334.452777777777</v>
      </c>
      <c r="C36" s="145">
        <v>2</v>
      </c>
      <c r="D36" s="145">
        <v>5</v>
      </c>
      <c r="E36" s="145">
        <v>481.3</v>
      </c>
      <c r="F36" s="145">
        <v>34.619</v>
      </c>
      <c r="G36" s="147">
        <v>8.923</v>
      </c>
      <c r="H36" s="147">
        <v>-47.008699999999997</v>
      </c>
      <c r="I36" s="147">
        <v>142.2124</v>
      </c>
      <c r="J36" s="148">
        <v>2293.5348678090213</v>
      </c>
      <c r="K36" s="145">
        <v>2</v>
      </c>
      <c r="L36" s="149">
        <v>34.600999999999999</v>
      </c>
      <c r="M36" s="150">
        <v>2132.8334719999998</v>
      </c>
      <c r="N36" s="151">
        <v>2</v>
      </c>
      <c r="O36" s="132"/>
      <c r="P36" s="132"/>
    </row>
    <row r="37" spans="1:34">
      <c r="A37" s="145" t="s">
        <v>497</v>
      </c>
      <c r="B37" s="146">
        <v>43334.452777777777</v>
      </c>
      <c r="C37" s="145">
        <v>2</v>
      </c>
      <c r="D37" s="145">
        <v>6</v>
      </c>
      <c r="E37" s="145">
        <v>301</v>
      </c>
      <c r="F37" s="145">
        <v>34.725000000000001</v>
      </c>
      <c r="G37" s="147">
        <v>9.6</v>
      </c>
      <c r="H37" s="147">
        <v>-47.008699999999997</v>
      </c>
      <c r="I37" s="147">
        <v>142.2124</v>
      </c>
      <c r="J37" s="148">
        <v>2297.0258047101975</v>
      </c>
      <c r="K37" s="145">
        <v>2</v>
      </c>
      <c r="L37" s="149">
        <v>34.734000000000002</v>
      </c>
      <c r="M37" s="150">
        <v>2130.9927360000001</v>
      </c>
      <c r="N37" s="151">
        <v>2</v>
      </c>
      <c r="O37" s="132"/>
      <c r="P37" s="132"/>
    </row>
    <row r="38" spans="1:34">
      <c r="A38" s="145" t="s">
        <v>497</v>
      </c>
      <c r="B38" s="146">
        <v>43334.452777777777</v>
      </c>
      <c r="C38" s="145">
        <v>2</v>
      </c>
      <c r="D38" s="145">
        <v>7</v>
      </c>
      <c r="E38" s="145">
        <v>225</v>
      </c>
      <c r="F38" s="145">
        <v>34.710999999999999</v>
      </c>
      <c r="G38" s="147">
        <v>10.063000000000001</v>
      </c>
      <c r="H38" s="147">
        <v>-47.008699999999997</v>
      </c>
      <c r="I38" s="147">
        <v>142.2124</v>
      </c>
      <c r="J38" s="148">
        <v>2301.3095045758623</v>
      </c>
      <c r="K38" s="145">
        <v>2</v>
      </c>
      <c r="L38" s="149">
        <v>34.776000000000003</v>
      </c>
      <c r="M38" s="150">
        <v>2114.8262719999998</v>
      </c>
      <c r="N38" s="151">
        <v>2</v>
      </c>
      <c r="O38" s="132"/>
      <c r="P38" s="132"/>
    </row>
    <row r="39" spans="1:34">
      <c r="A39" s="145" t="s">
        <v>497</v>
      </c>
      <c r="B39" s="146">
        <v>43334.452777777777</v>
      </c>
      <c r="C39" s="145">
        <v>2</v>
      </c>
      <c r="D39" s="145">
        <v>8</v>
      </c>
      <c r="E39" s="145">
        <v>175.9</v>
      </c>
      <c r="F39" s="145">
        <v>34.771999999999998</v>
      </c>
      <c r="G39" s="147">
        <v>10.064</v>
      </c>
      <c r="H39" s="147">
        <v>-47.008699999999997</v>
      </c>
      <c r="I39" s="147">
        <v>142.2124</v>
      </c>
      <c r="J39" s="148">
        <v>2298.8470142037659</v>
      </c>
      <c r="K39" s="145">
        <v>2</v>
      </c>
      <c r="L39" s="149">
        <v>34.795000000000002</v>
      </c>
      <c r="M39" s="150">
        <v>2115.1363959999999</v>
      </c>
      <c r="N39" s="151">
        <v>2</v>
      </c>
      <c r="O39" s="132"/>
      <c r="P39" s="132"/>
    </row>
    <row r="40" spans="1:34">
      <c r="A40" s="145" t="s">
        <v>497</v>
      </c>
      <c r="B40" s="146">
        <v>43334.452777777777</v>
      </c>
      <c r="C40" s="145">
        <v>2</v>
      </c>
      <c r="D40" s="145">
        <v>9</v>
      </c>
      <c r="E40" s="145">
        <v>126</v>
      </c>
      <c r="F40" s="145">
        <v>34.771999999999998</v>
      </c>
      <c r="G40" s="147">
        <v>10.058999999999999</v>
      </c>
      <c r="H40" s="147">
        <v>-47.008699999999997</v>
      </c>
      <c r="I40" s="147">
        <v>142.2124</v>
      </c>
      <c r="J40" s="148">
        <v>2299.9863528715705</v>
      </c>
      <c r="K40" s="145">
        <v>2</v>
      </c>
      <c r="L40" s="149">
        <v>34.805999999999997</v>
      </c>
      <c r="M40" s="150">
        <v>2115.2464399999999</v>
      </c>
      <c r="N40" s="151">
        <v>2</v>
      </c>
      <c r="O40" s="132"/>
      <c r="P40" s="132"/>
    </row>
    <row r="41" spans="1:34">
      <c r="A41" s="145" t="s">
        <v>497</v>
      </c>
      <c r="B41" s="146">
        <v>43334.452777777777</v>
      </c>
      <c r="C41" s="145">
        <v>2</v>
      </c>
      <c r="D41" s="145">
        <v>10</v>
      </c>
      <c r="E41" s="145">
        <v>51.3</v>
      </c>
      <c r="F41" s="145">
        <v>34.768999999999998</v>
      </c>
      <c r="G41" s="147">
        <v>10.036</v>
      </c>
      <c r="H41" s="147">
        <v>-47.008699999999997</v>
      </c>
      <c r="I41" s="147">
        <v>142.2124</v>
      </c>
      <c r="J41" s="148">
        <v>2301.2208714404605</v>
      </c>
      <c r="K41" s="145">
        <v>2</v>
      </c>
      <c r="L41" s="149">
        <v>34.777000000000001</v>
      </c>
      <c r="M41" s="150">
        <v>2113.8458799999999</v>
      </c>
      <c r="N41" s="151">
        <v>2</v>
      </c>
      <c r="O41" s="132"/>
      <c r="P41" s="132"/>
    </row>
    <row r="42" spans="1:34">
      <c r="A42" s="181" t="s">
        <v>497</v>
      </c>
      <c r="B42" s="182">
        <v>43334.452777777777</v>
      </c>
      <c r="C42" s="181">
        <v>2</v>
      </c>
      <c r="D42" s="181">
        <v>11</v>
      </c>
      <c r="E42" s="181">
        <v>29.4</v>
      </c>
      <c r="F42" s="181">
        <v>34.768999999999998</v>
      </c>
      <c r="G42" s="183">
        <v>10.037000000000001</v>
      </c>
      <c r="H42" s="183">
        <v>-47.008699999999997</v>
      </c>
      <c r="I42" s="183">
        <v>142.2124</v>
      </c>
      <c r="J42" s="184">
        <v>2301.6326126421918</v>
      </c>
      <c r="K42" s="181">
        <v>2</v>
      </c>
      <c r="L42" s="185">
        <v>34.726999999999997</v>
      </c>
      <c r="M42" s="186">
        <v>2115.0463600000003</v>
      </c>
      <c r="N42" s="187">
        <v>2</v>
      </c>
      <c r="O42" s="132"/>
      <c r="P42" s="132"/>
    </row>
    <row r="43" spans="1:34">
      <c r="A43" s="181" t="s">
        <v>497</v>
      </c>
      <c r="B43" s="182">
        <v>43334.452777777777</v>
      </c>
      <c r="C43" s="181">
        <v>2</v>
      </c>
      <c r="D43" s="181">
        <v>12</v>
      </c>
      <c r="E43" s="181">
        <v>5.9</v>
      </c>
      <c r="F43" s="181">
        <v>34.768000000000001</v>
      </c>
      <c r="G43" s="183">
        <v>10.026</v>
      </c>
      <c r="H43" s="183">
        <v>-47.008699999999997</v>
      </c>
      <c r="I43" s="183">
        <v>142.2124</v>
      </c>
      <c r="J43" s="184">
        <v>2302.1243251047295</v>
      </c>
      <c r="K43" s="181">
        <v>2</v>
      </c>
      <c r="L43" s="185">
        <v>34.78</v>
      </c>
      <c r="M43" s="186">
        <v>2114.836276</v>
      </c>
      <c r="N43" s="187">
        <v>2</v>
      </c>
      <c r="O43" s="132"/>
      <c r="P43" s="132"/>
    </row>
    <row r="44" spans="1:34">
      <c r="A44" s="143"/>
      <c r="B44" s="143"/>
      <c r="C44" s="143"/>
      <c r="D44" s="143"/>
      <c r="E44" s="143"/>
      <c r="F44" s="143"/>
      <c r="G44" s="149"/>
      <c r="H44" s="143"/>
      <c r="I44" s="143"/>
      <c r="J44" s="143"/>
      <c r="K44" s="143"/>
      <c r="L44" s="149"/>
      <c r="M44" s="143"/>
      <c r="N44" s="143"/>
      <c r="O44" s="132"/>
      <c r="P44" s="132"/>
    </row>
    <row r="45" spans="1:34">
      <c r="A45" s="145" t="s">
        <v>498</v>
      </c>
      <c r="B45" s="146">
        <v>43374.32708333333</v>
      </c>
      <c r="C45" s="145">
        <v>24</v>
      </c>
      <c r="D45" s="145">
        <v>6</v>
      </c>
      <c r="E45" s="145">
        <v>2000</v>
      </c>
      <c r="F45" s="145">
        <v>34.677999999999997</v>
      </c>
      <c r="G45" s="147">
        <v>2.415</v>
      </c>
      <c r="H45" s="152">
        <v>-47.055</v>
      </c>
      <c r="I45" s="152">
        <v>141.87100000000001</v>
      </c>
      <c r="J45" s="148">
        <v>2352.8995411233177</v>
      </c>
      <c r="K45" s="145">
        <v>2</v>
      </c>
      <c r="L45" s="149">
        <v>34.683999999999997</v>
      </c>
      <c r="M45" s="150">
        <v>2256.2419599999998</v>
      </c>
      <c r="N45" s="151">
        <v>2</v>
      </c>
      <c r="O45" s="132"/>
      <c r="P45" s="132"/>
    </row>
    <row r="46" spans="1:34">
      <c r="A46" s="145" t="s">
        <v>498</v>
      </c>
      <c r="B46" s="146">
        <v>43374.32708333333</v>
      </c>
      <c r="C46" s="145">
        <v>24</v>
      </c>
      <c r="D46" s="145">
        <v>9</v>
      </c>
      <c r="E46" s="145">
        <v>1600</v>
      </c>
      <c r="F46" s="145">
        <v>34.564</v>
      </c>
      <c r="G46" s="147">
        <v>2.786</v>
      </c>
      <c r="H46" s="152">
        <v>-47.055</v>
      </c>
      <c r="I46" s="152">
        <v>141.87100000000001</v>
      </c>
      <c r="J46" s="148">
        <v>2341.1112916887773</v>
      </c>
      <c r="K46" s="145">
        <v>2</v>
      </c>
      <c r="L46" s="149">
        <v>34.595999999999997</v>
      </c>
      <c r="M46" s="150">
        <v>2254.2211520000001</v>
      </c>
      <c r="N46" s="151">
        <v>2</v>
      </c>
      <c r="O46" s="132"/>
      <c r="P46" s="132"/>
    </row>
    <row r="47" spans="1:34">
      <c r="A47" s="145" t="s">
        <v>498</v>
      </c>
      <c r="B47" s="146">
        <v>43374.32708333333</v>
      </c>
      <c r="C47" s="145">
        <v>24</v>
      </c>
      <c r="D47" s="145">
        <v>11</v>
      </c>
      <c r="E47" s="145">
        <v>1200</v>
      </c>
      <c r="F47" s="145">
        <v>34.408999999999999</v>
      </c>
      <c r="G47" s="147">
        <v>3.8210000000000002</v>
      </c>
      <c r="H47" s="152">
        <v>-47.055</v>
      </c>
      <c r="I47" s="152">
        <v>141.87100000000001</v>
      </c>
      <c r="J47" s="148">
        <v>2318.7186027560783</v>
      </c>
      <c r="K47" s="145">
        <v>2</v>
      </c>
      <c r="L47" s="149">
        <v>34.439</v>
      </c>
      <c r="M47" s="150">
        <v>2223.2687759999999</v>
      </c>
      <c r="N47" s="151">
        <v>2</v>
      </c>
      <c r="O47" s="132"/>
      <c r="P47" s="132"/>
    </row>
    <row r="48" spans="1:34">
      <c r="A48" s="145" t="s">
        <v>498</v>
      </c>
      <c r="B48" s="146">
        <v>43374.32708333333</v>
      </c>
      <c r="C48" s="145">
        <v>24</v>
      </c>
      <c r="D48" s="145">
        <v>14</v>
      </c>
      <c r="E48" s="145">
        <v>800</v>
      </c>
      <c r="F48" s="145">
        <v>34.430999999999997</v>
      </c>
      <c r="G48" s="147">
        <v>6.7789999999999999</v>
      </c>
      <c r="H48" s="152">
        <v>-47.055</v>
      </c>
      <c r="I48" s="152">
        <v>141.87100000000001</v>
      </c>
      <c r="J48" s="148">
        <v>2290.8804888229561</v>
      </c>
      <c r="K48" s="145">
        <v>2</v>
      </c>
      <c r="L48" s="149">
        <v>34.435000000000002</v>
      </c>
      <c r="M48" s="150">
        <v>2171.197956</v>
      </c>
      <c r="N48" s="151">
        <v>2</v>
      </c>
      <c r="O48" s="132"/>
      <c r="P48" s="132"/>
    </row>
    <row r="49" spans="1:16">
      <c r="A49" s="145" t="s">
        <v>498</v>
      </c>
      <c r="B49" s="146">
        <v>43374.32708333333</v>
      </c>
      <c r="C49" s="145">
        <v>24</v>
      </c>
      <c r="D49" s="145">
        <v>17</v>
      </c>
      <c r="E49" s="145">
        <v>480</v>
      </c>
      <c r="F49" s="145">
        <v>34.601999999999997</v>
      </c>
      <c r="G49" s="147">
        <v>8.8140000000000001</v>
      </c>
      <c r="H49" s="152">
        <v>-47.055</v>
      </c>
      <c r="I49" s="152">
        <v>141.87100000000001</v>
      </c>
      <c r="J49" s="148">
        <v>2292.6542399424343</v>
      </c>
      <c r="K49" s="145">
        <v>2</v>
      </c>
      <c r="L49" s="149">
        <v>34.625999999999998</v>
      </c>
      <c r="M49" s="150">
        <v>2132.5024840000001</v>
      </c>
      <c r="N49" s="151">
        <v>2</v>
      </c>
      <c r="O49" s="132"/>
      <c r="P49" s="132"/>
    </row>
    <row r="50" spans="1:16">
      <c r="A50" s="145" t="s">
        <v>498</v>
      </c>
      <c r="B50" s="146">
        <v>43374.32708333333</v>
      </c>
      <c r="C50" s="145">
        <v>24</v>
      </c>
      <c r="D50" s="145">
        <v>20</v>
      </c>
      <c r="E50" s="145">
        <v>300</v>
      </c>
      <c r="F50" s="145">
        <v>34.674999999999997</v>
      </c>
      <c r="G50" s="147">
        <v>9.3390000000000004</v>
      </c>
      <c r="H50" s="152">
        <v>-47.055</v>
      </c>
      <c r="I50" s="152">
        <v>141.87100000000001</v>
      </c>
      <c r="J50" s="148">
        <v>2294.5194329523629</v>
      </c>
      <c r="K50" s="145">
        <v>2</v>
      </c>
      <c r="L50" s="149">
        <v>34.701000000000001</v>
      </c>
      <c r="M50" s="150">
        <v>2134.7433799999999</v>
      </c>
      <c r="N50" s="151">
        <v>2</v>
      </c>
      <c r="O50" s="132"/>
      <c r="P50" s="132"/>
    </row>
    <row r="51" spans="1:16">
      <c r="A51" s="145" t="s">
        <v>498</v>
      </c>
      <c r="B51" s="146">
        <v>43374.32708333333</v>
      </c>
      <c r="C51" s="145">
        <v>24</v>
      </c>
      <c r="D51" s="145">
        <v>23</v>
      </c>
      <c r="E51" s="145">
        <v>225</v>
      </c>
      <c r="F51" s="145">
        <v>34.664999999999999</v>
      </c>
      <c r="G51" s="147">
        <v>9.5299999999999994</v>
      </c>
      <c r="H51" s="152">
        <v>-47.055</v>
      </c>
      <c r="I51" s="152">
        <v>141.87100000000001</v>
      </c>
      <c r="J51" s="148">
        <v>2296.654772296135</v>
      </c>
      <c r="K51" s="145">
        <v>2</v>
      </c>
      <c r="L51" s="149">
        <v>34.668999999999997</v>
      </c>
      <c r="M51" s="150">
        <v>2114.4652719999999</v>
      </c>
      <c r="N51" s="151">
        <v>2</v>
      </c>
      <c r="O51" s="132"/>
      <c r="P51" s="132"/>
    </row>
    <row r="52" spans="1:16">
      <c r="A52" s="145" t="s">
        <v>498</v>
      </c>
      <c r="B52" s="146">
        <v>43374.32708333333</v>
      </c>
      <c r="C52" s="145">
        <v>24</v>
      </c>
      <c r="D52" s="145">
        <v>26</v>
      </c>
      <c r="E52" s="145">
        <v>175</v>
      </c>
      <c r="F52" s="145">
        <v>34.661999999999999</v>
      </c>
      <c r="G52" s="147">
        <v>9.5120000000000005</v>
      </c>
      <c r="H52" s="152">
        <v>-47.055</v>
      </c>
      <c r="I52" s="152">
        <v>141.87100000000001</v>
      </c>
      <c r="J52" s="148">
        <v>2295.1841993828216</v>
      </c>
      <c r="K52" s="145">
        <v>2</v>
      </c>
      <c r="L52" s="149">
        <v>34.695</v>
      </c>
      <c r="M52" s="150">
        <v>2113.9750760000002</v>
      </c>
      <c r="N52" s="151">
        <v>2</v>
      </c>
      <c r="O52" s="132"/>
      <c r="P52" s="132"/>
    </row>
    <row r="53" spans="1:16">
      <c r="A53" s="145" t="s">
        <v>498</v>
      </c>
      <c r="B53" s="146">
        <v>43374.32708333333</v>
      </c>
      <c r="C53" s="145">
        <v>24</v>
      </c>
      <c r="D53" s="145">
        <v>28</v>
      </c>
      <c r="E53" s="145">
        <v>125</v>
      </c>
      <c r="F53" s="145">
        <v>34.665999999999997</v>
      </c>
      <c r="G53" s="147">
        <v>9.4749999999999996</v>
      </c>
      <c r="H53" s="152">
        <v>-47.055</v>
      </c>
      <c r="I53" s="152">
        <v>141.87100000000001</v>
      </c>
      <c r="J53" s="148">
        <v>2296.1959011795789</v>
      </c>
      <c r="K53" s="145">
        <v>2</v>
      </c>
      <c r="L53" s="149">
        <v>34.667000000000002</v>
      </c>
      <c r="M53" s="150">
        <v>2115.365632</v>
      </c>
      <c r="N53" s="151">
        <v>2</v>
      </c>
      <c r="O53" s="132"/>
      <c r="P53" s="132"/>
    </row>
    <row r="54" spans="1:16">
      <c r="A54" s="145" t="s">
        <v>498</v>
      </c>
      <c r="B54" s="146">
        <v>43374.32708333333</v>
      </c>
      <c r="C54" s="145">
        <v>24</v>
      </c>
      <c r="D54" s="145">
        <v>31</v>
      </c>
      <c r="E54" s="145">
        <v>50</v>
      </c>
      <c r="F54" s="145">
        <v>34.656999999999996</v>
      </c>
      <c r="G54" s="147">
        <v>9.4770000000000003</v>
      </c>
      <c r="H54" s="152">
        <v>-47.055</v>
      </c>
      <c r="I54" s="152">
        <v>141.87100000000001</v>
      </c>
      <c r="J54" s="148">
        <v>2296.8731552690856</v>
      </c>
      <c r="K54" s="145">
        <v>2</v>
      </c>
      <c r="L54" s="149">
        <v>34.677</v>
      </c>
      <c r="M54" s="150">
        <v>2114.4552680000002</v>
      </c>
      <c r="N54" s="151">
        <v>2</v>
      </c>
      <c r="O54" s="132"/>
      <c r="P54" s="132"/>
    </row>
    <row r="55" spans="1:16">
      <c r="A55" s="181" t="s">
        <v>498</v>
      </c>
      <c r="B55" s="182">
        <v>43374.32708333333</v>
      </c>
      <c r="C55" s="181">
        <v>24</v>
      </c>
      <c r="D55" s="181">
        <v>33</v>
      </c>
      <c r="E55" s="181">
        <v>30</v>
      </c>
      <c r="F55" s="181">
        <v>34.664999999999999</v>
      </c>
      <c r="G55" s="183">
        <v>9.4589999999999996</v>
      </c>
      <c r="H55" s="188">
        <v>-47.055</v>
      </c>
      <c r="I55" s="188">
        <v>141.87100000000001</v>
      </c>
      <c r="J55" s="184">
        <v>2296.0065721553001</v>
      </c>
      <c r="K55" s="181">
        <v>2</v>
      </c>
      <c r="L55" s="185">
        <v>34.627000000000002</v>
      </c>
      <c r="M55" s="186">
        <v>2117.726576</v>
      </c>
      <c r="N55" s="187">
        <v>2</v>
      </c>
      <c r="O55" s="132"/>
      <c r="P55" s="132"/>
    </row>
    <row r="56" spans="1:16">
      <c r="A56" s="181" t="s">
        <v>498</v>
      </c>
      <c r="B56" s="182">
        <v>43374.32708333333</v>
      </c>
      <c r="C56" s="181">
        <v>24</v>
      </c>
      <c r="D56" s="181">
        <v>35</v>
      </c>
      <c r="E56" s="181">
        <v>5</v>
      </c>
      <c r="F56" s="181">
        <v>34.655000000000001</v>
      </c>
      <c r="G56" s="183">
        <v>9.4440000000000008</v>
      </c>
      <c r="H56" s="188">
        <v>-47.055</v>
      </c>
      <c r="I56" s="188">
        <v>141.87100000000001</v>
      </c>
      <c r="J56" s="184">
        <v>2295.9249995437758</v>
      </c>
      <c r="K56" s="181">
        <v>2</v>
      </c>
      <c r="L56" s="185">
        <v>34.65</v>
      </c>
      <c r="M56" s="186">
        <v>2114.7053679999999</v>
      </c>
      <c r="N56" s="187">
        <v>2</v>
      </c>
      <c r="O56" s="132"/>
      <c r="P56" s="132"/>
    </row>
    <row r="57" spans="1:16">
      <c r="O57" s="132"/>
      <c r="P57" s="132"/>
    </row>
    <row r="58" spans="1:16">
      <c r="A58" t="s">
        <v>624</v>
      </c>
      <c r="O58" s="132"/>
      <c r="P58" s="132"/>
    </row>
    <row r="59" spans="1:16">
      <c r="A59" s="259" t="s">
        <v>624</v>
      </c>
      <c r="B59" s="259">
        <v>8</v>
      </c>
      <c r="C59" s="259">
        <v>24</v>
      </c>
      <c r="D59" s="260">
        <v>7.6</v>
      </c>
      <c r="E59" s="259" t="s">
        <v>669</v>
      </c>
      <c r="F59" s="261">
        <v>34.576000000000001</v>
      </c>
      <c r="G59" s="261">
        <v>11.141</v>
      </c>
      <c r="H59" s="262">
        <v>46.828299999999999</v>
      </c>
      <c r="I59" s="262">
        <v>142.3716</v>
      </c>
      <c r="J59" s="265">
        <v>2294.4467540704309</v>
      </c>
      <c r="K59" s="266">
        <v>2</v>
      </c>
      <c r="M59" s="263">
        <v>2092.4411520000003</v>
      </c>
      <c r="N59" s="264">
        <v>2</v>
      </c>
    </row>
    <row r="60" spans="1:16">
      <c r="A60" s="259" t="s">
        <v>624</v>
      </c>
      <c r="B60" s="259">
        <v>8</v>
      </c>
      <c r="C60" s="259">
        <v>20</v>
      </c>
      <c r="D60" s="260">
        <v>20.7</v>
      </c>
      <c r="E60" s="259" t="s">
        <v>669</v>
      </c>
      <c r="F60" s="261">
        <v>34.575000000000003</v>
      </c>
      <c r="G60" s="261">
        <v>10.986000000000001</v>
      </c>
      <c r="H60" s="262">
        <v>46.828299999999999</v>
      </c>
      <c r="I60" s="262">
        <v>142.3716</v>
      </c>
      <c r="J60" s="265">
        <v>2295.8929908812893</v>
      </c>
      <c r="K60" s="266">
        <v>2</v>
      </c>
      <c r="M60" s="263">
        <v>2091.2206639999995</v>
      </c>
      <c r="N60" s="264">
        <v>2</v>
      </c>
    </row>
    <row r="61" spans="1:16">
      <c r="A61" s="259" t="s">
        <v>624</v>
      </c>
      <c r="B61" s="259">
        <v>13</v>
      </c>
      <c r="C61" s="259">
        <v>24</v>
      </c>
      <c r="D61" s="260">
        <v>6.3</v>
      </c>
      <c r="E61" s="259" t="s">
        <v>670</v>
      </c>
      <c r="F61" s="261">
        <v>34.567</v>
      </c>
      <c r="G61" s="261">
        <v>11.183999999999999</v>
      </c>
      <c r="H61" s="262">
        <v>46.852600000000002</v>
      </c>
      <c r="I61" s="262">
        <v>141.81989999999999</v>
      </c>
      <c r="J61" s="265">
        <v>2295.1524709618611</v>
      </c>
      <c r="K61" s="266">
        <v>2</v>
      </c>
      <c r="M61" s="263">
        <v>2085.6179519999996</v>
      </c>
      <c r="N61" s="264">
        <v>2</v>
      </c>
    </row>
    <row r="62" spans="1:16">
      <c r="A62" s="259" t="s">
        <v>624</v>
      </c>
      <c r="B62" s="259">
        <v>13</v>
      </c>
      <c r="C62" s="259">
        <v>20</v>
      </c>
      <c r="D62" s="260">
        <v>20.100000000000001</v>
      </c>
      <c r="E62" s="259" t="s">
        <v>670</v>
      </c>
      <c r="F62" s="261">
        <v>34.567</v>
      </c>
      <c r="G62" s="261">
        <v>11.183999999999999</v>
      </c>
      <c r="H62" s="262">
        <v>46.852600000000002</v>
      </c>
      <c r="I62" s="262">
        <v>141.81989999999999</v>
      </c>
      <c r="J62" s="265">
        <v>2295.9698391858865</v>
      </c>
      <c r="K62" s="266">
        <v>2</v>
      </c>
      <c r="M62" s="263">
        <v>2088.1742199999999</v>
      </c>
      <c r="N62" s="264">
        <v>2</v>
      </c>
    </row>
  </sheetData>
  <pageMargins left="0.75" right="0.75" top="1" bottom="1" header="0.5" footer="0.5"/>
  <drawing r:id="rId1"/>
  <legacyDrawing r:id="rId2"/>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FF0000"/>
    <pageSetUpPr fitToPage="1"/>
  </sheetPr>
  <dimension ref="A1:Z34"/>
  <sheetViews>
    <sheetView topLeftCell="K1" workbookViewId="0">
      <selection activeCell="X5" sqref="X5"/>
    </sheetView>
  </sheetViews>
  <sheetFormatPr baseColWidth="10" defaultRowHeight="16"/>
  <cols>
    <col min="1" max="1" width="14.6640625" customWidth="1"/>
    <col min="2" max="2" width="7.33203125" customWidth="1"/>
    <col min="3" max="3" width="15" customWidth="1"/>
    <col min="4" max="4" width="12.6640625" customWidth="1"/>
    <col min="5" max="5" width="17.1640625" customWidth="1"/>
    <col min="6" max="6" width="19.1640625" customWidth="1"/>
    <col min="7" max="7" width="12.83203125" customWidth="1"/>
    <col min="8" max="8" width="10" customWidth="1"/>
    <col min="9" max="9" width="14.83203125" customWidth="1"/>
    <col min="10" max="10" width="13.33203125" customWidth="1"/>
    <col min="11" max="11" width="10.83203125" customWidth="1"/>
    <col min="12" max="12" width="9.5" customWidth="1"/>
    <col min="13" max="13" width="22.6640625" customWidth="1"/>
    <col min="14" max="14" width="15.1640625" customWidth="1"/>
    <col min="16" max="16" width="17.5" customWidth="1"/>
    <col min="17" max="17" width="11.33203125" customWidth="1"/>
    <col min="18" max="18" width="19.83203125" customWidth="1"/>
    <col min="19" max="19" width="13.1640625" customWidth="1"/>
    <col min="20" max="20" width="22.5" customWidth="1"/>
    <col min="21" max="21" width="11.1640625" customWidth="1"/>
    <col min="22" max="22" width="13.5" customWidth="1"/>
    <col min="23" max="23" width="12.6640625" customWidth="1"/>
    <col min="24" max="24" width="18" customWidth="1"/>
    <col min="25" max="25" width="12" customWidth="1"/>
  </cols>
  <sheetData>
    <row r="1" spans="1:26">
      <c r="A1" s="53" t="s">
        <v>333</v>
      </c>
      <c r="B1" s="53" t="s">
        <v>334</v>
      </c>
      <c r="C1" s="53" t="s">
        <v>335</v>
      </c>
      <c r="D1" s="54" t="s">
        <v>336</v>
      </c>
      <c r="E1" s="53" t="s">
        <v>337</v>
      </c>
      <c r="F1" s="55" t="s">
        <v>338</v>
      </c>
      <c r="G1" s="56" t="s">
        <v>339</v>
      </c>
      <c r="H1" s="56" t="s">
        <v>340</v>
      </c>
      <c r="I1" s="57" t="s">
        <v>341</v>
      </c>
      <c r="J1" s="57" t="s">
        <v>342</v>
      </c>
      <c r="K1" s="57" t="s">
        <v>343</v>
      </c>
      <c r="L1" s="57" t="s">
        <v>344</v>
      </c>
      <c r="M1" s="58" t="s">
        <v>345</v>
      </c>
      <c r="N1" s="59" t="s">
        <v>346</v>
      </c>
      <c r="O1" s="60" t="s">
        <v>347</v>
      </c>
      <c r="P1" s="61" t="s">
        <v>348</v>
      </c>
      <c r="Q1" s="62" t="s">
        <v>349</v>
      </c>
      <c r="R1" s="61" t="s">
        <v>350</v>
      </c>
      <c r="S1" s="61" t="s">
        <v>351</v>
      </c>
      <c r="T1" s="61" t="s">
        <v>352</v>
      </c>
      <c r="U1" s="62" t="s">
        <v>353</v>
      </c>
      <c r="V1" s="61" t="s">
        <v>354</v>
      </c>
      <c r="W1" s="53" t="s">
        <v>355</v>
      </c>
      <c r="X1" s="61" t="s">
        <v>356</v>
      </c>
      <c r="Y1" s="61" t="s">
        <v>357</v>
      </c>
      <c r="Z1" s="9"/>
    </row>
    <row r="2" spans="1:26">
      <c r="A2" s="63" t="s">
        <v>358</v>
      </c>
      <c r="B2" s="63" t="s">
        <v>359</v>
      </c>
      <c r="C2" s="63"/>
      <c r="D2" s="64"/>
      <c r="E2" s="63"/>
      <c r="F2" s="65" t="s">
        <v>360</v>
      </c>
      <c r="G2" s="65"/>
      <c r="H2" s="65"/>
      <c r="I2" s="89" t="s">
        <v>361</v>
      </c>
      <c r="J2" s="65"/>
      <c r="K2" s="65" t="s">
        <v>362</v>
      </c>
      <c r="L2" s="65"/>
      <c r="M2" s="65"/>
      <c r="N2" s="65"/>
      <c r="O2" s="65"/>
      <c r="P2" s="66" t="s">
        <v>363</v>
      </c>
      <c r="Q2" s="65"/>
      <c r="R2" s="66" t="s">
        <v>364</v>
      </c>
      <c r="S2" s="65"/>
      <c r="T2" s="66" t="s">
        <v>365</v>
      </c>
      <c r="U2" s="65"/>
      <c r="V2" s="65"/>
      <c r="W2" s="65"/>
      <c r="X2" s="65"/>
      <c r="Y2" s="65"/>
      <c r="Z2" s="65"/>
    </row>
    <row r="3" spans="1:26">
      <c r="A3" s="53" t="s">
        <v>366</v>
      </c>
      <c r="B3" s="53"/>
      <c r="C3" s="9"/>
      <c r="D3" s="9"/>
      <c r="E3" s="53"/>
      <c r="F3" s="53" t="s">
        <v>367</v>
      </c>
      <c r="G3" s="56" t="s">
        <v>368</v>
      </c>
      <c r="H3" s="56"/>
      <c r="I3" s="57" t="s">
        <v>361</v>
      </c>
      <c r="J3" s="57"/>
      <c r="K3" s="58" t="s">
        <v>362</v>
      </c>
      <c r="L3" s="58"/>
      <c r="M3" s="58" t="s">
        <v>369</v>
      </c>
      <c r="N3" s="67" t="s">
        <v>370</v>
      </c>
      <c r="O3" s="68"/>
      <c r="P3" s="69"/>
      <c r="Q3" s="70"/>
      <c r="R3" s="69"/>
      <c r="S3" s="9"/>
      <c r="T3" s="69"/>
      <c r="U3" s="70"/>
      <c r="V3" s="45" t="s">
        <v>371</v>
      </c>
      <c r="W3" s="45"/>
      <c r="X3" s="45" t="s">
        <v>372</v>
      </c>
      <c r="Y3" s="45"/>
      <c r="Z3" s="45"/>
    </row>
    <row r="4" spans="1:26" ht="17">
      <c r="A4" s="53"/>
      <c r="B4" s="53"/>
      <c r="C4" s="53" t="s">
        <v>170</v>
      </c>
      <c r="D4" s="54" t="s">
        <v>170</v>
      </c>
      <c r="E4" s="53"/>
      <c r="F4" s="53" t="s">
        <v>373</v>
      </c>
      <c r="G4" s="56" t="s">
        <v>374</v>
      </c>
      <c r="H4" s="56"/>
      <c r="I4" s="71" t="s">
        <v>375</v>
      </c>
      <c r="J4" s="57"/>
      <c r="K4" s="72">
        <v>1</v>
      </c>
      <c r="L4" s="57"/>
      <c r="M4" s="58" t="s">
        <v>376</v>
      </c>
      <c r="N4" s="73" t="s">
        <v>673</v>
      </c>
      <c r="O4" s="68"/>
      <c r="P4" s="74" t="s">
        <v>377</v>
      </c>
      <c r="Q4" s="70"/>
      <c r="R4" s="74" t="s">
        <v>377</v>
      </c>
      <c r="S4" s="74"/>
      <c r="T4" s="74" t="s">
        <v>377</v>
      </c>
      <c r="U4" s="70"/>
      <c r="V4" s="74" t="s">
        <v>377</v>
      </c>
      <c r="W4" s="45"/>
      <c r="X4" s="74" t="s">
        <v>377</v>
      </c>
      <c r="Y4" s="45"/>
      <c r="Z4" s="9"/>
    </row>
    <row r="5" spans="1:26" s="42" customFormat="1">
      <c r="A5" s="75"/>
      <c r="B5" s="75"/>
      <c r="C5" s="141" t="s">
        <v>378</v>
      </c>
      <c r="D5" s="294" t="s">
        <v>379</v>
      </c>
      <c r="E5" s="75"/>
      <c r="F5" s="141" t="s">
        <v>380</v>
      </c>
      <c r="G5" s="75"/>
      <c r="H5" s="77"/>
      <c r="I5" s="298" t="s">
        <v>681</v>
      </c>
      <c r="J5" s="77"/>
      <c r="K5" s="303" t="s">
        <v>680</v>
      </c>
      <c r="L5" s="77"/>
      <c r="M5" s="78"/>
      <c r="N5" s="300">
        <v>1.0000000000000001E-5</v>
      </c>
      <c r="O5" s="79"/>
      <c r="P5" s="303">
        <v>5.5E-2</v>
      </c>
      <c r="Q5" s="303"/>
      <c r="R5" s="303">
        <v>2.5999999999999999E-2</v>
      </c>
      <c r="S5" s="342"/>
      <c r="T5" s="343">
        <v>0.2</v>
      </c>
      <c r="U5" s="303"/>
      <c r="V5" s="343">
        <v>1.01</v>
      </c>
      <c r="W5" s="342"/>
      <c r="X5" s="343">
        <v>0.43</v>
      </c>
      <c r="Y5" s="141"/>
    </row>
    <row r="6" spans="1:26" s="42" customFormat="1">
      <c r="A6" s="80"/>
      <c r="B6" s="80"/>
      <c r="C6" s="80"/>
      <c r="D6" s="81"/>
      <c r="E6" s="80"/>
      <c r="F6" s="141" t="s">
        <v>381</v>
      </c>
      <c r="G6" s="297" t="s">
        <v>382</v>
      </c>
      <c r="H6" s="82"/>
      <c r="I6" s="82"/>
      <c r="J6" s="82"/>
      <c r="K6" s="82"/>
      <c r="L6" s="82"/>
      <c r="M6" s="82"/>
      <c r="N6" s="83"/>
      <c r="O6" s="84"/>
      <c r="P6" s="296"/>
      <c r="Q6" s="342"/>
      <c r="R6" s="296"/>
      <c r="S6" s="344"/>
      <c r="T6" s="296"/>
      <c r="U6" s="342"/>
      <c r="V6" s="296"/>
      <c r="W6" s="303"/>
      <c r="X6" s="296"/>
      <c r="Y6" s="303"/>
    </row>
    <row r="7" spans="1:26" s="42" customFormat="1">
      <c r="A7" s="75"/>
      <c r="B7" s="75"/>
      <c r="C7" s="75"/>
      <c r="D7" s="76"/>
      <c r="E7" s="75"/>
      <c r="F7" s="293" t="s">
        <v>383</v>
      </c>
      <c r="G7" s="297" t="s">
        <v>384</v>
      </c>
      <c r="H7" s="85"/>
      <c r="I7" s="297" t="s">
        <v>674</v>
      </c>
      <c r="J7" s="82"/>
      <c r="K7" s="297" t="s">
        <v>674</v>
      </c>
      <c r="L7" s="82"/>
      <c r="M7" s="82"/>
      <c r="N7" s="83"/>
      <c r="O7" s="79"/>
      <c r="P7" s="296" t="s">
        <v>385</v>
      </c>
      <c r="Q7" s="305"/>
      <c r="R7" s="296" t="s">
        <v>385</v>
      </c>
      <c r="S7" s="296"/>
      <c r="T7" s="296" t="s">
        <v>385</v>
      </c>
      <c r="U7" s="305"/>
      <c r="V7" s="296" t="s">
        <v>386</v>
      </c>
      <c r="W7" s="296"/>
      <c r="X7" s="296" t="s">
        <v>387</v>
      </c>
      <c r="Y7" s="296"/>
      <c r="Z7" s="86"/>
    </row>
    <row r="8" spans="1:26" s="42" customFormat="1">
      <c r="A8" s="75"/>
      <c r="B8" s="75"/>
      <c r="C8" s="75"/>
      <c r="D8" s="76"/>
      <c r="E8" s="75"/>
      <c r="F8" s="141" t="s">
        <v>388</v>
      </c>
      <c r="G8" s="82"/>
      <c r="H8" s="82"/>
      <c r="I8" s="82"/>
      <c r="J8" s="82"/>
      <c r="K8" s="82"/>
      <c r="L8" s="82"/>
      <c r="M8" s="87"/>
      <c r="N8" s="88"/>
      <c r="O8" s="84"/>
      <c r="P8" s="303"/>
      <c r="Q8" s="342"/>
      <c r="R8" s="344"/>
      <c r="S8" s="344"/>
      <c r="T8" s="296"/>
      <c r="U8" s="342"/>
      <c r="V8" s="303"/>
      <c r="W8" s="303"/>
      <c r="X8" s="303"/>
      <c r="Y8" s="303"/>
    </row>
    <row r="9" spans="1:26" s="42" customFormat="1">
      <c r="F9" s="141"/>
      <c r="G9" s="82"/>
      <c r="H9" s="82"/>
      <c r="I9" s="82"/>
      <c r="J9" s="82"/>
      <c r="K9" s="82"/>
      <c r="L9" s="82"/>
      <c r="M9" s="87"/>
      <c r="N9" s="88"/>
      <c r="P9" s="303"/>
      <c r="Q9" s="342"/>
      <c r="R9" s="344"/>
      <c r="S9" s="344"/>
      <c r="T9" s="296"/>
      <c r="U9" s="342"/>
      <c r="V9" s="303"/>
      <c r="W9" s="303"/>
      <c r="X9" s="303"/>
      <c r="Y9" s="303"/>
    </row>
    <row r="10" spans="1:26" s="42" customFormat="1" ht="19">
      <c r="A10" s="141">
        <v>2018</v>
      </c>
      <c r="C10" s="141">
        <v>4.5</v>
      </c>
      <c r="D10" s="75"/>
      <c r="E10" s="141" t="s">
        <v>389</v>
      </c>
      <c r="F10" s="31"/>
      <c r="G10" s="292">
        <v>2</v>
      </c>
      <c r="H10" s="298">
        <v>1</v>
      </c>
      <c r="I10" s="298">
        <v>9.7929999999999993</v>
      </c>
      <c r="J10" s="298">
        <v>1</v>
      </c>
      <c r="K10" s="301">
        <v>34.714700000000001</v>
      </c>
      <c r="L10" s="298">
        <v>1</v>
      </c>
      <c r="M10" s="299">
        <v>43339.708330000001</v>
      </c>
      <c r="N10" s="295">
        <v>0.414933</v>
      </c>
      <c r="O10" s="296">
        <v>1</v>
      </c>
      <c r="P10" s="343">
        <f>nutrients!P9</f>
        <v>12.01687003453841</v>
      </c>
      <c r="Q10" s="342">
        <v>1</v>
      </c>
      <c r="R10" s="345">
        <f>nutrients!R9</f>
        <v>0.95560606372719958</v>
      </c>
      <c r="S10" s="296">
        <v>1</v>
      </c>
      <c r="T10" s="343">
        <f>nutrients!T9</f>
        <v>3.0698225881391905</v>
      </c>
      <c r="U10" s="342">
        <v>1</v>
      </c>
      <c r="V10" s="343">
        <f>'CO2'!J4</f>
        <v>2295.6399650871836</v>
      </c>
      <c r="W10" s="303">
        <v>1</v>
      </c>
      <c r="X10" s="343">
        <f>'CO2'!K4</f>
        <v>2387.7871216670392</v>
      </c>
      <c r="Y10" s="303">
        <v>3</v>
      </c>
    </row>
    <row r="11" spans="1:26" ht="19">
      <c r="A11" s="141">
        <v>2018</v>
      </c>
      <c r="C11" s="141">
        <v>4.5</v>
      </c>
      <c r="E11" s="141" t="s">
        <v>389</v>
      </c>
      <c r="F11" s="31"/>
      <c r="G11" s="292">
        <v>4</v>
      </c>
      <c r="H11" s="298">
        <v>1</v>
      </c>
      <c r="I11" s="109">
        <v>9.4969000000000001</v>
      </c>
      <c r="J11" s="298">
        <v>1</v>
      </c>
      <c r="K11" s="302">
        <v>34.648000000000003</v>
      </c>
      <c r="L11" s="298">
        <v>1</v>
      </c>
      <c r="M11" s="299">
        <v>43348.708330000001</v>
      </c>
      <c r="N11" s="295">
        <v>0.33982299999999999</v>
      </c>
      <c r="O11" s="296">
        <v>1</v>
      </c>
      <c r="P11" s="343">
        <f>nutrients!P10</f>
        <v>12.625706300207135</v>
      </c>
      <c r="Q11" s="342">
        <v>1</v>
      </c>
      <c r="R11" s="345">
        <f>nutrients!R10</f>
        <v>1.024238264603387</v>
      </c>
      <c r="S11" s="296">
        <v>1</v>
      </c>
      <c r="T11" s="343">
        <f>nutrients!T10</f>
        <v>2.5605956615084677</v>
      </c>
      <c r="U11" s="342">
        <v>1</v>
      </c>
      <c r="V11" s="343">
        <f>'CO2'!J5</f>
        <v>2292.560688787908</v>
      </c>
      <c r="W11" s="303">
        <v>1</v>
      </c>
      <c r="X11" s="343">
        <f>'CO2'!K5</f>
        <v>2443.6173446767621</v>
      </c>
      <c r="Y11" s="303">
        <v>3</v>
      </c>
    </row>
    <row r="12" spans="1:26" ht="19">
      <c r="A12" s="141">
        <v>2018</v>
      </c>
      <c r="C12" s="141">
        <v>4.5</v>
      </c>
      <c r="E12" s="141" t="s">
        <v>389</v>
      </c>
      <c r="F12" s="31"/>
      <c r="G12" s="292">
        <v>6</v>
      </c>
      <c r="H12" s="298">
        <v>1</v>
      </c>
      <c r="I12" s="109">
        <v>9.4426000000000005</v>
      </c>
      <c r="J12" s="298">
        <v>1</v>
      </c>
      <c r="K12" s="302">
        <v>34.622700000000002</v>
      </c>
      <c r="L12" s="298">
        <v>1</v>
      </c>
      <c r="M12" s="299">
        <v>43357.708330000001</v>
      </c>
      <c r="N12" s="295">
        <v>0.38417299999999999</v>
      </c>
      <c r="O12" s="296">
        <v>1</v>
      </c>
      <c r="P12" s="343">
        <f>nutrients!P11</f>
        <v>12.516342765355637</v>
      </c>
      <c r="Q12" s="342">
        <v>1</v>
      </c>
      <c r="R12" s="345">
        <f>nutrients!R11</f>
        <v>1.0905133806550047</v>
      </c>
      <c r="S12" s="296">
        <v>1</v>
      </c>
      <c r="T12" s="343">
        <f>nutrients!T11</f>
        <v>2.5543556663991098</v>
      </c>
      <c r="U12" s="342">
        <v>1</v>
      </c>
      <c r="V12" s="343">
        <f>'CO2'!J6</f>
        <v>2289.4938816418339</v>
      </c>
      <c r="W12" s="303">
        <v>1</v>
      </c>
      <c r="X12" s="343">
        <f>'CO2'!K6</f>
        <v>2344.1463314944381</v>
      </c>
      <c r="Y12" s="303">
        <v>3</v>
      </c>
    </row>
    <row r="13" spans="1:26" ht="19">
      <c r="A13" s="141">
        <v>2018</v>
      </c>
      <c r="C13" s="141">
        <v>4.5</v>
      </c>
      <c r="E13" s="141" t="s">
        <v>389</v>
      </c>
      <c r="F13" s="31"/>
      <c r="G13" s="292">
        <v>8</v>
      </c>
      <c r="H13" s="298">
        <v>1</v>
      </c>
      <c r="I13" s="109">
        <v>9.6510999999999996</v>
      </c>
      <c r="J13" s="298">
        <v>1</v>
      </c>
      <c r="K13" s="302">
        <v>34.686199999999999</v>
      </c>
      <c r="L13" s="298">
        <v>1</v>
      </c>
      <c r="M13" s="299">
        <v>43366.708330000001</v>
      </c>
      <c r="N13" s="295">
        <v>0.39630300000000002</v>
      </c>
      <c r="O13" s="296">
        <v>1</v>
      </c>
      <c r="P13" s="343">
        <f>nutrients!P12</f>
        <v>12.273366656398574</v>
      </c>
      <c r="Q13" s="342">
        <v>1</v>
      </c>
      <c r="R13" s="345">
        <f>nutrients!R12</f>
        <v>0.98423148808328564</v>
      </c>
      <c r="S13" s="296">
        <v>1</v>
      </c>
      <c r="T13" s="343">
        <f>nutrients!T12</f>
        <v>2.3621555713998852</v>
      </c>
      <c r="U13" s="342">
        <v>1</v>
      </c>
      <c r="V13" s="343">
        <f>'CO2'!J7</f>
        <v>2289.0126854455866</v>
      </c>
      <c r="W13" s="303">
        <v>1</v>
      </c>
      <c r="X13" s="343">
        <f>'CO2'!K7</f>
        <v>2429.9187349619174</v>
      </c>
      <c r="Y13" s="303">
        <v>3</v>
      </c>
    </row>
    <row r="14" spans="1:26" ht="19">
      <c r="A14" s="141">
        <v>2018</v>
      </c>
      <c r="C14" s="141">
        <v>4.5</v>
      </c>
      <c r="E14" s="141" t="s">
        <v>389</v>
      </c>
      <c r="F14" s="31"/>
      <c r="G14" s="292">
        <v>10</v>
      </c>
      <c r="H14" s="298">
        <v>1</v>
      </c>
      <c r="I14" s="109">
        <v>9.3272999999999993</v>
      </c>
      <c r="J14" s="298">
        <v>1</v>
      </c>
      <c r="K14" s="302">
        <v>34.621600000000001</v>
      </c>
      <c r="L14" s="298">
        <v>1</v>
      </c>
      <c r="M14" s="299">
        <v>43375.708330000001</v>
      </c>
      <c r="N14" s="295">
        <v>0.41032299999999999</v>
      </c>
      <c r="O14" s="296">
        <v>1</v>
      </c>
      <c r="P14" s="343">
        <f>nutrients!P13</f>
        <v>12.781886062611747</v>
      </c>
      <c r="Q14" s="342">
        <v>1</v>
      </c>
      <c r="R14" s="345">
        <f>nutrients!R13</f>
        <v>1.0052061514158812</v>
      </c>
      <c r="S14" s="296">
        <v>1</v>
      </c>
      <c r="T14" s="343">
        <f>nutrients!T13</f>
        <v>2.2666413218201247</v>
      </c>
      <c r="U14" s="342">
        <v>1</v>
      </c>
      <c r="V14" s="343">
        <f>'CO2'!J8</f>
        <v>2290.1146420625987</v>
      </c>
      <c r="W14" s="303">
        <v>1</v>
      </c>
      <c r="X14" s="343">
        <f>'CO2'!K8</f>
        <v>2393.6867298354746</v>
      </c>
      <c r="Y14" s="303">
        <v>3</v>
      </c>
    </row>
    <row r="15" spans="1:26" ht="19">
      <c r="A15" s="141">
        <v>2018</v>
      </c>
      <c r="C15" s="141">
        <v>4.5</v>
      </c>
      <c r="E15" s="141" t="s">
        <v>389</v>
      </c>
      <c r="F15" s="31"/>
      <c r="G15" s="292">
        <v>12</v>
      </c>
      <c r="H15" s="298">
        <v>1</v>
      </c>
      <c r="I15" s="109">
        <v>8.9428999999999998</v>
      </c>
      <c r="J15" s="298">
        <v>1</v>
      </c>
      <c r="K15" s="302">
        <v>34.494500000000002</v>
      </c>
      <c r="L15" s="298">
        <v>1</v>
      </c>
      <c r="M15" s="299">
        <v>43384.708330000001</v>
      </c>
      <c r="N15" s="295">
        <v>0.39677299999999999</v>
      </c>
      <c r="O15" s="296">
        <v>1</v>
      </c>
      <c r="P15" s="343">
        <f>nutrients!P14</f>
        <v>13.343685880671561</v>
      </c>
      <c r="Q15" s="342">
        <v>1</v>
      </c>
      <c r="R15" s="345">
        <f>nutrients!R14</f>
        <v>1.065503275546162</v>
      </c>
      <c r="S15" s="296">
        <v>1</v>
      </c>
      <c r="T15" s="343">
        <f>nutrients!T14</f>
        <v>3.2861315974788168</v>
      </c>
      <c r="U15" s="342">
        <v>1</v>
      </c>
      <c r="V15" s="343">
        <f>'CO2'!J9</f>
        <v>2226.7720016758035</v>
      </c>
      <c r="W15" s="303">
        <v>1</v>
      </c>
      <c r="X15" s="343">
        <f>'CO2'!K9</f>
        <v>2294.976196402542</v>
      </c>
      <c r="Y15" s="303">
        <v>3</v>
      </c>
    </row>
    <row r="16" spans="1:26" ht="19">
      <c r="A16" s="141">
        <v>2018</v>
      </c>
      <c r="C16" s="141">
        <v>4.5</v>
      </c>
      <c r="E16" s="141" t="s">
        <v>389</v>
      </c>
      <c r="F16" s="31"/>
      <c r="G16" s="292">
        <v>14</v>
      </c>
      <c r="H16" s="298">
        <v>1</v>
      </c>
      <c r="I16" s="109">
        <v>9.6267999999999994</v>
      </c>
      <c r="J16" s="298">
        <v>1</v>
      </c>
      <c r="K16" s="302">
        <v>34.555199999999999</v>
      </c>
      <c r="L16" s="298">
        <v>1</v>
      </c>
      <c r="M16" s="299">
        <v>43393.708330000001</v>
      </c>
      <c r="N16" s="295">
        <v>0.41262300000000002</v>
      </c>
      <c r="O16" s="296">
        <v>1</v>
      </c>
      <c r="P16" s="343">
        <f>nutrients!P15</f>
        <v>12.576516572718726</v>
      </c>
      <c r="Q16" s="342">
        <v>1</v>
      </c>
      <c r="R16" s="345">
        <f>nutrients!R15</f>
        <v>1.2104159142757458</v>
      </c>
      <c r="S16" s="296">
        <v>1</v>
      </c>
      <c r="T16" s="343">
        <f>nutrients!T15</f>
        <v>3.739496320526694</v>
      </c>
      <c r="U16" s="342">
        <v>1</v>
      </c>
      <c r="V16" s="343">
        <f>'CO2'!J10</f>
        <v>2288.9258750039785</v>
      </c>
      <c r="W16" s="303">
        <v>1</v>
      </c>
      <c r="X16" s="343">
        <f>'CO2'!K10</f>
        <v>2145.909037989547</v>
      </c>
      <c r="Y16" s="303">
        <v>3</v>
      </c>
    </row>
    <row r="17" spans="1:25" ht="19">
      <c r="A17" s="141">
        <v>2018</v>
      </c>
      <c r="C17" s="141">
        <v>4.5</v>
      </c>
      <c r="E17" s="141" t="s">
        <v>389</v>
      </c>
      <c r="F17" s="31"/>
      <c r="G17" s="292">
        <v>16</v>
      </c>
      <c r="H17" s="298">
        <v>1</v>
      </c>
      <c r="I17" s="109">
        <v>9.1446000000000005</v>
      </c>
      <c r="J17" s="298">
        <v>1</v>
      </c>
      <c r="K17" s="302">
        <v>34.544800000000002</v>
      </c>
      <c r="L17" s="298">
        <v>1</v>
      </c>
      <c r="M17" s="299">
        <v>43402.708330000001</v>
      </c>
      <c r="N17" s="295">
        <v>0.40373300000000001</v>
      </c>
      <c r="O17" s="296">
        <v>1</v>
      </c>
      <c r="P17" s="343">
        <f>nutrients!P16</f>
        <v>13.607364338015543</v>
      </c>
      <c r="Q17" s="342">
        <v>1</v>
      </c>
      <c r="R17" s="345">
        <f>nutrients!R16</f>
        <v>1.2119520735524343</v>
      </c>
      <c r="S17" s="296">
        <v>1</v>
      </c>
      <c r="T17" s="343">
        <f>nutrients!T16</f>
        <v>3.7442421784546749</v>
      </c>
      <c r="U17" s="342">
        <v>1</v>
      </c>
      <c r="V17" s="343">
        <f>'CO2'!J11</f>
        <v>2284.9938640878017</v>
      </c>
      <c r="W17" s="303">
        <v>1</v>
      </c>
      <c r="X17" s="343">
        <f>'CO2'!K11</f>
        <v>2374.6793167702226</v>
      </c>
      <c r="Y17" s="303">
        <v>3</v>
      </c>
    </row>
    <row r="18" spans="1:25" ht="19">
      <c r="A18" s="141">
        <v>2018</v>
      </c>
      <c r="C18" s="141">
        <v>4.5</v>
      </c>
      <c r="E18" s="141" t="s">
        <v>389</v>
      </c>
      <c r="F18" s="31"/>
      <c r="G18" s="292">
        <v>18</v>
      </c>
      <c r="H18" s="298">
        <v>1</v>
      </c>
      <c r="I18" s="109">
        <v>9.1435999999999993</v>
      </c>
      <c r="J18" s="298">
        <v>1</v>
      </c>
      <c r="K18" s="302">
        <v>34.56</v>
      </c>
      <c r="L18" s="298">
        <v>1</v>
      </c>
      <c r="M18" s="299">
        <v>43411.708330000001</v>
      </c>
      <c r="N18" s="295">
        <v>0.41862299999999997</v>
      </c>
      <c r="O18" s="296">
        <v>1</v>
      </c>
      <c r="P18" s="343">
        <f>nutrients!P17</f>
        <v>11.646059458918725</v>
      </c>
      <c r="Q18" s="342">
        <v>1</v>
      </c>
      <c r="R18" s="345">
        <f>nutrients!R17</f>
        <v>0.9352287815699738</v>
      </c>
      <c r="S18" s="296">
        <v>1</v>
      </c>
      <c r="T18" s="343">
        <f>nutrients!T17</f>
        <v>3.0517991819651775</v>
      </c>
      <c r="U18" s="342">
        <v>1</v>
      </c>
      <c r="V18" s="343">
        <f>'CO2'!J12</f>
        <v>2239.6510492065008</v>
      </c>
      <c r="W18" s="303">
        <v>1</v>
      </c>
      <c r="X18" s="343">
        <f>'CO2'!K12</f>
        <v>2265.150196657175</v>
      </c>
      <c r="Y18" s="303">
        <v>3</v>
      </c>
    </row>
    <row r="19" spans="1:25" ht="19">
      <c r="A19" s="141">
        <v>2018</v>
      </c>
      <c r="C19" s="141">
        <v>4.5</v>
      </c>
      <c r="E19" s="141" t="s">
        <v>389</v>
      </c>
      <c r="F19" s="31"/>
      <c r="G19" s="292">
        <v>20</v>
      </c>
      <c r="H19" s="298">
        <v>1</v>
      </c>
      <c r="I19" s="109">
        <v>9.4662000000000006</v>
      </c>
      <c r="J19" s="298">
        <v>1</v>
      </c>
      <c r="K19" s="302">
        <v>34.568800000000003</v>
      </c>
      <c r="L19" s="298">
        <v>1</v>
      </c>
      <c r="M19" s="299">
        <v>43420.708330000001</v>
      </c>
      <c r="N19" s="295">
        <v>0.41159299999999999</v>
      </c>
      <c r="O19" s="296">
        <v>1</v>
      </c>
      <c r="P19" s="343">
        <f>nutrients!P18</f>
        <v>10.781080389140961</v>
      </c>
      <c r="Q19" s="342">
        <v>1</v>
      </c>
      <c r="R19" s="345">
        <f>nutrients!R18</f>
        <v>0.94519060945893352</v>
      </c>
      <c r="S19" s="296">
        <v>1</v>
      </c>
      <c r="T19" s="343">
        <f>nutrients!T18</f>
        <v>2.7568059442552229</v>
      </c>
      <c r="U19" s="342">
        <v>1</v>
      </c>
      <c r="V19" s="343">
        <f>'CO2'!J13</f>
        <v>2241.6479764806868</v>
      </c>
      <c r="W19" s="303">
        <v>1</v>
      </c>
      <c r="X19" s="343">
        <f>'CO2'!K13</f>
        <v>2349.2419499465027</v>
      </c>
      <c r="Y19" s="303">
        <v>3</v>
      </c>
    </row>
    <row r="20" spans="1:25" ht="19">
      <c r="A20" s="141">
        <v>2018</v>
      </c>
      <c r="C20" s="141">
        <v>4.5</v>
      </c>
      <c r="E20" s="141" t="s">
        <v>389</v>
      </c>
      <c r="F20" s="31"/>
      <c r="G20" s="292">
        <v>22</v>
      </c>
      <c r="H20" s="298">
        <v>1</v>
      </c>
      <c r="I20" s="109">
        <v>9.9175000000000004</v>
      </c>
      <c r="J20" s="298">
        <v>1</v>
      </c>
      <c r="K20" s="302">
        <v>34.5505</v>
      </c>
      <c r="L20" s="298">
        <v>1</v>
      </c>
      <c r="M20" s="299">
        <v>43429.708330000001</v>
      </c>
      <c r="N20" s="295">
        <v>0.403173</v>
      </c>
      <c r="O20" s="296">
        <v>1</v>
      </c>
      <c r="P20" s="343">
        <f>nutrients!P19</f>
        <v>11.385293001887561</v>
      </c>
      <c r="Q20" s="342">
        <v>1</v>
      </c>
      <c r="R20" s="345">
        <f>nutrients!R19</f>
        <v>1.0735267622887061</v>
      </c>
      <c r="S20" s="296">
        <v>1</v>
      </c>
      <c r="T20" s="343">
        <f>nutrients!T19</f>
        <v>2.757683426062731</v>
      </c>
      <c r="U20" s="342">
        <v>1</v>
      </c>
      <c r="V20" s="343">
        <f>'CO2'!J14</f>
        <v>2226.8458932863755</v>
      </c>
      <c r="W20" s="303">
        <v>1</v>
      </c>
      <c r="X20" s="343">
        <f>'CO2'!K14</f>
        <v>2363.8088924981057</v>
      </c>
      <c r="Y20" s="303">
        <v>3</v>
      </c>
    </row>
    <row r="21" spans="1:25" ht="19">
      <c r="A21" s="141">
        <v>2018</v>
      </c>
      <c r="C21" s="141">
        <v>4.5</v>
      </c>
      <c r="E21" s="141" t="s">
        <v>389</v>
      </c>
      <c r="F21" s="31"/>
      <c r="G21" s="292">
        <v>24</v>
      </c>
      <c r="H21" s="298">
        <v>1</v>
      </c>
      <c r="I21" s="109">
        <v>9.8480000000000008</v>
      </c>
      <c r="J21" s="298">
        <v>1</v>
      </c>
      <c r="K21" s="302">
        <v>34.5413</v>
      </c>
      <c r="L21" s="298">
        <v>1</v>
      </c>
      <c r="M21" s="299">
        <v>43438.708330000001</v>
      </c>
      <c r="N21" s="295">
        <v>0.41590299999999997</v>
      </c>
      <c r="O21" s="296">
        <v>1</v>
      </c>
      <c r="P21" s="343">
        <f>nutrients!P20</f>
        <v>12.173726084277821</v>
      </c>
      <c r="Q21" s="342">
        <v>1</v>
      </c>
      <c r="R21" s="345">
        <f>nutrients!R20</f>
        <v>1.3120790674302676</v>
      </c>
      <c r="S21" s="296">
        <v>1</v>
      </c>
      <c r="T21" s="343">
        <f>nutrients!T20</f>
        <v>5.0312806345070413</v>
      </c>
      <c r="U21" s="342">
        <v>1</v>
      </c>
      <c r="V21" s="343">
        <f>'CO2'!J15</f>
        <v>2283.5106037632418</v>
      </c>
      <c r="W21" s="303">
        <v>1</v>
      </c>
      <c r="X21" s="343">
        <f>'CO2'!K15</f>
        <v>2216.9883473645787</v>
      </c>
      <c r="Y21" s="303">
        <v>3</v>
      </c>
    </row>
    <row r="22" spans="1:25" ht="19">
      <c r="A22" s="141">
        <v>2018</v>
      </c>
      <c r="C22" s="141">
        <v>4.5</v>
      </c>
      <c r="E22" s="141" t="s">
        <v>389</v>
      </c>
      <c r="F22" s="31"/>
      <c r="G22" s="292">
        <v>26</v>
      </c>
      <c r="H22" s="298">
        <v>1</v>
      </c>
      <c r="I22" s="109">
        <v>10.415100000000001</v>
      </c>
      <c r="J22" s="298">
        <v>1</v>
      </c>
      <c r="K22" s="302">
        <v>34.526400000000002</v>
      </c>
      <c r="L22" s="298">
        <v>1</v>
      </c>
      <c r="M22" s="299">
        <v>43447.708330000001</v>
      </c>
      <c r="N22" s="295">
        <v>0.42190299999999997</v>
      </c>
      <c r="O22" s="296">
        <v>1</v>
      </c>
      <c r="P22" s="343">
        <f>nutrients!P21</f>
        <v>10.91297600819955</v>
      </c>
      <c r="Q22" s="342">
        <v>1</v>
      </c>
      <c r="R22" s="345">
        <f>nutrients!R21</f>
        <v>1.1120559790964217</v>
      </c>
      <c r="S22" s="296">
        <v>1</v>
      </c>
      <c r="T22" s="343">
        <f>nutrients!T21</f>
        <v>3.8057026840188648</v>
      </c>
      <c r="U22" s="342">
        <v>1</v>
      </c>
      <c r="V22" s="343">
        <f>'CO2'!J16</f>
        <v>2238.9570118156512</v>
      </c>
      <c r="W22" s="303">
        <v>1</v>
      </c>
      <c r="X22" s="343">
        <f>'CO2'!K16</f>
        <v>2310.0552240462953</v>
      </c>
      <c r="Y22" s="303">
        <v>3</v>
      </c>
    </row>
    <row r="23" spans="1:25" ht="19">
      <c r="A23" s="141">
        <v>2018</v>
      </c>
      <c r="C23" s="141">
        <v>4.5</v>
      </c>
      <c r="E23" s="141" t="s">
        <v>389</v>
      </c>
      <c r="F23" s="31"/>
      <c r="G23" s="292">
        <v>28</v>
      </c>
      <c r="H23" s="298">
        <v>1</v>
      </c>
      <c r="I23" s="109">
        <v>11.5288</v>
      </c>
      <c r="J23" s="298">
        <v>1</v>
      </c>
      <c r="K23" s="302">
        <v>34.572000000000003</v>
      </c>
      <c r="L23" s="298">
        <v>1</v>
      </c>
      <c r="M23" s="299">
        <v>43456.708330000001</v>
      </c>
      <c r="N23" s="295">
        <v>0.411553</v>
      </c>
      <c r="O23" s="296">
        <v>1</v>
      </c>
      <c r="P23" s="343">
        <f>nutrients!P22</f>
        <v>7.6369102242775613</v>
      </c>
      <c r="Q23" s="342">
        <v>1</v>
      </c>
      <c r="R23" s="345">
        <f>nutrients!R22</f>
        <v>0.82857980211116011</v>
      </c>
      <c r="S23" s="296">
        <v>1</v>
      </c>
      <c r="T23" s="343">
        <f>nutrients!T22</f>
        <v>1.2977755936680824</v>
      </c>
      <c r="U23" s="342">
        <v>1</v>
      </c>
      <c r="V23" s="343">
        <f>'CO2'!J17</f>
        <v>2229.651234621444</v>
      </c>
      <c r="W23" s="303">
        <v>1</v>
      </c>
      <c r="X23" s="343">
        <f>'CO2'!K17</f>
        <v>2248.4043959485525</v>
      </c>
      <c r="Y23" s="303">
        <v>3</v>
      </c>
    </row>
    <row r="24" spans="1:25" ht="19">
      <c r="A24" s="141">
        <v>2018</v>
      </c>
      <c r="C24" s="141">
        <v>4.5</v>
      </c>
      <c r="E24" s="141" t="s">
        <v>389</v>
      </c>
      <c r="F24" s="31"/>
      <c r="G24" s="292">
        <v>30</v>
      </c>
      <c r="H24" s="298">
        <v>1</v>
      </c>
      <c r="I24" s="109">
        <v>10.7401</v>
      </c>
      <c r="J24" s="298">
        <v>1</v>
      </c>
      <c r="K24" s="302">
        <v>34.544600000000003</v>
      </c>
      <c r="L24" s="298">
        <v>1</v>
      </c>
      <c r="M24" s="299">
        <v>43465.708330000001</v>
      </c>
      <c r="N24" s="295">
        <v>0.41215299999999994</v>
      </c>
      <c r="O24" s="296">
        <v>1</v>
      </c>
      <c r="P24" s="343">
        <f>nutrients!P23</f>
        <v>10.745012396981748</v>
      </c>
      <c r="Q24" s="342">
        <v>1</v>
      </c>
      <c r="R24" s="345">
        <f>nutrients!R23</f>
        <v>1.0634652792530956</v>
      </c>
      <c r="S24" s="296">
        <v>1</v>
      </c>
      <c r="T24" s="343">
        <f>nutrients!T23</f>
        <v>2.5081728284271123</v>
      </c>
      <c r="U24" s="342">
        <v>1</v>
      </c>
      <c r="V24" s="343">
        <f>'CO2'!J18</f>
        <v>2247.2471534611436</v>
      </c>
      <c r="W24" s="303">
        <v>1</v>
      </c>
      <c r="X24" s="343">
        <f>'CO2'!K18</f>
        <v>2295.4435626274376</v>
      </c>
      <c r="Y24" s="303">
        <v>3</v>
      </c>
    </row>
    <row r="25" spans="1:25" ht="19">
      <c r="A25" s="141">
        <v>2018</v>
      </c>
      <c r="C25" s="141">
        <v>4.5</v>
      </c>
      <c r="E25" s="141" t="s">
        <v>389</v>
      </c>
      <c r="F25" s="31"/>
      <c r="G25" s="292">
        <v>32</v>
      </c>
      <c r="H25" s="298">
        <v>1</v>
      </c>
      <c r="I25" s="109">
        <v>10.986599999999999</v>
      </c>
      <c r="J25" s="298">
        <v>1</v>
      </c>
      <c r="K25" s="302">
        <v>34.559199999999997</v>
      </c>
      <c r="L25" s="298">
        <v>1</v>
      </c>
      <c r="M25" s="299">
        <v>43474.708330000001</v>
      </c>
      <c r="N25" s="295">
        <v>0.40382299999999999</v>
      </c>
      <c r="O25" s="296">
        <v>1</v>
      </c>
      <c r="P25" s="343">
        <f>nutrients!P24</f>
        <v>9.7045311280708368</v>
      </c>
      <c r="Q25" s="342">
        <v>1</v>
      </c>
      <c r="R25" s="345">
        <f>nutrients!R24</f>
        <v>0.90595318496450217</v>
      </c>
      <c r="S25" s="296">
        <v>1</v>
      </c>
      <c r="T25" s="343">
        <f>nutrients!T24</f>
        <v>1.5755707564600039</v>
      </c>
      <c r="U25" s="342">
        <v>1</v>
      </c>
      <c r="V25" s="343">
        <f>'CO2'!J19</f>
        <v>2276.3523134037114</v>
      </c>
      <c r="W25" s="303">
        <v>1</v>
      </c>
      <c r="X25" s="343">
        <f>'CO2'!K19</f>
        <v>2340.9155402120477</v>
      </c>
      <c r="Y25" s="303">
        <v>3</v>
      </c>
    </row>
    <row r="26" spans="1:25" ht="19">
      <c r="A26" s="141">
        <v>2018</v>
      </c>
      <c r="C26" s="141">
        <v>4.5</v>
      </c>
      <c r="E26" s="141" t="s">
        <v>389</v>
      </c>
      <c r="F26" s="31"/>
      <c r="G26" s="292">
        <v>34</v>
      </c>
      <c r="H26" s="298">
        <v>1</v>
      </c>
      <c r="I26" s="109">
        <v>11.762</v>
      </c>
      <c r="J26" s="298">
        <v>1</v>
      </c>
      <c r="K26" s="302">
        <v>34.610999999999997</v>
      </c>
      <c r="L26" s="298">
        <v>1</v>
      </c>
      <c r="M26" s="299">
        <v>43483.708330000001</v>
      </c>
      <c r="N26" s="295">
        <v>0.32724300000000001</v>
      </c>
      <c r="O26" s="296">
        <v>1</v>
      </c>
      <c r="P26" s="343">
        <f>nutrients!P25</f>
        <v>9.1497507678126588</v>
      </c>
      <c r="Q26" s="342">
        <v>1</v>
      </c>
      <c r="R26" s="345">
        <f>nutrients!R25</f>
        <v>0.97464736439743549</v>
      </c>
      <c r="S26" s="296">
        <v>1</v>
      </c>
      <c r="T26" s="343">
        <f>nutrients!T25</f>
        <v>1.2928995650170063</v>
      </c>
      <c r="U26" s="342">
        <v>1</v>
      </c>
      <c r="V26" s="343">
        <f>'CO2'!J20</f>
        <v>2287.9735847394786</v>
      </c>
      <c r="W26" s="303">
        <v>1</v>
      </c>
      <c r="X26" s="343">
        <f>'CO2'!K20</f>
        <v>2208.8091429727433</v>
      </c>
      <c r="Y26" s="303">
        <v>3</v>
      </c>
    </row>
    <row r="27" spans="1:25" ht="19">
      <c r="A27" s="141">
        <v>2018</v>
      </c>
      <c r="C27" s="141">
        <v>4.5</v>
      </c>
      <c r="E27" s="141" t="s">
        <v>389</v>
      </c>
      <c r="F27" s="31"/>
      <c r="G27" s="292">
        <v>36</v>
      </c>
      <c r="H27" s="298">
        <v>1</v>
      </c>
      <c r="I27" s="109">
        <v>10.893599999999999</v>
      </c>
      <c r="J27" s="298">
        <v>1</v>
      </c>
      <c r="K27" s="302">
        <v>34.539700000000003</v>
      </c>
      <c r="L27" s="298">
        <v>1</v>
      </c>
      <c r="M27" s="299">
        <v>43492.708330000001</v>
      </c>
      <c r="N27" s="295">
        <v>0.40762300000000001</v>
      </c>
      <c r="O27" s="296">
        <v>1</v>
      </c>
      <c r="P27" s="343">
        <f>nutrients!P26</f>
        <v>9.7297888103910388</v>
      </c>
      <c r="Q27" s="342">
        <v>1</v>
      </c>
      <c r="R27" s="345">
        <f>nutrients!R26</f>
        <v>0.88542061975247077</v>
      </c>
      <c r="S27" s="296">
        <v>1</v>
      </c>
      <c r="T27" s="343">
        <f>nutrients!T26</f>
        <v>1.1805608263366276</v>
      </c>
      <c r="U27" s="342">
        <v>1</v>
      </c>
      <c r="V27" s="343">
        <f>'CO2'!J21</f>
        <v>2247.4052764840085</v>
      </c>
      <c r="W27" s="303">
        <v>1</v>
      </c>
      <c r="X27" s="343">
        <f>'CO2'!K21</f>
        <v>2174.2773472818462</v>
      </c>
      <c r="Y27" s="303">
        <v>3</v>
      </c>
    </row>
    <row r="28" spans="1:25" ht="19">
      <c r="A28" s="141">
        <v>2018</v>
      </c>
      <c r="C28" s="141">
        <v>4.5</v>
      </c>
      <c r="E28" s="141" t="s">
        <v>389</v>
      </c>
      <c r="F28" s="31"/>
      <c r="G28" s="292">
        <v>38</v>
      </c>
      <c r="H28" s="298">
        <v>1</v>
      </c>
      <c r="I28" s="109">
        <v>11.363300000000001</v>
      </c>
      <c r="J28" s="298">
        <v>1</v>
      </c>
      <c r="K28" s="302">
        <v>34.5929</v>
      </c>
      <c r="L28" s="298">
        <v>1</v>
      </c>
      <c r="M28" s="299">
        <v>43501.708330000001</v>
      </c>
      <c r="N28" s="295">
        <v>0.41426299999999999</v>
      </c>
      <c r="O28" s="296">
        <v>1</v>
      </c>
      <c r="P28" s="343">
        <f>nutrients!P27</f>
        <v>9.5915003600340238</v>
      </c>
      <c r="Q28" s="342">
        <v>1</v>
      </c>
      <c r="R28" s="345">
        <f>nutrients!R27</f>
        <v>0.92566841257001875</v>
      </c>
      <c r="S28" s="296">
        <v>1</v>
      </c>
      <c r="T28" s="343">
        <f>nutrients!T27</f>
        <v>1.674081171669183</v>
      </c>
      <c r="U28" s="342">
        <v>1</v>
      </c>
      <c r="V28" s="343">
        <f>'CO2'!J22</f>
        <v>2293.8819239321915</v>
      </c>
      <c r="W28" s="303">
        <v>1</v>
      </c>
      <c r="X28" s="343">
        <f>'CO2'!K22</f>
        <v>2238.4411122258671</v>
      </c>
      <c r="Y28" s="303">
        <v>3</v>
      </c>
    </row>
    <row r="29" spans="1:25" ht="19">
      <c r="A29" s="141">
        <v>2018</v>
      </c>
      <c r="C29" s="141">
        <v>4.5</v>
      </c>
      <c r="E29" s="141" t="s">
        <v>389</v>
      </c>
      <c r="F29" s="31"/>
      <c r="G29" s="292">
        <v>40</v>
      </c>
      <c r="H29" s="298">
        <v>1</v>
      </c>
      <c r="I29" s="109">
        <v>10.543200000000001</v>
      </c>
      <c r="J29" s="298">
        <v>1</v>
      </c>
      <c r="K29" s="302">
        <v>34.515999999999998</v>
      </c>
      <c r="L29" s="298">
        <v>1</v>
      </c>
      <c r="M29" s="299">
        <v>43510.708330000001</v>
      </c>
      <c r="N29" s="295">
        <v>0.38571299999999997</v>
      </c>
      <c r="O29" s="296">
        <v>1</v>
      </c>
      <c r="P29" s="343">
        <f>nutrients!P28</f>
        <v>10.84976134814962</v>
      </c>
      <c r="Q29" s="342">
        <v>1</v>
      </c>
      <c r="R29" s="345">
        <f>nutrients!R28</f>
        <v>1.1332629927676716</v>
      </c>
      <c r="S29" s="296">
        <v>1</v>
      </c>
      <c r="T29" s="343">
        <f>nutrients!T28</f>
        <v>2.6607044178023593</v>
      </c>
      <c r="U29" s="342">
        <v>1</v>
      </c>
      <c r="V29" s="343">
        <f>'CO2'!J23</f>
        <v>2284.4799427673188</v>
      </c>
      <c r="W29" s="303">
        <v>1</v>
      </c>
      <c r="X29" s="343">
        <f>'CO2'!K23</f>
        <v>2259.5780746842079</v>
      </c>
      <c r="Y29" s="303">
        <v>3</v>
      </c>
    </row>
    <row r="30" spans="1:25" ht="19">
      <c r="A30" s="141">
        <v>2018</v>
      </c>
      <c r="C30" s="141">
        <v>4.5</v>
      </c>
      <c r="E30" s="141" t="s">
        <v>389</v>
      </c>
      <c r="F30" s="31"/>
      <c r="G30" s="292">
        <v>42</v>
      </c>
      <c r="H30" s="298">
        <v>1</v>
      </c>
      <c r="I30" s="109">
        <v>10.801399999999999</v>
      </c>
      <c r="J30" s="298">
        <v>1</v>
      </c>
      <c r="K30" s="302">
        <v>34.528599999999997</v>
      </c>
      <c r="L30" s="298">
        <v>1</v>
      </c>
      <c r="M30" s="299">
        <v>43519.708330000001</v>
      </c>
      <c r="N30" s="295">
        <v>0.37304300000000001</v>
      </c>
      <c r="O30" s="296">
        <v>1</v>
      </c>
      <c r="P30" s="343">
        <f>nutrients!P29</f>
        <v>9.0618022636494011</v>
      </c>
      <c r="Q30" s="342">
        <v>1</v>
      </c>
      <c r="R30" s="345">
        <f>nutrients!R29</f>
        <v>0.86350142052299872</v>
      </c>
      <c r="S30" s="296">
        <v>1</v>
      </c>
      <c r="T30" s="343">
        <f>nutrients!T29</f>
        <v>1.2902894789424122</v>
      </c>
      <c r="U30" s="342">
        <v>1</v>
      </c>
      <c r="V30" s="343">
        <f>'CO2'!J24</f>
        <v>2234.3563412980579</v>
      </c>
      <c r="W30" s="303">
        <v>1</v>
      </c>
      <c r="X30" s="343">
        <f>'CO2'!K24</f>
        <v>2217.5191567661914</v>
      </c>
      <c r="Y30" s="303">
        <v>3</v>
      </c>
    </row>
    <row r="31" spans="1:25" ht="19">
      <c r="A31" s="141">
        <v>2018</v>
      </c>
      <c r="C31" s="141">
        <v>4.5</v>
      </c>
      <c r="E31" s="141" t="s">
        <v>389</v>
      </c>
      <c r="F31" s="31"/>
      <c r="G31" s="292">
        <v>44</v>
      </c>
      <c r="H31" s="298">
        <v>1</v>
      </c>
      <c r="I31" s="109">
        <v>11.4328</v>
      </c>
      <c r="J31" s="298">
        <v>1</v>
      </c>
      <c r="K31" s="302">
        <v>34.569600000000001</v>
      </c>
      <c r="L31" s="298">
        <v>1</v>
      </c>
      <c r="M31" s="299">
        <v>43528.708330000001</v>
      </c>
      <c r="N31" s="295">
        <v>0.39794299999999999</v>
      </c>
      <c r="O31" s="296">
        <v>1</v>
      </c>
      <c r="P31" s="343">
        <f>nutrients!P30</f>
        <v>7.9338599962525063</v>
      </c>
      <c r="Q31" s="342">
        <v>1</v>
      </c>
      <c r="R31" s="345">
        <f>nutrients!R30</f>
        <v>0.78747990037245708</v>
      </c>
      <c r="S31" s="296">
        <v>1</v>
      </c>
      <c r="T31" s="343">
        <f>nutrients!T30</f>
        <v>0.88591488791901429</v>
      </c>
      <c r="U31" s="342">
        <v>1</v>
      </c>
      <c r="V31" s="343">
        <f>'CO2'!J25</f>
        <v>2255.2434432172636</v>
      </c>
      <c r="W31" s="303">
        <v>1</v>
      </c>
      <c r="X31" s="343">
        <f>'CO2'!K25</f>
        <v>2120.0690963226602</v>
      </c>
      <c r="Y31" s="303">
        <v>3</v>
      </c>
    </row>
    <row r="32" spans="1:25" ht="19">
      <c r="A32" s="141">
        <v>2018</v>
      </c>
      <c r="C32" s="141">
        <v>4.5</v>
      </c>
      <c r="E32" s="141" t="s">
        <v>389</v>
      </c>
      <c r="F32" s="31"/>
      <c r="G32" s="292">
        <v>46</v>
      </c>
      <c r="H32" s="298">
        <v>1</v>
      </c>
      <c r="I32" s="109">
        <v>10.568199999999999</v>
      </c>
      <c r="J32" s="298">
        <v>1</v>
      </c>
      <c r="K32" s="302">
        <v>34.551299999999998</v>
      </c>
      <c r="L32" s="298">
        <v>1</v>
      </c>
      <c r="M32" s="299">
        <v>43537.708330000001</v>
      </c>
      <c r="N32" s="295">
        <v>0.40912300000000001</v>
      </c>
      <c r="O32" s="296">
        <v>1</v>
      </c>
      <c r="P32" s="343">
        <f>nutrients!P31</f>
        <v>10.251630011424997</v>
      </c>
      <c r="Q32" s="342">
        <v>1</v>
      </c>
      <c r="R32" s="345">
        <f>nutrients!R31</f>
        <v>1.1915919609821561</v>
      </c>
      <c r="S32" s="296">
        <v>1</v>
      </c>
      <c r="T32" s="343">
        <f>nutrients!T31</f>
        <v>3.1513175827627271</v>
      </c>
      <c r="U32" s="342">
        <v>1</v>
      </c>
      <c r="V32" s="343">
        <f>'CO2'!J26</f>
        <v>2287.7805167313754</v>
      </c>
      <c r="W32" s="303">
        <v>1</v>
      </c>
      <c r="X32" s="343">
        <f>'CO2'!K26</f>
        <v>2112.1035109436075</v>
      </c>
      <c r="Y32" s="303">
        <v>3</v>
      </c>
    </row>
    <row r="33" spans="1:25" ht="19">
      <c r="A33" s="141">
        <v>2018</v>
      </c>
      <c r="C33" s="141">
        <v>4.5</v>
      </c>
      <c r="E33" s="141" t="s">
        <v>389</v>
      </c>
      <c r="F33" s="31"/>
      <c r="G33" s="292">
        <v>48</v>
      </c>
      <c r="H33" s="298">
        <v>1</v>
      </c>
      <c r="I33" s="109">
        <v>11.5099</v>
      </c>
      <c r="J33" s="298">
        <v>1</v>
      </c>
      <c r="K33" s="302">
        <v>34.564700000000002</v>
      </c>
      <c r="L33" s="298">
        <v>1</v>
      </c>
      <c r="M33" s="299">
        <v>43546.708330000001</v>
      </c>
      <c r="N33" s="295">
        <v>0.38946299999999995</v>
      </c>
      <c r="O33" s="296">
        <v>1</v>
      </c>
      <c r="P33" s="343">
        <f>nutrients!P32</f>
        <v>8.7645468821360701</v>
      </c>
      <c r="Q33" s="342">
        <v>1</v>
      </c>
      <c r="R33" s="345">
        <f>nutrients!R32</f>
        <v>1.0777292348050531</v>
      </c>
      <c r="S33" s="296">
        <v>1</v>
      </c>
      <c r="T33" s="343">
        <f>nutrients!T32</f>
        <v>2.0176666039729296</v>
      </c>
      <c r="U33" s="342">
        <v>1</v>
      </c>
      <c r="V33" s="343">
        <f>'CO2'!J27</f>
        <v>2287.7640270970824</v>
      </c>
      <c r="W33" s="303">
        <v>1</v>
      </c>
      <c r="X33" s="343">
        <f>'CO2'!K27</f>
        <v>2136.6180874423453</v>
      </c>
      <c r="Y33" s="303">
        <v>3</v>
      </c>
    </row>
    <row r="34" spans="1:25">
      <c r="P34" s="29"/>
      <c r="Q34" s="29"/>
      <c r="R34" s="29"/>
      <c r="S34" s="29"/>
      <c r="T34" s="29"/>
      <c r="U34" s="29"/>
      <c r="V34" s="29"/>
      <c r="W34" s="29"/>
      <c r="X34" s="29"/>
      <c r="Y34" s="303"/>
    </row>
  </sheetData>
  <hyperlinks>
    <hyperlink ref="I2" r:id="rId1" xr:uid="{00000000-0004-0000-0B00-000000000000}"/>
  </hyperlinks>
  <pageMargins left="0.19685039370078741" right="0.19685039370078741" top="0.98425196850393704" bottom="0.98425196850393704" header="0.51181102362204722" footer="0.51181102362204722"/>
  <pageSetup paperSize="9" scale="33" orientation="landscape" horizontalDpi="0" verticalDpi="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S49"/>
  <sheetViews>
    <sheetView workbookViewId="0">
      <selection activeCell="A9" sqref="A9"/>
    </sheetView>
  </sheetViews>
  <sheetFormatPr baseColWidth="10" defaultColWidth="8.83203125" defaultRowHeight="16"/>
  <cols>
    <col min="1" max="1" width="18.1640625" bestFit="1" customWidth="1"/>
  </cols>
  <sheetData>
    <row r="1" spans="1:19">
      <c r="A1" s="47" t="s">
        <v>326</v>
      </c>
      <c r="B1" s="42"/>
      <c r="C1" s="42"/>
      <c r="D1" s="42"/>
      <c r="E1" s="42"/>
      <c r="F1" s="42"/>
      <c r="G1" s="42"/>
      <c r="H1" s="42"/>
      <c r="I1" s="42"/>
      <c r="J1" s="42"/>
      <c r="K1" s="42"/>
      <c r="L1" s="42"/>
      <c r="M1" s="42"/>
      <c r="N1" s="42"/>
      <c r="O1" s="42"/>
      <c r="P1" s="42"/>
      <c r="Q1" s="42"/>
      <c r="R1" s="42"/>
      <c r="S1" s="42"/>
    </row>
    <row r="2" spans="1:19">
      <c r="A2" s="52" t="s">
        <v>187</v>
      </c>
      <c r="B2" s="42"/>
      <c r="C2" s="42"/>
      <c r="D2" s="42"/>
      <c r="E2" s="42"/>
      <c r="F2" s="42"/>
      <c r="G2" s="42"/>
      <c r="H2" s="42"/>
      <c r="I2" s="42"/>
      <c r="J2" s="42"/>
      <c r="K2" s="42"/>
      <c r="L2" s="42"/>
      <c r="M2" s="42"/>
      <c r="N2" s="42"/>
      <c r="O2" s="42"/>
      <c r="P2" s="42"/>
      <c r="Q2" s="42"/>
      <c r="R2" s="42"/>
      <c r="S2" s="42"/>
    </row>
    <row r="3" spans="1:19">
      <c r="A3" s="38"/>
    </row>
    <row r="4" spans="1:19">
      <c r="A4" s="38" t="s">
        <v>198</v>
      </c>
    </row>
    <row r="5" spans="1:19">
      <c r="A5" s="38" t="s">
        <v>219</v>
      </c>
    </row>
    <row r="6" spans="1:19">
      <c r="A6" s="38"/>
    </row>
    <row r="7" spans="1:19">
      <c r="A7" s="38" t="s">
        <v>327</v>
      </c>
    </row>
    <row r="8" spans="1:19">
      <c r="A8" s="38" t="s">
        <v>328</v>
      </c>
    </row>
    <row r="9" spans="1:19">
      <c r="A9" s="9" t="s">
        <v>329</v>
      </c>
    </row>
    <row r="10" spans="1:19">
      <c r="A10" s="38" t="s">
        <v>225</v>
      </c>
    </row>
    <row r="11" spans="1:19">
      <c r="A11" s="38"/>
    </row>
    <row r="12" spans="1:19">
      <c r="A12" s="38"/>
    </row>
    <row r="13" spans="1:19">
      <c r="A13" s="38"/>
    </row>
    <row r="14" spans="1:19">
      <c r="A14" s="38"/>
    </row>
    <row r="15" spans="1:19">
      <c r="A15" s="38"/>
    </row>
    <row r="16" spans="1:19">
      <c r="A16" s="38"/>
    </row>
    <row r="17" spans="1:1">
      <c r="A17" s="38"/>
    </row>
    <row r="18" spans="1:1">
      <c r="A18" s="38"/>
    </row>
    <row r="19" spans="1:1">
      <c r="A19" s="38"/>
    </row>
    <row r="20" spans="1:1">
      <c r="A20" s="38"/>
    </row>
    <row r="21" spans="1:1">
      <c r="A21" s="38"/>
    </row>
    <row r="22" spans="1:1">
      <c r="A22" s="38"/>
    </row>
    <row r="23" spans="1:1">
      <c r="A23" s="38"/>
    </row>
    <row r="24" spans="1:1">
      <c r="A24" s="38"/>
    </row>
    <row r="25" spans="1:1">
      <c r="A25" s="38"/>
    </row>
    <row r="26" spans="1:1">
      <c r="A26" s="38"/>
    </row>
    <row r="27" spans="1:1">
      <c r="A27" s="38"/>
    </row>
    <row r="28" spans="1:1">
      <c r="A28" s="38"/>
    </row>
    <row r="29" spans="1:1">
      <c r="A29" s="38"/>
    </row>
    <row r="30" spans="1:1">
      <c r="A30" s="38"/>
    </row>
    <row r="31" spans="1:1">
      <c r="A31" s="38"/>
    </row>
    <row r="32" spans="1:1">
      <c r="A32" s="38"/>
    </row>
    <row r="33" spans="1:1">
      <c r="A33" s="38"/>
    </row>
    <row r="34" spans="1:1">
      <c r="A34" s="38"/>
    </row>
    <row r="35" spans="1:1">
      <c r="A35" s="38"/>
    </row>
    <row r="36" spans="1:1">
      <c r="A36" s="38"/>
    </row>
    <row r="37" spans="1:1">
      <c r="A37" s="38"/>
    </row>
    <row r="38" spans="1:1">
      <c r="A38" s="38"/>
    </row>
    <row r="39" spans="1:1">
      <c r="A39" s="38"/>
    </row>
    <row r="40" spans="1:1">
      <c r="A40" s="38"/>
    </row>
    <row r="41" spans="1:1">
      <c r="A41" s="38"/>
    </row>
    <row r="42" spans="1:1">
      <c r="A42" s="38"/>
    </row>
    <row r="43" spans="1:1">
      <c r="A43" s="38"/>
    </row>
    <row r="44" spans="1:1">
      <c r="A44" s="38"/>
    </row>
    <row r="45" spans="1:1">
      <c r="A45" s="38"/>
    </row>
    <row r="46" spans="1:1">
      <c r="A46" s="38"/>
    </row>
    <row r="47" spans="1:1">
      <c r="A47" s="38"/>
    </row>
    <row r="48" spans="1:1">
      <c r="A48" s="38"/>
    </row>
    <row r="49" spans="1:1">
      <c r="A49" s="38"/>
    </row>
  </sheetData>
  <pageMargins left="0.7" right="0.7" top="0.75" bottom="0.75" header="0.3" footer="0.3"/>
  <pageSetup paperSize="9" orientation="portrait" verticalDpi="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I127"/>
  <sheetViews>
    <sheetView topLeftCell="A97" workbookViewId="0">
      <selection activeCell="K42" sqref="K42"/>
    </sheetView>
  </sheetViews>
  <sheetFormatPr baseColWidth="10" defaultColWidth="11" defaultRowHeight="16"/>
  <cols>
    <col min="2" max="2" width="26.1640625" customWidth="1"/>
    <col min="3" max="3" width="19.5" customWidth="1"/>
    <col min="4" max="4" width="14.33203125" customWidth="1"/>
    <col min="5" max="5" width="19.1640625" customWidth="1"/>
    <col min="7" max="7" width="24.33203125" customWidth="1"/>
  </cols>
  <sheetData>
    <row r="1" spans="1:7">
      <c r="A1" s="47" t="s">
        <v>239</v>
      </c>
      <c r="B1" s="42"/>
      <c r="C1" s="42"/>
      <c r="D1" s="42"/>
      <c r="E1" s="42"/>
    </row>
    <row r="2" spans="1:7">
      <c r="C2" s="133"/>
      <c r="D2" s="133"/>
      <c r="E2" s="133"/>
      <c r="F2" s="133"/>
      <c r="G2" s="134"/>
    </row>
    <row r="3" spans="1:7">
      <c r="A3" s="9" t="s">
        <v>240</v>
      </c>
      <c r="B3" s="9"/>
      <c r="C3" s="17"/>
      <c r="D3" s="17"/>
      <c r="E3" s="17"/>
      <c r="F3" s="17"/>
      <c r="G3" s="136"/>
    </row>
    <row r="4" spans="1:7">
      <c r="A4" s="9" t="s">
        <v>241</v>
      </c>
      <c r="B4" s="9"/>
      <c r="C4" s="17"/>
      <c r="D4" s="17"/>
      <c r="E4" s="17"/>
      <c r="F4" s="17"/>
      <c r="G4" s="136"/>
    </row>
    <row r="5" spans="1:7">
      <c r="A5" s="9" t="s">
        <v>242</v>
      </c>
      <c r="B5" s="9"/>
      <c r="C5" s="126"/>
      <c r="D5" s="126"/>
      <c r="E5" s="126"/>
      <c r="F5" s="126"/>
      <c r="G5" s="135"/>
    </row>
    <row r="6" spans="1:7">
      <c r="A6" s="9" t="s">
        <v>243</v>
      </c>
      <c r="B6" s="9"/>
      <c r="C6" s="126"/>
      <c r="D6" s="126"/>
      <c r="E6" s="126"/>
      <c r="F6" s="126"/>
      <c r="G6" s="135"/>
    </row>
    <row r="7" spans="1:7">
      <c r="A7" s="9" t="s">
        <v>244</v>
      </c>
      <c r="B7" s="9"/>
      <c r="C7" s="126"/>
      <c r="D7" s="126"/>
      <c r="E7" s="126"/>
      <c r="F7" s="126"/>
      <c r="G7" s="135"/>
    </row>
    <row r="8" spans="1:7">
      <c r="A8" s="9" t="s">
        <v>245</v>
      </c>
      <c r="B8" s="9"/>
      <c r="C8" s="126"/>
      <c r="D8" s="126"/>
      <c r="E8" s="126"/>
      <c r="F8" s="126"/>
      <c r="G8" s="135"/>
    </row>
    <row r="9" spans="1:7">
      <c r="A9" s="9" t="s">
        <v>246</v>
      </c>
      <c r="B9" s="9"/>
      <c r="C9" s="126"/>
      <c r="D9" s="126"/>
      <c r="E9" s="126"/>
      <c r="F9" s="126"/>
      <c r="G9" s="135"/>
    </row>
    <row r="10" spans="1:7">
      <c r="A10" s="9" t="s">
        <v>247</v>
      </c>
      <c r="B10" s="9"/>
      <c r="C10" s="126"/>
      <c r="D10" s="126"/>
      <c r="E10" s="126"/>
      <c r="F10" s="126"/>
      <c r="G10" s="135"/>
    </row>
    <row r="11" spans="1:7">
      <c r="A11" s="9" t="s">
        <v>248</v>
      </c>
      <c r="B11" s="9"/>
      <c r="C11" s="126"/>
      <c r="D11" s="126"/>
      <c r="E11" s="126"/>
      <c r="F11" s="126"/>
      <c r="G11" s="135"/>
    </row>
    <row r="12" spans="1:7">
      <c r="A12" s="9" t="s">
        <v>249</v>
      </c>
      <c r="B12" s="9"/>
      <c r="C12" s="126"/>
      <c r="D12" s="126"/>
      <c r="E12" s="126"/>
      <c r="F12" s="126"/>
      <c r="G12" s="135"/>
    </row>
    <row r="13" spans="1:7">
      <c r="A13" s="9" t="s">
        <v>250</v>
      </c>
      <c r="B13" s="9"/>
      <c r="C13" s="126"/>
      <c r="D13" s="126"/>
      <c r="E13" s="126"/>
      <c r="F13" s="126"/>
      <c r="G13" s="135"/>
    </row>
    <row r="14" spans="1:7">
      <c r="A14" s="9" t="s">
        <v>251</v>
      </c>
      <c r="B14" s="9"/>
      <c r="C14" s="126"/>
      <c r="D14" s="126"/>
      <c r="E14" s="126"/>
      <c r="F14" s="126"/>
      <c r="G14" s="135"/>
    </row>
    <row r="15" spans="1:7">
      <c r="A15" s="9" t="s">
        <v>252</v>
      </c>
      <c r="B15" s="9"/>
      <c r="C15" s="126"/>
      <c r="D15" s="126"/>
      <c r="E15" s="126"/>
      <c r="F15" s="126"/>
      <c r="G15" s="135"/>
    </row>
    <row r="16" spans="1:7">
      <c r="A16" s="9" t="s">
        <v>253</v>
      </c>
      <c r="B16" s="9"/>
      <c r="C16" s="126"/>
      <c r="D16" s="126"/>
      <c r="E16" s="126"/>
      <c r="F16" s="126"/>
      <c r="G16" s="135"/>
    </row>
    <row r="17" spans="1:7">
      <c r="A17" s="9" t="s">
        <v>254</v>
      </c>
      <c r="B17" s="9"/>
      <c r="C17" s="126"/>
      <c r="D17" s="126"/>
      <c r="E17" s="126"/>
      <c r="F17" s="126"/>
      <c r="G17" s="135"/>
    </row>
    <row r="18" spans="1:7">
      <c r="A18" s="9" t="s">
        <v>255</v>
      </c>
      <c r="B18" s="9"/>
      <c r="C18" s="126"/>
      <c r="D18" s="126"/>
      <c r="E18" s="126"/>
      <c r="F18" s="126"/>
      <c r="G18" s="135"/>
    </row>
    <row r="19" spans="1:7">
      <c r="A19" s="9" t="s">
        <v>256</v>
      </c>
      <c r="B19" s="9"/>
      <c r="C19" s="126"/>
      <c r="D19" s="126"/>
      <c r="E19" s="126"/>
      <c r="F19" s="126"/>
      <c r="G19" s="135"/>
    </row>
    <row r="20" spans="1:7">
      <c r="A20" s="9" t="s">
        <v>257</v>
      </c>
      <c r="B20" s="9"/>
      <c r="C20" s="126"/>
      <c r="D20" s="126"/>
      <c r="E20" s="126"/>
      <c r="F20" s="126"/>
      <c r="G20" s="135"/>
    </row>
    <row r="21" spans="1:7">
      <c r="A21" s="9" t="s">
        <v>258</v>
      </c>
      <c r="B21" s="9"/>
      <c r="C21" s="126"/>
      <c r="D21" s="126"/>
      <c r="E21" s="126"/>
      <c r="F21" s="126"/>
      <c r="G21" s="135"/>
    </row>
    <row r="22" spans="1:7">
      <c r="A22" s="9" t="s">
        <v>259</v>
      </c>
      <c r="B22" s="9"/>
      <c r="C22" s="126"/>
      <c r="D22" s="126"/>
      <c r="E22" s="126"/>
      <c r="F22" s="126"/>
      <c r="G22" s="135"/>
    </row>
    <row r="23" spans="1:7">
      <c r="A23" s="9" t="s">
        <v>260</v>
      </c>
      <c r="B23" s="9"/>
      <c r="C23" s="126"/>
      <c r="D23" s="126"/>
      <c r="E23" s="126"/>
      <c r="F23" s="126"/>
      <c r="G23" s="135"/>
    </row>
    <row r="24" spans="1:7">
      <c r="A24" s="9" t="s">
        <v>261</v>
      </c>
      <c r="B24" s="9"/>
      <c r="C24" s="126"/>
      <c r="D24" s="126"/>
      <c r="E24" s="126"/>
      <c r="F24" s="126"/>
      <c r="G24" s="135"/>
    </row>
    <row r="25" spans="1:7">
      <c r="A25" s="9" t="s">
        <v>262</v>
      </c>
      <c r="B25" s="9"/>
      <c r="C25" s="126"/>
      <c r="D25" s="126"/>
      <c r="E25" s="126"/>
      <c r="F25" s="126"/>
      <c r="G25" s="135"/>
    </row>
    <row r="26" spans="1:7">
      <c r="A26" s="9" t="s">
        <v>263</v>
      </c>
      <c r="B26" s="9"/>
      <c r="C26" s="126"/>
      <c r="D26" s="126"/>
      <c r="E26" s="126"/>
      <c r="F26" s="126"/>
      <c r="G26" s="135"/>
    </row>
    <row r="27" spans="1:7">
      <c r="A27" s="9" t="s">
        <v>319</v>
      </c>
      <c r="B27" s="9"/>
      <c r="C27" s="126"/>
      <c r="D27" s="126"/>
      <c r="E27" s="126"/>
      <c r="F27" s="126"/>
      <c r="G27" s="135"/>
    </row>
    <row r="28" spans="1:7">
      <c r="A28" s="9" t="s">
        <v>264</v>
      </c>
      <c r="B28" s="9"/>
      <c r="C28" s="126"/>
      <c r="D28" s="126"/>
      <c r="E28" s="126"/>
      <c r="F28" s="126"/>
      <c r="G28" s="135"/>
    </row>
    <row r="29" spans="1:7">
      <c r="A29" s="9" t="s">
        <v>265</v>
      </c>
      <c r="B29" s="9"/>
      <c r="C29" s="126"/>
      <c r="D29" s="126"/>
      <c r="E29" s="126"/>
      <c r="F29" s="126"/>
      <c r="G29" s="135"/>
    </row>
    <row r="30" spans="1:7">
      <c r="A30" s="9" t="s">
        <v>266</v>
      </c>
      <c r="B30" s="9"/>
      <c r="C30" s="126"/>
      <c r="D30" s="126"/>
      <c r="E30" s="126"/>
      <c r="F30" s="126"/>
      <c r="G30" s="135"/>
    </row>
    <row r="31" spans="1:7">
      <c r="A31" s="9" t="s">
        <v>267</v>
      </c>
      <c r="B31" s="9"/>
      <c r="C31" s="126"/>
      <c r="D31" s="126"/>
      <c r="E31" s="126"/>
      <c r="F31" s="126"/>
      <c r="G31" s="135"/>
    </row>
    <row r="32" spans="1:7">
      <c r="A32" s="9" t="s">
        <v>268</v>
      </c>
      <c r="B32" s="9"/>
      <c r="C32" s="126"/>
      <c r="D32" s="126"/>
      <c r="E32" s="126"/>
      <c r="F32" s="126"/>
      <c r="G32" s="135"/>
    </row>
    <row r="33" spans="1:7">
      <c r="A33" s="9" t="s">
        <v>269</v>
      </c>
      <c r="B33" s="9"/>
      <c r="C33" s="126"/>
      <c r="D33" s="126"/>
      <c r="E33" s="126"/>
      <c r="F33" s="126"/>
      <c r="G33" s="135"/>
    </row>
    <row r="34" spans="1:7">
      <c r="A34" s="9" t="s">
        <v>270</v>
      </c>
      <c r="B34" s="9"/>
      <c r="C34" s="126"/>
      <c r="D34" s="126"/>
      <c r="E34" s="126"/>
      <c r="F34" s="126"/>
      <c r="G34" s="135"/>
    </row>
    <row r="35" spans="1:7">
      <c r="A35" s="9" t="s">
        <v>271</v>
      </c>
      <c r="B35" s="9"/>
      <c r="C35" s="126"/>
      <c r="D35" s="126"/>
      <c r="E35" s="126"/>
      <c r="F35" s="126"/>
      <c r="G35" s="135"/>
    </row>
    <row r="36" spans="1:7" s="17" customFormat="1">
      <c r="A36" s="50" t="s">
        <v>272</v>
      </c>
      <c r="B36" s="29"/>
      <c r="C36" s="126"/>
      <c r="D36" s="126"/>
      <c r="E36" s="126"/>
      <c r="F36" s="126"/>
      <c r="G36" s="135"/>
    </row>
    <row r="37" spans="1:7" s="17" customFormat="1">
      <c r="A37" s="51" t="s">
        <v>273</v>
      </c>
      <c r="B37" s="29"/>
      <c r="C37" s="126"/>
      <c r="D37" s="126"/>
      <c r="E37" s="126"/>
      <c r="F37" s="126"/>
      <c r="G37" s="135"/>
    </row>
    <row r="38" spans="1:7" s="17" customFormat="1">
      <c r="A38" s="51" t="s">
        <v>274</v>
      </c>
      <c r="B38" s="29"/>
      <c r="C38" s="126"/>
      <c r="D38" s="126"/>
      <c r="E38" s="126"/>
      <c r="F38" s="126"/>
      <c r="G38" s="135"/>
    </row>
    <row r="39" spans="1:7" s="17" customFormat="1">
      <c r="A39" s="51" t="s">
        <v>275</v>
      </c>
      <c r="B39" s="29"/>
      <c r="C39" s="126"/>
      <c r="D39" s="126"/>
      <c r="E39" s="126"/>
      <c r="F39" s="126"/>
      <c r="G39" s="135"/>
    </row>
    <row r="40" spans="1:7" s="17" customFormat="1">
      <c r="A40" s="51" t="s">
        <v>276</v>
      </c>
      <c r="B40" s="29"/>
      <c r="C40" s="126"/>
      <c r="D40" s="126"/>
      <c r="E40" s="126"/>
      <c r="F40" s="126"/>
      <c r="G40" s="135"/>
    </row>
    <row r="41" spans="1:7" s="17" customFormat="1">
      <c r="A41" s="51" t="s">
        <v>277</v>
      </c>
      <c r="B41" s="29"/>
      <c r="C41" s="126"/>
      <c r="D41" s="126"/>
      <c r="E41" s="126"/>
      <c r="F41" s="126"/>
      <c r="G41" s="135"/>
    </row>
    <row r="42" spans="1:7" s="17" customFormat="1">
      <c r="A42" s="51" t="s">
        <v>278</v>
      </c>
      <c r="B42" s="29"/>
      <c r="C42" s="126"/>
      <c r="D42" s="126"/>
      <c r="E42" s="126"/>
      <c r="F42" s="126"/>
      <c r="G42" s="135"/>
    </row>
    <row r="43" spans="1:7" s="17" customFormat="1">
      <c r="A43" s="51" t="s">
        <v>279</v>
      </c>
      <c r="B43" s="29"/>
      <c r="C43" s="126"/>
      <c r="D43" s="126"/>
      <c r="E43" s="126"/>
      <c r="F43" s="126"/>
      <c r="G43" s="135"/>
    </row>
    <row r="44" spans="1:7" s="17" customFormat="1">
      <c r="A44" s="51" t="s">
        <v>280</v>
      </c>
      <c r="B44" s="29"/>
      <c r="C44" s="126"/>
      <c r="D44" s="126"/>
      <c r="E44" s="126"/>
      <c r="F44" s="126"/>
      <c r="G44" s="135"/>
    </row>
    <row r="45" spans="1:7" s="17" customFormat="1">
      <c r="A45" s="51" t="s">
        <v>281</v>
      </c>
      <c r="B45" s="29"/>
      <c r="C45" s="126"/>
      <c r="D45" s="126"/>
      <c r="E45" s="126"/>
      <c r="F45" s="126"/>
      <c r="G45" s="135"/>
    </row>
    <row r="46" spans="1:7" s="17" customFormat="1">
      <c r="A46" s="51" t="s">
        <v>282</v>
      </c>
      <c r="B46" s="29"/>
      <c r="C46" s="126"/>
      <c r="D46" s="126"/>
      <c r="E46" s="126"/>
      <c r="F46" s="126"/>
      <c r="G46" s="135"/>
    </row>
    <row r="47" spans="1:7" s="17" customFormat="1">
      <c r="A47" s="51" t="s">
        <v>283</v>
      </c>
      <c r="B47" s="29"/>
      <c r="C47" s="126"/>
      <c r="D47" s="126"/>
      <c r="E47" s="126"/>
      <c r="F47" s="126"/>
      <c r="G47" s="135"/>
    </row>
    <row r="48" spans="1:7" s="17" customFormat="1">
      <c r="A48" s="51" t="s">
        <v>284</v>
      </c>
      <c r="B48" s="29"/>
      <c r="C48" s="126"/>
      <c r="D48" s="126"/>
      <c r="E48" s="126"/>
      <c r="F48" s="126"/>
      <c r="G48" s="135"/>
    </row>
    <row r="49" spans="1:9" s="17" customFormat="1">
      <c r="A49" s="51" t="s">
        <v>285</v>
      </c>
      <c r="B49" s="29"/>
      <c r="C49" s="126"/>
      <c r="D49" s="126"/>
      <c r="E49" s="126"/>
      <c r="F49" s="126"/>
      <c r="G49" s="135"/>
    </row>
    <row r="50" spans="1:9" s="17" customFormat="1">
      <c r="A50" s="51" t="s">
        <v>286</v>
      </c>
      <c r="B50" s="29"/>
      <c r="C50" s="126"/>
      <c r="D50" s="126"/>
      <c r="E50" s="126"/>
      <c r="F50" s="126"/>
      <c r="G50" s="135"/>
    </row>
    <row r="51" spans="1:9" s="17" customFormat="1">
      <c r="A51" s="40"/>
      <c r="B51"/>
      <c r="C51"/>
      <c r="D51"/>
      <c r="E51"/>
      <c r="F51"/>
      <c r="G51"/>
      <c r="H51"/>
      <c r="I51"/>
    </row>
    <row r="52" spans="1:9" s="17" customFormat="1">
      <c r="A52" s="40" t="s">
        <v>287</v>
      </c>
      <c r="B52"/>
      <c r="C52"/>
      <c r="D52"/>
      <c r="E52"/>
      <c r="F52"/>
      <c r="G52"/>
      <c r="H52"/>
      <c r="I52"/>
    </row>
    <row r="53" spans="1:9" s="17" customFormat="1">
      <c r="A53" s="40"/>
      <c r="B53"/>
      <c r="C53"/>
      <c r="D53"/>
      <c r="E53"/>
      <c r="F53"/>
      <c r="G53"/>
      <c r="H53"/>
      <c r="I53"/>
    </row>
    <row r="54" spans="1:9" s="17" customFormat="1">
      <c r="A54" s="40" t="s">
        <v>288</v>
      </c>
      <c r="B54"/>
      <c r="C54"/>
      <c r="D54"/>
      <c r="E54"/>
      <c r="F54"/>
      <c r="G54"/>
      <c r="H54"/>
      <c r="I54"/>
    </row>
    <row r="55" spans="1:9" s="17" customFormat="1">
      <c r="A55" s="40" t="s">
        <v>289</v>
      </c>
      <c r="B55"/>
      <c r="C55"/>
      <c r="D55"/>
      <c r="E55"/>
      <c r="F55"/>
      <c r="G55"/>
      <c r="H55"/>
      <c r="I55"/>
    </row>
    <row r="56" spans="1:9" s="17" customFormat="1">
      <c r="A56" s="40" t="s">
        <v>290</v>
      </c>
      <c r="B56"/>
      <c r="C56"/>
      <c r="D56"/>
      <c r="E56"/>
      <c r="F56"/>
      <c r="G56"/>
      <c r="H56"/>
      <c r="I56"/>
    </row>
    <row r="57" spans="1:9" s="17" customFormat="1">
      <c r="A57" s="40"/>
      <c r="B57"/>
      <c r="C57"/>
      <c r="D57"/>
      <c r="E57"/>
      <c r="F57"/>
      <c r="G57"/>
      <c r="H57"/>
      <c r="I57"/>
    </row>
    <row r="58" spans="1:9" s="17" customFormat="1">
      <c r="A58" s="40" t="s">
        <v>291</v>
      </c>
      <c r="B58"/>
      <c r="C58"/>
      <c r="D58"/>
      <c r="E58"/>
      <c r="F58"/>
      <c r="G58"/>
      <c r="H58"/>
      <c r="I58"/>
    </row>
    <row r="59" spans="1:9" s="17" customFormat="1">
      <c r="A59" s="17" t="s">
        <v>292</v>
      </c>
      <c r="B59"/>
      <c r="C59"/>
      <c r="D59"/>
      <c r="E59"/>
      <c r="F59"/>
      <c r="G59"/>
      <c r="H59"/>
      <c r="I59"/>
    </row>
    <row r="60" spans="1:9" s="17" customFormat="1">
      <c r="A60" s="17" t="s">
        <v>293</v>
      </c>
      <c r="B60"/>
      <c r="C60"/>
      <c r="D60"/>
      <c r="E60"/>
      <c r="F60"/>
      <c r="G60"/>
      <c r="H60"/>
      <c r="I60"/>
    </row>
    <row r="61" spans="1:9" s="17" customFormat="1">
      <c r="A61" s="17" t="s">
        <v>294</v>
      </c>
      <c r="B61"/>
      <c r="C61"/>
      <c r="D61"/>
      <c r="E61"/>
      <c r="F61"/>
      <c r="G61"/>
      <c r="H61"/>
      <c r="I61"/>
    </row>
    <row r="62" spans="1:9" s="17" customFormat="1">
      <c r="B62"/>
      <c r="C62"/>
      <c r="D62"/>
      <c r="E62"/>
      <c r="F62"/>
      <c r="G62"/>
      <c r="H62"/>
      <c r="I62"/>
    </row>
    <row r="63" spans="1:9" s="17" customFormat="1">
      <c r="A63" s="17" t="s">
        <v>295</v>
      </c>
      <c r="B63"/>
      <c r="C63"/>
      <c r="D63"/>
      <c r="E63"/>
      <c r="F63"/>
      <c r="G63"/>
      <c r="H63"/>
      <c r="I63"/>
    </row>
    <row r="64" spans="1:9" s="17" customFormat="1">
      <c r="A64" s="17" t="s">
        <v>296</v>
      </c>
      <c r="B64"/>
      <c r="C64"/>
      <c r="D64"/>
      <c r="E64"/>
      <c r="F64"/>
      <c r="G64"/>
      <c r="H64"/>
      <c r="I64"/>
    </row>
    <row r="65" spans="1:9" s="17" customFormat="1">
      <c r="B65"/>
      <c r="C65"/>
      <c r="D65"/>
      <c r="E65"/>
      <c r="F65"/>
      <c r="G65"/>
      <c r="H65"/>
      <c r="I65"/>
    </row>
    <row r="66" spans="1:9">
      <c r="A66" t="s">
        <v>297</v>
      </c>
    </row>
    <row r="67" spans="1:9">
      <c r="A67" t="s">
        <v>298</v>
      </c>
    </row>
    <row r="69" spans="1:9">
      <c r="A69" t="s">
        <v>299</v>
      </c>
    </row>
    <row r="70" spans="1:9">
      <c r="A70" t="s">
        <v>300</v>
      </c>
    </row>
    <row r="71" spans="1:9">
      <c r="A71" t="s">
        <v>301</v>
      </c>
    </row>
    <row r="73" spans="1:9">
      <c r="A73" t="s">
        <v>302</v>
      </c>
    </row>
    <row r="75" spans="1:9">
      <c r="A75" t="s">
        <v>303</v>
      </c>
    </row>
    <row r="77" spans="1:9">
      <c r="B77" t="s">
        <v>304</v>
      </c>
    </row>
    <row r="79" spans="1:9">
      <c r="A79" t="s">
        <v>320</v>
      </c>
    </row>
    <row r="81" spans="1:1">
      <c r="A81" t="s">
        <v>288</v>
      </c>
    </row>
    <row r="82" spans="1:1">
      <c r="A82" t="s">
        <v>289</v>
      </c>
    </row>
    <row r="83" spans="1:1">
      <c r="A83" t="s">
        <v>305</v>
      </c>
    </row>
    <row r="85" spans="1:1">
      <c r="A85" t="s">
        <v>291</v>
      </c>
    </row>
    <row r="86" spans="1:1">
      <c r="A86" t="s">
        <v>292</v>
      </c>
    </row>
    <row r="87" spans="1:1">
      <c r="A87" t="s">
        <v>293</v>
      </c>
    </row>
    <row r="88" spans="1:1">
      <c r="A88" t="s">
        <v>294</v>
      </c>
    </row>
    <row r="90" spans="1:1">
      <c r="A90" t="s">
        <v>295</v>
      </c>
    </row>
    <row r="91" spans="1:1">
      <c r="A91" t="s">
        <v>296</v>
      </c>
    </row>
    <row r="93" spans="1:1">
      <c r="A93" t="s">
        <v>297</v>
      </c>
    </row>
    <row r="94" spans="1:1">
      <c r="A94" t="s">
        <v>298</v>
      </c>
    </row>
    <row r="96" spans="1:1">
      <c r="A96" t="s">
        <v>299</v>
      </c>
    </row>
    <row r="97" spans="1:2">
      <c r="A97" t="s">
        <v>300</v>
      </c>
    </row>
    <row r="98" spans="1:2">
      <c r="A98" t="s">
        <v>301</v>
      </c>
    </row>
    <row r="100" spans="1:2">
      <c r="A100" t="s">
        <v>302</v>
      </c>
    </row>
    <row r="102" spans="1:2">
      <c r="A102" t="s">
        <v>303</v>
      </c>
    </row>
    <row r="104" spans="1:2">
      <c r="B104" t="s">
        <v>306</v>
      </c>
    </row>
    <row r="107" spans="1:2">
      <c r="A107" t="s">
        <v>307</v>
      </c>
    </row>
    <row r="109" spans="1:2">
      <c r="A109" t="s">
        <v>308</v>
      </c>
    </row>
    <row r="111" spans="1:2">
      <c r="A111" t="s">
        <v>309</v>
      </c>
    </row>
    <row r="112" spans="1:2">
      <c r="A112" t="s">
        <v>310</v>
      </c>
    </row>
    <row r="115" spans="1:1">
      <c r="A115" t="s">
        <v>311</v>
      </c>
    </row>
    <row r="116" spans="1:1">
      <c r="A116" t="s">
        <v>312</v>
      </c>
    </row>
    <row r="118" spans="1:1">
      <c r="A118" t="s">
        <v>313</v>
      </c>
    </row>
    <row r="119" spans="1:1">
      <c r="A119" s="2"/>
    </row>
    <row r="120" spans="1:1">
      <c r="A120" t="s">
        <v>314</v>
      </c>
    </row>
    <row r="122" spans="1:1">
      <c r="A122" t="s">
        <v>315</v>
      </c>
    </row>
    <row r="123" spans="1:1">
      <c r="A123" t="s">
        <v>316</v>
      </c>
    </row>
    <row r="126" spans="1:1">
      <c r="A126" t="s">
        <v>317</v>
      </c>
    </row>
    <row r="127" spans="1:1">
      <c r="A127" t="s">
        <v>318</v>
      </c>
    </row>
  </sheetData>
  <phoneticPr fontId="9" type="noConversion"/>
  <pageMargins left="0.35629921259842523" right="0.35629921259842523" top="0.60629921259842523" bottom="0.60629921259842523" header="0.5" footer="0.5"/>
  <pageSetup paperSize="9" scale="44" orientation="portrait" horizontalDpi="4294967292" verticalDpi="4294967292"/>
  <extLst>
    <ext xmlns:mx="http://schemas.microsoft.com/office/mac/excel/2008/main" uri="{64002731-A6B0-56B0-2670-7721B7C09600}">
      <mx:PLV Mode="0" OnePage="0" WScale="100"/>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P71"/>
  <sheetViews>
    <sheetView topLeftCell="A23" zoomScale="125" zoomScaleNormal="125" workbookViewId="0">
      <selection activeCell="J68" sqref="J68:J70"/>
    </sheetView>
  </sheetViews>
  <sheetFormatPr baseColWidth="10" defaultColWidth="11" defaultRowHeight="16"/>
  <cols>
    <col min="1" max="1" width="20.6640625" customWidth="1"/>
    <col min="2" max="2" width="30.83203125" customWidth="1"/>
    <col min="4" max="4" width="14" customWidth="1"/>
    <col min="6" max="6" width="12" customWidth="1"/>
    <col min="7" max="7" width="10.1640625" customWidth="1"/>
    <col min="8" max="8" width="27.83203125" customWidth="1"/>
    <col min="9" max="9" width="13.5" customWidth="1"/>
    <col min="10" max="10" width="20.1640625" customWidth="1"/>
    <col min="11" max="11" width="14" customWidth="1"/>
    <col min="12" max="12" width="16.33203125" customWidth="1"/>
    <col min="13" max="13" width="21.6640625" customWidth="1"/>
  </cols>
  <sheetData>
    <row r="1" spans="1:16" s="126" customFormat="1">
      <c r="I1" s="10" t="s">
        <v>467</v>
      </c>
      <c r="J1" s="10"/>
      <c r="K1" s="10"/>
      <c r="L1" s="10"/>
      <c r="M1" s="10"/>
      <c r="N1" s="10"/>
      <c r="O1" s="10"/>
      <c r="P1" s="10"/>
    </row>
    <row r="2" spans="1:16">
      <c r="A2" s="2" t="s">
        <v>403</v>
      </c>
      <c r="B2" s="2" t="s">
        <v>185</v>
      </c>
      <c r="C2" s="2" t="s">
        <v>186</v>
      </c>
      <c r="D2" s="2" t="s">
        <v>401</v>
      </c>
      <c r="E2" s="132"/>
      <c r="H2" s="218" t="s">
        <v>410</v>
      </c>
      <c r="I2" s="219">
        <v>25075.666669999999</v>
      </c>
      <c r="J2" s="219">
        <v>9.8005999999999993</v>
      </c>
      <c r="K2" s="219">
        <v>34.713799999999999</v>
      </c>
      <c r="L2" s="219">
        <v>1026.769</v>
      </c>
      <c r="M2" s="220">
        <f t="shared" ref="M2:M49" si="0">DATE(1950,1,1)+I2</f>
        <v>43339.666669999999</v>
      </c>
      <c r="N2" s="213">
        <f t="shared" ref="N2:N49" si="1">HOUR(M2)</f>
        <v>16</v>
      </c>
      <c r="O2" s="36" t="s">
        <v>553</v>
      </c>
      <c r="P2" s="10"/>
    </row>
    <row r="3" spans="1:16">
      <c r="A3" t="s">
        <v>409</v>
      </c>
      <c r="B3" s="9" t="s">
        <v>240</v>
      </c>
      <c r="C3">
        <v>428.86</v>
      </c>
      <c r="D3">
        <f t="shared" ref="D3:D49" si="2">C3-$C$64</f>
        <v>418.553</v>
      </c>
      <c r="H3" s="132" t="str">
        <f t="shared" ref="H3:H49" si="3">MID(B3,19,17)</f>
        <v>08/27/18 16:00:00</v>
      </c>
      <c r="I3" s="10">
        <v>25084.666669999999</v>
      </c>
      <c r="J3" s="10">
        <v>9.4344999999999999</v>
      </c>
      <c r="K3" s="10">
        <v>34.6357</v>
      </c>
      <c r="L3" s="10">
        <v>1026.7683999999999</v>
      </c>
      <c r="M3" s="214">
        <f t="shared" si="0"/>
        <v>43348.666669999999</v>
      </c>
      <c r="N3" s="213">
        <f t="shared" si="1"/>
        <v>16</v>
      </c>
      <c r="O3" s="10"/>
      <c r="P3" s="10"/>
    </row>
    <row r="4" spans="1:16">
      <c r="A4" t="s">
        <v>409</v>
      </c>
      <c r="B4" s="9" t="s">
        <v>241</v>
      </c>
      <c r="C4">
        <v>430.15</v>
      </c>
      <c r="D4">
        <f t="shared" si="2"/>
        <v>419.84299999999996</v>
      </c>
      <c r="H4" t="str">
        <f t="shared" si="3"/>
        <v>08/27/18 17:00:00</v>
      </c>
      <c r="I4" s="10">
        <v>25093.666669999999</v>
      </c>
      <c r="J4" s="10">
        <v>9.4449000000000005</v>
      </c>
      <c r="K4" s="10">
        <v>34.621600000000001</v>
      </c>
      <c r="L4" s="10">
        <v>1026.7560000000001</v>
      </c>
      <c r="M4" s="214">
        <f t="shared" si="0"/>
        <v>43357.666669999999</v>
      </c>
      <c r="N4" s="213">
        <f t="shared" si="1"/>
        <v>16</v>
      </c>
      <c r="O4" s="10"/>
      <c r="P4" s="10"/>
    </row>
    <row r="5" spans="1:16">
      <c r="A5" t="s">
        <v>409</v>
      </c>
      <c r="B5" s="9" t="s">
        <v>242</v>
      </c>
      <c r="C5">
        <v>411.38</v>
      </c>
      <c r="D5">
        <f t="shared" si="2"/>
        <v>401.07299999999998</v>
      </c>
      <c r="H5" t="str">
        <f t="shared" si="3"/>
        <v>09/05/18 16:00:00</v>
      </c>
      <c r="I5" s="10">
        <v>25102.666669999999</v>
      </c>
      <c r="J5" s="10">
        <v>9.6593</v>
      </c>
      <c r="K5" s="10">
        <v>34.687199999999997</v>
      </c>
      <c r="L5" s="10">
        <v>1026.7717</v>
      </c>
      <c r="M5" s="214">
        <f t="shared" si="0"/>
        <v>43366.666669999999</v>
      </c>
      <c r="N5" s="213">
        <f t="shared" si="1"/>
        <v>16</v>
      </c>
      <c r="O5" s="10"/>
      <c r="P5" s="10"/>
    </row>
    <row r="6" spans="1:16">
      <c r="A6" t="s">
        <v>409</v>
      </c>
      <c r="B6" s="9" t="s">
        <v>243</v>
      </c>
      <c r="C6">
        <v>401.26</v>
      </c>
      <c r="D6">
        <f t="shared" si="2"/>
        <v>390.95299999999997</v>
      </c>
      <c r="H6" t="str">
        <f t="shared" si="3"/>
        <v>09/05/18 17:00:00</v>
      </c>
      <c r="I6" s="10">
        <v>25111.666669999999</v>
      </c>
      <c r="J6" s="10">
        <v>9.3317999999999994</v>
      </c>
      <c r="K6" s="10">
        <v>34.621099999999998</v>
      </c>
      <c r="L6" s="10">
        <v>1026.7738999999999</v>
      </c>
      <c r="M6" s="214">
        <f t="shared" si="0"/>
        <v>43375.666669999999</v>
      </c>
      <c r="N6" s="213">
        <f t="shared" si="1"/>
        <v>16</v>
      </c>
      <c r="O6" s="10"/>
      <c r="P6" s="10"/>
    </row>
    <row r="7" spans="1:16">
      <c r="A7" t="s">
        <v>409</v>
      </c>
      <c r="B7" s="9" t="s">
        <v>244</v>
      </c>
      <c r="C7">
        <v>430.54</v>
      </c>
      <c r="D7">
        <f t="shared" si="2"/>
        <v>420.233</v>
      </c>
      <c r="H7" t="str">
        <f t="shared" si="3"/>
        <v>09/14/18 16:00:00</v>
      </c>
      <c r="I7" s="10">
        <v>25120.666669999999</v>
      </c>
      <c r="J7" s="10">
        <v>8.9979999999999993</v>
      </c>
      <c r="K7" s="10">
        <v>34.503700000000002</v>
      </c>
      <c r="L7" s="10">
        <v>1026.7362000000001</v>
      </c>
      <c r="M7" s="214">
        <f t="shared" si="0"/>
        <v>43384.666669999999</v>
      </c>
      <c r="N7" s="213">
        <f t="shared" si="1"/>
        <v>16</v>
      </c>
      <c r="O7" s="10"/>
      <c r="P7" s="10"/>
    </row>
    <row r="8" spans="1:16">
      <c r="A8" t="s">
        <v>409</v>
      </c>
      <c r="B8" s="9" t="s">
        <v>245</v>
      </c>
      <c r="C8">
        <v>417.54</v>
      </c>
      <c r="D8">
        <f t="shared" si="2"/>
        <v>407.233</v>
      </c>
      <c r="H8" t="str">
        <f t="shared" si="3"/>
        <v>09/14/18 17:00:00</v>
      </c>
      <c r="I8" s="10">
        <v>25129.666669999999</v>
      </c>
      <c r="J8" s="10">
        <v>9.6384000000000007</v>
      </c>
      <c r="K8" s="10">
        <v>34.5548</v>
      </c>
      <c r="L8" s="10">
        <v>1026.6718000000001</v>
      </c>
      <c r="M8" s="214">
        <f t="shared" si="0"/>
        <v>43393.666669999999</v>
      </c>
      <c r="N8" s="213">
        <f t="shared" si="1"/>
        <v>16</v>
      </c>
      <c r="O8" s="10"/>
      <c r="P8" s="10"/>
    </row>
    <row r="9" spans="1:16">
      <c r="A9" t="s">
        <v>409</v>
      </c>
      <c r="B9" s="9" t="s">
        <v>246</v>
      </c>
      <c r="C9">
        <v>415.65</v>
      </c>
      <c r="D9">
        <f t="shared" si="2"/>
        <v>405.34299999999996</v>
      </c>
      <c r="H9" t="str">
        <f t="shared" si="3"/>
        <v>09/23/18 16:00:00</v>
      </c>
      <c r="I9" s="10">
        <v>25138.666669999999</v>
      </c>
      <c r="J9" s="10">
        <v>9.1461000000000006</v>
      </c>
      <c r="K9" s="10">
        <v>34.544600000000003</v>
      </c>
      <c r="L9" s="10">
        <v>1026.7443000000001</v>
      </c>
      <c r="M9" s="214">
        <f t="shared" si="0"/>
        <v>43402.666669999999</v>
      </c>
      <c r="N9" s="213">
        <f t="shared" si="1"/>
        <v>16</v>
      </c>
      <c r="O9" s="10"/>
      <c r="P9" s="10"/>
    </row>
    <row r="10" spans="1:16">
      <c r="A10" t="s">
        <v>409</v>
      </c>
      <c r="B10" s="9" t="s">
        <v>247</v>
      </c>
      <c r="C10">
        <v>413.02</v>
      </c>
      <c r="D10">
        <f t="shared" si="2"/>
        <v>402.71299999999997</v>
      </c>
      <c r="H10" t="str">
        <f t="shared" si="3"/>
        <v>09/23/18 17:00:00</v>
      </c>
      <c r="I10" s="10">
        <v>25147.666669999999</v>
      </c>
      <c r="J10" s="10">
        <v>9.1442999999999994</v>
      </c>
      <c r="K10" s="10">
        <v>34.5593</v>
      </c>
      <c r="L10" s="10">
        <v>1026.7565999999999</v>
      </c>
      <c r="M10" s="214">
        <f t="shared" si="0"/>
        <v>43411.666669999999</v>
      </c>
      <c r="N10" s="213">
        <f t="shared" si="1"/>
        <v>16</v>
      </c>
      <c r="O10" s="10"/>
      <c r="P10" s="10"/>
    </row>
    <row r="11" spans="1:16">
      <c r="A11" t="s">
        <v>409</v>
      </c>
      <c r="B11" s="9" t="s">
        <v>248</v>
      </c>
      <c r="C11">
        <v>423.34</v>
      </c>
      <c r="D11">
        <f t="shared" si="2"/>
        <v>413.03299999999996</v>
      </c>
      <c r="H11" t="str">
        <f t="shared" si="3"/>
        <v>10/02/18 16:00:00</v>
      </c>
      <c r="I11" s="10">
        <v>25156.666669999999</v>
      </c>
      <c r="J11" s="10">
        <v>9.4703999999999997</v>
      </c>
      <c r="K11" s="10">
        <v>34.569499999999998</v>
      </c>
      <c r="L11" s="10">
        <v>1026.711</v>
      </c>
      <c r="M11" s="214">
        <f t="shared" si="0"/>
        <v>43420.666669999999</v>
      </c>
      <c r="N11" s="213">
        <f t="shared" si="1"/>
        <v>16</v>
      </c>
      <c r="O11" s="10"/>
      <c r="P11" s="10"/>
    </row>
    <row r="12" spans="1:16">
      <c r="A12" t="s">
        <v>409</v>
      </c>
      <c r="B12" s="9" t="s">
        <v>249</v>
      </c>
      <c r="C12">
        <v>425.34</v>
      </c>
      <c r="D12">
        <f t="shared" si="2"/>
        <v>415.03299999999996</v>
      </c>
      <c r="H12" t="str">
        <f t="shared" si="3"/>
        <v>10/02/18 17:00:00</v>
      </c>
      <c r="I12" s="10">
        <v>25165.666669999999</v>
      </c>
      <c r="J12" s="10">
        <v>9.9274000000000004</v>
      </c>
      <c r="K12" s="10">
        <v>34.551900000000003</v>
      </c>
      <c r="L12" s="10">
        <v>1026.6206</v>
      </c>
      <c r="M12" s="214">
        <f t="shared" si="0"/>
        <v>43429.666669999999</v>
      </c>
      <c r="N12" s="213">
        <f t="shared" si="1"/>
        <v>16</v>
      </c>
      <c r="O12" s="10"/>
      <c r="P12" s="10"/>
    </row>
    <row r="13" spans="1:16">
      <c r="A13" t="s">
        <v>409</v>
      </c>
      <c r="B13" s="9" t="s">
        <v>250</v>
      </c>
      <c r="C13">
        <v>417.09</v>
      </c>
      <c r="D13">
        <f t="shared" si="2"/>
        <v>406.78299999999996</v>
      </c>
      <c r="H13" t="str">
        <f t="shared" si="3"/>
        <v>10/11/18 16:00:00</v>
      </c>
      <c r="I13" s="10">
        <v>25174.666669999999</v>
      </c>
      <c r="J13" s="10">
        <v>9.8431999999999995</v>
      </c>
      <c r="K13" s="10">
        <v>34.541800000000002</v>
      </c>
      <c r="L13" s="10">
        <v>1026.6274000000001</v>
      </c>
      <c r="M13" s="214">
        <f t="shared" si="0"/>
        <v>43438.666669999999</v>
      </c>
      <c r="N13" s="213">
        <f t="shared" si="1"/>
        <v>16</v>
      </c>
      <c r="O13" s="10"/>
      <c r="P13" s="10"/>
    </row>
    <row r="14" spans="1:16">
      <c r="A14" t="s">
        <v>409</v>
      </c>
      <c r="B14" s="9" t="s">
        <v>251</v>
      </c>
      <c r="C14">
        <v>415.48</v>
      </c>
      <c r="D14">
        <f t="shared" si="2"/>
        <v>405.173</v>
      </c>
      <c r="H14" t="str">
        <f t="shared" si="3"/>
        <v>10/11/18 17:00:00</v>
      </c>
      <c r="I14" s="10">
        <v>25183.666669999999</v>
      </c>
      <c r="J14" s="10">
        <v>10.406499999999999</v>
      </c>
      <c r="K14" s="10">
        <v>34.526400000000002</v>
      </c>
      <c r="L14" s="10">
        <v>1026.5189</v>
      </c>
      <c r="M14" s="214">
        <f t="shared" si="0"/>
        <v>43447.666669999999</v>
      </c>
      <c r="N14" s="213">
        <f t="shared" si="1"/>
        <v>16</v>
      </c>
      <c r="O14" s="10"/>
      <c r="P14" s="10"/>
    </row>
    <row r="15" spans="1:16">
      <c r="A15" t="s">
        <v>409</v>
      </c>
      <c r="B15" s="9" t="s">
        <v>252</v>
      </c>
      <c r="C15">
        <v>424.97</v>
      </c>
      <c r="D15">
        <f t="shared" si="2"/>
        <v>414.66300000000001</v>
      </c>
      <c r="H15" t="str">
        <f t="shared" si="3"/>
        <v>10/20/18 16:00:00</v>
      </c>
      <c r="I15" s="10">
        <v>25192.666669999999</v>
      </c>
      <c r="J15" s="10">
        <v>11.5403</v>
      </c>
      <c r="K15" s="10">
        <v>34.578400000000002</v>
      </c>
      <c r="L15" s="10">
        <v>1026.3542</v>
      </c>
      <c r="M15" s="214">
        <f t="shared" si="0"/>
        <v>43456.666669999999</v>
      </c>
      <c r="N15" s="213">
        <f t="shared" si="1"/>
        <v>16</v>
      </c>
      <c r="O15" s="10"/>
      <c r="P15" s="10"/>
    </row>
    <row r="16" spans="1:16">
      <c r="A16" t="s">
        <v>409</v>
      </c>
      <c r="B16" s="9" t="s">
        <v>253</v>
      </c>
      <c r="C16">
        <v>363.3</v>
      </c>
      <c r="D16">
        <f t="shared" si="2"/>
        <v>352.99299999999999</v>
      </c>
      <c r="H16" t="str">
        <f t="shared" si="3"/>
        <v>10/20/18 17:00:00</v>
      </c>
      <c r="I16" s="10">
        <v>25201.666669999999</v>
      </c>
      <c r="J16" s="10">
        <v>10.748799999999999</v>
      </c>
      <c r="K16" s="10">
        <v>34.543599999999998</v>
      </c>
      <c r="L16" s="10">
        <v>1026.4716000000001</v>
      </c>
      <c r="M16" s="214">
        <f t="shared" si="0"/>
        <v>43465.666669999999</v>
      </c>
      <c r="N16" s="213">
        <f t="shared" si="1"/>
        <v>16</v>
      </c>
      <c r="O16" s="10"/>
      <c r="P16" s="10"/>
    </row>
    <row r="17" spans="1:16">
      <c r="A17" t="s">
        <v>409</v>
      </c>
      <c r="B17" s="9" t="s">
        <v>254</v>
      </c>
      <c r="C17">
        <v>402.34</v>
      </c>
      <c r="D17">
        <f t="shared" si="2"/>
        <v>392.03299999999996</v>
      </c>
      <c r="H17" t="str">
        <f t="shared" si="3"/>
        <v>10/29/18 16:00:00</v>
      </c>
      <c r="I17" s="10">
        <v>25210.666669999999</v>
      </c>
      <c r="J17" s="10">
        <v>10.996</v>
      </c>
      <c r="K17" s="10">
        <v>34.559899999999999</v>
      </c>
      <c r="L17" s="10">
        <v>1026.4401</v>
      </c>
      <c r="M17" s="214">
        <f t="shared" si="0"/>
        <v>43474.666669999999</v>
      </c>
      <c r="N17" s="213">
        <f t="shared" si="1"/>
        <v>16</v>
      </c>
      <c r="O17" s="10"/>
      <c r="P17" s="10"/>
    </row>
    <row r="18" spans="1:16">
      <c r="A18" t="s">
        <v>409</v>
      </c>
      <c r="B18" s="9" t="s">
        <v>255</v>
      </c>
      <c r="C18">
        <v>409.36</v>
      </c>
      <c r="D18">
        <f t="shared" si="2"/>
        <v>399.053</v>
      </c>
      <c r="H18" t="str">
        <f t="shared" si="3"/>
        <v>10/29/18 17:00:00</v>
      </c>
      <c r="I18" s="10">
        <v>25219.666669999999</v>
      </c>
      <c r="J18" s="10">
        <v>11.757999999999999</v>
      </c>
      <c r="K18" s="10">
        <v>34.612900000000003</v>
      </c>
      <c r="L18" s="10">
        <v>1026.3409999999999</v>
      </c>
      <c r="M18" s="214">
        <f t="shared" si="0"/>
        <v>43483.666669999999</v>
      </c>
      <c r="N18" s="213">
        <f t="shared" si="1"/>
        <v>16</v>
      </c>
      <c r="O18" s="10"/>
      <c r="P18" s="10"/>
    </row>
    <row r="19" spans="1:16">
      <c r="A19" t="s">
        <v>409</v>
      </c>
      <c r="B19" s="9" t="s">
        <v>256</v>
      </c>
      <c r="C19">
        <v>370.48</v>
      </c>
      <c r="D19">
        <f t="shared" si="2"/>
        <v>360.173</v>
      </c>
      <c r="H19" t="str">
        <f t="shared" si="3"/>
        <v>11/07/18 16:00:00</v>
      </c>
      <c r="I19" s="10">
        <v>25228.666669999999</v>
      </c>
      <c r="J19" s="10">
        <v>10.9153</v>
      </c>
      <c r="K19" s="10">
        <v>34.542499999999997</v>
      </c>
      <c r="L19" s="10">
        <v>1026.4407000000001</v>
      </c>
      <c r="M19" s="214">
        <f t="shared" si="0"/>
        <v>43492.666669999999</v>
      </c>
      <c r="N19" s="213">
        <f t="shared" si="1"/>
        <v>16</v>
      </c>
      <c r="O19" s="10"/>
      <c r="P19" s="10"/>
    </row>
    <row r="20" spans="1:16">
      <c r="A20" t="s">
        <v>409</v>
      </c>
      <c r="B20" s="9" t="s">
        <v>257</v>
      </c>
      <c r="C20">
        <v>410.93</v>
      </c>
      <c r="D20">
        <f t="shared" si="2"/>
        <v>400.62299999999999</v>
      </c>
      <c r="H20" t="str">
        <f t="shared" si="3"/>
        <v>11/07/18 17:00:00</v>
      </c>
      <c r="I20" s="10">
        <v>25237.666669999999</v>
      </c>
      <c r="J20" s="10">
        <v>11.375400000000001</v>
      </c>
      <c r="K20" s="10">
        <v>34.592799999999997</v>
      </c>
      <c r="L20" s="10">
        <v>1026.3961999999999</v>
      </c>
      <c r="M20" s="214">
        <f t="shared" si="0"/>
        <v>43501.666669999999</v>
      </c>
      <c r="N20" s="213">
        <f t="shared" si="1"/>
        <v>16</v>
      </c>
      <c r="O20" s="10"/>
      <c r="P20" s="10"/>
    </row>
    <row r="21" spans="1:16">
      <c r="A21" t="s">
        <v>409</v>
      </c>
      <c r="B21" s="9" t="s">
        <v>258</v>
      </c>
      <c r="C21">
        <v>423.9</v>
      </c>
      <c r="D21">
        <f t="shared" si="2"/>
        <v>413.59299999999996</v>
      </c>
      <c r="H21" t="str">
        <f t="shared" si="3"/>
        <v>11/16/18 16:00:00</v>
      </c>
      <c r="I21" s="10">
        <v>25246.666669999999</v>
      </c>
      <c r="J21" s="10">
        <v>10.5504</v>
      </c>
      <c r="K21" s="10">
        <v>34.515900000000002</v>
      </c>
      <c r="L21" s="10">
        <v>1026.4847</v>
      </c>
      <c r="M21" s="214">
        <f t="shared" si="0"/>
        <v>43510.666669999999</v>
      </c>
      <c r="N21" s="213">
        <f t="shared" si="1"/>
        <v>16</v>
      </c>
      <c r="O21" s="10"/>
      <c r="P21" s="10"/>
    </row>
    <row r="22" spans="1:16">
      <c r="A22" t="s">
        <v>409</v>
      </c>
      <c r="B22" s="9" t="s">
        <v>259</v>
      </c>
      <c r="C22">
        <v>378.66</v>
      </c>
      <c r="D22">
        <f t="shared" si="2"/>
        <v>368.35300000000001</v>
      </c>
      <c r="H22" t="str">
        <f t="shared" si="3"/>
        <v>11/16/18 17:00:00</v>
      </c>
      <c r="I22" s="10">
        <v>25255.666669999999</v>
      </c>
      <c r="J22" s="10">
        <v>10.82</v>
      </c>
      <c r="K22" s="10">
        <v>34.533999999999999</v>
      </c>
      <c r="L22" s="10">
        <v>1026.4513999999999</v>
      </c>
      <c r="M22" s="214">
        <f t="shared" si="0"/>
        <v>43519.666669999999</v>
      </c>
      <c r="N22" s="213">
        <f t="shared" si="1"/>
        <v>16</v>
      </c>
      <c r="O22" s="10"/>
      <c r="P22" s="10"/>
    </row>
    <row r="23" spans="1:16">
      <c r="A23" t="s">
        <v>409</v>
      </c>
      <c r="B23" s="9" t="s">
        <v>260</v>
      </c>
      <c r="C23">
        <v>379.69</v>
      </c>
      <c r="D23">
        <f t="shared" si="2"/>
        <v>369.38299999999998</v>
      </c>
      <c r="H23" t="str">
        <f t="shared" si="3"/>
        <v>11/25/18 16:00:00</v>
      </c>
      <c r="I23" s="10">
        <v>25264.666669999999</v>
      </c>
      <c r="J23" s="10">
        <v>11.423299999999999</v>
      </c>
      <c r="K23" s="10">
        <v>34.569200000000002</v>
      </c>
      <c r="L23" s="10">
        <v>1026.3693000000001</v>
      </c>
      <c r="M23" s="214">
        <f t="shared" si="0"/>
        <v>43528.666669999999</v>
      </c>
      <c r="N23" s="213">
        <f t="shared" si="1"/>
        <v>16</v>
      </c>
      <c r="O23" s="10"/>
      <c r="P23" s="10"/>
    </row>
    <row r="24" spans="1:16">
      <c r="A24" t="s">
        <v>409</v>
      </c>
      <c r="B24" s="9" t="s">
        <v>261</v>
      </c>
      <c r="C24">
        <v>418.18</v>
      </c>
      <c r="D24">
        <f t="shared" si="2"/>
        <v>407.87299999999999</v>
      </c>
      <c r="H24" t="str">
        <f t="shared" si="3"/>
        <v>11/25/18 17:00:00</v>
      </c>
      <c r="I24" s="10">
        <v>25273.666669999999</v>
      </c>
      <c r="J24" s="10">
        <v>10.5746</v>
      </c>
      <c r="K24" s="10">
        <v>34.550600000000003</v>
      </c>
      <c r="L24" s="10">
        <v>1026.5079000000001</v>
      </c>
      <c r="M24" s="214">
        <f t="shared" si="0"/>
        <v>43537.666669999999</v>
      </c>
      <c r="N24" s="213">
        <f t="shared" si="1"/>
        <v>16</v>
      </c>
      <c r="O24" s="10"/>
      <c r="P24" s="10"/>
    </row>
    <row r="25" spans="1:16">
      <c r="A25" t="s">
        <v>409</v>
      </c>
      <c r="B25" s="9" t="s">
        <v>262</v>
      </c>
      <c r="C25">
        <v>423.9</v>
      </c>
      <c r="D25">
        <f t="shared" si="2"/>
        <v>413.59299999999996</v>
      </c>
      <c r="H25" t="str">
        <f t="shared" si="3"/>
        <v>12/04/18 16:00:00</v>
      </c>
      <c r="I25" s="10">
        <v>25282.666669999999</v>
      </c>
      <c r="J25" s="10">
        <v>11.5177</v>
      </c>
      <c r="K25" s="10">
        <v>34.5655</v>
      </c>
      <c r="L25" s="10">
        <v>1026.3488</v>
      </c>
      <c r="M25" s="214">
        <f t="shared" si="0"/>
        <v>43546.666669999999</v>
      </c>
      <c r="N25" s="213">
        <f t="shared" si="1"/>
        <v>16</v>
      </c>
      <c r="O25" s="10"/>
      <c r="P25" s="10"/>
    </row>
    <row r="26" spans="1:16">
      <c r="A26" t="s">
        <v>409</v>
      </c>
      <c r="B26" s="9" t="s">
        <v>263</v>
      </c>
      <c r="C26">
        <v>425.24</v>
      </c>
      <c r="D26">
        <f t="shared" si="2"/>
        <v>414.93299999999999</v>
      </c>
      <c r="H26" t="str">
        <f t="shared" si="3"/>
        <v>12/04/18 17:00:00</v>
      </c>
      <c r="I26" s="10">
        <v>25075.708330000001</v>
      </c>
      <c r="J26" s="10">
        <v>9.7929999999999993</v>
      </c>
      <c r="K26" s="10">
        <v>34.714700000000001</v>
      </c>
      <c r="L26" s="10">
        <v>1026.7692999999999</v>
      </c>
      <c r="M26" s="214">
        <f t="shared" si="0"/>
        <v>43339.708330000001</v>
      </c>
      <c r="N26" s="213">
        <f t="shared" si="1"/>
        <v>17</v>
      </c>
      <c r="O26" s="10"/>
      <c r="P26" s="10"/>
    </row>
    <row r="27" spans="1:16">
      <c r="A27" t="s">
        <v>409</v>
      </c>
      <c r="B27" s="9" t="s">
        <v>319</v>
      </c>
      <c r="C27">
        <v>350.13</v>
      </c>
      <c r="D27">
        <f t="shared" si="2"/>
        <v>339.82299999999998</v>
      </c>
      <c r="H27" t="str">
        <f t="shared" si="3"/>
        <v>12/13/18 16:00:00</v>
      </c>
      <c r="I27" s="10">
        <v>25084.708330000001</v>
      </c>
      <c r="J27" s="10">
        <v>9.4969000000000001</v>
      </c>
      <c r="K27" s="10">
        <v>34.648000000000003</v>
      </c>
      <c r="L27" s="10">
        <v>1026.7683</v>
      </c>
      <c r="M27" s="214">
        <f t="shared" si="0"/>
        <v>43348.708330000001</v>
      </c>
      <c r="N27" s="213">
        <f t="shared" si="1"/>
        <v>17</v>
      </c>
      <c r="O27" s="10"/>
      <c r="P27" s="10"/>
    </row>
    <row r="28" spans="1:16">
      <c r="A28" t="s">
        <v>409</v>
      </c>
      <c r="B28" s="9" t="s">
        <v>264</v>
      </c>
      <c r="C28">
        <v>394.48</v>
      </c>
      <c r="D28">
        <f t="shared" si="2"/>
        <v>384.173</v>
      </c>
      <c r="H28" t="str">
        <f t="shared" si="3"/>
        <v>12/13/18 17:00:00</v>
      </c>
      <c r="I28" s="10">
        <v>25093.708330000001</v>
      </c>
      <c r="J28" s="10">
        <v>9.4426000000000005</v>
      </c>
      <c r="K28" s="10">
        <v>34.622700000000002</v>
      </c>
      <c r="L28" s="10">
        <v>1026.7570000000001</v>
      </c>
      <c r="M28" s="214">
        <f t="shared" si="0"/>
        <v>43357.708330000001</v>
      </c>
      <c r="N28" s="213">
        <f t="shared" si="1"/>
        <v>17</v>
      </c>
      <c r="O28" s="10"/>
      <c r="P28" s="10"/>
    </row>
    <row r="29" spans="1:16">
      <c r="A29" t="s">
        <v>409</v>
      </c>
      <c r="B29" s="9" t="s">
        <v>265</v>
      </c>
      <c r="C29">
        <v>406.61</v>
      </c>
      <c r="D29">
        <f t="shared" si="2"/>
        <v>396.303</v>
      </c>
      <c r="H29" t="str">
        <f t="shared" si="3"/>
        <v>12/22/18 16:00:00</v>
      </c>
      <c r="I29" s="10">
        <v>25102.708330000001</v>
      </c>
      <c r="J29" s="10">
        <v>9.6510999999999996</v>
      </c>
      <c r="K29" s="10">
        <v>34.686199999999999</v>
      </c>
      <c r="L29" s="10">
        <v>1026.7725</v>
      </c>
      <c r="M29" s="214">
        <f t="shared" si="0"/>
        <v>43366.708330000001</v>
      </c>
      <c r="N29" s="213">
        <f t="shared" si="1"/>
        <v>17</v>
      </c>
      <c r="O29" s="10"/>
      <c r="P29" s="10"/>
    </row>
    <row r="30" spans="1:16">
      <c r="A30" t="s">
        <v>409</v>
      </c>
      <c r="B30" s="9" t="s">
        <v>266</v>
      </c>
      <c r="C30">
        <v>420.63</v>
      </c>
      <c r="D30">
        <f t="shared" si="2"/>
        <v>410.32299999999998</v>
      </c>
      <c r="H30" t="str">
        <f t="shared" si="3"/>
        <v>12/22/18 17:00:00</v>
      </c>
      <c r="I30" s="10">
        <v>25111.708330000001</v>
      </c>
      <c r="J30" s="10">
        <v>9.3272999999999993</v>
      </c>
      <c r="K30" s="10">
        <v>34.621600000000001</v>
      </c>
      <c r="L30" s="10">
        <v>1026.7757999999999</v>
      </c>
      <c r="M30" s="214">
        <f t="shared" si="0"/>
        <v>43375.708330000001</v>
      </c>
      <c r="N30" s="213">
        <f t="shared" si="1"/>
        <v>17</v>
      </c>
      <c r="O30" s="10"/>
      <c r="P30" s="10"/>
    </row>
    <row r="31" spans="1:16">
      <c r="A31" t="s">
        <v>409</v>
      </c>
      <c r="B31" s="9" t="s">
        <v>267</v>
      </c>
      <c r="C31">
        <v>407.08</v>
      </c>
      <c r="D31">
        <f t="shared" si="2"/>
        <v>396.77299999999997</v>
      </c>
      <c r="H31" t="str">
        <f t="shared" si="3"/>
        <v>12/31/18 16:00:00</v>
      </c>
      <c r="I31" s="10">
        <v>25120.708330000001</v>
      </c>
      <c r="J31" s="10">
        <v>8.9428999999999998</v>
      </c>
      <c r="K31" s="10">
        <v>34.494500000000002</v>
      </c>
      <c r="L31" s="10">
        <v>1026.7376999999999</v>
      </c>
      <c r="M31" s="214">
        <f t="shared" si="0"/>
        <v>43384.708330000001</v>
      </c>
      <c r="N31" s="213">
        <f t="shared" si="1"/>
        <v>17</v>
      </c>
      <c r="O31" s="10"/>
      <c r="P31" s="10"/>
    </row>
    <row r="32" spans="1:16">
      <c r="A32" t="s">
        <v>409</v>
      </c>
      <c r="B32" s="9" t="s">
        <v>268</v>
      </c>
      <c r="C32">
        <v>422.93</v>
      </c>
      <c r="D32">
        <f t="shared" si="2"/>
        <v>412.62299999999999</v>
      </c>
      <c r="H32" t="str">
        <f t="shared" si="3"/>
        <v>12/31/18 17:00:00</v>
      </c>
      <c r="I32" s="10">
        <v>25129.708330000001</v>
      </c>
      <c r="J32" s="10">
        <v>9.6267999999999994</v>
      </c>
      <c r="K32" s="10">
        <v>34.555199999999999</v>
      </c>
      <c r="L32" s="10">
        <v>1026.6736000000001</v>
      </c>
      <c r="M32" s="214">
        <f t="shared" si="0"/>
        <v>43393.708330000001</v>
      </c>
      <c r="N32" s="213">
        <f t="shared" si="1"/>
        <v>17</v>
      </c>
      <c r="O32" s="10"/>
      <c r="P32" s="10"/>
    </row>
    <row r="33" spans="1:16">
      <c r="A33" t="s">
        <v>409</v>
      </c>
      <c r="B33" s="9" t="s">
        <v>269</v>
      </c>
      <c r="C33">
        <v>414.04</v>
      </c>
      <c r="D33">
        <f t="shared" si="2"/>
        <v>403.733</v>
      </c>
      <c r="H33" t="str">
        <f t="shared" si="3"/>
        <v>01/09/19 16:00:00</v>
      </c>
      <c r="I33" s="10">
        <v>25138.708330000001</v>
      </c>
      <c r="J33" s="10">
        <v>9.1446000000000005</v>
      </c>
      <c r="K33" s="10">
        <v>34.544800000000002</v>
      </c>
      <c r="L33" s="10">
        <v>1026.7447999999999</v>
      </c>
      <c r="M33" s="214">
        <f t="shared" si="0"/>
        <v>43402.708330000001</v>
      </c>
      <c r="N33" s="213">
        <f t="shared" si="1"/>
        <v>17</v>
      </c>
      <c r="O33" s="10"/>
      <c r="P33" s="10"/>
    </row>
    <row r="34" spans="1:16">
      <c r="A34" t="s">
        <v>409</v>
      </c>
      <c r="B34" s="9" t="s">
        <v>270</v>
      </c>
      <c r="C34">
        <v>428.93</v>
      </c>
      <c r="D34">
        <f t="shared" si="2"/>
        <v>418.62299999999999</v>
      </c>
      <c r="H34" t="str">
        <f t="shared" si="3"/>
        <v>01/09/19 17:00:00</v>
      </c>
      <c r="I34" s="10">
        <v>25147.708330000001</v>
      </c>
      <c r="J34" s="10">
        <v>9.1435999999999993</v>
      </c>
      <c r="K34" s="10">
        <v>34.56</v>
      </c>
      <c r="L34" s="10">
        <v>1026.7570000000001</v>
      </c>
      <c r="M34" s="214">
        <f t="shared" si="0"/>
        <v>43411.708330000001</v>
      </c>
      <c r="N34" s="213">
        <f t="shared" si="1"/>
        <v>17</v>
      </c>
      <c r="O34" s="10"/>
      <c r="P34" s="10"/>
    </row>
    <row r="35" spans="1:16">
      <c r="A35" t="s">
        <v>409</v>
      </c>
      <c r="B35" s="9" t="s">
        <v>271</v>
      </c>
      <c r="C35">
        <v>421.9</v>
      </c>
      <c r="D35">
        <f t="shared" si="2"/>
        <v>411.59299999999996</v>
      </c>
      <c r="H35" t="str">
        <f t="shared" si="3"/>
        <v>01/18/19 16:00:00</v>
      </c>
      <c r="I35" s="10">
        <v>25156.708330000001</v>
      </c>
      <c r="J35" s="10">
        <v>9.4662000000000006</v>
      </c>
      <c r="K35" s="10">
        <v>34.568800000000003</v>
      </c>
      <c r="L35" s="10">
        <v>1026.7108000000001</v>
      </c>
      <c r="M35" s="214">
        <f t="shared" si="0"/>
        <v>43420.708330000001</v>
      </c>
      <c r="N35" s="213">
        <f t="shared" si="1"/>
        <v>17</v>
      </c>
      <c r="O35" s="10"/>
      <c r="P35" s="10"/>
    </row>
    <row r="36" spans="1:16">
      <c r="A36" t="s">
        <v>409</v>
      </c>
      <c r="B36" s="50" t="s">
        <v>272</v>
      </c>
      <c r="C36">
        <v>413.48</v>
      </c>
      <c r="D36">
        <f t="shared" si="2"/>
        <v>403.173</v>
      </c>
      <c r="H36" t="str">
        <f t="shared" si="3"/>
        <v>01/18/19 17:00:00</v>
      </c>
      <c r="I36" s="10">
        <v>25165.708330000001</v>
      </c>
      <c r="J36" s="10">
        <v>9.9175000000000004</v>
      </c>
      <c r="K36" s="10">
        <v>34.5505</v>
      </c>
      <c r="L36" s="10">
        <v>1026.6213</v>
      </c>
      <c r="M36" s="214">
        <f t="shared" si="0"/>
        <v>43429.708330000001</v>
      </c>
      <c r="N36" s="213">
        <f t="shared" si="1"/>
        <v>17</v>
      </c>
      <c r="O36" s="10"/>
      <c r="P36" s="10"/>
    </row>
    <row r="37" spans="1:16">
      <c r="A37" t="s">
        <v>409</v>
      </c>
      <c r="B37" s="51" t="s">
        <v>273</v>
      </c>
      <c r="C37">
        <v>426.21</v>
      </c>
      <c r="D37">
        <f t="shared" si="2"/>
        <v>415.90299999999996</v>
      </c>
      <c r="H37" t="str">
        <f t="shared" si="3"/>
        <v>01/27/19 16:00:00</v>
      </c>
      <c r="I37" s="10">
        <v>25174.708330000001</v>
      </c>
      <c r="J37" s="10">
        <v>9.8480000000000008</v>
      </c>
      <c r="K37" s="10">
        <v>34.5413</v>
      </c>
      <c r="L37" s="10">
        <v>1026.626</v>
      </c>
      <c r="M37" s="214">
        <f t="shared" si="0"/>
        <v>43438.708330000001</v>
      </c>
      <c r="N37" s="213">
        <f t="shared" si="1"/>
        <v>17</v>
      </c>
      <c r="O37" s="10"/>
      <c r="P37" s="10"/>
    </row>
    <row r="38" spans="1:16">
      <c r="A38" t="s">
        <v>409</v>
      </c>
      <c r="B38" s="51" t="s">
        <v>274</v>
      </c>
      <c r="C38">
        <v>432.21</v>
      </c>
      <c r="D38">
        <f t="shared" si="2"/>
        <v>421.90299999999996</v>
      </c>
      <c r="H38" t="str">
        <f t="shared" si="3"/>
        <v>01/27/19 17:00:00</v>
      </c>
      <c r="I38" s="10">
        <v>25183.708330000001</v>
      </c>
      <c r="J38" s="10">
        <v>10.415100000000001</v>
      </c>
      <c r="K38" s="10">
        <v>34.526400000000002</v>
      </c>
      <c r="L38" s="10">
        <v>1026.5173</v>
      </c>
      <c r="M38" s="214">
        <f t="shared" si="0"/>
        <v>43447.708330000001</v>
      </c>
      <c r="N38" s="213">
        <f t="shared" si="1"/>
        <v>17</v>
      </c>
      <c r="O38" s="10"/>
      <c r="P38" s="10"/>
    </row>
    <row r="39" spans="1:16">
      <c r="A39" t="s">
        <v>409</v>
      </c>
      <c r="B39" s="51" t="s">
        <v>275</v>
      </c>
      <c r="C39">
        <v>421.86</v>
      </c>
      <c r="D39">
        <f t="shared" si="2"/>
        <v>411.553</v>
      </c>
      <c r="H39" t="str">
        <f t="shared" si="3"/>
        <v>02/05/19 16:00:00</v>
      </c>
      <c r="I39" s="10">
        <v>25192.708330000001</v>
      </c>
      <c r="J39" s="10">
        <v>11.5288</v>
      </c>
      <c r="K39" s="10">
        <v>34.572000000000003</v>
      </c>
      <c r="L39" s="10">
        <v>1026.3545999999999</v>
      </c>
      <c r="M39" s="214">
        <f t="shared" si="0"/>
        <v>43456.708330000001</v>
      </c>
      <c r="N39" s="213">
        <f t="shared" si="1"/>
        <v>17</v>
      </c>
      <c r="O39" s="10"/>
      <c r="P39" s="10"/>
    </row>
    <row r="40" spans="1:16">
      <c r="A40" t="s">
        <v>409</v>
      </c>
      <c r="B40" s="51" t="s">
        <v>276</v>
      </c>
      <c r="C40">
        <v>422.46</v>
      </c>
      <c r="D40">
        <f t="shared" si="2"/>
        <v>412.15299999999996</v>
      </c>
      <c r="H40" t="str">
        <f t="shared" si="3"/>
        <v>02/05/19 17:00:00</v>
      </c>
      <c r="I40" s="10">
        <v>25201.708330000001</v>
      </c>
      <c r="J40" s="10">
        <v>10.7401</v>
      </c>
      <c r="K40" s="10">
        <v>34.544600000000003</v>
      </c>
      <c r="L40" s="10">
        <v>1026.4738</v>
      </c>
      <c r="M40" s="214">
        <f t="shared" si="0"/>
        <v>43465.708330000001</v>
      </c>
      <c r="N40" s="213">
        <f t="shared" si="1"/>
        <v>17</v>
      </c>
      <c r="O40" s="10"/>
      <c r="P40" s="10"/>
    </row>
    <row r="41" spans="1:16">
      <c r="A41" t="s">
        <v>409</v>
      </c>
      <c r="B41" s="51" t="s">
        <v>277</v>
      </c>
      <c r="C41">
        <v>414.13</v>
      </c>
      <c r="D41">
        <f t="shared" si="2"/>
        <v>403.82299999999998</v>
      </c>
      <c r="H41" t="str">
        <f t="shared" si="3"/>
        <v>02/14/19 16:00:00</v>
      </c>
      <c r="I41" s="10">
        <v>25210.708330000001</v>
      </c>
      <c r="J41" s="10">
        <v>10.986599999999999</v>
      </c>
      <c r="K41" s="10">
        <v>34.559199999999997</v>
      </c>
      <c r="L41" s="10">
        <v>1026.4409000000001</v>
      </c>
      <c r="M41" s="214">
        <f t="shared" si="0"/>
        <v>43474.708330000001</v>
      </c>
      <c r="N41" s="213">
        <f t="shared" si="1"/>
        <v>17</v>
      </c>
      <c r="O41" s="10"/>
      <c r="P41" s="10"/>
    </row>
    <row r="42" spans="1:16">
      <c r="A42" t="s">
        <v>409</v>
      </c>
      <c r="B42" s="51" t="s">
        <v>278</v>
      </c>
      <c r="C42">
        <v>337.55</v>
      </c>
      <c r="D42">
        <f t="shared" si="2"/>
        <v>327.24299999999999</v>
      </c>
      <c r="H42" t="str">
        <f t="shared" si="3"/>
        <v>02/14/19 17:00:00</v>
      </c>
      <c r="I42" s="10">
        <v>25219.708330000001</v>
      </c>
      <c r="J42" s="10">
        <v>11.762</v>
      </c>
      <c r="K42" s="10">
        <v>34.610999999999997</v>
      </c>
      <c r="L42" s="10">
        <v>1026.3382999999999</v>
      </c>
      <c r="M42" s="214">
        <f t="shared" si="0"/>
        <v>43483.708330000001</v>
      </c>
      <c r="N42" s="213">
        <f t="shared" si="1"/>
        <v>17</v>
      </c>
      <c r="O42" s="10"/>
      <c r="P42" s="10"/>
    </row>
    <row r="43" spans="1:16">
      <c r="A43" t="s">
        <v>409</v>
      </c>
      <c r="B43" s="51" t="s">
        <v>279</v>
      </c>
      <c r="C43">
        <v>417.93</v>
      </c>
      <c r="D43">
        <f t="shared" si="2"/>
        <v>407.62299999999999</v>
      </c>
      <c r="H43" t="str">
        <f t="shared" si="3"/>
        <v>02/23/19 16:00:00</v>
      </c>
      <c r="I43" s="10">
        <v>25228.708330000001</v>
      </c>
      <c r="J43" s="10">
        <v>10.893599999999999</v>
      </c>
      <c r="K43" s="10">
        <v>34.539700000000003</v>
      </c>
      <c r="L43" s="10">
        <v>1026.4422999999999</v>
      </c>
      <c r="M43" s="214">
        <f t="shared" si="0"/>
        <v>43492.708330000001</v>
      </c>
      <c r="N43" s="213">
        <f t="shared" si="1"/>
        <v>17</v>
      </c>
      <c r="O43" s="10"/>
      <c r="P43" s="10"/>
    </row>
    <row r="44" spans="1:16">
      <c r="A44" t="s">
        <v>409</v>
      </c>
      <c r="B44" s="51" t="s">
        <v>280</v>
      </c>
      <c r="C44">
        <v>424.57</v>
      </c>
      <c r="D44">
        <f t="shared" si="2"/>
        <v>414.26299999999998</v>
      </c>
      <c r="H44" t="str">
        <f t="shared" si="3"/>
        <v>02/23/19 17:00:00</v>
      </c>
      <c r="I44" s="10">
        <v>25237.708330000001</v>
      </c>
      <c r="J44" s="10">
        <v>11.363300000000001</v>
      </c>
      <c r="K44" s="10">
        <v>34.5929</v>
      </c>
      <c r="L44" s="10">
        <v>1026.3983000000001</v>
      </c>
      <c r="M44" s="214">
        <f t="shared" si="0"/>
        <v>43501.708330000001</v>
      </c>
      <c r="N44" s="213">
        <f t="shared" si="1"/>
        <v>17</v>
      </c>
      <c r="O44" s="10"/>
      <c r="P44" s="10"/>
    </row>
    <row r="45" spans="1:16">
      <c r="A45" t="s">
        <v>409</v>
      </c>
      <c r="B45" s="51" t="s">
        <v>281</v>
      </c>
      <c r="C45">
        <v>396.02</v>
      </c>
      <c r="D45">
        <f t="shared" si="2"/>
        <v>385.71299999999997</v>
      </c>
      <c r="H45" t="str">
        <f t="shared" si="3"/>
        <v>03/04/19 16:00:00</v>
      </c>
      <c r="I45" s="10">
        <v>25246.708330000001</v>
      </c>
      <c r="J45" s="10">
        <v>10.543200000000001</v>
      </c>
      <c r="K45" s="10">
        <v>34.515999999999998</v>
      </c>
      <c r="L45" s="10">
        <v>1026.4862000000001</v>
      </c>
      <c r="M45" s="214">
        <f t="shared" si="0"/>
        <v>43510.708330000001</v>
      </c>
      <c r="N45" s="213">
        <f t="shared" si="1"/>
        <v>17</v>
      </c>
      <c r="O45" s="10"/>
      <c r="P45" s="10"/>
    </row>
    <row r="46" spans="1:16">
      <c r="A46" t="s">
        <v>409</v>
      </c>
      <c r="B46" s="51" t="s">
        <v>282</v>
      </c>
      <c r="C46">
        <v>383.35</v>
      </c>
      <c r="D46">
        <f t="shared" si="2"/>
        <v>373.04300000000001</v>
      </c>
      <c r="H46" t="str">
        <f t="shared" si="3"/>
        <v>03/04/19 17:00:00</v>
      </c>
      <c r="I46" s="10">
        <v>25255.708330000001</v>
      </c>
      <c r="J46" s="10">
        <v>10.801399999999999</v>
      </c>
      <c r="K46" s="10">
        <v>34.528599999999997</v>
      </c>
      <c r="L46" s="10">
        <v>1026.4503999999999</v>
      </c>
      <c r="M46" s="214">
        <f t="shared" si="0"/>
        <v>43519.708330000001</v>
      </c>
      <c r="N46" s="213">
        <f t="shared" si="1"/>
        <v>17</v>
      </c>
      <c r="O46" s="10"/>
      <c r="P46" s="10"/>
    </row>
    <row r="47" spans="1:16">
      <c r="A47" t="s">
        <v>409</v>
      </c>
      <c r="B47" s="51" t="s">
        <v>283</v>
      </c>
      <c r="C47">
        <v>408.25</v>
      </c>
      <c r="D47">
        <f t="shared" si="2"/>
        <v>397.94299999999998</v>
      </c>
      <c r="H47" t="str">
        <f t="shared" si="3"/>
        <v>03/13/19 16:00:00</v>
      </c>
      <c r="I47" s="10">
        <v>25264.708330000001</v>
      </c>
      <c r="J47" s="10">
        <v>11.4328</v>
      </c>
      <c r="K47" s="10">
        <v>34.569600000000001</v>
      </c>
      <c r="L47" s="10">
        <v>1026.3676</v>
      </c>
      <c r="M47" s="214">
        <f t="shared" si="0"/>
        <v>43528.708330000001</v>
      </c>
      <c r="N47" s="213">
        <f t="shared" si="1"/>
        <v>17</v>
      </c>
      <c r="O47" s="10"/>
      <c r="P47" s="10"/>
    </row>
    <row r="48" spans="1:16">
      <c r="A48" t="s">
        <v>409</v>
      </c>
      <c r="B48" s="51" t="s">
        <v>284</v>
      </c>
      <c r="C48">
        <v>419.43</v>
      </c>
      <c r="D48">
        <f t="shared" si="2"/>
        <v>409.12299999999999</v>
      </c>
      <c r="H48" t="str">
        <f t="shared" si="3"/>
        <v>03/13/19 17:00:00</v>
      </c>
      <c r="I48" s="10">
        <v>25273.708330000001</v>
      </c>
      <c r="J48" s="10">
        <v>10.568199999999999</v>
      </c>
      <c r="K48" s="10">
        <v>34.551299999999998</v>
      </c>
      <c r="L48" s="10">
        <v>1026.5092</v>
      </c>
      <c r="M48" s="214">
        <f t="shared" si="0"/>
        <v>43537.708330000001</v>
      </c>
      <c r="N48" s="213">
        <f t="shared" si="1"/>
        <v>17</v>
      </c>
      <c r="O48" s="10"/>
      <c r="P48" s="10"/>
    </row>
    <row r="49" spans="1:16">
      <c r="A49" t="s">
        <v>409</v>
      </c>
      <c r="B49" s="51" t="s">
        <v>285</v>
      </c>
      <c r="C49">
        <v>399.77</v>
      </c>
      <c r="D49">
        <f t="shared" si="2"/>
        <v>389.46299999999997</v>
      </c>
      <c r="H49" t="str">
        <f t="shared" si="3"/>
        <v>03/22/19 16:00:00</v>
      </c>
      <c r="I49" s="10">
        <v>25282.708330000001</v>
      </c>
      <c r="J49" s="10">
        <v>11.5099</v>
      </c>
      <c r="K49" s="10">
        <v>34.564700000000002</v>
      </c>
      <c r="L49" s="10">
        <v>1026.3496</v>
      </c>
      <c r="M49" s="214">
        <f t="shared" si="0"/>
        <v>43546.708330000001</v>
      </c>
      <c r="N49" s="213">
        <f t="shared" si="1"/>
        <v>17</v>
      </c>
      <c r="O49" s="10"/>
      <c r="P49" s="10"/>
    </row>
    <row r="50" spans="1:16" ht="51">
      <c r="A50" t="s">
        <v>409</v>
      </c>
      <c r="B50" s="51" t="s">
        <v>286</v>
      </c>
      <c r="C50">
        <v>419</v>
      </c>
      <c r="D50" s="2" t="s">
        <v>401</v>
      </c>
      <c r="E50" s="2" t="s">
        <v>390</v>
      </c>
      <c r="H50" s="2" t="s">
        <v>410</v>
      </c>
      <c r="I50" s="215" t="s">
        <v>464</v>
      </c>
      <c r="J50" s="215" t="s">
        <v>466</v>
      </c>
      <c r="K50" s="215" t="s">
        <v>462</v>
      </c>
      <c r="L50" s="216" t="s">
        <v>465</v>
      </c>
      <c r="M50" s="217" t="s">
        <v>463</v>
      </c>
      <c r="N50" s="187" t="s">
        <v>542</v>
      </c>
      <c r="O50" s="10"/>
      <c r="P50" s="10"/>
    </row>
    <row r="52" spans="1:16">
      <c r="C52" s="92" t="s">
        <v>398</v>
      </c>
    </row>
    <row r="53" spans="1:16">
      <c r="C53" s="92" t="s">
        <v>399</v>
      </c>
    </row>
    <row r="54" spans="1:16">
      <c r="C54" s="137">
        <v>10.24</v>
      </c>
    </row>
    <row r="55" spans="1:16">
      <c r="C55" s="138">
        <v>10.45</v>
      </c>
    </row>
    <row r="56" spans="1:16">
      <c r="C56" s="138">
        <v>10.25</v>
      </c>
    </row>
    <row r="57" spans="1:16">
      <c r="C57" s="138">
        <v>10.3</v>
      </c>
    </row>
    <row r="58" spans="1:16">
      <c r="C58" s="138">
        <v>10.36</v>
      </c>
    </row>
    <row r="59" spans="1:16">
      <c r="C59" s="138">
        <v>10.32</v>
      </c>
    </row>
    <row r="60" spans="1:16">
      <c r="C60" s="138">
        <v>10.33</v>
      </c>
    </row>
    <row r="61" spans="1:16">
      <c r="C61" s="138">
        <v>10.32</v>
      </c>
    </row>
    <row r="62" spans="1:16">
      <c r="C62" s="138">
        <v>10.18</v>
      </c>
    </row>
    <row r="63" spans="1:16">
      <c r="C63" s="139">
        <v>10.32</v>
      </c>
    </row>
    <row r="64" spans="1:16">
      <c r="B64" s="7" t="s">
        <v>400</v>
      </c>
      <c r="C64">
        <f>AVERAGE(C54:C63)</f>
        <v>10.306999999999999</v>
      </c>
    </row>
    <row r="67" spans="1:12">
      <c r="A67" t="s">
        <v>550</v>
      </c>
      <c r="B67" t="s">
        <v>551</v>
      </c>
      <c r="C67" t="s">
        <v>552</v>
      </c>
      <c r="D67" t="s">
        <v>463</v>
      </c>
      <c r="E67" s="43" t="s">
        <v>472</v>
      </c>
      <c r="F67" s="43" t="s">
        <v>471</v>
      </c>
      <c r="G67" s="43" t="s">
        <v>470</v>
      </c>
      <c r="H67" s="43" t="s">
        <v>469</v>
      </c>
      <c r="I67" s="43" t="s">
        <v>468</v>
      </c>
      <c r="J67" s="43" t="s">
        <v>473</v>
      </c>
    </row>
    <row r="68" spans="1:12">
      <c r="B68" t="s">
        <v>548</v>
      </c>
      <c r="C68" t="s">
        <v>549</v>
      </c>
      <c r="D68" s="135">
        <v>43334.54791666667</v>
      </c>
      <c r="E68" s="141">
        <v>34.768248890000002</v>
      </c>
      <c r="F68" s="141">
        <v>34.770908890000001</v>
      </c>
      <c r="G68" s="141">
        <v>10.025655560000001</v>
      </c>
      <c r="H68" s="141">
        <v>10.02620222</v>
      </c>
      <c r="I68" s="141">
        <v>5.1540444399999998</v>
      </c>
      <c r="J68" s="141">
        <v>1026.7666022000001</v>
      </c>
      <c r="L68" s="141"/>
    </row>
    <row r="69" spans="1:12">
      <c r="D69" s="135">
        <v>43334.54791666667</v>
      </c>
      <c r="E69" s="141">
        <v>34.768248980000003</v>
      </c>
      <c r="F69" s="141">
        <v>34.770897959999999</v>
      </c>
      <c r="G69" s="141">
        <v>10.025955099999999</v>
      </c>
      <c r="H69" s="141">
        <v>10.026481629999999</v>
      </c>
      <c r="I69" s="141">
        <v>5.7538775500000003</v>
      </c>
      <c r="J69" s="141">
        <v>1026.7665388</v>
      </c>
      <c r="L69" s="141"/>
    </row>
    <row r="70" spans="1:12">
      <c r="D70" s="135">
        <v>43334.54791666667</v>
      </c>
      <c r="E70" s="141">
        <v>34.768179590000003</v>
      </c>
      <c r="F70" s="141">
        <v>34.770838779999998</v>
      </c>
      <c r="G70" s="141">
        <v>10.025765310000001</v>
      </c>
      <c r="H70" s="141">
        <v>10.02642653</v>
      </c>
      <c r="I70" s="141">
        <v>5.9234693900000002</v>
      </c>
      <c r="J70" s="141">
        <v>1026.7665449000001</v>
      </c>
      <c r="L70" s="141"/>
    </row>
    <row r="71" spans="1:12">
      <c r="E71" t="s">
        <v>474</v>
      </c>
    </row>
  </sheetData>
  <sortState ref="D2:N50">
    <sortCondition ref="N2:N50"/>
  </sortState>
  <pageMargins left="0.75" right="0.75" top="1" bottom="1" header="0.5" footer="0.5"/>
  <drawing r:id="rId1"/>
  <legacyDrawing r:id="rId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3FA923-665D-7547-BA1B-EAFB9CA76855}">
  <dimension ref="A1:S30"/>
  <sheetViews>
    <sheetView workbookViewId="0">
      <selection activeCell="D3" sqref="D3:D26"/>
    </sheetView>
  </sheetViews>
  <sheetFormatPr baseColWidth="10" defaultRowHeight="16"/>
  <cols>
    <col min="1" max="1" width="21.33203125" style="140" customWidth="1"/>
    <col min="2" max="2" width="7" style="140" customWidth="1"/>
    <col min="3" max="3" width="12.5" customWidth="1"/>
    <col min="4" max="5" width="14.33203125" customWidth="1"/>
    <col min="6" max="6" width="13.6640625" customWidth="1"/>
    <col min="7" max="7" width="14.1640625" customWidth="1"/>
    <col min="8" max="8" width="16.5" customWidth="1"/>
    <col min="9" max="9" width="13.33203125" customWidth="1"/>
  </cols>
  <sheetData>
    <row r="1" spans="1:19">
      <c r="C1" s="193" t="s">
        <v>485</v>
      </c>
      <c r="D1" s="18" t="s">
        <v>467</v>
      </c>
      <c r="E1" s="192"/>
      <c r="F1" s="192"/>
    </row>
    <row r="2" spans="1:19" ht="53">
      <c r="B2" s="211" t="s">
        <v>547</v>
      </c>
      <c r="C2" s="194" t="s">
        <v>343</v>
      </c>
      <c r="D2" s="190" t="s">
        <v>466</v>
      </c>
      <c r="E2" s="190" t="s">
        <v>462</v>
      </c>
      <c r="F2" s="191" t="s">
        <v>543</v>
      </c>
      <c r="G2" s="2" t="s">
        <v>544</v>
      </c>
      <c r="H2" t="s">
        <v>545</v>
      </c>
      <c r="I2" s="198" t="s">
        <v>546</v>
      </c>
      <c r="J2" s="291" t="s">
        <v>672</v>
      </c>
    </row>
    <row r="3" spans="1:19">
      <c r="A3" s="214">
        <v>43339.708330000001</v>
      </c>
      <c r="B3" s="212">
        <v>2</v>
      </c>
      <c r="C3" s="195">
        <v>34.142000000000003</v>
      </c>
      <c r="D3" s="189">
        <v>9.7929999999999993</v>
      </c>
      <c r="E3" s="189">
        <v>34.714700000000001</v>
      </c>
      <c r="F3" s="189">
        <v>1026.7692999999999</v>
      </c>
      <c r="G3">
        <f>C3/E3</f>
        <v>0.98350266601756609</v>
      </c>
      <c r="H3">
        <f>'bag wts'!D26</f>
        <v>414.93299999999999</v>
      </c>
      <c r="I3" s="27">
        <f>H3-(H3*G3)</f>
        <v>6.8452882813332394</v>
      </c>
      <c r="J3" s="295">
        <f>H3/1000</f>
        <v>0.414933</v>
      </c>
    </row>
    <row r="4" spans="1:19">
      <c r="A4" s="214">
        <v>43348.708330000001</v>
      </c>
      <c r="B4" s="212">
        <v>4</v>
      </c>
      <c r="C4" s="195">
        <v>34.264000000000003</v>
      </c>
      <c r="D4" s="29">
        <v>9.4969000000000001</v>
      </c>
      <c r="E4" s="29">
        <v>34.648000000000003</v>
      </c>
      <c r="F4" s="29">
        <v>1026.7683</v>
      </c>
      <c r="G4" s="132">
        <f t="shared" ref="G4:G26" si="0">C4/E4</f>
        <v>0.98891710921265297</v>
      </c>
      <c r="H4" s="132">
        <f>'bag wts'!D27</f>
        <v>339.82299999999998</v>
      </c>
      <c r="I4" s="27">
        <f t="shared" ref="I4:I26" si="1">H4-(H4*G4)</f>
        <v>3.7662211960286527</v>
      </c>
      <c r="J4" s="295">
        <f t="shared" ref="J4:J26" si="2">H4/1000</f>
        <v>0.33982299999999999</v>
      </c>
    </row>
    <row r="5" spans="1:19">
      <c r="A5" s="214">
        <v>43357.708330000001</v>
      </c>
      <c r="B5" s="212">
        <v>6</v>
      </c>
      <c r="C5" s="195">
        <v>34.323</v>
      </c>
      <c r="D5" s="29">
        <v>9.4426000000000005</v>
      </c>
      <c r="E5" s="29">
        <v>34.622700000000002</v>
      </c>
      <c r="F5" s="29">
        <v>1026.7570000000001</v>
      </c>
      <c r="G5" s="132">
        <f t="shared" si="0"/>
        <v>0.99134382933739995</v>
      </c>
      <c r="H5" s="132">
        <f>'bag wts'!D28</f>
        <v>384.173</v>
      </c>
      <c r="I5" s="27">
        <f t="shared" si="1"/>
        <v>3.3254670519630736</v>
      </c>
      <c r="J5" s="295">
        <f t="shared" si="2"/>
        <v>0.38417299999999999</v>
      </c>
    </row>
    <row r="6" spans="1:19">
      <c r="A6" s="214">
        <v>43366.708330000001</v>
      </c>
      <c r="B6" s="212">
        <v>8</v>
      </c>
      <c r="C6" s="195">
        <v>34.323</v>
      </c>
      <c r="D6" s="29">
        <v>9.6510999999999996</v>
      </c>
      <c r="E6" s="29">
        <v>34.686199999999999</v>
      </c>
      <c r="F6" s="29">
        <v>1026.7725</v>
      </c>
      <c r="G6" s="132">
        <f t="shared" si="0"/>
        <v>0.98952897694183861</v>
      </c>
      <c r="H6" s="132">
        <f>'bag wts'!D29</f>
        <v>396.303</v>
      </c>
      <c r="I6" s="27">
        <f t="shared" si="1"/>
        <v>4.1496978510185158</v>
      </c>
      <c r="J6" s="295">
        <f t="shared" si="2"/>
        <v>0.39630300000000002</v>
      </c>
    </row>
    <row r="7" spans="1:19">
      <c r="A7" s="214">
        <v>43375.708330000001</v>
      </c>
      <c r="B7" s="212">
        <v>10</v>
      </c>
      <c r="C7" s="196">
        <v>34.215000000000003</v>
      </c>
      <c r="D7" s="29">
        <v>9.3272999999999993</v>
      </c>
      <c r="E7" s="29">
        <v>34.621600000000001</v>
      </c>
      <c r="F7" s="29">
        <v>1026.7757999999999</v>
      </c>
      <c r="G7" s="132">
        <f t="shared" si="0"/>
        <v>0.98825588649860208</v>
      </c>
      <c r="H7" s="132">
        <f>'bag wts'!D30</f>
        <v>410.32299999999998</v>
      </c>
      <c r="I7" s="27">
        <f t="shared" si="1"/>
        <v>4.818879884234093</v>
      </c>
      <c r="J7" s="295">
        <f t="shared" si="2"/>
        <v>0.41032299999999999</v>
      </c>
    </row>
    <row r="8" spans="1:19">
      <c r="A8" s="214">
        <v>43384.708330000001</v>
      </c>
      <c r="B8" s="212">
        <v>12</v>
      </c>
      <c r="C8" s="196">
        <v>33.738</v>
      </c>
      <c r="D8" s="29">
        <v>8.9428999999999998</v>
      </c>
      <c r="E8" s="29">
        <v>34.494500000000002</v>
      </c>
      <c r="F8" s="29">
        <v>1026.7376999999999</v>
      </c>
      <c r="G8" s="132">
        <f t="shared" si="0"/>
        <v>0.97806896751656058</v>
      </c>
      <c r="H8" s="132">
        <f>'bag wts'!D31</f>
        <v>396.77299999999997</v>
      </c>
      <c r="I8" s="208">
        <f t="shared" si="1"/>
        <v>8.7016415515516883</v>
      </c>
      <c r="J8" s="295">
        <f t="shared" si="2"/>
        <v>0.39677299999999999</v>
      </c>
    </row>
    <row r="9" spans="1:19">
      <c r="A9" s="214">
        <v>43393.708330000001</v>
      </c>
      <c r="B9" s="212">
        <v>14</v>
      </c>
      <c r="C9" s="196">
        <v>34.201999999999998</v>
      </c>
      <c r="D9" s="29">
        <v>9.6267999999999994</v>
      </c>
      <c r="E9" s="29">
        <v>34.555199999999999</v>
      </c>
      <c r="F9" s="29">
        <v>1026.6736000000001</v>
      </c>
      <c r="G9" s="132">
        <f t="shared" si="0"/>
        <v>0.98977867296383759</v>
      </c>
      <c r="H9" s="132">
        <f>'bag wts'!D32</f>
        <v>412.62299999999999</v>
      </c>
      <c r="I9" s="27">
        <f t="shared" si="1"/>
        <v>4.2175546256424354</v>
      </c>
      <c r="J9" s="295">
        <f t="shared" si="2"/>
        <v>0.41262300000000002</v>
      </c>
    </row>
    <row r="10" spans="1:19">
      <c r="A10" s="214">
        <v>43402.708330000001</v>
      </c>
      <c r="B10" s="212">
        <v>16</v>
      </c>
      <c r="C10" s="196">
        <v>34.146000000000001</v>
      </c>
      <c r="D10" s="29">
        <v>9.1446000000000005</v>
      </c>
      <c r="E10" s="29">
        <v>34.544800000000002</v>
      </c>
      <c r="F10" s="29">
        <v>1026.7447999999999</v>
      </c>
      <c r="G10" s="132">
        <f t="shared" si="0"/>
        <v>0.98845557073712975</v>
      </c>
      <c r="H10" s="132">
        <f>'bag wts'!D33</f>
        <v>403.733</v>
      </c>
      <c r="I10" s="27">
        <f t="shared" si="1"/>
        <v>4.6608670595863941</v>
      </c>
      <c r="J10" s="295">
        <f t="shared" si="2"/>
        <v>0.40373300000000001</v>
      </c>
    </row>
    <row r="11" spans="1:19">
      <c r="A11" s="214">
        <v>43411.708330000001</v>
      </c>
      <c r="B11" s="212">
        <v>18</v>
      </c>
      <c r="C11" s="196">
        <v>34.191000000000003</v>
      </c>
      <c r="D11" s="29">
        <v>9.1435999999999993</v>
      </c>
      <c r="E11" s="29">
        <v>34.56</v>
      </c>
      <c r="F11" s="29">
        <v>1026.7570000000001</v>
      </c>
      <c r="G11" s="132">
        <f t="shared" si="0"/>
        <v>0.98932291666666672</v>
      </c>
      <c r="H11" s="132">
        <f>'bag wts'!D34</f>
        <v>418.62299999999999</v>
      </c>
      <c r="I11" s="27">
        <f t="shared" si="1"/>
        <v>4.4696726562499975</v>
      </c>
      <c r="J11" s="295">
        <f t="shared" si="2"/>
        <v>0.41862299999999997</v>
      </c>
    </row>
    <row r="12" spans="1:19">
      <c r="A12" s="214">
        <v>43420.708330000001</v>
      </c>
      <c r="B12" s="212">
        <v>20</v>
      </c>
      <c r="C12" s="196">
        <v>34.197000000000003</v>
      </c>
      <c r="D12" s="29">
        <v>9.4662000000000006</v>
      </c>
      <c r="E12" s="29">
        <v>34.568800000000003</v>
      </c>
      <c r="F12" s="29">
        <v>1026.7108000000001</v>
      </c>
      <c r="G12" s="132">
        <f t="shared" si="0"/>
        <v>0.98924463678230079</v>
      </c>
      <c r="H12" s="132">
        <f>'bag wts'!D35</f>
        <v>411.59299999999996</v>
      </c>
      <c r="I12" s="27">
        <f t="shared" si="1"/>
        <v>4.4268322128624504</v>
      </c>
      <c r="J12" s="295">
        <f t="shared" si="2"/>
        <v>0.41159299999999999</v>
      </c>
    </row>
    <row r="13" spans="1:19">
      <c r="A13" s="214">
        <v>43429.708330000001</v>
      </c>
      <c r="B13" s="212">
        <v>22</v>
      </c>
      <c r="C13" s="196">
        <v>34.170999999999999</v>
      </c>
      <c r="D13" s="29">
        <v>9.9175000000000004</v>
      </c>
      <c r="E13" s="29">
        <v>34.5505</v>
      </c>
      <c r="F13" s="29">
        <v>1026.6213</v>
      </c>
      <c r="G13" s="132">
        <f t="shared" si="0"/>
        <v>0.98901607791493606</v>
      </c>
      <c r="H13" s="132">
        <f>'bag wts'!D36</f>
        <v>403.173</v>
      </c>
      <c r="I13" s="27">
        <f t="shared" si="1"/>
        <v>4.4284208188014986</v>
      </c>
      <c r="J13" s="295">
        <f t="shared" si="2"/>
        <v>0.403173</v>
      </c>
      <c r="S13" s="210"/>
    </row>
    <row r="14" spans="1:19">
      <c r="A14" s="214">
        <v>43438.708330000001</v>
      </c>
      <c r="B14" s="212">
        <v>24</v>
      </c>
      <c r="C14" s="196">
        <v>34.104999999999997</v>
      </c>
      <c r="D14" s="29">
        <v>9.8480000000000008</v>
      </c>
      <c r="E14" s="29">
        <v>34.5413</v>
      </c>
      <c r="F14" s="29">
        <v>1026.626</v>
      </c>
      <c r="G14" s="132">
        <f t="shared" si="0"/>
        <v>0.98736874408316988</v>
      </c>
      <c r="H14" s="132">
        <f>'bag wts'!D37</f>
        <v>415.90299999999996</v>
      </c>
      <c r="I14" s="27">
        <f t="shared" si="1"/>
        <v>5.2533772295773815</v>
      </c>
      <c r="J14" s="295">
        <f t="shared" si="2"/>
        <v>0.41590299999999997</v>
      </c>
    </row>
    <row r="15" spans="1:19">
      <c r="A15" s="214">
        <v>43447.708330000001</v>
      </c>
      <c r="B15" s="212">
        <v>26</v>
      </c>
      <c r="C15" s="196">
        <v>34.026000000000003</v>
      </c>
      <c r="D15" s="29">
        <v>10.415100000000001</v>
      </c>
      <c r="E15" s="29">
        <v>34.526400000000002</v>
      </c>
      <c r="F15" s="29">
        <v>1026.5173</v>
      </c>
      <c r="G15" s="132">
        <f t="shared" si="0"/>
        <v>0.98550674266648131</v>
      </c>
      <c r="H15" s="132">
        <f>'bag wts'!D38</f>
        <v>421.90299999999996</v>
      </c>
      <c r="I15" s="27">
        <f t="shared" si="1"/>
        <v>6.1147487487835406</v>
      </c>
      <c r="J15" s="295">
        <f t="shared" si="2"/>
        <v>0.42190299999999997</v>
      </c>
    </row>
    <row r="16" spans="1:19">
      <c r="A16" s="214">
        <v>43456.708330000001</v>
      </c>
      <c r="B16" s="212">
        <v>28</v>
      </c>
      <c r="C16" s="196">
        <v>33.741999999999997</v>
      </c>
      <c r="D16" s="29">
        <v>11.5288</v>
      </c>
      <c r="E16" s="29">
        <v>34.572000000000003</v>
      </c>
      <c r="F16" s="29">
        <v>1026.3545999999999</v>
      </c>
      <c r="G16" s="132">
        <f t="shared" si="0"/>
        <v>0.97599213236144844</v>
      </c>
      <c r="H16" s="132">
        <f>'bag wts'!D39</f>
        <v>411.553</v>
      </c>
      <c r="I16" s="208">
        <f t="shared" si="1"/>
        <v>9.880509950248836</v>
      </c>
      <c r="J16" s="295">
        <f t="shared" si="2"/>
        <v>0.411553</v>
      </c>
    </row>
    <row r="17" spans="1:10">
      <c r="A17" s="214">
        <v>43465.708330000001</v>
      </c>
      <c r="B17" s="212">
        <v>30</v>
      </c>
      <c r="C17" s="196">
        <v>33.543999999999997</v>
      </c>
      <c r="D17" s="29">
        <v>10.7401</v>
      </c>
      <c r="E17" s="29">
        <v>34.544600000000003</v>
      </c>
      <c r="F17" s="29">
        <v>1026.4738</v>
      </c>
      <c r="G17" s="132">
        <f t="shared" si="0"/>
        <v>0.97103454664404842</v>
      </c>
      <c r="H17" s="132">
        <f>'bag wts'!D40</f>
        <v>412.15299999999996</v>
      </c>
      <c r="I17" s="208">
        <f t="shared" si="1"/>
        <v>11.938198497015492</v>
      </c>
      <c r="J17" s="295">
        <f t="shared" si="2"/>
        <v>0.41215299999999994</v>
      </c>
    </row>
    <row r="18" spans="1:10">
      <c r="A18" s="214">
        <v>43474.708330000001</v>
      </c>
      <c r="B18" s="212">
        <v>32</v>
      </c>
      <c r="C18" s="196">
        <v>34.191000000000003</v>
      </c>
      <c r="D18" s="29">
        <v>10.986599999999999</v>
      </c>
      <c r="E18" s="29">
        <v>34.559199999999997</v>
      </c>
      <c r="F18" s="29">
        <v>1026.4409000000001</v>
      </c>
      <c r="G18" s="132">
        <f t="shared" si="0"/>
        <v>0.98934581819023604</v>
      </c>
      <c r="H18" s="132">
        <f>'bag wts'!D41</f>
        <v>403.82299999999998</v>
      </c>
      <c r="I18" s="27">
        <f t="shared" si="1"/>
        <v>4.3024036609643304</v>
      </c>
      <c r="J18" s="295">
        <f t="shared" si="2"/>
        <v>0.40382299999999999</v>
      </c>
    </row>
    <row r="19" spans="1:10">
      <c r="A19" s="214">
        <v>43483.708330000001</v>
      </c>
      <c r="B19" s="212">
        <v>34</v>
      </c>
      <c r="C19" s="196">
        <v>33.908000000000001</v>
      </c>
      <c r="D19" s="29">
        <v>11.762</v>
      </c>
      <c r="E19" s="29">
        <v>34.610999999999997</v>
      </c>
      <c r="F19" s="29">
        <v>1026.3382999999999</v>
      </c>
      <c r="G19" s="132">
        <f t="shared" si="0"/>
        <v>0.97968853832596581</v>
      </c>
      <c r="H19" s="132">
        <f>'bag wts'!D42</f>
        <v>327.24299999999999</v>
      </c>
      <c r="I19" s="27">
        <f t="shared" si="1"/>
        <v>6.6467836525959569</v>
      </c>
      <c r="J19" s="295">
        <f t="shared" si="2"/>
        <v>0.32724300000000001</v>
      </c>
    </row>
    <row r="20" spans="1:10">
      <c r="A20" s="214">
        <v>43492.708330000001</v>
      </c>
      <c r="B20" s="212">
        <v>36</v>
      </c>
      <c r="C20" s="196">
        <v>34.204000000000001</v>
      </c>
      <c r="D20" s="29">
        <v>10.893599999999999</v>
      </c>
      <c r="E20" s="29">
        <v>34.539700000000003</v>
      </c>
      <c r="F20" s="29">
        <v>1026.4422999999999</v>
      </c>
      <c r="G20" s="132">
        <f t="shared" si="0"/>
        <v>0.99028074939851818</v>
      </c>
      <c r="H20" s="132">
        <f>'bag wts'!D43</f>
        <v>407.62299999999999</v>
      </c>
      <c r="I20" s="27">
        <f t="shared" si="1"/>
        <v>3.9617900879278523</v>
      </c>
      <c r="J20" s="295">
        <f t="shared" si="2"/>
        <v>0.40762300000000001</v>
      </c>
    </row>
    <row r="21" spans="1:10">
      <c r="A21" s="214">
        <v>43501.708330000001</v>
      </c>
      <c r="B21" s="212">
        <v>38</v>
      </c>
      <c r="C21" s="196">
        <v>34.225000000000001</v>
      </c>
      <c r="D21" s="29">
        <v>11.363300000000001</v>
      </c>
      <c r="E21" s="29">
        <v>34.5929</v>
      </c>
      <c r="F21" s="29">
        <v>1026.3983000000001</v>
      </c>
      <c r="G21" s="132">
        <f t="shared" si="0"/>
        <v>0.98936486966978776</v>
      </c>
      <c r="H21" s="132">
        <f>'bag wts'!D44</f>
        <v>414.26299999999998</v>
      </c>
      <c r="I21" s="27">
        <f t="shared" si="1"/>
        <v>4.4057409959847291</v>
      </c>
      <c r="J21" s="295">
        <f t="shared" si="2"/>
        <v>0.41426299999999999</v>
      </c>
    </row>
    <row r="22" spans="1:10">
      <c r="A22" s="214">
        <v>43510.708330000001</v>
      </c>
      <c r="B22" s="212">
        <v>40</v>
      </c>
      <c r="C22" s="196">
        <v>34.122</v>
      </c>
      <c r="D22" s="29">
        <v>10.543200000000001</v>
      </c>
      <c r="E22" s="29">
        <v>34.515999999999998</v>
      </c>
      <c r="F22" s="29">
        <v>1026.4862000000001</v>
      </c>
      <c r="G22" s="132">
        <f t="shared" si="0"/>
        <v>0.98858500405608996</v>
      </c>
      <c r="H22" s="132">
        <f>'bag wts'!D45</f>
        <v>385.71299999999997</v>
      </c>
      <c r="I22" s="27">
        <f t="shared" si="1"/>
        <v>4.4029123305134021</v>
      </c>
      <c r="J22" s="295">
        <f t="shared" si="2"/>
        <v>0.38571299999999997</v>
      </c>
    </row>
    <row r="23" spans="1:10">
      <c r="A23" s="214">
        <v>43519.708330000001</v>
      </c>
      <c r="B23" s="212">
        <v>42</v>
      </c>
      <c r="C23" s="196">
        <v>33.892000000000003</v>
      </c>
      <c r="D23" s="29">
        <v>10.801399999999999</v>
      </c>
      <c r="E23" s="29">
        <v>34.528599999999997</v>
      </c>
      <c r="F23" s="29">
        <v>1026.4503999999999</v>
      </c>
      <c r="G23" s="132">
        <f t="shared" si="0"/>
        <v>0.98156311000156404</v>
      </c>
      <c r="H23" s="132">
        <f>'bag wts'!D46</f>
        <v>373.04300000000001</v>
      </c>
      <c r="I23" s="27">
        <f t="shared" si="1"/>
        <v>6.8777527556865721</v>
      </c>
      <c r="J23" s="295">
        <f t="shared" si="2"/>
        <v>0.37304300000000001</v>
      </c>
    </row>
    <row r="24" spans="1:10">
      <c r="A24" s="214">
        <v>43528.708330000001</v>
      </c>
      <c r="B24" s="212">
        <v>44</v>
      </c>
      <c r="C24" s="196">
        <v>34.216999999999999</v>
      </c>
      <c r="D24" s="29">
        <v>11.4328</v>
      </c>
      <c r="E24" s="29">
        <v>34.569600000000001</v>
      </c>
      <c r="F24" s="29">
        <v>1026.3676</v>
      </c>
      <c r="G24" s="132">
        <f t="shared" si="0"/>
        <v>0.98980028695732658</v>
      </c>
      <c r="H24" s="132">
        <f>'bag wts'!D47</f>
        <v>397.94299999999998</v>
      </c>
      <c r="I24" s="27">
        <f t="shared" si="1"/>
        <v>4.0589044073406058</v>
      </c>
      <c r="J24" s="295">
        <f t="shared" si="2"/>
        <v>0.39794299999999999</v>
      </c>
    </row>
    <row r="25" spans="1:10">
      <c r="A25" s="214">
        <v>43537.708330000001</v>
      </c>
      <c r="B25" s="212">
        <v>46</v>
      </c>
      <c r="C25" s="196">
        <v>34.179000000000002</v>
      </c>
      <c r="D25" s="29">
        <v>10.568199999999999</v>
      </c>
      <c r="E25" s="29">
        <v>34.551299999999998</v>
      </c>
      <c r="F25" s="29">
        <v>1026.5092</v>
      </c>
      <c r="G25" s="132">
        <f t="shared" si="0"/>
        <v>0.98922471802797596</v>
      </c>
      <c r="H25" s="132">
        <f>'bag wts'!D48</f>
        <v>409.12299999999999</v>
      </c>
      <c r="I25" s="27">
        <f t="shared" si="1"/>
        <v>4.4084156862404029</v>
      </c>
      <c r="J25" s="295">
        <f t="shared" si="2"/>
        <v>0.40912300000000001</v>
      </c>
    </row>
    <row r="26" spans="1:10">
      <c r="A26" s="214">
        <v>43546.708330000001</v>
      </c>
      <c r="B26" s="212">
        <v>48</v>
      </c>
      <c r="C26" s="197">
        <v>34.216999999999999</v>
      </c>
      <c r="D26" s="29">
        <v>11.5099</v>
      </c>
      <c r="E26" s="29">
        <v>34.564700000000002</v>
      </c>
      <c r="F26" s="29">
        <v>1026.3496</v>
      </c>
      <c r="G26" s="132">
        <f t="shared" si="0"/>
        <v>0.98994060414237639</v>
      </c>
      <c r="H26" s="132">
        <f>'bag wts'!D49</f>
        <v>389.46299999999997</v>
      </c>
      <c r="I26" s="27">
        <f t="shared" si="1"/>
        <v>3.9177624888976652</v>
      </c>
      <c r="J26" s="295">
        <f t="shared" si="2"/>
        <v>0.38946299999999995</v>
      </c>
    </row>
    <row r="28" spans="1:10">
      <c r="A28" s="135">
        <v>43334.54791666667</v>
      </c>
      <c r="B28" s="140" t="s">
        <v>554</v>
      </c>
      <c r="D28" s="141">
        <v>10.025655560000001</v>
      </c>
      <c r="E28" s="141">
        <v>34.768248890000002</v>
      </c>
      <c r="F28" s="141">
        <v>1026.7666022000001</v>
      </c>
    </row>
    <row r="29" spans="1:10">
      <c r="A29" s="135">
        <v>43334.54791666667</v>
      </c>
      <c r="B29" s="140" t="s">
        <v>554</v>
      </c>
      <c r="D29" s="141">
        <v>10.025955099999999</v>
      </c>
      <c r="E29" s="141">
        <v>34.768248980000003</v>
      </c>
      <c r="F29" s="141">
        <v>1026.7665388</v>
      </c>
    </row>
    <row r="30" spans="1:10">
      <c r="A30" s="135">
        <v>43334.54791666667</v>
      </c>
      <c r="B30" s="140" t="s">
        <v>554</v>
      </c>
      <c r="D30" s="141">
        <v>10.025765310000001</v>
      </c>
      <c r="E30" s="141">
        <v>34.768179590000003</v>
      </c>
      <c r="F30" s="141">
        <v>1026.7665449000001</v>
      </c>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E83F04-828C-694C-BB94-2192F5D5ACBD}">
  <dimension ref="A1:N101"/>
  <sheetViews>
    <sheetView tabSelected="1" topLeftCell="F25" zoomScale="125" zoomScaleNormal="125" workbookViewId="0">
      <selection activeCell="N83" sqref="N83"/>
    </sheetView>
  </sheetViews>
  <sheetFormatPr baseColWidth="10" defaultRowHeight="16"/>
  <cols>
    <col min="1" max="1" width="16.1640625" customWidth="1"/>
    <col min="2" max="2" width="34" customWidth="1"/>
    <col min="12" max="12" width="17.6640625" customWidth="1"/>
    <col min="13" max="13" width="15.83203125" customWidth="1"/>
  </cols>
  <sheetData>
    <row r="1" spans="1:4">
      <c r="A1" t="s">
        <v>480</v>
      </c>
      <c r="B1" s="221" t="s">
        <v>463</v>
      </c>
      <c r="C1" s="222" t="s">
        <v>555</v>
      </c>
      <c r="D1" s="222" t="s">
        <v>556</v>
      </c>
    </row>
    <row r="2" spans="1:4">
      <c r="B2" s="223">
        <v>43334.54791666667</v>
      </c>
      <c r="C2" s="221">
        <v>34.768248890000002</v>
      </c>
      <c r="D2" s="221">
        <v>10.02620222</v>
      </c>
    </row>
    <row r="3" spans="1:4">
      <c r="B3" s="223">
        <v>43334.54791666667</v>
      </c>
      <c r="C3" s="221">
        <v>34.768248980000003</v>
      </c>
      <c r="D3" s="221">
        <v>10.026481629999999</v>
      </c>
    </row>
    <row r="4" spans="1:4">
      <c r="B4" s="223">
        <v>43334.54791666667</v>
      </c>
      <c r="C4" s="221">
        <v>34.768179590000003</v>
      </c>
      <c r="D4" s="221">
        <v>10.02642653</v>
      </c>
    </row>
    <row r="17" spans="1:7">
      <c r="B17" s="209" t="s">
        <v>626</v>
      </c>
      <c r="C17" s="93" t="s">
        <v>559</v>
      </c>
      <c r="D17" s="93" t="s">
        <v>560</v>
      </c>
      <c r="E17" s="93" t="s">
        <v>561</v>
      </c>
    </row>
    <row r="18" spans="1:7">
      <c r="B18" s="43" t="s">
        <v>629</v>
      </c>
      <c r="C18" s="93" t="s">
        <v>655</v>
      </c>
      <c r="D18" s="93" t="s">
        <v>655</v>
      </c>
      <c r="E18" s="93" t="s">
        <v>655</v>
      </c>
      <c r="G18" s="93" t="s">
        <v>668</v>
      </c>
    </row>
    <row r="19" spans="1:7">
      <c r="A19" t="s">
        <v>630</v>
      </c>
      <c r="B19" s="135">
        <v>43339.708330000001</v>
      </c>
      <c r="C19" s="203">
        <v>12.01687003453841</v>
      </c>
      <c r="D19" s="203">
        <v>0.95560606372719958</v>
      </c>
      <c r="E19" s="203">
        <v>3.0698225881391905</v>
      </c>
      <c r="F19" s="255">
        <v>2</v>
      </c>
      <c r="G19" s="27">
        <f>C19/D19</f>
        <v>12.575129533678755</v>
      </c>
    </row>
    <row r="20" spans="1:7">
      <c r="A20" t="s">
        <v>631</v>
      </c>
      <c r="B20" s="135">
        <v>43348.708330000001</v>
      </c>
      <c r="C20" s="203">
        <v>12.625706300207135</v>
      </c>
      <c r="D20" s="203">
        <v>1.024238264603387</v>
      </c>
      <c r="E20" s="203">
        <v>2.5605956615084677</v>
      </c>
      <c r="F20" s="255">
        <v>4</v>
      </c>
      <c r="G20" s="27">
        <f t="shared" ref="G20:G58" si="0">C20/D20</f>
        <v>12.326923076923077</v>
      </c>
    </row>
    <row r="21" spans="1:7">
      <c r="A21" s="241" t="s">
        <v>632</v>
      </c>
      <c r="B21" s="135">
        <v>43357.708330000001</v>
      </c>
      <c r="C21" s="203">
        <v>12.516342765355637</v>
      </c>
      <c r="D21" s="203">
        <v>1.0905133806550047</v>
      </c>
      <c r="E21" s="203">
        <v>2.5543556663991098</v>
      </c>
      <c r="F21" s="255">
        <v>6</v>
      </c>
      <c r="G21" s="27">
        <f t="shared" si="0"/>
        <v>11.477477477477475</v>
      </c>
    </row>
    <row r="22" spans="1:7">
      <c r="A22" s="241" t="s">
        <v>633</v>
      </c>
      <c r="B22" s="135">
        <v>43366.708330000001</v>
      </c>
      <c r="C22" s="203">
        <v>12.273366656398574</v>
      </c>
      <c r="D22" s="203">
        <v>0.98423148808328564</v>
      </c>
      <c r="E22" s="203">
        <v>2.3621555713998852</v>
      </c>
      <c r="F22" s="255">
        <v>8</v>
      </c>
      <c r="G22" s="27">
        <f t="shared" si="0"/>
        <v>12.470000000000002</v>
      </c>
    </row>
    <row r="23" spans="1:7">
      <c r="A23" s="241" t="s">
        <v>634</v>
      </c>
      <c r="B23" s="135">
        <v>43375.708330000001</v>
      </c>
      <c r="C23" s="203">
        <v>12.781886062611747</v>
      </c>
      <c r="D23" s="203">
        <v>1.0052061514158812</v>
      </c>
      <c r="E23" s="203">
        <v>2.2666413218201247</v>
      </c>
      <c r="F23" s="255">
        <v>10</v>
      </c>
      <c r="G23" s="27">
        <f t="shared" si="0"/>
        <v>12.715686274509807</v>
      </c>
    </row>
    <row r="24" spans="1:7">
      <c r="A24" s="241" t="s">
        <v>635</v>
      </c>
      <c r="B24" s="135">
        <v>43384.708330000001</v>
      </c>
      <c r="C24" s="203">
        <v>13.343685880671561</v>
      </c>
      <c r="D24" s="203">
        <v>1.065503275546162</v>
      </c>
      <c r="E24" s="203">
        <v>3.2861315974788168</v>
      </c>
      <c r="F24" s="255">
        <v>12</v>
      </c>
      <c r="G24" s="27">
        <f t="shared" si="0"/>
        <v>12.523364485981308</v>
      </c>
    </row>
    <row r="25" spans="1:7">
      <c r="A25" s="241" t="s">
        <v>636</v>
      </c>
      <c r="B25" s="135">
        <v>43393.708330000001</v>
      </c>
      <c r="C25" s="289">
        <v>12.576516572718726</v>
      </c>
      <c r="D25" s="203">
        <v>1.2104159142757458</v>
      </c>
      <c r="E25" s="203">
        <v>3.739496320526694</v>
      </c>
      <c r="F25" s="255">
        <v>14</v>
      </c>
      <c r="G25" s="27">
        <f t="shared" si="0"/>
        <v>10.390243902439025</v>
      </c>
    </row>
    <row r="26" spans="1:7">
      <c r="A26" s="241" t="s">
        <v>637</v>
      </c>
      <c r="B26" s="135">
        <v>43402.708330000001</v>
      </c>
      <c r="C26" s="203">
        <v>13.607364338015543</v>
      </c>
      <c r="D26" s="203">
        <v>1.2119520735524343</v>
      </c>
      <c r="E26" s="203">
        <v>3.7442421784546749</v>
      </c>
      <c r="F26" s="255">
        <v>16</v>
      </c>
      <c r="G26" s="27">
        <f t="shared" si="0"/>
        <v>11.227642276422765</v>
      </c>
    </row>
    <row r="27" spans="1:7">
      <c r="A27" s="241" t="s">
        <v>638</v>
      </c>
      <c r="B27" s="135">
        <v>43411.708330000001</v>
      </c>
      <c r="C27" s="203">
        <v>11.646059458918725</v>
      </c>
      <c r="D27" s="203">
        <v>0.9352287815699738</v>
      </c>
      <c r="E27" s="203">
        <v>3.0517991819651775</v>
      </c>
      <c r="F27" s="255">
        <v>18</v>
      </c>
      <c r="G27" s="27">
        <f t="shared" si="0"/>
        <v>12.452631578947367</v>
      </c>
    </row>
    <row r="28" spans="1:7">
      <c r="A28" s="241" t="s">
        <v>639</v>
      </c>
      <c r="B28" s="135">
        <v>43420.708330000001</v>
      </c>
      <c r="C28" s="203">
        <v>10.781080389140961</v>
      </c>
      <c r="D28" s="203">
        <v>0.94519060945893352</v>
      </c>
      <c r="E28" s="203">
        <v>2.7568059442552229</v>
      </c>
      <c r="F28" s="255">
        <v>20</v>
      </c>
      <c r="G28" s="27">
        <f t="shared" si="0"/>
        <v>11.40625</v>
      </c>
    </row>
    <row r="29" spans="1:7">
      <c r="A29" s="241" t="s">
        <v>640</v>
      </c>
      <c r="B29" s="135">
        <v>43429.708330000001</v>
      </c>
      <c r="C29" s="203">
        <v>11.385293001887561</v>
      </c>
      <c r="D29" s="203">
        <v>1.0735267622887061</v>
      </c>
      <c r="E29" s="203">
        <v>2.757683426062731</v>
      </c>
      <c r="F29" s="255">
        <v>22</v>
      </c>
      <c r="G29" s="27">
        <f t="shared" si="0"/>
        <v>10.605504587155963</v>
      </c>
    </row>
    <row r="30" spans="1:7">
      <c r="A30" s="241" t="s">
        <v>641</v>
      </c>
      <c r="B30" s="135">
        <v>43438.708330000001</v>
      </c>
      <c r="C30" s="203">
        <v>12.173726084277821</v>
      </c>
      <c r="D30" s="203">
        <v>1.3120790674302676</v>
      </c>
      <c r="E30" s="203">
        <v>5.0312806345070413</v>
      </c>
      <c r="F30" s="255">
        <v>24</v>
      </c>
      <c r="G30" s="27">
        <f t="shared" si="0"/>
        <v>9.2781954887218046</v>
      </c>
    </row>
    <row r="31" spans="1:7">
      <c r="A31" s="241" t="s">
        <v>642</v>
      </c>
      <c r="B31" s="135">
        <v>43447.708330000001</v>
      </c>
      <c r="C31" s="203">
        <v>10.91297600819955</v>
      </c>
      <c r="D31" s="203">
        <v>1.1120559790964217</v>
      </c>
      <c r="E31" s="203">
        <v>3.8057026840188648</v>
      </c>
      <c r="F31" s="255">
        <v>26</v>
      </c>
      <c r="G31" s="27">
        <f t="shared" si="0"/>
        <v>9.8133333333333308</v>
      </c>
    </row>
    <row r="32" spans="1:7">
      <c r="A32" s="241" t="s">
        <v>643</v>
      </c>
      <c r="B32" s="135">
        <v>43456.708330000001</v>
      </c>
      <c r="C32" s="203">
        <v>7.6369102242775613</v>
      </c>
      <c r="D32" s="203">
        <v>0.82857980211116011</v>
      </c>
      <c r="E32" s="203">
        <v>1.2977755936680824</v>
      </c>
      <c r="F32" s="256">
        <v>28</v>
      </c>
      <c r="G32" s="27">
        <f t="shared" si="0"/>
        <v>9.216867469879519</v>
      </c>
    </row>
    <row r="33" spans="1:7">
      <c r="A33" s="241" t="s">
        <v>644</v>
      </c>
      <c r="B33" s="135">
        <v>43465.708330000001</v>
      </c>
      <c r="C33" s="203">
        <v>10.745012396981748</v>
      </c>
      <c r="D33" s="203">
        <v>1.0634652792530956</v>
      </c>
      <c r="E33" s="203">
        <v>2.5081728284271123</v>
      </c>
      <c r="F33" s="256">
        <v>30</v>
      </c>
      <c r="G33" s="27">
        <f t="shared" si="0"/>
        <v>10.103773584905658</v>
      </c>
    </row>
    <row r="34" spans="1:7">
      <c r="A34" s="241" t="s">
        <v>645</v>
      </c>
      <c r="B34" s="135">
        <v>43474.708330000001</v>
      </c>
      <c r="C34" s="203">
        <v>9.7045311280708368</v>
      </c>
      <c r="D34" s="203">
        <v>0.90595318496450217</v>
      </c>
      <c r="E34" s="203">
        <v>1.5755707564600039</v>
      </c>
      <c r="F34" s="255">
        <v>32</v>
      </c>
      <c r="G34" s="27">
        <f t="shared" si="0"/>
        <v>10.711956521739131</v>
      </c>
    </row>
    <row r="35" spans="1:7">
      <c r="A35" s="241" t="s">
        <v>646</v>
      </c>
      <c r="B35" s="135">
        <v>43483.708330000001</v>
      </c>
      <c r="C35" s="203">
        <v>9.1497507678126588</v>
      </c>
      <c r="D35" s="203">
        <v>0.97464736439743549</v>
      </c>
      <c r="E35" s="203">
        <v>1.2928995650170063</v>
      </c>
      <c r="F35" s="255">
        <v>34</v>
      </c>
      <c r="G35" s="27">
        <f t="shared" si="0"/>
        <v>9.3877551020408152</v>
      </c>
    </row>
    <row r="36" spans="1:7">
      <c r="A36" s="241" t="s">
        <v>647</v>
      </c>
      <c r="B36" s="135">
        <v>43492.708330000001</v>
      </c>
      <c r="C36" s="203">
        <v>9.7297888103910388</v>
      </c>
      <c r="D36" s="203">
        <v>0.88542061975247077</v>
      </c>
      <c r="E36" s="203">
        <v>1.1805608263366276</v>
      </c>
      <c r="F36" s="255">
        <v>36</v>
      </c>
      <c r="G36" s="27">
        <f t="shared" si="0"/>
        <v>10.988888888888887</v>
      </c>
    </row>
    <row r="37" spans="1:7">
      <c r="A37" s="241" t="s">
        <v>648</v>
      </c>
      <c r="B37" s="135">
        <v>43501.708330000001</v>
      </c>
      <c r="C37" s="203">
        <v>9.5915003600340238</v>
      </c>
      <c r="D37" s="203">
        <v>0.92566841257001875</v>
      </c>
      <c r="E37" s="203">
        <v>1.674081171669183</v>
      </c>
      <c r="F37" s="255">
        <v>38</v>
      </c>
      <c r="G37" s="27">
        <f t="shared" si="0"/>
        <v>10.361702127659575</v>
      </c>
    </row>
    <row r="38" spans="1:7">
      <c r="A38" s="241" t="s">
        <v>649</v>
      </c>
      <c r="B38" s="135">
        <v>43510.708330000001</v>
      </c>
      <c r="C38" s="203">
        <v>10.84976134814962</v>
      </c>
      <c r="D38" s="203">
        <v>1.1332629927676716</v>
      </c>
      <c r="E38" s="203">
        <v>2.6607044178023593</v>
      </c>
      <c r="F38" s="255">
        <v>40</v>
      </c>
      <c r="G38" s="27">
        <f t="shared" si="0"/>
        <v>9.5739130434782602</v>
      </c>
    </row>
    <row r="39" spans="1:7">
      <c r="A39" s="241" t="s">
        <v>650</v>
      </c>
      <c r="B39" s="135">
        <v>43519.708330000001</v>
      </c>
      <c r="C39" s="203">
        <v>9.0618022636494011</v>
      </c>
      <c r="D39" s="203">
        <v>0.86350142052299872</v>
      </c>
      <c r="E39" s="203">
        <v>1.2902894789424122</v>
      </c>
      <c r="F39" s="255">
        <v>42</v>
      </c>
      <c r="G39" s="27">
        <f t="shared" si="0"/>
        <v>10.494252873563219</v>
      </c>
    </row>
    <row r="40" spans="1:7">
      <c r="A40" s="241" t="s">
        <v>651</v>
      </c>
      <c r="B40" s="135">
        <v>43528.708330000001</v>
      </c>
      <c r="C40" s="203">
        <v>7.9338599962525063</v>
      </c>
      <c r="D40" s="203">
        <v>0.78747990037245708</v>
      </c>
      <c r="E40" s="203">
        <v>0.88591488791901429</v>
      </c>
      <c r="F40" s="255">
        <v>44</v>
      </c>
      <c r="G40" s="27">
        <f t="shared" si="0"/>
        <v>10.075000000000001</v>
      </c>
    </row>
    <row r="41" spans="1:7">
      <c r="A41" s="241" t="s">
        <v>652</v>
      </c>
      <c r="B41" s="135">
        <v>43537.708330000001</v>
      </c>
      <c r="C41" s="289">
        <v>10.251630011424997</v>
      </c>
      <c r="D41" s="203">
        <v>1.1915919609821561</v>
      </c>
      <c r="E41" s="203">
        <v>3.1513175827627271</v>
      </c>
      <c r="F41" s="255">
        <v>46</v>
      </c>
      <c r="G41" s="27">
        <f>C41/D41</f>
        <v>8.6033057851239665</v>
      </c>
    </row>
    <row r="42" spans="1:7">
      <c r="A42" s="241" t="s">
        <v>653</v>
      </c>
      <c r="B42" s="135">
        <v>43546.708330000001</v>
      </c>
      <c r="C42" s="203">
        <v>8.7645468821360701</v>
      </c>
      <c r="D42" s="203">
        <v>1.0777292348050531</v>
      </c>
      <c r="E42" s="203">
        <v>2.0176666039729296</v>
      </c>
      <c r="F42" s="255">
        <v>48</v>
      </c>
      <c r="G42" s="27">
        <f t="shared" si="0"/>
        <v>8.1324200913241995</v>
      </c>
    </row>
    <row r="43" spans="1:7">
      <c r="A43" s="280" t="s">
        <v>654</v>
      </c>
      <c r="B43" s="281">
        <v>43374.499305555553</v>
      </c>
      <c r="C43" s="204">
        <v>12.349358281374482</v>
      </c>
      <c r="D43" s="204">
        <v>0.93496718849522886</v>
      </c>
      <c r="E43" s="204">
        <v>2.4348103867063253</v>
      </c>
      <c r="F43" s="282"/>
      <c r="G43" s="283">
        <f t="shared" si="0"/>
        <v>13.208333333333334</v>
      </c>
    </row>
    <row r="44" spans="1:7">
      <c r="A44" s="280" t="s">
        <v>654</v>
      </c>
      <c r="B44" s="281">
        <v>43374.499305555553</v>
      </c>
      <c r="C44" s="204">
        <v>12.398042414355629</v>
      </c>
      <c r="D44" s="204">
        <v>0.9349662779089869</v>
      </c>
      <c r="E44" s="204">
        <v>2.4348080153879867</v>
      </c>
      <c r="F44" s="282"/>
      <c r="G44" s="283">
        <f t="shared" si="0"/>
        <v>13.260416666666668</v>
      </c>
    </row>
    <row r="45" spans="1:7">
      <c r="A45" s="10" t="s">
        <v>654</v>
      </c>
      <c r="B45" s="220">
        <v>43334.463912037034</v>
      </c>
      <c r="C45" s="284">
        <v>11.2956823573869</v>
      </c>
      <c r="D45" s="284">
        <v>0.86193127145088866</v>
      </c>
      <c r="E45" s="284">
        <v>2.3783459490204182</v>
      </c>
      <c r="F45" s="219"/>
      <c r="G45" s="285">
        <f t="shared" si="0"/>
        <v>13.105084745762712</v>
      </c>
    </row>
    <row r="46" spans="1:7">
      <c r="A46" s="286" t="s">
        <v>654</v>
      </c>
      <c r="B46" s="276">
        <v>43540.659398148149</v>
      </c>
      <c r="C46" s="287">
        <v>8.7321348455692736</v>
      </c>
      <c r="D46" s="287">
        <v>0.71314545430734233</v>
      </c>
      <c r="E46" s="287">
        <v>0.8232348482099785</v>
      </c>
      <c r="F46" s="286"/>
      <c r="G46" s="288">
        <f t="shared" si="0"/>
        <v>12.24453551912568</v>
      </c>
    </row>
    <row r="47" spans="1:7">
      <c r="A47" s="286" t="s">
        <v>654</v>
      </c>
      <c r="B47" s="276">
        <v>43540.659398148149</v>
      </c>
      <c r="C47" s="287">
        <v>8.7262893910257731</v>
      </c>
      <c r="D47" s="287">
        <v>0.72678484824218226</v>
      </c>
      <c r="E47" s="287">
        <v>0.81154393912297285</v>
      </c>
      <c r="F47" s="286"/>
      <c r="G47" s="288">
        <f t="shared" si="0"/>
        <v>12.006702412868632</v>
      </c>
    </row>
    <row r="48" spans="1:7">
      <c r="A48" s="286" t="s">
        <v>654</v>
      </c>
      <c r="B48" s="276">
        <v>43541.072881944441</v>
      </c>
      <c r="C48" s="287">
        <v>9.0242605489472929</v>
      </c>
      <c r="D48" s="287">
        <v>0.73359259347482575</v>
      </c>
      <c r="E48" s="287">
        <v>0.93525748968902089</v>
      </c>
      <c r="F48" s="286"/>
      <c r="G48" s="288">
        <f t="shared" si="0"/>
        <v>12.301460823373175</v>
      </c>
    </row>
    <row r="49" spans="1:14">
      <c r="A49" s="286" t="s">
        <v>654</v>
      </c>
      <c r="B49" s="276">
        <v>43543.06627314815</v>
      </c>
      <c r="C49" s="287">
        <v>9.0855378271037104</v>
      </c>
      <c r="D49" s="287">
        <v>0.72286822514593096</v>
      </c>
      <c r="E49" s="287">
        <v>0.9946744715282958</v>
      </c>
      <c r="F49" s="286"/>
      <c r="G49" s="288">
        <f t="shared" si="0"/>
        <v>12.568733153638815</v>
      </c>
    </row>
    <row r="50" spans="1:14">
      <c r="A50" s="286" t="s">
        <v>654</v>
      </c>
      <c r="B50" s="276">
        <v>43543.52716435185</v>
      </c>
      <c r="C50" s="287">
        <v>9.0343386837726243</v>
      </c>
      <c r="D50" s="287">
        <v>0.70926329793879761</v>
      </c>
      <c r="E50" s="287">
        <v>0.8495571370915268</v>
      </c>
      <c r="F50" s="286"/>
      <c r="G50" s="288">
        <f t="shared" si="0"/>
        <v>12.737637362637363</v>
      </c>
    </row>
    <row r="51" spans="1:14">
      <c r="A51" s="286" t="s">
        <v>654</v>
      </c>
      <c r="B51" s="276">
        <v>43544.250092592592</v>
      </c>
      <c r="C51" s="287">
        <v>8.5661984981343</v>
      </c>
      <c r="D51" s="287">
        <v>0.70443147340208134</v>
      </c>
      <c r="E51" s="287">
        <v>0.75509597771315773</v>
      </c>
      <c r="F51" s="286"/>
      <c r="G51" s="288">
        <f t="shared" si="0"/>
        <v>12.160442600276625</v>
      </c>
    </row>
    <row r="52" spans="1:14">
      <c r="A52" s="286" t="s">
        <v>654</v>
      </c>
      <c r="B52" s="276">
        <v>43544.250092592592</v>
      </c>
      <c r="C52" s="287">
        <v>8.573988398001001</v>
      </c>
      <c r="D52" s="287">
        <v>0.70248245851803648</v>
      </c>
      <c r="E52" s="287">
        <v>0.82232343271736863</v>
      </c>
      <c r="F52" s="286" t="s">
        <v>659</v>
      </c>
      <c r="G52" s="288">
        <f t="shared" si="0"/>
        <v>12.205270457697644</v>
      </c>
    </row>
    <row r="53" spans="1:14">
      <c r="A53" s="286" t="s">
        <v>654</v>
      </c>
      <c r="B53" s="276">
        <v>43548.084293981483</v>
      </c>
      <c r="C53" s="287">
        <v>8.2394531200630841</v>
      </c>
      <c r="D53" s="287">
        <v>0.68296755790046371</v>
      </c>
      <c r="E53" s="287">
        <v>0.55631166271207522</v>
      </c>
      <c r="F53" s="286"/>
      <c r="G53" s="288">
        <f t="shared" si="0"/>
        <v>12.064194008559202</v>
      </c>
    </row>
    <row r="54" spans="1:14">
      <c r="A54" s="286" t="s">
        <v>654</v>
      </c>
      <c r="B54" s="276">
        <v>43551.080648148149</v>
      </c>
      <c r="C54" s="287">
        <v>10.957880103989407</v>
      </c>
      <c r="D54" s="287">
        <v>0.84456236555772202</v>
      </c>
      <c r="E54" s="287">
        <v>1.9920761678956649</v>
      </c>
      <c r="F54" s="286"/>
      <c r="G54" s="288">
        <f t="shared" si="0"/>
        <v>12.974625144175318</v>
      </c>
    </row>
    <row r="55" spans="1:14">
      <c r="A55" s="286" t="s">
        <v>654</v>
      </c>
      <c r="B55" s="276">
        <v>43552.528738425928</v>
      </c>
      <c r="C55" s="287">
        <v>12.995823058454395</v>
      </c>
      <c r="D55" s="287">
        <v>0.96243708730626953</v>
      </c>
      <c r="E55" s="287">
        <v>2.9447847317073412</v>
      </c>
      <c r="F55" s="286"/>
      <c r="G55" s="288">
        <f t="shared" si="0"/>
        <v>13.503036437246964</v>
      </c>
    </row>
    <row r="56" spans="1:14">
      <c r="A56" s="286" t="s">
        <v>654</v>
      </c>
      <c r="B56" s="276">
        <v>43553.065393518518</v>
      </c>
      <c r="C56" s="287">
        <v>10.573302820702267</v>
      </c>
      <c r="D56" s="287">
        <v>0.82314730822677495</v>
      </c>
      <c r="E56" s="287">
        <v>1.6131738963592182</v>
      </c>
      <c r="F56" s="286"/>
      <c r="G56" s="288">
        <f t="shared" si="0"/>
        <v>12.844970414201184</v>
      </c>
    </row>
    <row r="57" spans="1:14">
      <c r="A57" s="286" t="s">
        <v>654</v>
      </c>
      <c r="B57" s="276">
        <v>43554.088067129633</v>
      </c>
      <c r="C57" s="287">
        <v>10.542035765262492</v>
      </c>
      <c r="D57" s="287">
        <v>0.82216579060077088</v>
      </c>
      <c r="E57" s="287">
        <v>1.4680140360608551</v>
      </c>
      <c r="F57" s="286"/>
      <c r="G57" s="288">
        <f t="shared" si="0"/>
        <v>12.822274881516588</v>
      </c>
    </row>
    <row r="58" spans="1:14">
      <c r="A58" s="286" t="s">
        <v>654</v>
      </c>
      <c r="B58" s="276">
        <v>43554.548564814817</v>
      </c>
      <c r="C58" s="287">
        <v>10.886769305530159</v>
      </c>
      <c r="D58" s="287">
        <v>0.83482116095556069</v>
      </c>
      <c r="E58" s="287">
        <v>1.7202965813856712</v>
      </c>
      <c r="F58" s="286"/>
      <c r="G58" s="288">
        <f t="shared" si="0"/>
        <v>13.040840140023336</v>
      </c>
    </row>
    <row r="60" spans="1:14">
      <c r="M60" t="s">
        <v>662</v>
      </c>
      <c r="N60" s="27">
        <f>1/0.0471</f>
        <v>21.231422505307854</v>
      </c>
    </row>
    <row r="61" spans="1:14">
      <c r="M61" t="s">
        <v>663</v>
      </c>
      <c r="N61" s="290">
        <f>1/0.0599</f>
        <v>16.694490818030051</v>
      </c>
    </row>
    <row r="62" spans="1:14">
      <c r="A62" s="243"/>
      <c r="B62" s="209" t="s">
        <v>626</v>
      </c>
      <c r="C62" s="258" t="s">
        <v>484</v>
      </c>
      <c r="D62" s="258" t="s">
        <v>523</v>
      </c>
      <c r="M62" t="s">
        <v>664</v>
      </c>
      <c r="N62" s="27"/>
    </row>
    <row r="63" spans="1:14">
      <c r="A63" s="243"/>
      <c r="B63" s="109" t="s">
        <v>629</v>
      </c>
      <c r="C63" s="258" t="s">
        <v>495</v>
      </c>
      <c r="D63" s="258" t="s">
        <v>495</v>
      </c>
      <c r="M63" t="s">
        <v>665</v>
      </c>
      <c r="N63" s="27"/>
    </row>
    <row r="64" spans="1:14">
      <c r="A64" s="243" t="s">
        <v>630</v>
      </c>
      <c r="B64" s="135">
        <v>43339.708330000001</v>
      </c>
      <c r="C64" s="257">
        <v>2295.6399650871836</v>
      </c>
      <c r="D64" s="257">
        <v>2387.7871216670392</v>
      </c>
      <c r="M64" t="s">
        <v>666</v>
      </c>
    </row>
    <row r="65" spans="1:14">
      <c r="A65" s="243" t="s">
        <v>631</v>
      </c>
      <c r="B65" s="135">
        <v>43348.708330000001</v>
      </c>
      <c r="C65" s="257">
        <v>2292.560688787908</v>
      </c>
      <c r="D65" s="257">
        <v>2443.6173446767621</v>
      </c>
      <c r="M65" t="s">
        <v>667</v>
      </c>
      <c r="N65">
        <f>106/16</f>
        <v>6.625</v>
      </c>
    </row>
    <row r="66" spans="1:14">
      <c r="A66" s="243" t="s">
        <v>632</v>
      </c>
      <c r="B66" s="135">
        <v>43357.708330000001</v>
      </c>
      <c r="C66" s="257">
        <v>2289.4938816418339</v>
      </c>
      <c r="D66" s="257">
        <v>2344.1463314944381</v>
      </c>
    </row>
    <row r="67" spans="1:14">
      <c r="A67" s="243" t="s">
        <v>633</v>
      </c>
      <c r="B67" s="135">
        <v>43366.708330000001</v>
      </c>
      <c r="C67" s="257">
        <v>2289.0126854455866</v>
      </c>
      <c r="D67" s="257">
        <v>2429.9187349619174</v>
      </c>
    </row>
    <row r="68" spans="1:14">
      <c r="A68" s="243" t="s">
        <v>634</v>
      </c>
      <c r="B68" s="135">
        <v>43375.708330000001</v>
      </c>
      <c r="C68" s="257">
        <v>2290.1146420625987</v>
      </c>
      <c r="D68" s="257">
        <v>2393.6867298354746</v>
      </c>
    </row>
    <row r="69" spans="1:14">
      <c r="A69" s="243" t="s">
        <v>635</v>
      </c>
      <c r="B69" s="135">
        <v>43384.708330000001</v>
      </c>
      <c r="C69" s="257">
        <v>2226.7720016758035</v>
      </c>
      <c r="D69" s="257">
        <v>2294.976196402542</v>
      </c>
    </row>
    <row r="70" spans="1:14">
      <c r="A70" s="243" t="s">
        <v>636</v>
      </c>
      <c r="B70" s="135">
        <v>43393.708330000001</v>
      </c>
      <c r="C70" s="257">
        <v>2288.9258750039785</v>
      </c>
      <c r="D70" s="257">
        <v>2145.909037989547</v>
      </c>
    </row>
    <row r="71" spans="1:14">
      <c r="A71" s="243" t="s">
        <v>637</v>
      </c>
      <c r="B71" s="135">
        <v>43402.708330000001</v>
      </c>
      <c r="C71" s="257">
        <v>2284.9938640878017</v>
      </c>
      <c r="D71" s="257">
        <v>2374.6793167702226</v>
      </c>
    </row>
    <row r="72" spans="1:14">
      <c r="A72" s="243" t="s">
        <v>638</v>
      </c>
      <c r="B72" s="135">
        <v>43411.708330000001</v>
      </c>
      <c r="C72" s="257">
        <v>2239.6510492065008</v>
      </c>
      <c r="D72" s="257">
        <v>2265.150196657175</v>
      </c>
    </row>
    <row r="73" spans="1:14">
      <c r="A73" s="243" t="s">
        <v>639</v>
      </c>
      <c r="B73" s="135">
        <v>43420.708330000001</v>
      </c>
      <c r="C73" s="257">
        <v>2241.6479764806868</v>
      </c>
      <c r="D73" s="257">
        <v>2349.2419499465027</v>
      </c>
    </row>
    <row r="74" spans="1:14">
      <c r="A74" s="243" t="s">
        <v>640</v>
      </c>
      <c r="B74" s="135">
        <v>43429.708330000001</v>
      </c>
      <c r="C74" s="257">
        <v>2226.8458932863755</v>
      </c>
      <c r="D74" s="257">
        <v>2363.8088924981057</v>
      </c>
    </row>
    <row r="75" spans="1:14">
      <c r="A75" s="243" t="s">
        <v>641</v>
      </c>
      <c r="B75" s="135">
        <v>43438.708330000001</v>
      </c>
      <c r="C75" s="257">
        <v>2283.5106037632418</v>
      </c>
      <c r="D75" s="257">
        <v>2216.9883473645787</v>
      </c>
    </row>
    <row r="76" spans="1:14">
      <c r="A76" s="243" t="s">
        <v>642</v>
      </c>
      <c r="B76" s="135">
        <v>43447.708330000001</v>
      </c>
      <c r="C76" s="257">
        <v>2238.9570118156512</v>
      </c>
      <c r="D76" s="257">
        <v>2310.0552240462953</v>
      </c>
    </row>
    <row r="77" spans="1:14">
      <c r="A77" s="243" t="s">
        <v>643</v>
      </c>
      <c r="B77" s="135">
        <v>43456.708330000001</v>
      </c>
      <c r="C77" s="257">
        <v>2229.651234621444</v>
      </c>
      <c r="D77" s="257">
        <v>2248.4043959485525</v>
      </c>
    </row>
    <row r="78" spans="1:14">
      <c r="A78" s="243" t="s">
        <v>644</v>
      </c>
      <c r="B78" s="135">
        <v>43465.708330000001</v>
      </c>
      <c r="C78" s="257">
        <v>2247.2471534611436</v>
      </c>
      <c r="D78" s="257">
        <v>2295.4435626274376</v>
      </c>
    </row>
    <row r="79" spans="1:14">
      <c r="A79" s="243" t="s">
        <v>645</v>
      </c>
      <c r="B79" s="135">
        <v>43474.708330000001</v>
      </c>
      <c r="C79" s="257">
        <v>2276.3523134037114</v>
      </c>
      <c r="D79" s="257">
        <v>2340.9155402120477</v>
      </c>
    </row>
    <row r="80" spans="1:14">
      <c r="A80" s="243" t="s">
        <v>646</v>
      </c>
      <c r="B80" s="135">
        <v>43483.708330000001</v>
      </c>
      <c r="C80" s="257">
        <v>2287.9735847394786</v>
      </c>
      <c r="D80" s="257">
        <v>2208.8091429727433</v>
      </c>
    </row>
    <row r="81" spans="1:6">
      <c r="A81" s="243" t="s">
        <v>647</v>
      </c>
      <c r="B81" s="135">
        <v>43492.708330000001</v>
      </c>
      <c r="C81" s="257">
        <v>2247.4052764840085</v>
      </c>
      <c r="D81" s="257">
        <v>2174.2773472818462</v>
      </c>
    </row>
    <row r="82" spans="1:6">
      <c r="A82" s="243" t="s">
        <v>648</v>
      </c>
      <c r="B82" s="135">
        <v>43501.708330000001</v>
      </c>
      <c r="C82" s="257">
        <v>2293.8819239321915</v>
      </c>
      <c r="D82" s="257">
        <v>2238.4411122258671</v>
      </c>
    </row>
    <row r="83" spans="1:6">
      <c r="A83" s="243" t="s">
        <v>649</v>
      </c>
      <c r="B83" s="135">
        <v>43510.708330000001</v>
      </c>
      <c r="C83" s="257">
        <v>2284.4799427673188</v>
      </c>
      <c r="D83" s="257">
        <v>2259.5780746842079</v>
      </c>
    </row>
    <row r="84" spans="1:6">
      <c r="A84" s="243" t="s">
        <v>650</v>
      </c>
      <c r="B84" s="135">
        <v>43519.708330000001</v>
      </c>
      <c r="C84" s="257">
        <v>2234.3563412980579</v>
      </c>
      <c r="D84" s="257">
        <v>2217.5191567661914</v>
      </c>
    </row>
    <row r="85" spans="1:6">
      <c r="A85" s="243" t="s">
        <v>651</v>
      </c>
      <c r="B85" s="135">
        <v>43528.708330000001</v>
      </c>
      <c r="C85" s="257">
        <v>2255.2434432172636</v>
      </c>
      <c r="D85" s="257">
        <v>2120.0690963226602</v>
      </c>
    </row>
    <row r="86" spans="1:6">
      <c r="A86" s="243" t="s">
        <v>652</v>
      </c>
      <c r="B86" s="135">
        <v>43537.708330000001</v>
      </c>
      <c r="C86" s="257">
        <v>2287.7805167313754</v>
      </c>
      <c r="D86" s="257">
        <v>2112.1035109436075</v>
      </c>
    </row>
    <row r="87" spans="1:6">
      <c r="A87" s="243" t="s">
        <v>653</v>
      </c>
      <c r="B87" s="135">
        <v>43546.708330000001</v>
      </c>
      <c r="C87" s="257">
        <v>2287.7640270970824</v>
      </c>
      <c r="D87" s="257">
        <v>2136.6180874423453</v>
      </c>
      <c r="E87" s="7" t="s">
        <v>661</v>
      </c>
      <c r="F87" t="s">
        <v>671</v>
      </c>
    </row>
    <row r="88" spans="1:6">
      <c r="A88" s="267" t="s">
        <v>497</v>
      </c>
      <c r="B88" s="268">
        <v>43334.452777777777</v>
      </c>
      <c r="C88" s="269">
        <v>2301.6326126421918</v>
      </c>
      <c r="D88" s="270">
        <v>2115.0463600000003</v>
      </c>
      <c r="E88" s="267">
        <v>29.4</v>
      </c>
      <c r="F88" s="284">
        <v>11.2956823573869</v>
      </c>
    </row>
    <row r="89" spans="1:6">
      <c r="A89" s="267" t="s">
        <v>497</v>
      </c>
      <c r="B89" s="268">
        <v>43334.452777777777</v>
      </c>
      <c r="C89" s="269">
        <v>2302.1243251047295</v>
      </c>
      <c r="D89" s="270">
        <v>2114.836276</v>
      </c>
      <c r="E89" s="267">
        <v>5.9</v>
      </c>
      <c r="F89" s="284">
        <v>11.2956823573869</v>
      </c>
    </row>
    <row r="90" spans="1:6">
      <c r="A90" s="273" t="s">
        <v>498</v>
      </c>
      <c r="B90" s="274">
        <v>43374.32708333333</v>
      </c>
      <c r="C90" s="271">
        <v>2296.0065721553001</v>
      </c>
      <c r="D90" s="272">
        <v>2117.726576</v>
      </c>
      <c r="E90" s="273">
        <v>30</v>
      </c>
      <c r="F90" s="204">
        <v>12.349358281374482</v>
      </c>
    </row>
    <row r="91" spans="1:6">
      <c r="A91" s="273" t="s">
        <v>498</v>
      </c>
      <c r="B91" s="274">
        <v>43374.32708333333</v>
      </c>
      <c r="C91" s="271">
        <v>2295.9249995437758</v>
      </c>
      <c r="D91" s="272">
        <v>2114.7053679999999</v>
      </c>
      <c r="E91" s="273">
        <v>5</v>
      </c>
      <c r="F91" s="204">
        <v>12.398042414355629</v>
      </c>
    </row>
    <row r="92" spans="1:6">
      <c r="A92" s="275" t="s">
        <v>624</v>
      </c>
      <c r="B92" s="276">
        <v>43543.499988425923</v>
      </c>
      <c r="C92" s="277">
        <v>2294.4467540704309</v>
      </c>
      <c r="D92" s="278">
        <v>2092.4411520000003</v>
      </c>
      <c r="E92" s="279">
        <v>7.6</v>
      </c>
      <c r="F92" s="287">
        <v>9.0855378271037104</v>
      </c>
    </row>
    <row r="93" spans="1:6">
      <c r="A93" s="275" t="s">
        <v>624</v>
      </c>
      <c r="B93" s="276">
        <v>43543.499988425923</v>
      </c>
      <c r="C93" s="277">
        <v>2295.8929908812893</v>
      </c>
      <c r="D93" s="278">
        <v>2091.2206639999995</v>
      </c>
      <c r="E93" s="279">
        <v>20.7</v>
      </c>
      <c r="F93" s="287">
        <v>9.0343386837726243</v>
      </c>
    </row>
    <row r="94" spans="1:6">
      <c r="A94" s="275" t="s">
        <v>624</v>
      </c>
      <c r="B94" s="276">
        <v>43548.057106481479</v>
      </c>
      <c r="C94" s="277">
        <v>2295.1524709618611</v>
      </c>
      <c r="D94" s="278">
        <v>2085.6179519999996</v>
      </c>
      <c r="E94" s="279">
        <v>6.3</v>
      </c>
      <c r="F94" s="287">
        <v>8.2394531200630841</v>
      </c>
    </row>
    <row r="95" spans="1:6">
      <c r="A95" s="275" t="s">
        <v>624</v>
      </c>
      <c r="B95" s="276">
        <v>43548.057106481479</v>
      </c>
      <c r="C95" s="277">
        <v>2295.9698391858865</v>
      </c>
      <c r="D95" s="278">
        <v>2088.1742199999999</v>
      </c>
      <c r="E95" s="279">
        <v>20.100000000000001</v>
      </c>
      <c r="F95" s="287">
        <v>8.2394531200630841</v>
      </c>
    </row>
    <row r="96" spans="1:6">
      <c r="A96" s="17"/>
      <c r="B96" s="17"/>
      <c r="C96" s="17"/>
      <c r="D96" s="17"/>
      <c r="E96" s="17"/>
    </row>
    <row r="97" spans="1:5">
      <c r="A97" s="17"/>
      <c r="B97" s="189"/>
      <c r="C97" s="17"/>
      <c r="D97" s="17"/>
      <c r="E97" s="17"/>
    </row>
    <row r="98" spans="1:5">
      <c r="A98" s="17"/>
      <c r="B98" s="189"/>
      <c r="C98" s="17"/>
      <c r="D98" s="17"/>
      <c r="E98" s="17"/>
    </row>
    <row r="99" spans="1:5">
      <c r="A99" s="17"/>
      <c r="B99" s="189"/>
      <c r="C99" s="17"/>
      <c r="D99" s="17"/>
      <c r="E99" s="17"/>
    </row>
    <row r="100" spans="1:5">
      <c r="A100" s="17"/>
      <c r="B100" s="189"/>
      <c r="C100" s="17"/>
      <c r="D100" s="17"/>
      <c r="E100" s="17"/>
    </row>
    <row r="101" spans="1:5">
      <c r="A101" s="17"/>
      <c r="B101" s="17"/>
      <c r="C101" s="17"/>
      <c r="D101" s="17"/>
      <c r="E101" s="17"/>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917D4D-A34F-E54A-8736-9DFC55E45ADB}">
  <dimension ref="A1"/>
  <sheetViews>
    <sheetView workbookViewId="0"/>
  </sheetViews>
  <sheetFormatPr baseColWidth="10" defaultRowHeight="16"/>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H145"/>
  <sheetViews>
    <sheetView topLeftCell="D1" workbookViewId="0">
      <selection activeCell="M77" sqref="M77"/>
    </sheetView>
  </sheetViews>
  <sheetFormatPr baseColWidth="10" defaultColWidth="11" defaultRowHeight="16"/>
  <cols>
    <col min="2" max="2" width="13.5" customWidth="1"/>
    <col min="3" max="3" width="30.5" customWidth="1"/>
    <col min="4" max="4" width="17.5" customWidth="1"/>
    <col min="8" max="8" width="20.1640625" customWidth="1"/>
    <col min="13" max="13" width="20.6640625" customWidth="1"/>
    <col min="16" max="16" width="12.83203125" customWidth="1"/>
    <col min="17" max="17" width="15.83203125" customWidth="1"/>
    <col min="18" max="18" width="14.5" customWidth="1"/>
    <col min="19" max="19" width="13.83203125" customWidth="1"/>
    <col min="28" max="28" width="14.33203125" customWidth="1"/>
  </cols>
  <sheetData>
    <row r="1" spans="1:26">
      <c r="A1" s="111" t="s">
        <v>229</v>
      </c>
      <c r="B1" s="112"/>
      <c r="C1" s="112"/>
      <c r="D1" s="112"/>
      <c r="E1" s="112"/>
      <c r="F1" s="112"/>
      <c r="G1" s="112"/>
      <c r="H1" s="113"/>
      <c r="I1" s="113"/>
      <c r="J1" s="113"/>
      <c r="K1" s="113"/>
      <c r="L1" s="114"/>
    </row>
    <row r="2" spans="1:26">
      <c r="A2" s="115" t="s">
        <v>230</v>
      </c>
      <c r="B2" s="116"/>
      <c r="C2" s="116"/>
      <c r="D2" s="116"/>
      <c r="E2" s="116"/>
      <c r="F2" s="116"/>
      <c r="G2" s="116"/>
      <c r="H2" s="117"/>
      <c r="I2" s="117"/>
      <c r="J2" s="117"/>
      <c r="K2" s="117"/>
      <c r="L2" s="118"/>
    </row>
    <row r="3" spans="1:26">
      <c r="A3" s="119" t="s">
        <v>226</v>
      </c>
      <c r="B3" s="116"/>
      <c r="C3" s="116"/>
      <c r="D3" s="116">
        <v>-47.02</v>
      </c>
      <c r="E3" s="116">
        <v>142.25</v>
      </c>
      <c r="F3" s="116"/>
      <c r="G3" s="116"/>
      <c r="H3" s="117"/>
      <c r="I3" s="117"/>
      <c r="J3" s="117"/>
      <c r="K3" s="117"/>
      <c r="L3" s="118"/>
    </row>
    <row r="4" spans="1:26">
      <c r="A4" s="120" t="s">
        <v>189</v>
      </c>
      <c r="B4" s="121" t="s">
        <v>190</v>
      </c>
      <c r="C4" s="121" t="s">
        <v>191</v>
      </c>
      <c r="D4" s="121" t="s">
        <v>192</v>
      </c>
      <c r="E4" s="121" t="s">
        <v>193</v>
      </c>
      <c r="F4" s="121" t="s">
        <v>194</v>
      </c>
      <c r="G4" s="116" t="s">
        <v>227</v>
      </c>
      <c r="H4" s="117"/>
      <c r="I4" s="117"/>
      <c r="J4" s="117"/>
      <c r="K4" s="117"/>
      <c r="L4" s="118"/>
    </row>
    <row r="5" spans="1:26">
      <c r="A5" s="120" t="s">
        <v>195</v>
      </c>
      <c r="B5" s="117">
        <v>12.13</v>
      </c>
      <c r="C5" s="117">
        <v>0.92</v>
      </c>
      <c r="D5" s="117">
        <v>2.5</v>
      </c>
      <c r="E5" s="117">
        <v>0.06</v>
      </c>
      <c r="F5" s="117">
        <v>9.5000000000000001E-2</v>
      </c>
      <c r="G5" s="116">
        <v>34.725999999999999</v>
      </c>
      <c r="H5" s="116"/>
      <c r="I5" s="117"/>
      <c r="J5" s="117"/>
      <c r="K5" s="117"/>
      <c r="L5" s="118"/>
    </row>
    <row r="6" spans="1:26" ht="19">
      <c r="A6" s="122" t="s">
        <v>196</v>
      </c>
      <c r="B6" s="123">
        <v>12.07</v>
      </c>
      <c r="C6" s="123">
        <v>0.91</v>
      </c>
      <c r="D6" s="123">
        <v>2.6</v>
      </c>
      <c r="E6" s="123">
        <v>0.06</v>
      </c>
      <c r="F6" s="123">
        <v>9.5000000000000001E-2</v>
      </c>
      <c r="G6" s="124">
        <v>34.74</v>
      </c>
      <c r="H6" s="124"/>
      <c r="I6" s="123"/>
      <c r="J6" s="123"/>
      <c r="K6" s="123"/>
      <c r="L6" s="125"/>
      <c r="N6" s="224" t="s">
        <v>562</v>
      </c>
      <c r="O6" s="31"/>
      <c r="P6" s="31"/>
      <c r="U6" s="99"/>
    </row>
    <row r="7" spans="1:26" ht="18">
      <c r="A7" s="323" t="s">
        <v>419</v>
      </c>
      <c r="B7" s="315"/>
      <c r="C7" s="315"/>
      <c r="D7" s="315"/>
      <c r="E7" s="315"/>
      <c r="F7" s="315"/>
      <c r="G7" s="315"/>
      <c r="H7" s="315"/>
      <c r="M7" s="209" t="s">
        <v>626</v>
      </c>
      <c r="N7" s="209" t="s">
        <v>417</v>
      </c>
      <c r="O7" s="93" t="s">
        <v>414</v>
      </c>
      <c r="P7" s="93" t="s">
        <v>559</v>
      </c>
      <c r="Q7" s="93" t="s">
        <v>415</v>
      </c>
      <c r="R7" s="93" t="s">
        <v>560</v>
      </c>
      <c r="S7" s="93" t="s">
        <v>416</v>
      </c>
      <c r="T7" s="93" t="s">
        <v>561</v>
      </c>
      <c r="U7" s="2" t="s">
        <v>557</v>
      </c>
      <c r="V7" s="93" t="s">
        <v>558</v>
      </c>
    </row>
    <row r="8" spans="1:26">
      <c r="A8" s="93" t="s">
        <v>411</v>
      </c>
      <c r="B8" s="93" t="s">
        <v>412</v>
      </c>
      <c r="C8" s="93" t="s">
        <v>413</v>
      </c>
      <c r="D8" s="93" t="s">
        <v>414</v>
      </c>
      <c r="E8" s="93" t="s">
        <v>415</v>
      </c>
      <c r="F8" s="93" t="s">
        <v>416</v>
      </c>
      <c r="G8" s="43" t="s">
        <v>417</v>
      </c>
      <c r="M8" s="43" t="s">
        <v>629</v>
      </c>
      <c r="O8" s="304" t="s">
        <v>675</v>
      </c>
      <c r="P8" s="93" t="s">
        <v>655</v>
      </c>
      <c r="Q8" t="s">
        <v>675</v>
      </c>
      <c r="R8" s="93" t="s">
        <v>655</v>
      </c>
      <c r="S8" s="304" t="s">
        <v>675</v>
      </c>
      <c r="T8" s="93" t="s">
        <v>655</v>
      </c>
    </row>
    <row r="9" spans="1:26">
      <c r="A9" s="43">
        <v>16743</v>
      </c>
      <c r="B9" s="43" t="s">
        <v>418</v>
      </c>
      <c r="C9" s="43">
        <v>1</v>
      </c>
      <c r="D9" s="94">
        <v>12.11</v>
      </c>
      <c r="E9" s="94">
        <v>0.95</v>
      </c>
      <c r="F9" s="95">
        <v>3.2</v>
      </c>
      <c r="G9" s="96">
        <v>2</v>
      </c>
      <c r="H9" s="117"/>
      <c r="M9" s="135">
        <v>43339.708330000001</v>
      </c>
      <c r="N9" s="199">
        <v>2</v>
      </c>
      <c r="O9" s="200">
        <f>AVERAGE(D9:D10)</f>
        <v>12.135</v>
      </c>
      <c r="P9" s="201">
        <f>(O9/U9)*1000/V9</f>
        <v>12.01687003453841</v>
      </c>
      <c r="Q9" s="200">
        <f>AVERAGE(E9:E10)</f>
        <v>0.96499999999999997</v>
      </c>
      <c r="R9" s="201">
        <f>Q9/U9*1000/V9</f>
        <v>0.95560606372719958</v>
      </c>
      <c r="S9" s="200">
        <f>AVERAGE(F9:F10)</f>
        <v>3.1</v>
      </c>
      <c r="T9" s="231">
        <f>(S9/U9)*1000/V9</f>
        <v>3.0698225881391905</v>
      </c>
      <c r="U9" s="225">
        <v>0.98350266601756609</v>
      </c>
      <c r="V9" s="226">
        <v>1026.7692999999999</v>
      </c>
    </row>
    <row r="10" spans="1:26">
      <c r="A10" s="43">
        <v>16770</v>
      </c>
      <c r="B10" s="43" t="s">
        <v>418</v>
      </c>
      <c r="C10" s="43">
        <v>28</v>
      </c>
      <c r="D10" s="94">
        <v>12.16</v>
      </c>
      <c r="E10" s="94">
        <v>0.98</v>
      </c>
      <c r="F10" s="95">
        <v>3</v>
      </c>
      <c r="G10" s="96">
        <v>2</v>
      </c>
      <c r="H10" s="203">
        <f>100*(D10-D9)/D10</f>
        <v>0.41118421052632165</v>
      </c>
      <c r="M10" s="135">
        <v>43348.708330000001</v>
      </c>
      <c r="N10" s="202">
        <v>4</v>
      </c>
      <c r="O10" s="203">
        <f t="shared" ref="O10:O20" si="0">D11</f>
        <v>12.82</v>
      </c>
      <c r="P10" s="203">
        <f t="shared" ref="P10:P32" si="1">(O10/U10)*1000/V10</f>
        <v>12.625706300207135</v>
      </c>
      <c r="Q10" s="203">
        <f t="shared" ref="Q10:Q20" si="2">E11</f>
        <v>1.04</v>
      </c>
      <c r="R10" s="203">
        <f t="shared" ref="R10:R32" si="3">Q10/U10*1000/V10</f>
        <v>1.024238264603387</v>
      </c>
      <c r="S10" s="203">
        <f t="shared" ref="S10:S20" si="4">F11</f>
        <v>2.6</v>
      </c>
      <c r="T10" s="232">
        <f t="shared" ref="T10:T32" si="5">(S10/U10)*1000/V10</f>
        <v>2.5605956615084677</v>
      </c>
      <c r="U10" s="227">
        <v>0.98891710921265297</v>
      </c>
      <c r="V10" s="228">
        <v>1026.7683</v>
      </c>
      <c r="Z10" s="241"/>
    </row>
    <row r="11" spans="1:26">
      <c r="A11" s="43">
        <v>16744</v>
      </c>
      <c r="B11" s="43" t="s">
        <v>418</v>
      </c>
      <c r="C11" s="43">
        <v>2</v>
      </c>
      <c r="D11" s="97">
        <v>12.82</v>
      </c>
      <c r="E11" s="97">
        <v>1.04</v>
      </c>
      <c r="F11" s="98">
        <v>2.6</v>
      </c>
      <c r="G11" s="43">
        <v>4</v>
      </c>
      <c r="H11" s="117"/>
      <c r="M11" s="135">
        <v>43357.708330000001</v>
      </c>
      <c r="N11" s="202">
        <v>6</v>
      </c>
      <c r="O11" s="203">
        <f t="shared" si="0"/>
        <v>12.74</v>
      </c>
      <c r="P11" s="203">
        <f t="shared" si="1"/>
        <v>12.516342765355637</v>
      </c>
      <c r="Q11" s="203">
        <f t="shared" si="2"/>
        <v>1.1100000000000001</v>
      </c>
      <c r="R11" s="203">
        <f t="shared" si="3"/>
        <v>1.0905133806550047</v>
      </c>
      <c r="S11" s="203">
        <f t="shared" si="4"/>
        <v>2.6</v>
      </c>
      <c r="T11" s="232">
        <f t="shared" si="5"/>
        <v>2.5543556663991098</v>
      </c>
      <c r="U11" s="227">
        <v>0.99134382933739995</v>
      </c>
      <c r="V11" s="228">
        <v>1026.7570000000001</v>
      </c>
      <c r="Z11" s="241"/>
    </row>
    <row r="12" spans="1:26">
      <c r="A12" s="43">
        <v>16745</v>
      </c>
      <c r="B12" s="43" t="s">
        <v>418</v>
      </c>
      <c r="C12" s="43">
        <v>3</v>
      </c>
      <c r="D12" s="97">
        <v>12.74</v>
      </c>
      <c r="E12" s="97">
        <v>1.1100000000000001</v>
      </c>
      <c r="F12" s="98">
        <v>2.6</v>
      </c>
      <c r="G12" s="43">
        <v>6</v>
      </c>
      <c r="H12" s="117"/>
      <c r="M12" s="135">
        <v>43366.708330000001</v>
      </c>
      <c r="N12" s="202">
        <v>8</v>
      </c>
      <c r="O12" s="203">
        <f t="shared" si="0"/>
        <v>12.47</v>
      </c>
      <c r="P12" s="203">
        <f t="shared" si="1"/>
        <v>12.273366656398574</v>
      </c>
      <c r="Q12" s="203">
        <f t="shared" si="2"/>
        <v>1</v>
      </c>
      <c r="R12" s="203">
        <f t="shared" si="3"/>
        <v>0.98423148808328564</v>
      </c>
      <c r="S12" s="203">
        <f t="shared" si="4"/>
        <v>2.4</v>
      </c>
      <c r="T12" s="232">
        <f t="shared" si="5"/>
        <v>2.3621555713998852</v>
      </c>
      <c r="U12" s="227">
        <v>0.98952897694183861</v>
      </c>
      <c r="V12" s="228">
        <v>1026.7725</v>
      </c>
      <c r="Z12" s="241"/>
    </row>
    <row r="13" spans="1:26">
      <c r="A13" s="43">
        <v>16746</v>
      </c>
      <c r="B13" s="43" t="s">
        <v>418</v>
      </c>
      <c r="C13" s="43">
        <v>4</v>
      </c>
      <c r="D13" s="97">
        <v>12.47</v>
      </c>
      <c r="E13" s="97">
        <v>1</v>
      </c>
      <c r="F13" s="98">
        <v>2.4</v>
      </c>
      <c r="G13" s="43">
        <v>8</v>
      </c>
      <c r="H13" s="117"/>
      <c r="M13" s="135">
        <v>43375.708330000001</v>
      </c>
      <c r="N13" s="202">
        <v>10</v>
      </c>
      <c r="O13" s="203">
        <f t="shared" si="0"/>
        <v>12.97</v>
      </c>
      <c r="P13" s="203">
        <f t="shared" si="1"/>
        <v>12.781886062611747</v>
      </c>
      <c r="Q13" s="203">
        <f t="shared" si="2"/>
        <v>1.02</v>
      </c>
      <c r="R13" s="203">
        <f t="shared" si="3"/>
        <v>1.0052061514158812</v>
      </c>
      <c r="S13" s="203">
        <f t="shared" si="4"/>
        <v>2.2999999999999998</v>
      </c>
      <c r="T13" s="232">
        <f t="shared" si="5"/>
        <v>2.2666413218201247</v>
      </c>
      <c r="U13" s="227">
        <v>0.98825588649860208</v>
      </c>
      <c r="V13" s="228">
        <v>1026.7757999999999</v>
      </c>
      <c r="Z13" s="241"/>
    </row>
    <row r="14" spans="1:26">
      <c r="A14" s="43">
        <v>16747</v>
      </c>
      <c r="B14" s="43" t="s">
        <v>418</v>
      </c>
      <c r="C14" s="43">
        <v>5</v>
      </c>
      <c r="D14" s="97">
        <v>12.97</v>
      </c>
      <c r="E14" s="97">
        <v>1.02</v>
      </c>
      <c r="F14" s="98">
        <v>2.2999999999999998</v>
      </c>
      <c r="G14" s="43">
        <v>10</v>
      </c>
      <c r="H14" s="117"/>
      <c r="M14" s="135">
        <v>43384.708330000001</v>
      </c>
      <c r="N14" s="202">
        <v>12</v>
      </c>
      <c r="O14" s="203">
        <f t="shared" si="0"/>
        <v>13.4</v>
      </c>
      <c r="P14" s="203">
        <f t="shared" si="1"/>
        <v>13.343685880671561</v>
      </c>
      <c r="Q14" s="203">
        <f t="shared" si="2"/>
        <v>1.07</v>
      </c>
      <c r="R14" s="203">
        <f t="shared" si="3"/>
        <v>1.065503275546162</v>
      </c>
      <c r="S14" s="203">
        <f t="shared" si="4"/>
        <v>3.3</v>
      </c>
      <c r="T14" s="232">
        <f t="shared" si="5"/>
        <v>3.2861315974788168</v>
      </c>
      <c r="U14" s="227">
        <v>0.97806896751656058</v>
      </c>
      <c r="V14" s="228">
        <v>1026.7376999999999</v>
      </c>
      <c r="Z14" s="241"/>
    </row>
    <row r="15" spans="1:26">
      <c r="A15" s="43">
        <v>16748</v>
      </c>
      <c r="B15" s="43" t="s">
        <v>418</v>
      </c>
      <c r="C15" s="43">
        <v>6</v>
      </c>
      <c r="D15" s="97">
        <v>13.4</v>
      </c>
      <c r="E15" s="97">
        <v>1.07</v>
      </c>
      <c r="F15" s="98">
        <v>3.3</v>
      </c>
      <c r="G15" s="43">
        <v>12</v>
      </c>
      <c r="H15" s="117"/>
      <c r="M15" s="135">
        <v>43393.708330000001</v>
      </c>
      <c r="N15" s="202">
        <v>14</v>
      </c>
      <c r="O15" s="203">
        <f t="shared" si="0"/>
        <v>12.78</v>
      </c>
      <c r="P15" s="203">
        <f t="shared" si="1"/>
        <v>12.576516572718726</v>
      </c>
      <c r="Q15" s="203">
        <f t="shared" si="2"/>
        <v>1.23</v>
      </c>
      <c r="R15" s="203">
        <f t="shared" si="3"/>
        <v>1.2104159142757458</v>
      </c>
      <c r="S15" s="203">
        <f t="shared" si="4"/>
        <v>3.8</v>
      </c>
      <c r="T15" s="232">
        <f t="shared" si="5"/>
        <v>3.739496320526694</v>
      </c>
      <c r="U15" s="227">
        <v>0.98977867296383759</v>
      </c>
      <c r="V15" s="228">
        <v>1026.6736000000001</v>
      </c>
      <c r="Z15" s="241"/>
    </row>
    <row r="16" spans="1:26">
      <c r="A16" s="43">
        <v>16749</v>
      </c>
      <c r="B16" s="43" t="s">
        <v>418</v>
      </c>
      <c r="C16" s="43">
        <v>7</v>
      </c>
      <c r="D16" s="97">
        <v>12.78</v>
      </c>
      <c r="E16" s="97">
        <v>1.23</v>
      </c>
      <c r="F16" s="98">
        <v>3.8</v>
      </c>
      <c r="G16" s="43">
        <v>14</v>
      </c>
      <c r="H16" s="117"/>
      <c r="M16" s="135">
        <v>43402.708330000001</v>
      </c>
      <c r="N16" s="202">
        <v>16</v>
      </c>
      <c r="O16" s="203">
        <f t="shared" si="0"/>
        <v>13.81</v>
      </c>
      <c r="P16" s="203">
        <f t="shared" si="1"/>
        <v>13.607364338015543</v>
      </c>
      <c r="Q16" s="203">
        <f t="shared" si="2"/>
        <v>1.23</v>
      </c>
      <c r="R16" s="203">
        <f t="shared" si="3"/>
        <v>1.2119520735524343</v>
      </c>
      <c r="S16" s="203">
        <f t="shared" si="4"/>
        <v>3.8</v>
      </c>
      <c r="T16" s="232">
        <f t="shared" si="5"/>
        <v>3.7442421784546749</v>
      </c>
      <c r="U16" s="227">
        <v>0.98845557073712975</v>
      </c>
      <c r="V16" s="228">
        <v>1026.7447999999999</v>
      </c>
      <c r="Z16" s="241"/>
    </row>
    <row r="17" spans="1:26">
      <c r="A17" s="43">
        <v>16750</v>
      </c>
      <c r="B17" s="43" t="s">
        <v>418</v>
      </c>
      <c r="C17" s="43">
        <v>8</v>
      </c>
      <c r="D17" s="97">
        <v>13.81</v>
      </c>
      <c r="E17" s="97">
        <v>1.23</v>
      </c>
      <c r="F17" s="98">
        <v>3.8</v>
      </c>
      <c r="G17" s="43">
        <v>16</v>
      </c>
      <c r="H17" s="117"/>
      <c r="M17" s="135">
        <v>43411.708330000001</v>
      </c>
      <c r="N17" s="202">
        <v>18</v>
      </c>
      <c r="O17" s="203">
        <f t="shared" si="0"/>
        <v>11.83</v>
      </c>
      <c r="P17" s="203">
        <f t="shared" si="1"/>
        <v>11.646059458918725</v>
      </c>
      <c r="Q17" s="203">
        <f t="shared" si="2"/>
        <v>0.95</v>
      </c>
      <c r="R17" s="203">
        <f t="shared" si="3"/>
        <v>0.9352287815699738</v>
      </c>
      <c r="S17" s="203">
        <f t="shared" si="4"/>
        <v>3.1</v>
      </c>
      <c r="T17" s="232">
        <f t="shared" si="5"/>
        <v>3.0517991819651775</v>
      </c>
      <c r="U17" s="227">
        <v>0.98932291666666672</v>
      </c>
      <c r="V17" s="228">
        <v>1026.7570000000001</v>
      </c>
      <c r="Z17" s="241"/>
    </row>
    <row r="18" spans="1:26">
      <c r="A18" s="43">
        <v>16751</v>
      </c>
      <c r="B18" s="43" t="s">
        <v>418</v>
      </c>
      <c r="C18" s="43">
        <v>9</v>
      </c>
      <c r="D18" s="97">
        <v>11.83</v>
      </c>
      <c r="E18" s="97">
        <v>0.95</v>
      </c>
      <c r="F18" s="98">
        <v>3.1</v>
      </c>
      <c r="G18" s="43">
        <v>18</v>
      </c>
      <c r="H18" s="117"/>
      <c r="M18" s="135">
        <v>43420.708330000001</v>
      </c>
      <c r="N18" s="202">
        <v>20</v>
      </c>
      <c r="O18" s="203">
        <f t="shared" si="0"/>
        <v>10.95</v>
      </c>
      <c r="P18" s="203">
        <f t="shared" si="1"/>
        <v>10.781080389140961</v>
      </c>
      <c r="Q18" s="203">
        <f t="shared" si="2"/>
        <v>0.96</v>
      </c>
      <c r="R18" s="203">
        <f t="shared" si="3"/>
        <v>0.94519060945893352</v>
      </c>
      <c r="S18" s="203">
        <f t="shared" si="4"/>
        <v>2.8</v>
      </c>
      <c r="T18" s="232">
        <f t="shared" si="5"/>
        <v>2.7568059442552229</v>
      </c>
      <c r="U18" s="227">
        <v>0.98924463678230079</v>
      </c>
      <c r="V18" s="228">
        <v>1026.7108000000001</v>
      </c>
      <c r="Z18" s="241"/>
    </row>
    <row r="19" spans="1:26">
      <c r="A19" s="43">
        <v>16752</v>
      </c>
      <c r="B19" s="43" t="s">
        <v>418</v>
      </c>
      <c r="C19" s="43">
        <v>10</v>
      </c>
      <c r="D19" s="97">
        <v>10.95</v>
      </c>
      <c r="E19" s="97">
        <v>0.96</v>
      </c>
      <c r="F19" s="98">
        <v>2.8</v>
      </c>
      <c r="G19" s="43">
        <v>20</v>
      </c>
      <c r="H19" s="117"/>
      <c r="M19" s="135">
        <v>43429.708330000001</v>
      </c>
      <c r="N19" s="202">
        <v>22</v>
      </c>
      <c r="O19" s="203">
        <f t="shared" si="0"/>
        <v>11.56</v>
      </c>
      <c r="P19" s="203">
        <f t="shared" si="1"/>
        <v>11.385293001887561</v>
      </c>
      <c r="Q19" s="203">
        <f t="shared" si="2"/>
        <v>1.0900000000000001</v>
      </c>
      <c r="R19" s="203">
        <f t="shared" si="3"/>
        <v>1.0735267622887061</v>
      </c>
      <c r="S19" s="203">
        <f t="shared" si="4"/>
        <v>2.8</v>
      </c>
      <c r="T19" s="232">
        <f t="shared" si="5"/>
        <v>2.757683426062731</v>
      </c>
      <c r="U19" s="227">
        <v>0.98901607791493606</v>
      </c>
      <c r="V19" s="228">
        <v>1026.6213</v>
      </c>
      <c r="Z19" s="241"/>
    </row>
    <row r="20" spans="1:26">
      <c r="A20" s="43">
        <v>16753</v>
      </c>
      <c r="B20" s="43" t="s">
        <v>418</v>
      </c>
      <c r="C20" s="43">
        <v>11</v>
      </c>
      <c r="D20" s="97">
        <v>11.56</v>
      </c>
      <c r="E20" s="97">
        <v>1.0900000000000001</v>
      </c>
      <c r="F20" s="98">
        <v>2.8</v>
      </c>
      <c r="G20" s="43">
        <v>22</v>
      </c>
      <c r="H20" s="117"/>
      <c r="M20" s="135">
        <v>43438.708330000001</v>
      </c>
      <c r="N20" s="202">
        <v>24</v>
      </c>
      <c r="O20" s="203">
        <f t="shared" si="0"/>
        <v>12.34</v>
      </c>
      <c r="P20" s="203">
        <f t="shared" si="1"/>
        <v>12.173726084277821</v>
      </c>
      <c r="Q20" s="203">
        <f t="shared" si="2"/>
        <v>1.33</v>
      </c>
      <c r="R20" s="203">
        <f t="shared" si="3"/>
        <v>1.3120790674302676</v>
      </c>
      <c r="S20" s="203">
        <f t="shared" si="4"/>
        <v>5.0999999999999996</v>
      </c>
      <c r="T20" s="232">
        <f t="shared" si="5"/>
        <v>5.0312806345070413</v>
      </c>
      <c r="U20" s="227">
        <v>0.98736874408316988</v>
      </c>
      <c r="V20" s="228">
        <v>1026.626</v>
      </c>
      <c r="Z20" s="241"/>
    </row>
    <row r="21" spans="1:26">
      <c r="A21" s="43">
        <v>16754</v>
      </c>
      <c r="B21" s="43" t="s">
        <v>418</v>
      </c>
      <c r="C21" s="43">
        <v>12</v>
      </c>
      <c r="D21" s="97">
        <v>12.34</v>
      </c>
      <c r="E21" s="97">
        <v>1.33</v>
      </c>
      <c r="F21" s="98">
        <v>5.0999999999999996</v>
      </c>
      <c r="G21" s="43">
        <v>24</v>
      </c>
      <c r="H21" s="117"/>
      <c r="M21" s="135">
        <v>43447.708330000001</v>
      </c>
      <c r="N21" s="202">
        <v>26</v>
      </c>
      <c r="O21" s="204">
        <f>AVERAGE(D22:D23)</f>
        <v>11.04</v>
      </c>
      <c r="P21" s="203">
        <f t="shared" si="1"/>
        <v>10.91297600819955</v>
      </c>
      <c r="Q21" s="204">
        <f>AVERAGE(E21:E22)</f>
        <v>1.125</v>
      </c>
      <c r="R21" s="203">
        <f t="shared" si="3"/>
        <v>1.1120559790964217</v>
      </c>
      <c r="S21" s="204">
        <f>AVERAGE(F21:F22)</f>
        <v>3.8499999999999996</v>
      </c>
      <c r="T21" s="232">
        <f t="shared" si="5"/>
        <v>3.8057026840188648</v>
      </c>
      <c r="U21" s="227">
        <v>0.98550674266648131</v>
      </c>
      <c r="V21" s="228">
        <v>1026.5173</v>
      </c>
      <c r="Z21" s="241"/>
    </row>
    <row r="22" spans="1:26">
      <c r="A22" s="43">
        <v>16755</v>
      </c>
      <c r="B22" s="43" t="s">
        <v>418</v>
      </c>
      <c r="C22" s="43">
        <v>13</v>
      </c>
      <c r="D22" s="94">
        <v>11.06</v>
      </c>
      <c r="E22" s="94">
        <v>0.92</v>
      </c>
      <c r="F22" s="95">
        <v>2.6</v>
      </c>
      <c r="G22" s="96">
        <v>26</v>
      </c>
      <c r="H22" s="117"/>
      <c r="M22" s="135">
        <v>43456.708330000001</v>
      </c>
      <c r="N22" s="202">
        <v>28</v>
      </c>
      <c r="O22" s="203">
        <f>D24</f>
        <v>7.65</v>
      </c>
      <c r="P22" s="203">
        <f t="shared" si="1"/>
        <v>7.6369102242775613</v>
      </c>
      <c r="Q22" s="203">
        <f>E24</f>
        <v>0.83</v>
      </c>
      <c r="R22" s="203">
        <f t="shared" si="3"/>
        <v>0.82857980211116011</v>
      </c>
      <c r="S22" s="203">
        <f>F24</f>
        <v>1.3</v>
      </c>
      <c r="T22" s="232">
        <f t="shared" si="5"/>
        <v>1.2977755936680824</v>
      </c>
      <c r="U22" s="227">
        <v>0.97599213236144844</v>
      </c>
      <c r="V22" s="228">
        <v>1026.3545999999999</v>
      </c>
      <c r="Z22" s="241"/>
    </row>
    <row r="23" spans="1:26">
      <c r="A23" s="43">
        <v>16769</v>
      </c>
      <c r="B23" s="43" t="s">
        <v>418</v>
      </c>
      <c r="C23" s="43">
        <v>27</v>
      </c>
      <c r="D23" s="94">
        <v>11.02</v>
      </c>
      <c r="E23" s="94">
        <v>0.96</v>
      </c>
      <c r="F23" s="95">
        <v>2.7</v>
      </c>
      <c r="G23" s="96">
        <v>26</v>
      </c>
      <c r="H23" s="203">
        <f>100*(D23-D22)/D23</f>
        <v>-0.36297640653358371</v>
      </c>
      <c r="M23" s="135">
        <v>43465.708330000001</v>
      </c>
      <c r="N23" s="202">
        <v>30</v>
      </c>
      <c r="O23" s="203">
        <f>D25</f>
        <v>10.71</v>
      </c>
      <c r="P23" s="203">
        <f t="shared" si="1"/>
        <v>10.745012396981748</v>
      </c>
      <c r="Q23" s="203">
        <f>E25</f>
        <v>1.06</v>
      </c>
      <c r="R23" s="203">
        <f t="shared" si="3"/>
        <v>1.0634652792530956</v>
      </c>
      <c r="S23" s="203">
        <f>F25</f>
        <v>2.5</v>
      </c>
      <c r="T23" s="232">
        <f t="shared" si="5"/>
        <v>2.5081728284271123</v>
      </c>
      <c r="U23" s="227">
        <v>0.97103454664404842</v>
      </c>
      <c r="V23" s="228">
        <v>1026.4738</v>
      </c>
      <c r="Z23" s="241"/>
    </row>
    <row r="24" spans="1:26">
      <c r="A24" s="43">
        <v>16756</v>
      </c>
      <c r="B24" s="43" t="s">
        <v>418</v>
      </c>
      <c r="C24" s="43">
        <v>14</v>
      </c>
      <c r="D24" s="97">
        <v>7.65</v>
      </c>
      <c r="E24" s="97">
        <v>0.83</v>
      </c>
      <c r="F24" s="98">
        <v>1.3</v>
      </c>
      <c r="G24" s="43">
        <v>28</v>
      </c>
      <c r="H24" s="117"/>
      <c r="M24" s="135">
        <v>43474.708330000001</v>
      </c>
      <c r="N24" s="202">
        <v>32</v>
      </c>
      <c r="O24" s="204">
        <f>AVERAGE(D26,D27)</f>
        <v>9.8550000000000004</v>
      </c>
      <c r="P24" s="203">
        <f t="shared" si="1"/>
        <v>9.7045311280708368</v>
      </c>
      <c r="Q24" s="203">
        <f>AVERAGE(E26,E27)</f>
        <v>0.91999999999999993</v>
      </c>
      <c r="R24" s="203">
        <f t="shared" si="3"/>
        <v>0.90595318496450217</v>
      </c>
      <c r="S24" s="203">
        <f>AVERAGE(F26,F27)</f>
        <v>1.6</v>
      </c>
      <c r="T24" s="232">
        <f t="shared" si="5"/>
        <v>1.5755707564600039</v>
      </c>
      <c r="U24" s="227">
        <v>0.98934581819023604</v>
      </c>
      <c r="V24" s="228">
        <v>1026.4409000000001</v>
      </c>
      <c r="Z24" s="241"/>
    </row>
    <row r="25" spans="1:26">
      <c r="A25" s="43">
        <v>16757</v>
      </c>
      <c r="B25" s="43" t="s">
        <v>418</v>
      </c>
      <c r="C25" s="43">
        <v>15</v>
      </c>
      <c r="D25" s="97">
        <v>10.71</v>
      </c>
      <c r="E25" s="97">
        <v>1.06</v>
      </c>
      <c r="F25" s="98">
        <v>2.5</v>
      </c>
      <c r="G25" s="43">
        <v>30</v>
      </c>
      <c r="H25" s="117"/>
      <c r="M25" s="135">
        <v>43483.708330000001</v>
      </c>
      <c r="N25" s="202">
        <v>34</v>
      </c>
      <c r="O25" s="203">
        <f t="shared" ref="O25:O31" si="6">D28</f>
        <v>9.1999999999999993</v>
      </c>
      <c r="P25" s="203">
        <f t="shared" si="1"/>
        <v>9.1497507678126588</v>
      </c>
      <c r="Q25" s="203">
        <f t="shared" ref="Q25:Q31" si="7">E28</f>
        <v>0.98</v>
      </c>
      <c r="R25" s="203">
        <f t="shared" si="3"/>
        <v>0.97464736439743549</v>
      </c>
      <c r="S25" s="203">
        <f t="shared" ref="S25:S31" si="8">F28</f>
        <v>1.3</v>
      </c>
      <c r="T25" s="232">
        <f t="shared" si="5"/>
        <v>1.2928995650170063</v>
      </c>
      <c r="U25" s="227">
        <v>0.97968853832596581</v>
      </c>
      <c r="V25" s="228">
        <v>1026.3382999999999</v>
      </c>
      <c r="Z25" s="241"/>
    </row>
    <row r="26" spans="1:26">
      <c r="A26" s="43">
        <v>16758</v>
      </c>
      <c r="B26" s="43" t="s">
        <v>418</v>
      </c>
      <c r="C26" s="43">
        <v>16</v>
      </c>
      <c r="D26" s="127">
        <v>9.8699999999999992</v>
      </c>
      <c r="E26" s="127">
        <v>0.9</v>
      </c>
      <c r="F26" s="128">
        <v>1.6</v>
      </c>
      <c r="G26" s="129">
        <v>32</v>
      </c>
      <c r="H26" s="117"/>
      <c r="M26" s="135">
        <v>43492.708330000001</v>
      </c>
      <c r="N26" s="202">
        <v>36</v>
      </c>
      <c r="O26" s="203">
        <f t="shared" si="6"/>
        <v>9.89</v>
      </c>
      <c r="P26" s="203">
        <f t="shared" si="1"/>
        <v>9.7297888103910388</v>
      </c>
      <c r="Q26" s="203">
        <f t="shared" si="7"/>
        <v>0.9</v>
      </c>
      <c r="R26" s="203">
        <f t="shared" si="3"/>
        <v>0.88542061975247077</v>
      </c>
      <c r="S26" s="203">
        <f t="shared" si="8"/>
        <v>1.2</v>
      </c>
      <c r="T26" s="232">
        <f t="shared" si="5"/>
        <v>1.1805608263366276</v>
      </c>
      <c r="U26" s="227">
        <v>0.99028074939851818</v>
      </c>
      <c r="V26" s="228">
        <v>1026.4422999999999</v>
      </c>
      <c r="Z26" s="241"/>
    </row>
    <row r="27" spans="1:26">
      <c r="A27" s="43">
        <v>16768</v>
      </c>
      <c r="B27" s="43" t="s">
        <v>418</v>
      </c>
      <c r="C27" s="43">
        <v>26</v>
      </c>
      <c r="D27" s="127">
        <v>9.84</v>
      </c>
      <c r="E27" s="127">
        <v>0.94</v>
      </c>
      <c r="F27" s="128">
        <v>1.6</v>
      </c>
      <c r="G27" s="129">
        <v>32</v>
      </c>
      <c r="H27" s="203">
        <f>100*(D27-D26)/D27</f>
        <v>-0.3048780487804813</v>
      </c>
      <c r="M27" s="135">
        <v>43501.708330000001</v>
      </c>
      <c r="N27" s="202">
        <v>38</v>
      </c>
      <c r="O27" s="203">
        <f t="shared" si="6"/>
        <v>9.74</v>
      </c>
      <c r="P27" s="203">
        <f t="shared" si="1"/>
        <v>9.5915003600340238</v>
      </c>
      <c r="Q27" s="203">
        <f t="shared" si="7"/>
        <v>0.94</v>
      </c>
      <c r="R27" s="203">
        <f t="shared" si="3"/>
        <v>0.92566841257001875</v>
      </c>
      <c r="S27" s="203">
        <f t="shared" si="8"/>
        <v>1.7</v>
      </c>
      <c r="T27" s="232">
        <f t="shared" si="5"/>
        <v>1.674081171669183</v>
      </c>
      <c r="U27" s="227">
        <v>0.98936486966978776</v>
      </c>
      <c r="V27" s="228">
        <v>1026.3983000000001</v>
      </c>
      <c r="Z27" s="241"/>
    </row>
    <row r="28" spans="1:26">
      <c r="A28" s="43">
        <v>16759</v>
      </c>
      <c r="B28" s="43" t="s">
        <v>418</v>
      </c>
      <c r="C28" s="43">
        <v>17</v>
      </c>
      <c r="D28" s="97">
        <v>9.1999999999999993</v>
      </c>
      <c r="E28" s="97">
        <v>0.98</v>
      </c>
      <c r="F28" s="98">
        <v>1.3</v>
      </c>
      <c r="G28" s="43">
        <v>34</v>
      </c>
      <c r="H28" s="117"/>
      <c r="M28" s="135">
        <v>43510.708330000001</v>
      </c>
      <c r="N28" s="202">
        <v>40</v>
      </c>
      <c r="O28" s="203">
        <f t="shared" si="6"/>
        <v>11.01</v>
      </c>
      <c r="P28" s="203">
        <f t="shared" si="1"/>
        <v>10.84976134814962</v>
      </c>
      <c r="Q28" s="203">
        <f t="shared" si="7"/>
        <v>1.1499999999999999</v>
      </c>
      <c r="R28" s="203">
        <f t="shared" si="3"/>
        <v>1.1332629927676716</v>
      </c>
      <c r="S28" s="203">
        <f t="shared" si="8"/>
        <v>2.7</v>
      </c>
      <c r="T28" s="232">
        <f t="shared" si="5"/>
        <v>2.6607044178023593</v>
      </c>
      <c r="U28" s="227">
        <v>0.98858500405608996</v>
      </c>
      <c r="V28" s="228">
        <v>1026.4862000000001</v>
      </c>
      <c r="Z28" s="241"/>
    </row>
    <row r="29" spans="1:26">
      <c r="A29" s="43">
        <v>16760</v>
      </c>
      <c r="B29" s="43" t="s">
        <v>418</v>
      </c>
      <c r="C29" s="43">
        <v>18</v>
      </c>
      <c r="D29" s="97">
        <v>9.89</v>
      </c>
      <c r="E29" s="97">
        <v>0.9</v>
      </c>
      <c r="F29" s="98">
        <v>1.2</v>
      </c>
      <c r="G29" s="43">
        <v>36</v>
      </c>
      <c r="H29" s="117"/>
      <c r="M29" s="135">
        <v>43519.708330000001</v>
      </c>
      <c r="N29" s="202">
        <v>42</v>
      </c>
      <c r="O29" s="203">
        <f t="shared" si="6"/>
        <v>9.1300000000000008</v>
      </c>
      <c r="P29" s="203">
        <f t="shared" si="1"/>
        <v>9.0618022636494011</v>
      </c>
      <c r="Q29" s="203">
        <f t="shared" si="7"/>
        <v>0.87</v>
      </c>
      <c r="R29" s="203">
        <f t="shared" si="3"/>
        <v>0.86350142052299872</v>
      </c>
      <c r="S29" s="203">
        <f t="shared" si="8"/>
        <v>1.3</v>
      </c>
      <c r="T29" s="232">
        <f t="shared" si="5"/>
        <v>1.2902894789424122</v>
      </c>
      <c r="U29" s="227">
        <v>0.98156311000156404</v>
      </c>
      <c r="V29" s="228">
        <v>1026.4503999999999</v>
      </c>
      <c r="Z29" s="241"/>
    </row>
    <row r="30" spans="1:26">
      <c r="A30" s="43">
        <v>16761</v>
      </c>
      <c r="B30" s="43" t="s">
        <v>418</v>
      </c>
      <c r="C30" s="43">
        <v>19</v>
      </c>
      <c r="D30" s="97">
        <v>9.74</v>
      </c>
      <c r="E30" s="97">
        <v>0.94</v>
      </c>
      <c r="F30" s="98">
        <v>1.7</v>
      </c>
      <c r="G30" s="43">
        <v>38</v>
      </c>
      <c r="H30" s="117"/>
      <c r="M30" s="135">
        <v>43528.708330000001</v>
      </c>
      <c r="N30" s="202">
        <v>44</v>
      </c>
      <c r="O30" s="203">
        <f t="shared" si="6"/>
        <v>8.06</v>
      </c>
      <c r="P30" s="203">
        <f t="shared" si="1"/>
        <v>7.9338599962525063</v>
      </c>
      <c r="Q30" s="203">
        <f t="shared" si="7"/>
        <v>0.8</v>
      </c>
      <c r="R30" s="203">
        <f t="shared" si="3"/>
        <v>0.78747990037245708</v>
      </c>
      <c r="S30" s="203">
        <f t="shared" si="8"/>
        <v>0.9</v>
      </c>
      <c r="T30" s="232">
        <f t="shared" si="5"/>
        <v>0.88591488791901429</v>
      </c>
      <c r="U30" s="227">
        <v>0.98980028695732658</v>
      </c>
      <c r="V30" s="228">
        <v>1026.3676</v>
      </c>
      <c r="Z30" s="241"/>
    </row>
    <row r="31" spans="1:26">
      <c r="A31" s="43">
        <v>16762</v>
      </c>
      <c r="B31" s="43" t="s">
        <v>418</v>
      </c>
      <c r="C31" s="43">
        <v>20</v>
      </c>
      <c r="D31" s="97">
        <v>11.01</v>
      </c>
      <c r="E31" s="97">
        <v>1.1499999999999999</v>
      </c>
      <c r="F31" s="98">
        <v>2.7</v>
      </c>
      <c r="G31" s="43">
        <v>40</v>
      </c>
      <c r="H31" s="117"/>
      <c r="M31" s="135">
        <v>43537.708330000001</v>
      </c>
      <c r="N31" s="202">
        <v>46</v>
      </c>
      <c r="O31" s="203">
        <f t="shared" si="6"/>
        <v>10.41</v>
      </c>
      <c r="P31" s="203">
        <f t="shared" si="1"/>
        <v>10.251630011424997</v>
      </c>
      <c r="Q31" s="203">
        <f t="shared" si="7"/>
        <v>1.21</v>
      </c>
      <c r="R31" s="203">
        <f t="shared" si="3"/>
        <v>1.1915919609821561</v>
      </c>
      <c r="S31" s="203">
        <f t="shared" si="8"/>
        <v>3.2</v>
      </c>
      <c r="T31" s="232">
        <f t="shared" si="5"/>
        <v>3.1513175827627271</v>
      </c>
      <c r="U31" s="227">
        <v>0.98922471802797596</v>
      </c>
      <c r="V31" s="228">
        <v>1026.5092</v>
      </c>
      <c r="Z31" s="241"/>
    </row>
    <row r="32" spans="1:26">
      <c r="A32" s="43">
        <v>16763</v>
      </c>
      <c r="B32" s="43" t="s">
        <v>418</v>
      </c>
      <c r="C32" s="43">
        <v>21</v>
      </c>
      <c r="D32" s="97">
        <v>9.1300000000000008</v>
      </c>
      <c r="E32" s="97">
        <v>0.87</v>
      </c>
      <c r="F32" s="98">
        <v>1.3</v>
      </c>
      <c r="G32" s="43">
        <v>42</v>
      </c>
      <c r="H32" s="117"/>
      <c r="M32" s="135">
        <v>43546.708330000001</v>
      </c>
      <c r="N32" s="205">
        <v>48</v>
      </c>
      <c r="O32" s="206">
        <f>AVERAGE(D35:D36)</f>
        <v>8.9050000000000011</v>
      </c>
      <c r="P32" s="207">
        <f t="shared" si="1"/>
        <v>8.7645468821360701</v>
      </c>
      <c r="Q32" s="206">
        <f>AVERAGE(E35:E36)</f>
        <v>1.0950000000000002</v>
      </c>
      <c r="R32" s="207">
        <f t="shared" si="3"/>
        <v>1.0777292348050531</v>
      </c>
      <c r="S32" s="206">
        <f>AVERAGE(F35:F36)</f>
        <v>2.0499999999999998</v>
      </c>
      <c r="T32" s="233">
        <f t="shared" si="5"/>
        <v>2.0176666039729296</v>
      </c>
      <c r="U32" s="229">
        <v>0.98994060414237639</v>
      </c>
      <c r="V32" s="230">
        <v>1026.3496</v>
      </c>
      <c r="Z32" s="241"/>
    </row>
    <row r="33" spans="1:26">
      <c r="A33" s="43">
        <v>16764</v>
      </c>
      <c r="B33" s="43" t="s">
        <v>418</v>
      </c>
      <c r="C33" s="43">
        <v>22</v>
      </c>
      <c r="D33" s="97">
        <v>8.06</v>
      </c>
      <c r="E33" s="97">
        <v>0.8</v>
      </c>
      <c r="F33" s="98">
        <v>0.9</v>
      </c>
      <c r="G33" s="43">
        <v>44</v>
      </c>
      <c r="I33" s="99"/>
      <c r="W33" s="93"/>
      <c r="X33" s="93"/>
      <c r="Y33" s="93"/>
    </row>
    <row r="34" spans="1:26">
      <c r="A34" s="43">
        <v>16765</v>
      </c>
      <c r="B34" s="43" t="s">
        <v>418</v>
      </c>
      <c r="C34" s="43">
        <v>23</v>
      </c>
      <c r="D34" s="97">
        <v>10.41</v>
      </c>
      <c r="E34" s="97">
        <v>1.21</v>
      </c>
      <c r="F34" s="98">
        <v>3.2</v>
      </c>
      <c r="G34" s="43">
        <v>46</v>
      </c>
      <c r="I34" s="99"/>
      <c r="W34" s="93"/>
      <c r="X34" s="93"/>
      <c r="Y34" s="93"/>
    </row>
    <row r="35" spans="1:26">
      <c r="A35" s="43">
        <v>16766</v>
      </c>
      <c r="B35" s="43" t="s">
        <v>418</v>
      </c>
      <c r="C35" s="43">
        <v>24</v>
      </c>
      <c r="D35" s="94">
        <v>8.91</v>
      </c>
      <c r="E35" s="94">
        <v>1.0900000000000001</v>
      </c>
      <c r="F35" s="95">
        <v>2.1</v>
      </c>
      <c r="G35" s="96">
        <v>48</v>
      </c>
      <c r="I35" s="99"/>
      <c r="W35" s="17"/>
      <c r="X35" s="17"/>
      <c r="Y35" s="17"/>
    </row>
    <row r="36" spans="1:26">
      <c r="A36" s="43">
        <v>16767</v>
      </c>
      <c r="B36" s="43" t="s">
        <v>418</v>
      </c>
      <c r="C36" s="43">
        <v>25</v>
      </c>
      <c r="D36" s="94">
        <v>8.9</v>
      </c>
      <c r="E36" s="94">
        <v>1.1000000000000001</v>
      </c>
      <c r="F36" s="95">
        <v>2</v>
      </c>
      <c r="G36" s="96">
        <v>48</v>
      </c>
      <c r="H36" s="203">
        <f>100*(D36-D35)/D36</f>
        <v>-0.11235955056179535</v>
      </c>
      <c r="I36" s="99"/>
      <c r="W36" s="17"/>
      <c r="X36" s="17"/>
      <c r="Y36" s="17"/>
      <c r="Z36" s="241"/>
    </row>
    <row r="37" spans="1:26">
      <c r="W37" s="17"/>
      <c r="X37" s="17"/>
      <c r="Y37" s="17"/>
      <c r="Z37" s="241"/>
    </row>
    <row r="38" spans="1:26">
      <c r="W38" s="17"/>
      <c r="X38" s="17"/>
      <c r="Y38" s="17"/>
      <c r="Z38" s="241"/>
    </row>
    <row r="39" spans="1:26">
      <c r="W39" s="17"/>
      <c r="X39" s="17"/>
      <c r="Y39" s="17"/>
      <c r="Z39" s="241"/>
    </row>
    <row r="40" spans="1:26">
      <c r="E40" s="324" t="s">
        <v>420</v>
      </c>
      <c r="F40" s="325"/>
      <c r="G40" s="325"/>
      <c r="H40" s="326"/>
      <c r="W40" s="17"/>
      <c r="X40" s="17"/>
      <c r="Y40" s="17"/>
      <c r="Z40" s="241"/>
    </row>
    <row r="41" spans="1:26">
      <c r="A41" s="100" t="s">
        <v>421</v>
      </c>
      <c r="B41" s="327">
        <v>43705</v>
      </c>
      <c r="C41" s="328"/>
      <c r="E41" s="329" t="s">
        <v>422</v>
      </c>
      <c r="F41" s="315"/>
      <c r="G41" s="315"/>
      <c r="H41" s="330"/>
      <c r="W41" s="17"/>
      <c r="X41" s="17"/>
      <c r="Y41" s="17"/>
      <c r="Z41" s="241"/>
    </row>
    <row r="42" spans="1:26">
      <c r="A42" s="101" t="s">
        <v>423</v>
      </c>
      <c r="B42" s="331" t="s">
        <v>424</v>
      </c>
      <c r="C42" s="332"/>
      <c r="E42" s="329" t="s">
        <v>425</v>
      </c>
      <c r="F42" s="315"/>
      <c r="G42" s="315"/>
      <c r="H42" s="330"/>
      <c r="W42" s="17"/>
      <c r="X42" s="17"/>
      <c r="Y42" s="17"/>
      <c r="Z42" s="241"/>
    </row>
    <row r="43" spans="1:26">
      <c r="A43" s="102" t="s">
        <v>426</v>
      </c>
      <c r="B43" s="333" t="s">
        <v>427</v>
      </c>
      <c r="C43" s="334"/>
      <c r="E43" s="335" t="s">
        <v>428</v>
      </c>
      <c r="F43" s="336"/>
      <c r="G43" s="336"/>
      <c r="H43" s="337"/>
      <c r="W43" s="17"/>
      <c r="X43" s="17"/>
      <c r="Y43" s="17"/>
      <c r="Z43" s="241"/>
    </row>
    <row r="44" spans="1:26">
      <c r="W44" s="17"/>
      <c r="X44" s="17"/>
      <c r="Y44" s="17"/>
      <c r="Z44" s="241"/>
    </row>
    <row r="45" spans="1:26">
      <c r="A45" s="7" t="s">
        <v>429</v>
      </c>
      <c r="B45" s="338" t="s">
        <v>430</v>
      </c>
      <c r="C45" s="339"/>
      <c r="D45" s="340"/>
      <c r="F45" s="103" t="s">
        <v>431</v>
      </c>
      <c r="W45" s="17"/>
      <c r="X45" s="17"/>
      <c r="Y45" s="17"/>
      <c r="Z45" s="241"/>
    </row>
    <row r="46" spans="1:26">
      <c r="B46" s="314" t="s">
        <v>432</v>
      </c>
      <c r="C46" s="315"/>
      <c r="D46" s="316"/>
      <c r="F46" s="341" t="s">
        <v>433</v>
      </c>
      <c r="G46" s="315"/>
      <c r="H46">
        <v>28</v>
      </c>
      <c r="W46" s="17"/>
      <c r="X46" s="17"/>
      <c r="Y46" s="17"/>
      <c r="Z46" s="241"/>
    </row>
    <row r="47" spans="1:26">
      <c r="B47" s="314"/>
      <c r="C47" s="315"/>
      <c r="D47" s="316"/>
      <c r="F47" s="322" t="s">
        <v>434</v>
      </c>
      <c r="G47" s="315"/>
      <c r="H47" s="315"/>
      <c r="W47" s="17"/>
      <c r="X47" s="17"/>
      <c r="Y47" s="17"/>
      <c r="Z47" s="241"/>
    </row>
    <row r="48" spans="1:26">
      <c r="B48" s="314"/>
      <c r="C48" s="315"/>
      <c r="D48" s="316"/>
    </row>
    <row r="49" spans="1:13">
      <c r="B49" s="314" t="s">
        <v>435</v>
      </c>
      <c r="C49" s="315"/>
      <c r="D49" s="316"/>
    </row>
    <row r="50" spans="1:13">
      <c r="B50" s="317" t="s">
        <v>436</v>
      </c>
      <c r="C50" s="318"/>
      <c r="D50" s="319"/>
    </row>
    <row r="54" spans="1:13">
      <c r="A54" s="7" t="s">
        <v>437</v>
      </c>
      <c r="B54" s="320" t="s">
        <v>438</v>
      </c>
      <c r="C54" s="320"/>
      <c r="D54" s="320"/>
      <c r="E54" s="320"/>
      <c r="F54" s="320"/>
      <c r="G54" s="320"/>
      <c r="H54" s="320"/>
      <c r="I54" s="320"/>
      <c r="J54" s="320"/>
      <c r="K54" s="320"/>
      <c r="L54" s="320"/>
      <c r="M54" s="320"/>
    </row>
    <row r="55" spans="1:13">
      <c r="B55" s="320"/>
      <c r="C55" s="320"/>
      <c r="D55" s="320"/>
      <c r="E55" s="320"/>
      <c r="F55" s="320"/>
      <c r="G55" s="320"/>
      <c r="H55" s="320"/>
      <c r="I55" s="320"/>
      <c r="J55" s="320"/>
      <c r="K55" s="320"/>
      <c r="L55" s="320"/>
      <c r="M55" s="320"/>
    </row>
    <row r="56" spans="1:13">
      <c r="B56" s="320"/>
      <c r="C56" s="320"/>
      <c r="D56" s="320"/>
      <c r="E56" s="320"/>
      <c r="F56" s="320"/>
      <c r="G56" s="320"/>
      <c r="H56" s="320"/>
      <c r="I56" s="320"/>
      <c r="J56" s="320"/>
      <c r="K56" s="320"/>
      <c r="L56" s="320"/>
      <c r="M56" s="320"/>
    </row>
    <row r="57" spans="1:13">
      <c r="B57" s="320"/>
      <c r="C57" s="320"/>
      <c r="D57" s="320"/>
      <c r="E57" s="320"/>
      <c r="F57" s="320"/>
      <c r="G57" s="320"/>
      <c r="H57" s="320"/>
      <c r="I57" s="320"/>
      <c r="J57" s="320"/>
      <c r="K57" s="320"/>
      <c r="L57" s="320"/>
      <c r="M57" s="320"/>
    </row>
    <row r="58" spans="1:13">
      <c r="B58" s="320"/>
      <c r="C58" s="320"/>
      <c r="D58" s="320"/>
      <c r="E58" s="320"/>
      <c r="F58" s="320"/>
      <c r="G58" s="320"/>
      <c r="H58" s="320"/>
      <c r="I58" s="320"/>
      <c r="J58" s="320"/>
      <c r="K58" s="320"/>
      <c r="L58" s="320"/>
      <c r="M58" s="320"/>
    </row>
    <row r="60" spans="1:13">
      <c r="B60" s="321" t="s">
        <v>439</v>
      </c>
      <c r="C60" s="315"/>
      <c r="D60" s="315"/>
      <c r="E60" s="315"/>
      <c r="F60" s="315"/>
      <c r="G60" s="315"/>
    </row>
    <row r="61" spans="1:13">
      <c r="B61" s="315"/>
      <c r="C61" s="315"/>
      <c r="D61" s="315"/>
      <c r="E61" s="315"/>
      <c r="F61" s="315"/>
      <c r="G61" s="315"/>
    </row>
    <row r="63" spans="1:13">
      <c r="G63" s="2" t="s">
        <v>677</v>
      </c>
    </row>
    <row r="64" spans="1:13">
      <c r="B64" s="104" t="s">
        <v>440</v>
      </c>
      <c r="G64" s="105" t="s">
        <v>441</v>
      </c>
      <c r="H64" s="106" t="s">
        <v>442</v>
      </c>
      <c r="I64" s="107"/>
      <c r="J64" s="107"/>
      <c r="K64" s="107"/>
      <c r="L64" s="107"/>
    </row>
    <row r="65" spans="2:13">
      <c r="B65" s="104"/>
      <c r="G65" s="307" t="s">
        <v>443</v>
      </c>
      <c r="H65" s="308">
        <v>5.6470000000000002</v>
      </c>
      <c r="I65" s="308">
        <v>5.5E-2</v>
      </c>
      <c r="J65" s="309" t="s">
        <v>444</v>
      </c>
      <c r="K65" s="310"/>
      <c r="L65" s="310"/>
      <c r="M65" s="311"/>
    </row>
    <row r="66" spans="2:13">
      <c r="B66" s="93" t="s">
        <v>445</v>
      </c>
      <c r="C66" s="93" t="s">
        <v>446</v>
      </c>
      <c r="D66" s="93" t="s">
        <v>447</v>
      </c>
      <c r="E66" s="93" t="s">
        <v>448</v>
      </c>
      <c r="F66" s="104"/>
      <c r="G66" s="56" t="s">
        <v>400</v>
      </c>
      <c r="H66" s="107">
        <v>5.7140000000000004</v>
      </c>
      <c r="I66" s="107"/>
      <c r="J66" s="107"/>
      <c r="K66" s="107"/>
      <c r="L66" s="107"/>
    </row>
    <row r="67" spans="2:13">
      <c r="B67" s="43" t="s">
        <v>449</v>
      </c>
      <c r="C67" s="43">
        <v>0</v>
      </c>
      <c r="D67" s="61">
        <v>0</v>
      </c>
      <c r="E67" s="43">
        <v>0</v>
      </c>
      <c r="G67" s="56" t="s">
        <v>450</v>
      </c>
      <c r="H67" s="107">
        <v>8.0000000000000002E-3</v>
      </c>
      <c r="I67" s="107"/>
      <c r="J67" s="107"/>
      <c r="K67" s="107"/>
      <c r="L67" s="107"/>
    </row>
    <row r="68" spans="2:13">
      <c r="B68" s="43" t="s">
        <v>451</v>
      </c>
      <c r="C68" s="43">
        <v>0.56000000000000005</v>
      </c>
      <c r="D68" s="61">
        <v>0.154</v>
      </c>
      <c r="E68" s="43">
        <v>0.28000000000000003</v>
      </c>
      <c r="G68" s="313">
        <v>0.95</v>
      </c>
      <c r="H68" s="306">
        <f>H67*1.96</f>
        <v>1.5679999999999999E-2</v>
      </c>
      <c r="I68" s="107"/>
      <c r="J68" s="107"/>
      <c r="K68" s="107"/>
      <c r="L68" s="107"/>
    </row>
    <row r="69" spans="2:13">
      <c r="B69" s="43" t="s">
        <v>452</v>
      </c>
      <c r="C69" s="43">
        <v>1.05</v>
      </c>
      <c r="D69" s="61">
        <v>0.3</v>
      </c>
      <c r="E69" s="43">
        <v>0.56000000000000005</v>
      </c>
      <c r="G69" s="307" t="s">
        <v>678</v>
      </c>
      <c r="H69" s="308">
        <v>0.45700000000000002</v>
      </c>
      <c r="I69" s="308">
        <v>8.0000000000000002E-3</v>
      </c>
      <c r="J69" s="309" t="s">
        <v>444</v>
      </c>
      <c r="K69" s="107"/>
      <c r="L69" s="107"/>
    </row>
    <row r="70" spans="2:13">
      <c r="B70" s="43" t="s">
        <v>453</v>
      </c>
      <c r="C70" s="43">
        <v>2.1</v>
      </c>
      <c r="D70" s="61">
        <v>0.6</v>
      </c>
      <c r="E70" s="43">
        <v>1.1200000000000001</v>
      </c>
      <c r="G70" s="56" t="s">
        <v>400</v>
      </c>
      <c r="H70" s="108">
        <v>0.46300000000000002</v>
      </c>
      <c r="I70" s="107"/>
      <c r="J70" s="107"/>
      <c r="K70" s="107"/>
      <c r="L70" s="107"/>
    </row>
    <row r="71" spans="2:13">
      <c r="B71" s="43" t="s">
        <v>454</v>
      </c>
      <c r="C71" s="43">
        <v>4.2</v>
      </c>
      <c r="D71" s="61">
        <v>1.2</v>
      </c>
      <c r="E71" s="43">
        <v>2.1</v>
      </c>
      <c r="G71" s="56" t="s">
        <v>450</v>
      </c>
      <c r="H71" s="108">
        <v>2E-3</v>
      </c>
      <c r="I71" s="107"/>
      <c r="J71" s="107"/>
      <c r="K71" s="107"/>
      <c r="L71" s="107"/>
    </row>
    <row r="72" spans="2:13">
      <c r="B72" s="43" t="s">
        <v>455</v>
      </c>
      <c r="C72" s="43">
        <v>6.3</v>
      </c>
      <c r="D72" s="61">
        <v>1.8</v>
      </c>
      <c r="E72" s="43">
        <v>4.2</v>
      </c>
      <c r="G72" s="313">
        <v>0.95</v>
      </c>
      <c r="H72" s="306">
        <f>H71*1.96</f>
        <v>3.9199999999999999E-3</v>
      </c>
      <c r="I72" s="107"/>
      <c r="J72" s="107"/>
      <c r="K72" s="107"/>
      <c r="L72" s="107"/>
    </row>
    <row r="73" spans="2:13">
      <c r="B73" s="43" t="s">
        <v>456</v>
      </c>
      <c r="C73" s="43">
        <v>8.4</v>
      </c>
      <c r="D73" s="61">
        <v>2.4</v>
      </c>
      <c r="E73" s="43">
        <v>8.4</v>
      </c>
      <c r="G73" s="307" t="s">
        <v>679</v>
      </c>
      <c r="H73" s="312">
        <v>1.8049999999999999</v>
      </c>
      <c r="I73" s="312">
        <v>6.4000000000000001E-2</v>
      </c>
      <c r="J73" s="309" t="s">
        <v>444</v>
      </c>
      <c r="K73" s="107"/>
      <c r="L73" s="107"/>
    </row>
    <row r="74" spans="2:13">
      <c r="B74" s="43" t="s">
        <v>457</v>
      </c>
      <c r="C74" s="43">
        <v>10.8</v>
      </c>
      <c r="D74" s="43">
        <v>3</v>
      </c>
      <c r="E74" s="43">
        <v>12.6</v>
      </c>
      <c r="G74" s="56" t="s">
        <v>400</v>
      </c>
      <c r="H74" s="107">
        <v>1.625</v>
      </c>
      <c r="I74" s="107"/>
      <c r="J74" s="107"/>
      <c r="K74" s="107"/>
      <c r="L74" s="107"/>
    </row>
    <row r="75" spans="2:13">
      <c r="B75" s="109" t="s">
        <v>458</v>
      </c>
      <c r="C75" s="43">
        <v>14</v>
      </c>
      <c r="E75" s="43"/>
      <c r="G75" s="56" t="s">
        <v>450</v>
      </c>
      <c r="H75" s="107">
        <v>1.4E-2</v>
      </c>
      <c r="I75" s="107"/>
      <c r="J75" s="107"/>
      <c r="K75" s="107"/>
      <c r="L75" s="107"/>
    </row>
    <row r="76" spans="2:13">
      <c r="B76" s="109" t="s">
        <v>459</v>
      </c>
      <c r="C76" s="43">
        <v>21</v>
      </c>
      <c r="D76" s="43"/>
      <c r="E76" s="43"/>
      <c r="G76" s="313">
        <v>0.95</v>
      </c>
      <c r="H76" s="107">
        <f>H75*1.96</f>
        <v>2.7439999999999999E-2</v>
      </c>
      <c r="I76" s="107"/>
      <c r="J76" s="107"/>
      <c r="K76" s="107"/>
      <c r="L76" s="107"/>
    </row>
    <row r="77" spans="2:13">
      <c r="B77" s="43"/>
      <c r="C77" s="43"/>
      <c r="D77" s="43"/>
      <c r="E77" s="43"/>
    </row>
    <row r="78" spans="2:13">
      <c r="B78" s="43"/>
      <c r="C78" s="43"/>
      <c r="D78" s="43"/>
      <c r="E78" s="43"/>
    </row>
    <row r="79" spans="2:13">
      <c r="B79" s="110" t="s">
        <v>676</v>
      </c>
      <c r="C79" s="43"/>
      <c r="D79" s="43"/>
      <c r="E79" s="43"/>
    </row>
    <row r="80" spans="2:13">
      <c r="B80" s="61" t="s">
        <v>446</v>
      </c>
      <c r="C80" s="41">
        <v>0.02</v>
      </c>
      <c r="D80" s="43"/>
      <c r="E80" s="43"/>
    </row>
    <row r="81" spans="1:28">
      <c r="B81" s="61" t="s">
        <v>460</v>
      </c>
      <c r="C81" s="41">
        <v>0.02</v>
      </c>
    </row>
    <row r="82" spans="1:28">
      <c r="B82" s="61" t="s">
        <v>461</v>
      </c>
      <c r="C82" s="41">
        <v>0.2</v>
      </c>
    </row>
    <row r="84" spans="1:28" ht="19">
      <c r="A84" s="237" t="s">
        <v>563</v>
      </c>
    </row>
    <row r="86" spans="1:28">
      <c r="A86" s="238"/>
      <c r="B86" s="238"/>
      <c r="C86" s="238"/>
      <c r="D86" s="238"/>
      <c r="E86" s="238"/>
      <c r="F86" s="238"/>
      <c r="G86" s="238"/>
      <c r="H86" s="238"/>
      <c r="I86" s="238"/>
      <c r="J86" s="238"/>
      <c r="K86" s="238" t="s">
        <v>565</v>
      </c>
      <c r="L86" s="238" t="s">
        <v>566</v>
      </c>
      <c r="M86" s="238" t="s">
        <v>567</v>
      </c>
      <c r="N86" s="238" t="s">
        <v>568</v>
      </c>
      <c r="O86" s="238"/>
      <c r="P86" s="238" t="s">
        <v>191</v>
      </c>
      <c r="Q86" s="238" t="s">
        <v>569</v>
      </c>
      <c r="R86" s="238"/>
      <c r="S86" s="238" t="s">
        <v>570</v>
      </c>
      <c r="T86" s="238"/>
      <c r="U86" s="238"/>
      <c r="V86" s="238"/>
      <c r="W86" s="238"/>
      <c r="X86" s="238"/>
    </row>
    <row r="87" spans="1:28">
      <c r="A87" s="238"/>
      <c r="B87" s="238"/>
      <c r="C87" s="238"/>
      <c r="D87" s="238"/>
      <c r="E87" s="238"/>
      <c r="F87" s="238"/>
      <c r="G87" s="238"/>
      <c r="H87" s="238"/>
      <c r="I87" s="238"/>
      <c r="J87" s="238" t="s">
        <v>571</v>
      </c>
      <c r="K87" s="238">
        <v>-46.699260000000002</v>
      </c>
      <c r="L87" s="238">
        <v>142.29199</v>
      </c>
      <c r="M87" s="239">
        <v>43378.833333333336</v>
      </c>
      <c r="N87" s="238">
        <v>12.6217182</v>
      </c>
      <c r="O87" s="238"/>
      <c r="P87" s="238">
        <v>0.91635604500000001</v>
      </c>
      <c r="Q87" s="238" t="s">
        <v>572</v>
      </c>
      <c r="R87" s="238"/>
      <c r="S87" s="238"/>
      <c r="T87" s="238"/>
      <c r="U87" s="238"/>
      <c r="V87" s="238"/>
      <c r="W87" s="238"/>
      <c r="X87" s="238"/>
    </row>
    <row r="88" spans="1:28">
      <c r="A88" s="238"/>
      <c r="B88" s="238"/>
      <c r="C88" s="238"/>
      <c r="D88" s="238"/>
      <c r="E88" s="238"/>
      <c r="F88" s="238"/>
      <c r="G88" s="238"/>
      <c r="H88" s="238"/>
      <c r="I88" s="238"/>
      <c r="J88" s="238" t="s">
        <v>571</v>
      </c>
      <c r="K88" s="238">
        <v>-46.696587000000001</v>
      </c>
      <c r="L88" s="238">
        <v>142.292832</v>
      </c>
      <c r="M88" s="239">
        <v>43378.834027777775</v>
      </c>
      <c r="N88" s="238">
        <v>12.6048294</v>
      </c>
      <c r="O88" s="238"/>
      <c r="P88" s="238">
        <v>0.91429053400000004</v>
      </c>
      <c r="Q88" s="238" t="s">
        <v>572</v>
      </c>
      <c r="R88" s="238"/>
      <c r="S88" s="238"/>
      <c r="T88" s="238"/>
      <c r="U88" s="238"/>
      <c r="V88" s="238"/>
      <c r="W88" s="238"/>
      <c r="X88" s="238"/>
    </row>
    <row r="89" spans="1:28">
      <c r="A89" s="238"/>
      <c r="B89" s="238"/>
      <c r="C89" s="238"/>
      <c r="D89" s="238"/>
      <c r="E89" s="238"/>
      <c r="F89" s="238"/>
      <c r="G89" s="238"/>
      <c r="H89" s="238"/>
      <c r="I89" s="238"/>
      <c r="J89" s="238" t="s">
        <v>571</v>
      </c>
      <c r="K89" s="238">
        <v>-46.694035999999997</v>
      </c>
      <c r="L89" s="238">
        <v>142.29495399999999</v>
      </c>
      <c r="M89" s="239">
        <v>43378.835416666669</v>
      </c>
      <c r="N89" s="238">
        <v>12.622950700000001</v>
      </c>
      <c r="O89" s="238"/>
      <c r="P89" s="238">
        <v>0.91219780900000003</v>
      </c>
      <c r="Q89" s="238" t="s">
        <v>572</v>
      </c>
      <c r="R89" s="238"/>
      <c r="S89" s="238"/>
      <c r="T89" s="238"/>
      <c r="U89" s="238"/>
      <c r="V89" s="238"/>
      <c r="W89" s="238"/>
      <c r="X89" s="238"/>
    </row>
    <row r="90" spans="1:28">
      <c r="A90" s="238"/>
      <c r="B90" s="238"/>
      <c r="C90" s="238"/>
      <c r="D90" s="238"/>
      <c r="E90" s="238"/>
      <c r="F90" s="238"/>
      <c r="G90" s="238"/>
      <c r="H90" s="238"/>
      <c r="I90" s="238"/>
      <c r="J90" s="238" t="s">
        <v>571</v>
      </c>
      <c r="K90" s="238">
        <v>-46.691766000000001</v>
      </c>
      <c r="L90" s="238">
        <v>142.298033</v>
      </c>
      <c r="M90" s="239">
        <v>43378.836111111108</v>
      </c>
      <c r="N90" s="238">
        <v>12.5021912</v>
      </c>
      <c r="O90" s="238"/>
      <c r="P90" s="238">
        <v>0.90587881400000003</v>
      </c>
      <c r="Q90" s="238" t="s">
        <v>572</v>
      </c>
      <c r="R90" s="238"/>
      <c r="S90" s="238"/>
      <c r="T90" s="238"/>
      <c r="U90" s="238"/>
      <c r="V90" s="238"/>
      <c r="W90" s="238"/>
      <c r="X90" s="238"/>
    </row>
    <row r="91" spans="1:28">
      <c r="A91" s="238"/>
      <c r="B91" s="238"/>
      <c r="C91" s="238"/>
      <c r="D91" s="238"/>
      <c r="E91" s="238"/>
      <c r="F91" s="238"/>
      <c r="G91" s="238"/>
      <c r="H91" s="238"/>
      <c r="I91" s="238"/>
      <c r="J91" s="238" t="s">
        <v>571</v>
      </c>
      <c r="K91" s="238">
        <v>-46.689416999999999</v>
      </c>
      <c r="L91" s="238">
        <v>142.30127899999999</v>
      </c>
      <c r="M91" s="239">
        <v>43378.837500000001</v>
      </c>
      <c r="N91" s="238">
        <v>12.500373</v>
      </c>
      <c r="O91" s="238"/>
      <c r="P91" s="238">
        <v>0.90974586499999999</v>
      </c>
      <c r="Q91" s="238" t="s">
        <v>572</v>
      </c>
      <c r="R91" s="238"/>
      <c r="S91" s="238"/>
      <c r="T91" s="238"/>
      <c r="U91" s="238"/>
      <c r="V91" s="238"/>
      <c r="W91" s="238"/>
      <c r="X91" s="238"/>
    </row>
    <row r="92" spans="1:28">
      <c r="A92" s="238"/>
      <c r="B92" s="238"/>
      <c r="C92" s="238"/>
      <c r="D92" s="238"/>
      <c r="E92" s="238"/>
      <c r="F92" s="238"/>
      <c r="G92" s="238"/>
      <c r="H92" s="238"/>
      <c r="I92" s="238"/>
      <c r="J92" s="238" t="s">
        <v>571</v>
      </c>
      <c r="K92" s="238">
        <v>-46.687094000000002</v>
      </c>
      <c r="L92" s="238">
        <v>142.304619</v>
      </c>
      <c r="M92" s="239">
        <v>43378.838194444441</v>
      </c>
      <c r="N92" s="238">
        <v>12.417405799999999</v>
      </c>
      <c r="O92" s="238"/>
      <c r="P92" s="238">
        <v>0.90528827899999997</v>
      </c>
      <c r="Q92" s="238" t="s">
        <v>572</v>
      </c>
      <c r="R92" s="238"/>
      <c r="S92" s="238"/>
      <c r="T92" s="238"/>
      <c r="U92" s="238"/>
      <c r="V92" s="238"/>
      <c r="W92" s="238"/>
      <c r="X92" s="238"/>
    </row>
    <row r="93" spans="1:28">
      <c r="A93" s="238"/>
      <c r="B93" s="238"/>
      <c r="C93" s="238"/>
      <c r="D93" s="238"/>
      <c r="E93" s="238"/>
      <c r="F93" s="238"/>
      <c r="G93" s="238"/>
      <c r="H93" s="238"/>
      <c r="I93" s="238"/>
      <c r="J93" s="238" t="s">
        <v>571</v>
      </c>
      <c r="K93" s="238">
        <v>-46.684691000000001</v>
      </c>
      <c r="L93" s="238">
        <v>142.30812</v>
      </c>
      <c r="M93" s="239">
        <v>43378.839583333334</v>
      </c>
      <c r="N93" s="238">
        <v>12.3427854</v>
      </c>
      <c r="O93" s="238"/>
      <c r="P93" s="238">
        <v>0.89855563800000005</v>
      </c>
      <c r="Q93" s="238" t="s">
        <v>572</v>
      </c>
      <c r="R93" s="238"/>
      <c r="S93" s="238"/>
      <c r="T93" s="238"/>
      <c r="U93" s="238"/>
      <c r="V93" s="238"/>
      <c r="W93" s="238"/>
      <c r="X93" s="238"/>
    </row>
    <row r="94" spans="1:28">
      <c r="A94" s="238"/>
      <c r="B94" s="238"/>
      <c r="C94" s="238"/>
      <c r="D94" s="238"/>
      <c r="E94" s="238"/>
      <c r="F94" s="238"/>
      <c r="G94" s="238"/>
      <c r="H94" s="238"/>
      <c r="I94" s="238"/>
      <c r="J94" s="238" t="s">
        <v>571</v>
      </c>
      <c r="K94" s="238">
        <v>-46.682276999999999</v>
      </c>
      <c r="L94" s="238">
        <v>142.31166099999999</v>
      </c>
      <c r="M94" s="239">
        <v>43378.840277777781</v>
      </c>
      <c r="N94" s="238">
        <v>12.3085076</v>
      </c>
      <c r="O94" s="238"/>
      <c r="P94" s="238">
        <v>0.89621799099999999</v>
      </c>
      <c r="Q94" s="238" t="s">
        <v>572</v>
      </c>
      <c r="R94" s="238"/>
      <c r="S94" s="238"/>
      <c r="T94" s="238"/>
      <c r="U94" s="238"/>
      <c r="V94" s="238"/>
      <c r="W94" s="238"/>
      <c r="X94" s="238"/>
    </row>
    <row r="95" spans="1:28" ht="19">
      <c r="A95" s="242" t="s">
        <v>564</v>
      </c>
      <c r="B95" s="238"/>
      <c r="C95" s="238"/>
      <c r="D95" s="238"/>
      <c r="E95" s="238"/>
      <c r="F95" s="238"/>
      <c r="G95" s="238"/>
      <c r="H95" s="238"/>
      <c r="I95" s="238"/>
      <c r="J95" s="238" t="s">
        <v>571</v>
      </c>
      <c r="K95" s="238">
        <v>-46.679906000000003</v>
      </c>
      <c r="L95" s="238">
        <v>142.315214</v>
      </c>
      <c r="M95" s="239">
        <v>43378.841666666667</v>
      </c>
      <c r="N95" s="238">
        <v>12.271679300000001</v>
      </c>
      <c r="O95" s="238"/>
      <c r="P95" s="238">
        <v>0.89656904599999998</v>
      </c>
      <c r="Q95" s="238" t="s">
        <v>572</v>
      </c>
      <c r="R95" s="238"/>
      <c r="S95" s="238"/>
      <c r="T95" s="238"/>
      <c r="U95" s="238"/>
      <c r="V95" s="238"/>
      <c r="W95" s="238"/>
      <c r="X95" s="238"/>
      <c r="Y95" s="93" t="s">
        <v>559</v>
      </c>
      <c r="Z95" s="93" t="s">
        <v>560</v>
      </c>
      <c r="AA95" s="93" t="s">
        <v>561</v>
      </c>
      <c r="AB95" s="93" t="s">
        <v>463</v>
      </c>
    </row>
    <row r="96" spans="1:28">
      <c r="A96" s="238" t="s">
        <v>573</v>
      </c>
      <c r="B96" s="238" t="s">
        <v>574</v>
      </c>
      <c r="C96" s="238" t="s">
        <v>575</v>
      </c>
      <c r="D96" s="238" t="s">
        <v>565</v>
      </c>
      <c r="E96" s="238" t="s">
        <v>566</v>
      </c>
      <c r="F96" s="238" t="s">
        <v>576</v>
      </c>
      <c r="G96" s="238" t="s">
        <v>577</v>
      </c>
      <c r="H96" s="238" t="s">
        <v>578</v>
      </c>
      <c r="I96" s="238" t="s">
        <v>579</v>
      </c>
      <c r="J96" s="238" t="s">
        <v>580</v>
      </c>
      <c r="K96" s="238" t="s">
        <v>581</v>
      </c>
      <c r="L96" s="238" t="s">
        <v>582</v>
      </c>
      <c r="M96" s="238" t="s">
        <v>583</v>
      </c>
      <c r="N96" s="238" t="s">
        <v>190</v>
      </c>
      <c r="O96" s="238" t="s">
        <v>584</v>
      </c>
      <c r="P96" s="238" t="s">
        <v>191</v>
      </c>
      <c r="Q96" s="238" t="s">
        <v>585</v>
      </c>
      <c r="R96" s="238" t="s">
        <v>192</v>
      </c>
      <c r="S96" s="238" t="s">
        <v>586</v>
      </c>
      <c r="T96" s="238" t="s">
        <v>193</v>
      </c>
      <c r="U96" s="238" t="s">
        <v>587</v>
      </c>
      <c r="V96" s="238" t="s">
        <v>194</v>
      </c>
      <c r="W96" s="238" t="s">
        <v>588</v>
      </c>
      <c r="X96" s="238" t="s">
        <v>628</v>
      </c>
      <c r="Y96" s="93" t="s">
        <v>655</v>
      </c>
      <c r="Z96" s="93" t="s">
        <v>655</v>
      </c>
      <c r="AA96" s="93" t="s">
        <v>655</v>
      </c>
    </row>
    <row r="97" spans="1:34">
      <c r="A97" s="240">
        <v>24</v>
      </c>
      <c r="B97" s="240">
        <v>36</v>
      </c>
      <c r="C97" s="240" t="s">
        <v>589</v>
      </c>
      <c r="D97" s="240">
        <v>-47.065249999999999</v>
      </c>
      <c r="E97" s="240">
        <v>141.87447</v>
      </c>
      <c r="F97" s="240">
        <v>4560</v>
      </c>
      <c r="G97" s="240">
        <v>5.3</v>
      </c>
      <c r="H97" s="240">
        <v>9.4489999999999998</v>
      </c>
      <c r="I97" s="240">
        <v>0</v>
      </c>
      <c r="J97" s="240">
        <v>34.652799999999999</v>
      </c>
      <c r="K97" s="240">
        <v>0</v>
      </c>
      <c r="L97" s="240">
        <v>282.88299999999998</v>
      </c>
      <c r="M97" s="240">
        <v>0</v>
      </c>
      <c r="N97" s="240">
        <v>12.68</v>
      </c>
      <c r="O97" s="240">
        <v>0</v>
      </c>
      <c r="P97" s="240">
        <v>0.96</v>
      </c>
      <c r="Q97" s="240">
        <v>0</v>
      </c>
      <c r="R97" s="240">
        <v>2.5</v>
      </c>
      <c r="S97" s="240">
        <v>0</v>
      </c>
      <c r="T97" s="240">
        <v>0</v>
      </c>
      <c r="U97" s="240">
        <v>63</v>
      </c>
      <c r="V97" s="240">
        <v>0.247</v>
      </c>
      <c r="W97" s="240">
        <v>0</v>
      </c>
      <c r="X97" s="245">
        <v>1026.7739999999999</v>
      </c>
      <c r="Y97" s="244">
        <f>N97/(X97/1000)</f>
        <v>12.349358281374482</v>
      </c>
      <c r="Z97" s="244">
        <f>P97/(X97/1000)</f>
        <v>0.93496718849522886</v>
      </c>
      <c r="AA97" s="244">
        <f>R97/(X97/1000)</f>
        <v>2.4348103867063253</v>
      </c>
      <c r="AB97" s="135">
        <v>43374.499305555553</v>
      </c>
    </row>
    <row r="98" spans="1:34">
      <c r="A98" s="240">
        <v>24</v>
      </c>
      <c r="B98" s="240">
        <v>35</v>
      </c>
      <c r="C98" s="240" t="s">
        <v>590</v>
      </c>
      <c r="D98" s="240">
        <v>-47.065249999999999</v>
      </c>
      <c r="E98" s="240">
        <v>141.87447</v>
      </c>
      <c r="F98" s="240">
        <v>4560</v>
      </c>
      <c r="G98" s="240">
        <v>6.5</v>
      </c>
      <c r="H98" s="240">
        <v>9.4440000000000008</v>
      </c>
      <c r="I98" s="240">
        <v>0</v>
      </c>
      <c r="J98" s="240">
        <v>34.652900000000002</v>
      </c>
      <c r="K98" s="240">
        <v>0</v>
      </c>
      <c r="L98" s="240">
        <v>282.92700000000002</v>
      </c>
      <c r="M98" s="240">
        <v>0</v>
      </c>
      <c r="N98" s="240">
        <v>12.73</v>
      </c>
      <c r="O98" s="240">
        <v>0</v>
      </c>
      <c r="P98" s="240">
        <v>0.96</v>
      </c>
      <c r="Q98" s="240">
        <v>0</v>
      </c>
      <c r="R98" s="240">
        <v>2.5</v>
      </c>
      <c r="S98" s="240">
        <v>0</v>
      </c>
      <c r="T98" s="240">
        <v>-0.01</v>
      </c>
      <c r="U98" s="240">
        <v>63</v>
      </c>
      <c r="V98" s="240">
        <v>0.245</v>
      </c>
      <c r="W98" s="240">
        <v>0</v>
      </c>
      <c r="X98" s="245">
        <v>1026.7750000000001</v>
      </c>
      <c r="Y98" s="244">
        <f>N98/(X98/1000)</f>
        <v>12.398042414355629</v>
      </c>
      <c r="Z98" s="244">
        <f>P98/(X98/1000)</f>
        <v>0.9349662779089869</v>
      </c>
      <c r="AA98" s="244">
        <f>R98/(X98/1000)</f>
        <v>2.4348080153879867</v>
      </c>
      <c r="AB98" s="135">
        <v>43374.499305555553</v>
      </c>
    </row>
    <row r="100" spans="1:34" ht="19">
      <c r="A100" s="242" t="s">
        <v>623</v>
      </c>
      <c r="AF100" s="93" t="s">
        <v>559</v>
      </c>
      <c r="AG100" s="93" t="s">
        <v>560</v>
      </c>
      <c r="AH100" s="93" t="s">
        <v>561</v>
      </c>
    </row>
    <row r="101" spans="1:34" s="140" customFormat="1">
      <c r="A101" s="140" t="s">
        <v>591</v>
      </c>
      <c r="B101" s="140" t="s">
        <v>592</v>
      </c>
      <c r="C101" s="140" t="s">
        <v>593</v>
      </c>
      <c r="D101" s="140" t="s">
        <v>594</v>
      </c>
      <c r="E101" s="140" t="s">
        <v>595</v>
      </c>
      <c r="F101" s="140" t="s">
        <v>596</v>
      </c>
      <c r="G101" s="140" t="s">
        <v>597</v>
      </c>
      <c r="H101" s="140" t="s">
        <v>598</v>
      </c>
      <c r="I101" s="140" t="s">
        <v>599</v>
      </c>
      <c r="J101" s="140" t="s">
        <v>600</v>
      </c>
      <c r="K101" s="140" t="s">
        <v>601</v>
      </c>
      <c r="L101" s="140" t="s">
        <v>602</v>
      </c>
      <c r="M101" s="140" t="s">
        <v>603</v>
      </c>
      <c r="N101" s="140" t="s">
        <v>604</v>
      </c>
      <c r="O101" s="140" t="s">
        <v>605</v>
      </c>
      <c r="P101" s="140" t="s">
        <v>606</v>
      </c>
      <c r="Q101" s="140" t="s">
        <v>607</v>
      </c>
      <c r="R101" s="140" t="s">
        <v>608</v>
      </c>
      <c r="S101" s="140" t="s">
        <v>609</v>
      </c>
      <c r="T101" s="140" t="s">
        <v>610</v>
      </c>
      <c r="U101" s="140" t="s">
        <v>611</v>
      </c>
      <c r="V101" s="140" t="s">
        <v>612</v>
      </c>
      <c r="W101" s="140" t="s">
        <v>613</v>
      </c>
      <c r="X101" s="140" t="s">
        <v>614</v>
      </c>
      <c r="Y101" s="140" t="s">
        <v>615</v>
      </c>
      <c r="Z101" s="140" t="s">
        <v>616</v>
      </c>
      <c r="AA101" s="140" t="s">
        <v>617</v>
      </c>
      <c r="AB101" s="140" t="s">
        <v>618</v>
      </c>
      <c r="AC101" s="140" t="s">
        <v>619</v>
      </c>
      <c r="AE101" s="2" t="s">
        <v>627</v>
      </c>
      <c r="AF101" s="93" t="s">
        <v>655</v>
      </c>
      <c r="AG101" s="93" t="s">
        <v>655</v>
      </c>
      <c r="AH101" s="93" t="s">
        <v>655</v>
      </c>
    </row>
    <row r="102" spans="1:34" s="10" customFormat="1">
      <c r="A102" s="10" t="s">
        <v>214</v>
      </c>
      <c r="B102" s="10">
        <v>1</v>
      </c>
      <c r="C102" s="214">
        <v>43334.463912037034</v>
      </c>
      <c r="D102" s="214">
        <v>43334.546782407408</v>
      </c>
      <c r="E102" s="10">
        <v>5</v>
      </c>
      <c r="F102" s="10">
        <v>2251</v>
      </c>
      <c r="H102" s="214">
        <v>43334.495682870373</v>
      </c>
      <c r="M102" s="10">
        <v>-47.007460000000002</v>
      </c>
      <c r="N102" s="10">
        <v>142.20804999999999</v>
      </c>
      <c r="O102" s="10" t="s">
        <v>620</v>
      </c>
      <c r="Q102" s="10" t="s">
        <v>621</v>
      </c>
      <c r="R102" s="10">
        <v>25</v>
      </c>
      <c r="S102" s="10">
        <v>5.2</v>
      </c>
      <c r="U102" s="10">
        <v>141</v>
      </c>
      <c r="W102" s="10">
        <v>141</v>
      </c>
      <c r="Y102" s="10">
        <v>141</v>
      </c>
      <c r="AA102" s="10">
        <v>141</v>
      </c>
      <c r="AB102" s="10">
        <v>10.026</v>
      </c>
      <c r="AC102" s="10">
        <v>0</v>
      </c>
    </row>
    <row r="103" spans="1:34" s="10" customFormat="1">
      <c r="A103" s="10" t="s">
        <v>214</v>
      </c>
      <c r="B103" s="10">
        <v>1</v>
      </c>
      <c r="C103" s="214">
        <v>43334.463912037034</v>
      </c>
      <c r="D103" s="214">
        <v>43334.546782407408</v>
      </c>
      <c r="E103" s="10">
        <v>5</v>
      </c>
      <c r="F103" s="10">
        <v>2251</v>
      </c>
      <c r="H103" s="214">
        <v>43334.495682870373</v>
      </c>
      <c r="M103" s="10">
        <v>-47.007460000000002</v>
      </c>
      <c r="N103" s="10">
        <v>142.20804999999999</v>
      </c>
      <c r="O103" s="10" t="s">
        <v>620</v>
      </c>
      <c r="Q103" s="10" t="s">
        <v>621</v>
      </c>
      <c r="R103" s="10">
        <v>26</v>
      </c>
      <c r="S103" s="10">
        <v>5.8</v>
      </c>
      <c r="T103" s="10">
        <v>11.605</v>
      </c>
      <c r="U103" s="10">
        <v>0</v>
      </c>
      <c r="V103" s="10">
        <v>0.877</v>
      </c>
      <c r="W103" s="10">
        <v>0</v>
      </c>
      <c r="X103" s="10">
        <v>2.4119999999999999</v>
      </c>
      <c r="Y103" s="10">
        <v>0</v>
      </c>
      <c r="AA103" s="10">
        <v>141</v>
      </c>
      <c r="AB103" s="10">
        <v>10.026</v>
      </c>
      <c r="AC103" s="10">
        <v>0</v>
      </c>
      <c r="AE103" s="244"/>
      <c r="AF103" s="244"/>
      <c r="AG103" s="244"/>
      <c r="AH103" s="244"/>
    </row>
    <row r="104" spans="1:34" s="10" customFormat="1">
      <c r="A104" s="10" t="s">
        <v>214</v>
      </c>
      <c r="B104" s="10">
        <v>1</v>
      </c>
      <c r="C104" s="214">
        <v>43334.463912037034</v>
      </c>
      <c r="D104" s="214">
        <v>43334.546782407408</v>
      </c>
      <c r="E104" s="10">
        <v>5</v>
      </c>
      <c r="F104" s="10">
        <v>2251</v>
      </c>
      <c r="H104" s="214">
        <v>43334.495682870373</v>
      </c>
      <c r="M104" s="10">
        <v>-47.007460000000002</v>
      </c>
      <c r="N104" s="10">
        <v>142.20804999999999</v>
      </c>
      <c r="O104" s="10" t="s">
        <v>620</v>
      </c>
      <c r="Q104" s="10" t="s">
        <v>621</v>
      </c>
      <c r="R104" s="10">
        <v>27</v>
      </c>
      <c r="S104" s="10">
        <v>5.9</v>
      </c>
      <c r="T104" s="10">
        <v>11.598000000000001</v>
      </c>
      <c r="U104" s="10">
        <v>0</v>
      </c>
      <c r="V104" s="10">
        <v>0.88500000000000001</v>
      </c>
      <c r="W104" s="10">
        <v>0</v>
      </c>
      <c r="X104" s="10">
        <v>2.4420000000000002</v>
      </c>
      <c r="Y104" s="10">
        <v>0</v>
      </c>
      <c r="Z104" s="10">
        <v>34.764000000000003</v>
      </c>
      <c r="AA104" s="10">
        <v>0</v>
      </c>
      <c r="AB104" s="10">
        <v>10.026</v>
      </c>
      <c r="AC104" s="10">
        <v>0</v>
      </c>
      <c r="AE104" s="244">
        <v>1026.7639999999999</v>
      </c>
      <c r="AF104" s="244">
        <f>T104/($AE$104/1000)</f>
        <v>11.2956823573869</v>
      </c>
      <c r="AG104" s="244">
        <f>V104/($AE$104/1000)</f>
        <v>0.86193127145088866</v>
      </c>
      <c r="AH104" s="244">
        <f>X104/($AE$104/1000)</f>
        <v>2.3783459490204182</v>
      </c>
    </row>
    <row r="105" spans="1:34" s="140" customFormat="1">
      <c r="A105" s="140" t="s">
        <v>214</v>
      </c>
      <c r="B105" s="140">
        <v>1</v>
      </c>
      <c r="C105" s="135">
        <v>43334.463912037034</v>
      </c>
      <c r="D105" s="135">
        <v>43334.546782407408</v>
      </c>
      <c r="E105" s="140">
        <v>5</v>
      </c>
      <c r="F105" s="140">
        <v>2251</v>
      </c>
      <c r="H105" s="135">
        <v>43334.495682870373</v>
      </c>
      <c r="M105" s="140">
        <v>-47.007460000000002</v>
      </c>
      <c r="N105" s="140">
        <v>142.20804999999999</v>
      </c>
      <c r="O105" s="140" t="s">
        <v>620</v>
      </c>
      <c r="Q105" s="140" t="s">
        <v>621</v>
      </c>
      <c r="R105" s="140">
        <v>24</v>
      </c>
      <c r="S105" s="140">
        <v>29.4</v>
      </c>
      <c r="T105" s="140">
        <v>11.598000000000001</v>
      </c>
      <c r="U105" s="140">
        <v>0</v>
      </c>
      <c r="V105" s="140">
        <v>0.88800000000000001</v>
      </c>
      <c r="W105" s="140">
        <v>0</v>
      </c>
      <c r="X105" s="140">
        <v>2.4590000000000001</v>
      </c>
      <c r="Y105" s="140">
        <v>0</v>
      </c>
      <c r="Z105" s="140">
        <v>34.765999999999998</v>
      </c>
      <c r="AA105" s="140">
        <v>0</v>
      </c>
      <c r="AB105" s="140">
        <v>10.037000000000001</v>
      </c>
      <c r="AC105" s="140">
        <v>0</v>
      </c>
    </row>
    <row r="106" spans="1:34" s="140" customFormat="1">
      <c r="A106" s="140" t="s">
        <v>214</v>
      </c>
      <c r="B106" s="140">
        <v>1</v>
      </c>
      <c r="C106" s="135">
        <v>43334.463912037034</v>
      </c>
      <c r="D106" s="135">
        <v>43334.546782407408</v>
      </c>
      <c r="E106" s="140">
        <v>5</v>
      </c>
      <c r="F106" s="140">
        <v>2251</v>
      </c>
      <c r="H106" s="135">
        <v>43334.495682870373</v>
      </c>
      <c r="M106" s="140">
        <v>-47.007460000000002</v>
      </c>
      <c r="N106" s="140">
        <v>142.20804999999999</v>
      </c>
      <c r="O106" s="140" t="s">
        <v>620</v>
      </c>
      <c r="Q106" s="140" t="s">
        <v>621</v>
      </c>
      <c r="R106" s="140">
        <v>23</v>
      </c>
      <c r="S106" s="140">
        <v>29.8</v>
      </c>
      <c r="T106" s="140">
        <v>11.618</v>
      </c>
      <c r="U106" s="140">
        <v>0</v>
      </c>
      <c r="V106" s="140">
        <v>0.88600000000000001</v>
      </c>
      <c r="W106" s="140">
        <v>0</v>
      </c>
      <c r="X106" s="140">
        <v>2.4660000000000002</v>
      </c>
      <c r="Y106" s="140">
        <v>0</v>
      </c>
      <c r="AA106" s="140">
        <v>141</v>
      </c>
      <c r="AB106" s="140">
        <v>10.037000000000001</v>
      </c>
      <c r="AC106" s="140">
        <v>0</v>
      </c>
    </row>
    <row r="107" spans="1:34" s="140" customFormat="1">
      <c r="A107" s="140" t="s">
        <v>214</v>
      </c>
      <c r="B107" s="140">
        <v>1</v>
      </c>
      <c r="C107" s="135">
        <v>43334.463912037034</v>
      </c>
      <c r="D107" s="135">
        <v>43334.546782407408</v>
      </c>
      <c r="E107" s="140">
        <v>5</v>
      </c>
      <c r="F107" s="140">
        <v>2251</v>
      </c>
      <c r="H107" s="135">
        <v>43334.495682870373</v>
      </c>
      <c r="M107" s="140">
        <v>-47.007460000000002</v>
      </c>
      <c r="N107" s="140">
        <v>142.20804999999999</v>
      </c>
      <c r="O107" s="140" t="s">
        <v>620</v>
      </c>
      <c r="Q107" s="140" t="s">
        <v>621</v>
      </c>
      <c r="R107" s="140">
        <v>22</v>
      </c>
      <c r="S107" s="140">
        <v>29.9</v>
      </c>
      <c r="U107" s="140">
        <v>141</v>
      </c>
      <c r="W107" s="140">
        <v>141</v>
      </c>
      <c r="Y107" s="140">
        <v>141</v>
      </c>
      <c r="AA107" s="140">
        <v>141</v>
      </c>
      <c r="AB107" s="140">
        <v>10.038</v>
      </c>
      <c r="AC107" s="140">
        <v>0</v>
      </c>
    </row>
    <row r="108" spans="1:34" s="140" customFormat="1">
      <c r="A108" s="140" t="s">
        <v>214</v>
      </c>
      <c r="B108" s="140">
        <v>1</v>
      </c>
      <c r="C108" s="135">
        <v>43334.463912037034</v>
      </c>
      <c r="D108" s="135">
        <v>43334.546782407408</v>
      </c>
      <c r="E108" s="140">
        <v>5</v>
      </c>
      <c r="F108" s="140">
        <v>2251</v>
      </c>
      <c r="H108" s="135">
        <v>43334.495682870373</v>
      </c>
      <c r="M108" s="140">
        <v>-47.007460000000002</v>
      </c>
      <c r="N108" s="140">
        <v>142.20804999999999</v>
      </c>
      <c r="O108" s="140" t="s">
        <v>620</v>
      </c>
      <c r="Q108" s="140" t="s">
        <v>621</v>
      </c>
      <c r="R108" s="140">
        <v>19</v>
      </c>
      <c r="S108" s="140">
        <v>50.4</v>
      </c>
      <c r="U108" s="140">
        <v>141</v>
      </c>
      <c r="W108" s="140">
        <v>141</v>
      </c>
      <c r="Y108" s="140">
        <v>141</v>
      </c>
      <c r="AA108" s="140">
        <v>141</v>
      </c>
      <c r="AB108" s="140">
        <v>10.036</v>
      </c>
      <c r="AC108" s="140">
        <v>0</v>
      </c>
    </row>
    <row r="109" spans="1:34" s="140" customFormat="1">
      <c r="A109" s="140" t="s">
        <v>214</v>
      </c>
      <c r="B109" s="140">
        <v>1</v>
      </c>
      <c r="C109" s="135">
        <v>43334.463912037034</v>
      </c>
      <c r="D109" s="135">
        <v>43334.546782407408</v>
      </c>
      <c r="E109" s="140">
        <v>5</v>
      </c>
      <c r="F109" s="140">
        <v>2251</v>
      </c>
      <c r="H109" s="135">
        <v>43334.495682870373</v>
      </c>
      <c r="M109" s="140">
        <v>-47.007460000000002</v>
      </c>
      <c r="N109" s="140">
        <v>142.20804999999999</v>
      </c>
      <c r="O109" s="140" t="s">
        <v>620</v>
      </c>
      <c r="Q109" s="140" t="s">
        <v>621</v>
      </c>
      <c r="R109" s="140">
        <v>20</v>
      </c>
      <c r="S109" s="140">
        <v>50.5</v>
      </c>
      <c r="T109" s="140">
        <v>11.602</v>
      </c>
      <c r="U109" s="140">
        <v>0</v>
      </c>
      <c r="V109" s="140">
        <v>0.88700000000000001</v>
      </c>
      <c r="W109" s="140">
        <v>0</v>
      </c>
      <c r="X109" s="140">
        <v>2.4809999999999999</v>
      </c>
      <c r="Y109" s="140">
        <v>0</v>
      </c>
      <c r="AA109" s="140">
        <v>141</v>
      </c>
      <c r="AB109" s="140">
        <v>10.036</v>
      </c>
      <c r="AC109" s="140">
        <v>0</v>
      </c>
    </row>
    <row r="110" spans="1:34" s="140" customFormat="1">
      <c r="A110" s="140" t="s">
        <v>214</v>
      </c>
      <c r="B110" s="140">
        <v>1</v>
      </c>
      <c r="C110" s="135">
        <v>43334.463912037034</v>
      </c>
      <c r="D110" s="135">
        <v>43334.546782407408</v>
      </c>
      <c r="E110" s="140">
        <v>5</v>
      </c>
      <c r="F110" s="140">
        <v>2251</v>
      </c>
      <c r="H110" s="135">
        <v>43334.495682870373</v>
      </c>
      <c r="M110" s="140">
        <v>-47.007460000000002</v>
      </c>
      <c r="N110" s="140">
        <v>142.20804999999999</v>
      </c>
      <c r="O110" s="140" t="s">
        <v>620</v>
      </c>
      <c r="Q110" s="140" t="s">
        <v>621</v>
      </c>
      <c r="R110" s="140">
        <v>21</v>
      </c>
      <c r="S110" s="140">
        <v>51.3</v>
      </c>
      <c r="T110" s="140">
        <v>11.586</v>
      </c>
      <c r="U110" s="140">
        <v>0</v>
      </c>
      <c r="V110" s="140">
        <v>0.88600000000000001</v>
      </c>
      <c r="W110" s="140">
        <v>0</v>
      </c>
      <c r="X110" s="140">
        <v>2.4910000000000001</v>
      </c>
      <c r="Y110" s="140">
        <v>0</v>
      </c>
      <c r="Z110" s="140">
        <v>34.765000000000001</v>
      </c>
      <c r="AA110" s="140">
        <v>0</v>
      </c>
      <c r="AB110" s="140">
        <v>10.036</v>
      </c>
      <c r="AC110" s="140">
        <v>0</v>
      </c>
    </row>
    <row r="111" spans="1:34" s="140" customFormat="1">
      <c r="A111" s="140" t="s">
        <v>214</v>
      </c>
      <c r="B111" s="140">
        <v>1</v>
      </c>
      <c r="C111" s="135">
        <v>43334.463912037034</v>
      </c>
      <c r="D111" s="135">
        <v>43334.546782407408</v>
      </c>
      <c r="E111" s="140">
        <v>5</v>
      </c>
      <c r="F111" s="140">
        <v>2251</v>
      </c>
      <c r="H111" s="135">
        <v>43334.495682870373</v>
      </c>
      <c r="M111" s="140">
        <v>-47.007460000000002</v>
      </c>
      <c r="N111" s="140">
        <v>142.20804999999999</v>
      </c>
      <c r="O111" s="140" t="s">
        <v>620</v>
      </c>
      <c r="Q111" s="140" t="s">
        <v>621</v>
      </c>
      <c r="R111" s="140">
        <v>18</v>
      </c>
      <c r="S111" s="140">
        <v>100</v>
      </c>
      <c r="T111" s="140">
        <v>11.577</v>
      </c>
      <c r="U111" s="140">
        <v>0</v>
      </c>
      <c r="V111" s="140">
        <v>0.88600000000000001</v>
      </c>
      <c r="W111" s="140">
        <v>0</v>
      </c>
      <c r="X111" s="140">
        <v>2.4540000000000002</v>
      </c>
      <c r="Y111" s="140">
        <v>0</v>
      </c>
      <c r="Z111" s="140">
        <v>34.765999999999998</v>
      </c>
      <c r="AA111" s="140">
        <v>0</v>
      </c>
      <c r="AB111" s="140">
        <v>10.050000000000001</v>
      </c>
      <c r="AC111" s="140">
        <v>0</v>
      </c>
    </row>
    <row r="112" spans="1:34" s="140" customFormat="1">
      <c r="A112" s="140" t="s">
        <v>214</v>
      </c>
      <c r="B112" s="140">
        <v>1</v>
      </c>
      <c r="C112" s="135">
        <v>43334.463912037034</v>
      </c>
      <c r="D112" s="135">
        <v>43334.546782407408</v>
      </c>
      <c r="E112" s="140">
        <v>5</v>
      </c>
      <c r="F112" s="140">
        <v>2251</v>
      </c>
      <c r="H112" s="135">
        <v>43334.495682870373</v>
      </c>
      <c r="M112" s="140">
        <v>-47.007460000000002</v>
      </c>
      <c r="N112" s="140">
        <v>142.20804999999999</v>
      </c>
      <c r="O112" s="140" t="s">
        <v>620</v>
      </c>
      <c r="Q112" s="140" t="s">
        <v>621</v>
      </c>
      <c r="R112" s="140">
        <v>17</v>
      </c>
      <c r="S112" s="140">
        <v>126</v>
      </c>
      <c r="T112" s="140">
        <v>11.573</v>
      </c>
      <c r="U112" s="140">
        <v>0</v>
      </c>
      <c r="V112" s="140">
        <v>0.88300000000000001</v>
      </c>
      <c r="W112" s="140">
        <v>0</v>
      </c>
      <c r="X112" s="140">
        <v>2.4689999999999999</v>
      </c>
      <c r="Y112" s="140">
        <v>0</v>
      </c>
      <c r="Z112" s="140">
        <v>34.768000000000001</v>
      </c>
      <c r="AA112" s="140">
        <v>0</v>
      </c>
      <c r="AB112" s="140">
        <v>10.058999999999999</v>
      </c>
      <c r="AC112" s="140">
        <v>0</v>
      </c>
    </row>
    <row r="113" spans="1:29" s="140" customFormat="1">
      <c r="A113" s="140" t="s">
        <v>214</v>
      </c>
      <c r="B113" s="140">
        <v>1</v>
      </c>
      <c r="C113" s="135">
        <v>43334.463912037034</v>
      </c>
      <c r="D113" s="135">
        <v>43334.546782407408</v>
      </c>
      <c r="E113" s="140">
        <v>5</v>
      </c>
      <c r="F113" s="140">
        <v>2251</v>
      </c>
      <c r="H113" s="135">
        <v>43334.495682870373</v>
      </c>
      <c r="M113" s="140">
        <v>-47.007460000000002</v>
      </c>
      <c r="N113" s="140">
        <v>142.20804999999999</v>
      </c>
      <c r="O113" s="140" t="s">
        <v>620</v>
      </c>
      <c r="Q113" s="140" t="s">
        <v>621</v>
      </c>
      <c r="R113" s="140">
        <v>16</v>
      </c>
      <c r="S113" s="140">
        <v>150.9</v>
      </c>
      <c r="T113" s="140">
        <v>11.577</v>
      </c>
      <c r="U113" s="140">
        <v>0</v>
      </c>
      <c r="V113" s="140">
        <v>0.88</v>
      </c>
      <c r="W113" s="140">
        <v>0</v>
      </c>
      <c r="X113" s="140">
        <v>2.448</v>
      </c>
      <c r="Y113" s="140">
        <v>0</v>
      </c>
      <c r="Z113" s="140">
        <v>34.768000000000001</v>
      </c>
      <c r="AA113" s="140">
        <v>0</v>
      </c>
      <c r="AB113" s="140">
        <v>10.063000000000001</v>
      </c>
      <c r="AC113" s="140">
        <v>0</v>
      </c>
    </row>
    <row r="114" spans="1:29" s="140" customFormat="1">
      <c r="A114" s="140" t="s">
        <v>214</v>
      </c>
      <c r="B114" s="140">
        <v>1</v>
      </c>
      <c r="C114" s="135">
        <v>43334.463912037034</v>
      </c>
      <c r="D114" s="135">
        <v>43334.546782407408</v>
      </c>
      <c r="E114" s="140">
        <v>5</v>
      </c>
      <c r="F114" s="140">
        <v>2251</v>
      </c>
      <c r="H114" s="135">
        <v>43334.495682870373</v>
      </c>
      <c r="M114" s="140">
        <v>-47.007460000000002</v>
      </c>
      <c r="N114" s="140">
        <v>142.20804999999999</v>
      </c>
      <c r="O114" s="140" t="s">
        <v>620</v>
      </c>
      <c r="Q114" s="140" t="s">
        <v>621</v>
      </c>
      <c r="R114" s="140">
        <v>15</v>
      </c>
      <c r="S114" s="140">
        <v>175.9</v>
      </c>
      <c r="T114" s="140">
        <v>11.582000000000001</v>
      </c>
      <c r="U114" s="140">
        <v>0</v>
      </c>
      <c r="V114" s="140">
        <v>0.89100000000000001</v>
      </c>
      <c r="W114" s="140">
        <v>0</v>
      </c>
      <c r="X114" s="140">
        <v>2.4550000000000001</v>
      </c>
      <c r="Y114" s="140">
        <v>0</v>
      </c>
      <c r="Z114" s="140">
        <v>34.768000000000001</v>
      </c>
      <c r="AA114" s="140">
        <v>0</v>
      </c>
      <c r="AB114" s="140">
        <v>10.064</v>
      </c>
      <c r="AC114" s="140">
        <v>0</v>
      </c>
    </row>
    <row r="115" spans="1:29" s="140" customFormat="1">
      <c r="A115" s="140" t="s">
        <v>214</v>
      </c>
      <c r="B115" s="140">
        <v>1</v>
      </c>
      <c r="C115" s="135">
        <v>43334.463912037034</v>
      </c>
      <c r="D115" s="135">
        <v>43334.546782407408</v>
      </c>
      <c r="E115" s="140">
        <v>5</v>
      </c>
      <c r="F115" s="140">
        <v>2251</v>
      </c>
      <c r="H115" s="135">
        <v>43334.495682870373</v>
      </c>
      <c r="M115" s="140">
        <v>-47.007460000000002</v>
      </c>
      <c r="N115" s="140">
        <v>142.20804999999999</v>
      </c>
      <c r="O115" s="140" t="s">
        <v>620</v>
      </c>
      <c r="Q115" s="140" t="s">
        <v>621</v>
      </c>
      <c r="R115" s="140">
        <v>14</v>
      </c>
      <c r="S115" s="140">
        <v>200.7</v>
      </c>
      <c r="T115" s="140">
        <v>11.561999999999999</v>
      </c>
      <c r="U115" s="140">
        <v>0</v>
      </c>
      <c r="V115" s="140">
        <v>0.88100000000000001</v>
      </c>
      <c r="W115" s="140">
        <v>0</v>
      </c>
      <c r="X115" s="140">
        <v>2.468</v>
      </c>
      <c r="Y115" s="140">
        <v>0</v>
      </c>
      <c r="Z115" s="140">
        <v>34.768000000000001</v>
      </c>
      <c r="AA115" s="140">
        <v>0</v>
      </c>
      <c r="AB115" s="140">
        <v>10.066000000000001</v>
      </c>
      <c r="AC115" s="140">
        <v>0</v>
      </c>
    </row>
    <row r="116" spans="1:29" s="140" customFormat="1">
      <c r="A116" s="140" t="s">
        <v>214</v>
      </c>
      <c r="B116" s="140">
        <v>1</v>
      </c>
      <c r="C116" s="135">
        <v>43334.463912037034</v>
      </c>
      <c r="D116" s="135">
        <v>43334.546782407408</v>
      </c>
      <c r="E116" s="140">
        <v>5</v>
      </c>
      <c r="F116" s="140">
        <v>2251</v>
      </c>
      <c r="H116" s="135">
        <v>43334.495682870373</v>
      </c>
      <c r="M116" s="140">
        <v>-47.007460000000002</v>
      </c>
      <c r="N116" s="140">
        <v>142.20804999999999</v>
      </c>
      <c r="O116" s="140" t="s">
        <v>620</v>
      </c>
      <c r="Q116" s="140" t="s">
        <v>621</v>
      </c>
      <c r="R116" s="140">
        <v>13</v>
      </c>
      <c r="S116" s="140">
        <v>225</v>
      </c>
      <c r="T116" s="140">
        <v>11.597</v>
      </c>
      <c r="U116" s="140">
        <v>0</v>
      </c>
      <c r="V116" s="140">
        <v>0.88700000000000001</v>
      </c>
      <c r="W116" s="140">
        <v>0</v>
      </c>
      <c r="X116" s="140">
        <v>2.4729999999999999</v>
      </c>
      <c r="Y116" s="140">
        <v>0</v>
      </c>
      <c r="Z116" s="140">
        <v>34.767000000000003</v>
      </c>
      <c r="AA116" s="140">
        <v>0</v>
      </c>
      <c r="AB116" s="140">
        <v>10.063000000000001</v>
      </c>
      <c r="AC116" s="140">
        <v>0</v>
      </c>
    </row>
    <row r="117" spans="1:29" s="140" customFormat="1">
      <c r="A117" s="140" t="s">
        <v>214</v>
      </c>
      <c r="B117" s="140">
        <v>1</v>
      </c>
      <c r="C117" s="135">
        <v>43334.463912037034</v>
      </c>
      <c r="D117" s="135">
        <v>43334.546782407408</v>
      </c>
      <c r="E117" s="140">
        <v>5</v>
      </c>
      <c r="F117" s="140">
        <v>2251</v>
      </c>
      <c r="H117" s="135">
        <v>43334.495682870373</v>
      </c>
      <c r="M117" s="140">
        <v>-47.007460000000002</v>
      </c>
      <c r="N117" s="140">
        <v>142.20804999999999</v>
      </c>
      <c r="O117" s="140" t="s">
        <v>620</v>
      </c>
      <c r="Q117" s="140" t="s">
        <v>621</v>
      </c>
      <c r="R117" s="140">
        <v>12</v>
      </c>
      <c r="S117" s="140">
        <v>250.7</v>
      </c>
      <c r="T117" s="140">
        <v>11.638</v>
      </c>
      <c r="U117" s="140">
        <v>0</v>
      </c>
      <c r="V117" s="140">
        <v>0.89100000000000001</v>
      </c>
      <c r="W117" s="140">
        <v>0</v>
      </c>
      <c r="X117" s="140">
        <v>2.496</v>
      </c>
      <c r="Y117" s="140">
        <v>0</v>
      </c>
      <c r="Z117" s="140">
        <v>34.765999999999998</v>
      </c>
      <c r="AA117" s="140">
        <v>0</v>
      </c>
      <c r="AB117" s="140">
        <v>10.058</v>
      </c>
      <c r="AC117" s="140">
        <v>0</v>
      </c>
    </row>
    <row r="118" spans="1:29" s="140" customFormat="1">
      <c r="A118" s="140" t="s">
        <v>214</v>
      </c>
      <c r="B118" s="140">
        <v>1</v>
      </c>
      <c r="C118" s="135">
        <v>43334.463912037034</v>
      </c>
      <c r="D118" s="135">
        <v>43334.546782407408</v>
      </c>
      <c r="E118" s="140">
        <v>5</v>
      </c>
      <c r="F118" s="140">
        <v>2251</v>
      </c>
      <c r="H118" s="135">
        <v>43334.495682870373</v>
      </c>
      <c r="M118" s="140">
        <v>-47.007460000000002</v>
      </c>
      <c r="N118" s="140">
        <v>142.20804999999999</v>
      </c>
      <c r="O118" s="140" t="s">
        <v>620</v>
      </c>
      <c r="Q118" s="140" t="s">
        <v>621</v>
      </c>
      <c r="R118" s="140">
        <v>11</v>
      </c>
      <c r="S118" s="140">
        <v>301</v>
      </c>
      <c r="T118" s="140">
        <v>15.343</v>
      </c>
      <c r="U118" s="140">
        <v>0</v>
      </c>
      <c r="V118" s="140">
        <v>1.091</v>
      </c>
      <c r="W118" s="140">
        <v>0</v>
      </c>
      <c r="X118" s="140">
        <v>4.1340000000000003</v>
      </c>
      <c r="Y118" s="140">
        <v>0</v>
      </c>
      <c r="Z118" s="140">
        <v>34.722000000000001</v>
      </c>
      <c r="AA118" s="140">
        <v>0</v>
      </c>
      <c r="AB118" s="140">
        <v>9.6</v>
      </c>
      <c r="AC118" s="140">
        <v>0</v>
      </c>
    </row>
    <row r="119" spans="1:29" s="140" customFormat="1">
      <c r="A119" s="140" t="s">
        <v>214</v>
      </c>
      <c r="B119" s="140">
        <v>1</v>
      </c>
      <c r="C119" s="135">
        <v>43334.463912037034</v>
      </c>
      <c r="D119" s="135">
        <v>43334.546782407408</v>
      </c>
      <c r="E119" s="140">
        <v>5</v>
      </c>
      <c r="F119" s="140">
        <v>2251</v>
      </c>
      <c r="H119" s="135">
        <v>43334.495682870373</v>
      </c>
      <c r="M119" s="140">
        <v>-47.007460000000002</v>
      </c>
      <c r="N119" s="140">
        <v>142.20804999999999</v>
      </c>
      <c r="O119" s="140" t="s">
        <v>620</v>
      </c>
      <c r="Q119" s="140" t="s">
        <v>621</v>
      </c>
      <c r="R119" s="140">
        <v>10</v>
      </c>
      <c r="S119" s="140">
        <v>351.2</v>
      </c>
      <c r="T119" s="140">
        <v>15.683</v>
      </c>
      <c r="U119" s="140">
        <v>0</v>
      </c>
      <c r="V119" s="140">
        <v>1.1160000000000001</v>
      </c>
      <c r="W119" s="140">
        <v>0</v>
      </c>
      <c r="X119" s="140">
        <v>4.2469999999999999</v>
      </c>
      <c r="Y119" s="140">
        <v>0</v>
      </c>
      <c r="Z119" s="140">
        <v>34.688000000000002</v>
      </c>
      <c r="AA119" s="140">
        <v>0</v>
      </c>
      <c r="AB119" s="140">
        <v>9.3840000000000003</v>
      </c>
      <c r="AC119" s="140">
        <v>0</v>
      </c>
    </row>
    <row r="120" spans="1:29" s="140" customFormat="1">
      <c r="A120" s="140" t="s">
        <v>214</v>
      </c>
      <c r="B120" s="140">
        <v>1</v>
      </c>
      <c r="C120" s="135">
        <v>43334.463912037034</v>
      </c>
      <c r="D120" s="135">
        <v>43334.546782407408</v>
      </c>
      <c r="E120" s="140">
        <v>5</v>
      </c>
      <c r="F120" s="140">
        <v>2251</v>
      </c>
      <c r="H120" s="135">
        <v>43334.495682870373</v>
      </c>
      <c r="M120" s="140">
        <v>-47.007460000000002</v>
      </c>
      <c r="N120" s="140">
        <v>142.20804999999999</v>
      </c>
      <c r="O120" s="140" t="s">
        <v>620</v>
      </c>
      <c r="Q120" s="140" t="s">
        <v>621</v>
      </c>
      <c r="R120" s="140">
        <v>9</v>
      </c>
      <c r="S120" s="140">
        <v>481.3</v>
      </c>
      <c r="T120" s="140">
        <v>16.353000000000002</v>
      </c>
      <c r="U120" s="140">
        <v>0</v>
      </c>
      <c r="V120" s="140">
        <v>1.17</v>
      </c>
      <c r="W120" s="140">
        <v>0</v>
      </c>
      <c r="X120" s="140">
        <v>4.4889999999999999</v>
      </c>
      <c r="Y120" s="140">
        <v>0</v>
      </c>
      <c r="Z120" s="140">
        <v>34.615000000000002</v>
      </c>
      <c r="AA120" s="140">
        <v>0</v>
      </c>
      <c r="AB120" s="140">
        <v>8.923</v>
      </c>
      <c r="AC120" s="140">
        <v>0</v>
      </c>
    </row>
    <row r="121" spans="1:29" s="140" customFormat="1">
      <c r="A121" s="140" t="s">
        <v>214</v>
      </c>
      <c r="B121" s="140">
        <v>1</v>
      </c>
      <c r="C121" s="135">
        <v>43334.463912037034</v>
      </c>
      <c r="D121" s="135">
        <v>43334.546782407408</v>
      </c>
      <c r="E121" s="140">
        <v>5</v>
      </c>
      <c r="F121" s="140">
        <v>2251</v>
      </c>
      <c r="H121" s="135">
        <v>43334.495682870373</v>
      </c>
      <c r="M121" s="140">
        <v>-47.007460000000002</v>
      </c>
      <c r="N121" s="140">
        <v>142.20804999999999</v>
      </c>
      <c r="O121" s="140" t="s">
        <v>620</v>
      </c>
      <c r="Q121" s="140" t="s">
        <v>621</v>
      </c>
      <c r="R121" s="140">
        <v>8</v>
      </c>
      <c r="S121" s="140">
        <v>600.29999999999995</v>
      </c>
      <c r="T121" s="140">
        <v>19.696000000000002</v>
      </c>
      <c r="U121" s="140">
        <v>0</v>
      </c>
      <c r="V121" s="140">
        <v>1.373</v>
      </c>
      <c r="W121" s="140">
        <v>0</v>
      </c>
      <c r="X121" s="140">
        <v>7.0289999999999999</v>
      </c>
      <c r="Y121" s="140">
        <v>0</v>
      </c>
      <c r="Z121" s="140">
        <v>34.530999999999999</v>
      </c>
      <c r="AA121" s="140">
        <v>0</v>
      </c>
      <c r="AB121" s="140">
        <v>8.2910000000000004</v>
      </c>
      <c r="AC121" s="140">
        <v>0</v>
      </c>
    </row>
    <row r="122" spans="1:29" s="140" customFormat="1">
      <c r="A122" s="140" t="s">
        <v>214</v>
      </c>
      <c r="B122" s="140">
        <v>1</v>
      </c>
      <c r="C122" s="135">
        <v>43334.463912037034</v>
      </c>
      <c r="D122" s="135">
        <v>43334.546782407408</v>
      </c>
      <c r="E122" s="140">
        <v>5</v>
      </c>
      <c r="F122" s="140">
        <v>2251</v>
      </c>
      <c r="H122" s="135">
        <v>43334.495682870373</v>
      </c>
      <c r="M122" s="140">
        <v>-47.007460000000002</v>
      </c>
      <c r="N122" s="140">
        <v>142.20804999999999</v>
      </c>
      <c r="O122" s="140" t="s">
        <v>620</v>
      </c>
      <c r="Q122" s="140" t="s">
        <v>621</v>
      </c>
      <c r="R122" s="140">
        <v>7</v>
      </c>
      <c r="S122" s="140">
        <v>800.7</v>
      </c>
      <c r="T122" s="140">
        <v>26.634</v>
      </c>
      <c r="U122" s="140">
        <v>0</v>
      </c>
      <c r="V122" s="140">
        <v>1.8069999999999999</v>
      </c>
      <c r="W122" s="140">
        <v>0</v>
      </c>
      <c r="X122" s="140">
        <v>17.533000000000001</v>
      </c>
      <c r="Y122" s="140">
        <v>0</v>
      </c>
      <c r="Z122" s="140">
        <v>34.430999999999997</v>
      </c>
      <c r="AA122" s="140">
        <v>0</v>
      </c>
      <c r="AB122" s="140">
        <v>6.7</v>
      </c>
      <c r="AC122" s="140">
        <v>0</v>
      </c>
    </row>
    <row r="123" spans="1:29" s="140" customFormat="1">
      <c r="A123" s="140" t="s">
        <v>214</v>
      </c>
      <c r="B123" s="140">
        <v>1</v>
      </c>
      <c r="C123" s="135">
        <v>43334.463912037034</v>
      </c>
      <c r="D123" s="135">
        <v>43334.546782407408</v>
      </c>
      <c r="E123" s="140">
        <v>5</v>
      </c>
      <c r="F123" s="140">
        <v>2251</v>
      </c>
      <c r="H123" s="135">
        <v>43334.495682870373</v>
      </c>
      <c r="M123" s="140">
        <v>-47.007460000000002</v>
      </c>
      <c r="N123" s="140">
        <v>142.20804999999999</v>
      </c>
      <c r="O123" s="140" t="s">
        <v>620</v>
      </c>
      <c r="Q123" s="140" t="s">
        <v>621</v>
      </c>
      <c r="R123" s="140">
        <v>6</v>
      </c>
      <c r="S123" s="140">
        <v>999.7</v>
      </c>
      <c r="T123" s="140">
        <v>30.48</v>
      </c>
      <c r="U123" s="140">
        <v>0</v>
      </c>
      <c r="V123" s="140">
        <v>2.0859999999999999</v>
      </c>
      <c r="W123" s="140">
        <v>0</v>
      </c>
      <c r="X123" s="140">
        <v>31.077999999999999</v>
      </c>
      <c r="Y123" s="140">
        <v>0</v>
      </c>
      <c r="Z123" s="140">
        <v>34.369999999999997</v>
      </c>
      <c r="AA123" s="140">
        <v>0</v>
      </c>
      <c r="AB123" s="140">
        <v>5.032</v>
      </c>
      <c r="AC123" s="140">
        <v>0</v>
      </c>
    </row>
    <row r="124" spans="1:29" s="140" customFormat="1">
      <c r="A124" s="140" t="s">
        <v>214</v>
      </c>
      <c r="B124" s="140">
        <v>1</v>
      </c>
      <c r="C124" s="135">
        <v>43334.463912037034</v>
      </c>
      <c r="D124" s="135">
        <v>43334.546782407408</v>
      </c>
      <c r="E124" s="140">
        <v>5</v>
      </c>
      <c r="F124" s="140">
        <v>2251</v>
      </c>
      <c r="H124" s="135">
        <v>43334.495682870373</v>
      </c>
      <c r="M124" s="140">
        <v>-47.007460000000002</v>
      </c>
      <c r="N124" s="140">
        <v>142.20804999999999</v>
      </c>
      <c r="O124" s="140" t="s">
        <v>620</v>
      </c>
      <c r="Q124" s="140" t="s">
        <v>621</v>
      </c>
      <c r="R124" s="140">
        <v>5</v>
      </c>
      <c r="S124" s="140">
        <v>1200.4000000000001</v>
      </c>
      <c r="T124" s="140">
        <v>33.484999999999999</v>
      </c>
      <c r="U124" s="140">
        <v>0</v>
      </c>
      <c r="V124" s="140">
        <v>2.2999999999999998</v>
      </c>
      <c r="W124" s="140">
        <v>0</v>
      </c>
      <c r="X124" s="140">
        <v>48.732999999999997</v>
      </c>
      <c r="Y124" s="140">
        <v>0</v>
      </c>
      <c r="Z124" s="140">
        <v>34.395000000000003</v>
      </c>
      <c r="AA124" s="140">
        <v>0</v>
      </c>
      <c r="AB124" s="140">
        <v>3.7679999999999998</v>
      </c>
      <c r="AC124" s="140">
        <v>0</v>
      </c>
    </row>
    <row r="125" spans="1:29" s="140" customFormat="1">
      <c r="A125" s="140" t="s">
        <v>214</v>
      </c>
      <c r="B125" s="140">
        <v>1</v>
      </c>
      <c r="C125" s="135">
        <v>43334.463912037034</v>
      </c>
      <c r="D125" s="135">
        <v>43334.546782407408</v>
      </c>
      <c r="E125" s="140">
        <v>5</v>
      </c>
      <c r="F125" s="140">
        <v>2251</v>
      </c>
      <c r="H125" s="135">
        <v>43334.495682870373</v>
      </c>
      <c r="M125" s="140">
        <v>-47.007460000000002</v>
      </c>
      <c r="N125" s="140">
        <v>142.20804999999999</v>
      </c>
      <c r="O125" s="140" t="s">
        <v>620</v>
      </c>
      <c r="Q125" s="140" t="s">
        <v>621</v>
      </c>
      <c r="R125" s="140">
        <v>4</v>
      </c>
      <c r="S125" s="140">
        <v>1402.5</v>
      </c>
      <c r="T125" s="140">
        <v>34.850999999999999</v>
      </c>
      <c r="U125" s="140">
        <v>0</v>
      </c>
      <c r="V125" s="140">
        <v>2.4129999999999998</v>
      </c>
      <c r="W125" s="140">
        <v>0</v>
      </c>
      <c r="X125" s="140">
        <v>67.584999999999994</v>
      </c>
      <c r="Y125" s="140">
        <v>0</v>
      </c>
      <c r="Z125" s="140">
        <v>34.493000000000002</v>
      </c>
      <c r="AA125" s="140">
        <v>0</v>
      </c>
      <c r="AB125" s="140">
        <v>3.2549999999999999</v>
      </c>
      <c r="AC125" s="140">
        <v>0</v>
      </c>
    </row>
    <row r="126" spans="1:29" s="140" customFormat="1">
      <c r="A126" s="140" t="s">
        <v>214</v>
      </c>
      <c r="B126" s="140">
        <v>1</v>
      </c>
      <c r="C126" s="135">
        <v>43334.463912037034</v>
      </c>
      <c r="D126" s="135">
        <v>43334.546782407408</v>
      </c>
      <c r="E126" s="140">
        <v>5</v>
      </c>
      <c r="F126" s="140">
        <v>2251</v>
      </c>
      <c r="H126" s="135">
        <v>43334.495682870373</v>
      </c>
      <c r="M126" s="140">
        <v>-47.007460000000002</v>
      </c>
      <c r="N126" s="140">
        <v>142.20804999999999</v>
      </c>
      <c r="O126" s="140" t="s">
        <v>620</v>
      </c>
      <c r="Q126" s="140" t="s">
        <v>621</v>
      </c>
      <c r="R126" s="140">
        <v>3</v>
      </c>
      <c r="S126" s="140">
        <v>1599.2</v>
      </c>
      <c r="T126" s="140">
        <v>35.036000000000001</v>
      </c>
      <c r="U126" s="140">
        <v>0</v>
      </c>
      <c r="V126" s="140">
        <v>2.4289999999999998</v>
      </c>
      <c r="W126" s="140">
        <v>0</v>
      </c>
      <c r="X126" s="140">
        <v>77.8</v>
      </c>
      <c r="Y126" s="140">
        <v>0</v>
      </c>
      <c r="Z126" s="140">
        <v>34.564</v>
      </c>
      <c r="AA126" s="140">
        <v>0</v>
      </c>
      <c r="AB126" s="140">
        <v>2.8519999999999999</v>
      </c>
      <c r="AC126" s="140">
        <v>0</v>
      </c>
    </row>
    <row r="127" spans="1:29" s="140" customFormat="1">
      <c r="A127" s="140" t="s">
        <v>214</v>
      </c>
      <c r="B127" s="140">
        <v>1</v>
      </c>
      <c r="C127" s="135">
        <v>43334.463912037034</v>
      </c>
      <c r="D127" s="135">
        <v>43334.546782407408</v>
      </c>
      <c r="E127" s="140">
        <v>5</v>
      </c>
      <c r="F127" s="140">
        <v>2251</v>
      </c>
      <c r="H127" s="135">
        <v>43334.495682870373</v>
      </c>
      <c r="M127" s="140">
        <v>-47.007460000000002</v>
      </c>
      <c r="N127" s="140">
        <v>142.20804999999999</v>
      </c>
      <c r="O127" s="140" t="s">
        <v>620</v>
      </c>
      <c r="Q127" s="140" t="s">
        <v>621</v>
      </c>
      <c r="R127" s="140">
        <v>2</v>
      </c>
      <c r="S127" s="140">
        <v>1800.7</v>
      </c>
      <c r="T127" s="140">
        <v>34.414000000000001</v>
      </c>
      <c r="U127" s="140">
        <v>0</v>
      </c>
      <c r="V127" s="140">
        <v>2.3860000000000001</v>
      </c>
      <c r="W127" s="140">
        <v>0</v>
      </c>
      <c r="X127" s="140">
        <v>81.554000000000002</v>
      </c>
      <c r="Y127" s="140">
        <v>0</v>
      </c>
      <c r="Z127" s="140">
        <v>34.625999999999998</v>
      </c>
      <c r="AA127" s="140">
        <v>0</v>
      </c>
      <c r="AB127" s="140">
        <v>2.5750000000000002</v>
      </c>
      <c r="AC127" s="140">
        <v>0</v>
      </c>
    </row>
    <row r="128" spans="1:29" s="140" customFormat="1">
      <c r="A128" s="140" t="s">
        <v>214</v>
      </c>
      <c r="B128" s="140">
        <v>1</v>
      </c>
      <c r="C128" s="135">
        <v>43334.463912037034</v>
      </c>
      <c r="D128" s="135">
        <v>43334.546782407408</v>
      </c>
      <c r="E128" s="140">
        <v>5</v>
      </c>
      <c r="F128" s="140">
        <v>2251</v>
      </c>
      <c r="H128" s="135">
        <v>43334.495682870373</v>
      </c>
      <c r="M128" s="140">
        <v>-47.007460000000002</v>
      </c>
      <c r="N128" s="140">
        <v>142.20804999999999</v>
      </c>
      <c r="O128" s="140" t="s">
        <v>620</v>
      </c>
      <c r="Q128" s="140" t="s">
        <v>621</v>
      </c>
      <c r="R128" s="140">
        <v>1</v>
      </c>
      <c r="S128" s="140">
        <v>2000.1</v>
      </c>
      <c r="T128" s="140">
        <v>33.741999999999997</v>
      </c>
      <c r="U128" s="140">
        <v>0</v>
      </c>
      <c r="V128" s="140">
        <v>2.3450000000000002</v>
      </c>
      <c r="W128" s="140">
        <v>0</v>
      </c>
      <c r="X128" s="140">
        <v>85.474999999999994</v>
      </c>
      <c r="Y128" s="140">
        <v>0</v>
      </c>
      <c r="Z128" s="140">
        <v>34.673999999999999</v>
      </c>
      <c r="AA128" s="140">
        <v>0</v>
      </c>
      <c r="AB128" s="140">
        <v>2.4140000000000001</v>
      </c>
      <c r="AC128" s="140">
        <v>0</v>
      </c>
    </row>
    <row r="131" spans="1:34" ht="19">
      <c r="A131" s="242" t="s">
        <v>622</v>
      </c>
      <c r="AF131" s="93" t="s">
        <v>559</v>
      </c>
      <c r="AG131" s="93" t="s">
        <v>560</v>
      </c>
      <c r="AH131" s="93" t="s">
        <v>561</v>
      </c>
    </row>
    <row r="132" spans="1:34" s="17" customFormat="1">
      <c r="A132" s="17" t="s">
        <v>591</v>
      </c>
      <c r="B132" s="17" t="s">
        <v>592</v>
      </c>
      <c r="C132" s="17" t="s">
        <v>593</v>
      </c>
      <c r="D132" s="17" t="s">
        <v>594</v>
      </c>
      <c r="E132" s="17" t="s">
        <v>595</v>
      </c>
      <c r="F132" s="17" t="s">
        <v>596</v>
      </c>
      <c r="G132" s="17" t="s">
        <v>597</v>
      </c>
      <c r="H132" s="17" t="s">
        <v>598</v>
      </c>
      <c r="I132" s="17" t="s">
        <v>599</v>
      </c>
      <c r="J132" s="17" t="s">
        <v>600</v>
      </c>
      <c r="K132" s="17" t="s">
        <v>601</v>
      </c>
      <c r="L132" s="17" t="s">
        <v>602</v>
      </c>
      <c r="M132" s="17" t="s">
        <v>603</v>
      </c>
      <c r="N132" s="17" t="s">
        <v>604</v>
      </c>
      <c r="O132" s="17" t="s">
        <v>605</v>
      </c>
      <c r="P132" s="17" t="s">
        <v>606</v>
      </c>
      <c r="Q132" s="17" t="s">
        <v>607</v>
      </c>
      <c r="R132" s="17" t="s">
        <v>608</v>
      </c>
      <c r="S132" s="17" t="s">
        <v>609</v>
      </c>
      <c r="T132" s="17" t="s">
        <v>610</v>
      </c>
      <c r="U132" s="17" t="s">
        <v>611</v>
      </c>
      <c r="V132" s="17" t="s">
        <v>612</v>
      </c>
      <c r="W132" s="17" t="s">
        <v>613</v>
      </c>
      <c r="X132" s="17" t="s">
        <v>614</v>
      </c>
      <c r="Y132" s="17" t="s">
        <v>615</v>
      </c>
      <c r="Z132" s="17" t="s">
        <v>616</v>
      </c>
      <c r="AA132" s="17" t="s">
        <v>617</v>
      </c>
      <c r="AB132" s="17" t="s">
        <v>618</v>
      </c>
      <c r="AC132" s="17" t="s">
        <v>619</v>
      </c>
      <c r="AE132" s="2" t="s">
        <v>627</v>
      </c>
      <c r="AF132" s="93" t="s">
        <v>655</v>
      </c>
      <c r="AG132" s="93" t="s">
        <v>655</v>
      </c>
      <c r="AH132" s="93" t="s">
        <v>655</v>
      </c>
    </row>
    <row r="133" spans="1:34" s="17" customFormat="1">
      <c r="A133" s="17" t="s">
        <v>624</v>
      </c>
      <c r="B133" s="17">
        <v>2</v>
      </c>
      <c r="C133" s="136">
        <v>43540.56318287037</v>
      </c>
      <c r="D133" s="136">
        <v>43540.659398148149</v>
      </c>
      <c r="E133" s="17">
        <v>5.3</v>
      </c>
      <c r="F133" s="17">
        <v>2001.5</v>
      </c>
      <c r="G133" s="17">
        <v>4151.2</v>
      </c>
      <c r="H133" s="136">
        <v>43540.602766203701</v>
      </c>
      <c r="I133" s="17">
        <v>-46.980150000000002</v>
      </c>
      <c r="J133" s="17">
        <v>142.81313</v>
      </c>
      <c r="K133" s="17">
        <v>-46.980150000000002</v>
      </c>
      <c r="L133" s="17">
        <v>142.81313</v>
      </c>
      <c r="M133" s="17">
        <v>-46.980150000000002</v>
      </c>
      <c r="N133" s="17">
        <v>142.81313</v>
      </c>
      <c r="O133" s="17" t="s">
        <v>620</v>
      </c>
      <c r="Q133" s="17" t="s">
        <v>625</v>
      </c>
      <c r="R133" s="17">
        <v>23</v>
      </c>
      <c r="S133" s="17">
        <v>5.3</v>
      </c>
      <c r="T133" s="17">
        <v>8.9629999999999992</v>
      </c>
      <c r="U133" s="17">
        <v>0</v>
      </c>
      <c r="V133" s="17">
        <v>0.73199999999999998</v>
      </c>
      <c r="W133" s="17">
        <v>0</v>
      </c>
      <c r="X133" s="17">
        <v>0.84499999999999997</v>
      </c>
      <c r="Y133" s="17">
        <v>0</v>
      </c>
      <c r="Z133" s="17">
        <v>34.576000000000001</v>
      </c>
      <c r="AA133" s="17">
        <v>0</v>
      </c>
      <c r="AB133" s="17">
        <v>11.04</v>
      </c>
      <c r="AC133" s="17">
        <v>0</v>
      </c>
      <c r="AE133" s="246">
        <v>1026.4385695495605</v>
      </c>
      <c r="AF133" s="244">
        <f>T133/(AE133/1000)</f>
        <v>8.7321348455692736</v>
      </c>
      <c r="AG133" s="244">
        <f>V133/(AE133/1000)</f>
        <v>0.71314545430734233</v>
      </c>
      <c r="AH133" s="244">
        <f>X133/(AE133/1000)</f>
        <v>0.8232348482099785</v>
      </c>
    </row>
    <row r="134" spans="1:34" s="17" customFormat="1">
      <c r="A134" s="17" t="s">
        <v>624</v>
      </c>
      <c r="B134" s="17">
        <v>2</v>
      </c>
      <c r="C134" s="136">
        <v>43540.56318287037</v>
      </c>
      <c r="D134" s="136">
        <v>43540.659398148149</v>
      </c>
      <c r="E134" s="17">
        <v>5.3</v>
      </c>
      <c r="F134" s="17">
        <v>2001.5</v>
      </c>
      <c r="G134" s="17">
        <v>4151.2</v>
      </c>
      <c r="H134" s="136">
        <v>43540.602766203701</v>
      </c>
      <c r="I134" s="17">
        <v>-46.980150000000002</v>
      </c>
      <c r="J134" s="17">
        <v>142.81313</v>
      </c>
      <c r="K134" s="17">
        <v>-46.980150000000002</v>
      </c>
      <c r="L134" s="17">
        <v>142.81313</v>
      </c>
      <c r="M134" s="17">
        <v>-46.980150000000002</v>
      </c>
      <c r="N134" s="17">
        <v>142.81313</v>
      </c>
      <c r="O134" s="17" t="s">
        <v>620</v>
      </c>
      <c r="Q134" s="17" t="s">
        <v>625</v>
      </c>
      <c r="R134" s="17">
        <v>24</v>
      </c>
      <c r="S134" s="17">
        <v>5.5</v>
      </c>
      <c r="T134" s="17">
        <v>8.9570000000000007</v>
      </c>
      <c r="U134" s="17">
        <v>0</v>
      </c>
      <c r="V134" s="17">
        <v>0.746</v>
      </c>
      <c r="W134" s="17">
        <v>0</v>
      </c>
      <c r="X134" s="17">
        <v>0.83299999999999996</v>
      </c>
      <c r="Y134" s="17">
        <v>0</v>
      </c>
      <c r="Z134" s="17">
        <v>34.576000000000001</v>
      </c>
      <c r="AA134" s="17">
        <v>0</v>
      </c>
      <c r="AB134" s="17">
        <v>11.04</v>
      </c>
      <c r="AC134" s="17">
        <v>0</v>
      </c>
      <c r="AE134" s="246">
        <v>1026.4385695495605</v>
      </c>
      <c r="AF134" s="244">
        <f t="shared" ref="AF134:AF145" si="9">T134/(AE134/1000)</f>
        <v>8.7262893910257731</v>
      </c>
      <c r="AG134" s="244">
        <f t="shared" ref="AG134:AG145" si="10">V134/(AE134/1000)</f>
        <v>0.72678484824218226</v>
      </c>
      <c r="AH134" s="244">
        <f t="shared" ref="AH134:AH145" si="11">X134/(AE134/1000)</f>
        <v>0.81154393912297285</v>
      </c>
    </row>
    <row r="135" spans="1:34" s="17" customFormat="1">
      <c r="A135" s="17" t="s">
        <v>624</v>
      </c>
      <c r="B135" s="17">
        <v>3</v>
      </c>
      <c r="C135" s="136">
        <v>43541.042708333334</v>
      </c>
      <c r="D135" s="136">
        <v>43541.072881944441</v>
      </c>
      <c r="E135" s="17">
        <v>4.5</v>
      </c>
      <c r="F135" s="17">
        <v>90.2</v>
      </c>
      <c r="G135" s="17">
        <v>4618.5</v>
      </c>
      <c r="H135" s="136">
        <v>43541.056875000002</v>
      </c>
      <c r="I135" s="17">
        <v>-46.991230000000002</v>
      </c>
      <c r="J135" s="17">
        <v>142.66472999999999</v>
      </c>
      <c r="K135" s="17">
        <v>-46.991230000000002</v>
      </c>
      <c r="L135" s="17">
        <v>142.66472999999999</v>
      </c>
      <c r="M135" s="17">
        <v>-46.991230000000002</v>
      </c>
      <c r="N135" s="17">
        <v>142.66472999999999</v>
      </c>
      <c r="O135" s="17" t="s">
        <v>620</v>
      </c>
      <c r="Q135" s="17" t="s">
        <v>625</v>
      </c>
      <c r="R135" s="17">
        <v>24</v>
      </c>
      <c r="S135" s="17">
        <v>4.5</v>
      </c>
      <c r="T135" s="17">
        <v>9.2629999999999999</v>
      </c>
      <c r="U135" s="17">
        <v>0</v>
      </c>
      <c r="V135" s="17">
        <v>0.753</v>
      </c>
      <c r="W135" s="17">
        <v>0</v>
      </c>
      <c r="X135" s="17">
        <v>0.96</v>
      </c>
      <c r="Y135" s="17">
        <v>0</v>
      </c>
      <c r="Z135" s="17">
        <v>34.575000000000003</v>
      </c>
      <c r="AA135" s="17">
        <v>0</v>
      </c>
      <c r="AB135" s="17">
        <v>10.943</v>
      </c>
      <c r="AC135" s="17">
        <v>0</v>
      </c>
      <c r="AE135" s="246">
        <v>1026.455292348641</v>
      </c>
      <c r="AF135" s="244">
        <f t="shared" si="9"/>
        <v>9.0242605489472929</v>
      </c>
      <c r="AG135" s="244">
        <f t="shared" si="10"/>
        <v>0.73359259347482575</v>
      </c>
      <c r="AH135" s="244">
        <f t="shared" si="11"/>
        <v>0.93525748968902089</v>
      </c>
    </row>
    <row r="136" spans="1:34" s="17" customFormat="1">
      <c r="A136" s="17" t="s">
        <v>624</v>
      </c>
      <c r="B136" s="17">
        <v>7</v>
      </c>
      <c r="C136" s="136">
        <v>43543.037430555552</v>
      </c>
      <c r="D136" s="136">
        <v>43543.06627314815</v>
      </c>
      <c r="E136" s="17">
        <v>7.3</v>
      </c>
      <c r="F136" s="17">
        <v>99.3</v>
      </c>
      <c r="G136" s="17">
        <v>4401.6000000000004</v>
      </c>
      <c r="H136" s="136">
        <v>43543.051736111112</v>
      </c>
      <c r="I136" s="17">
        <v>-46.847200000000001</v>
      </c>
      <c r="J136" s="17">
        <v>142.34572</v>
      </c>
      <c r="K136" s="17">
        <v>-46.847200000000001</v>
      </c>
      <c r="L136" s="17">
        <v>142.34572</v>
      </c>
      <c r="M136" s="17">
        <v>-46.847200000000001</v>
      </c>
      <c r="N136" s="17">
        <v>142.34572</v>
      </c>
      <c r="O136" s="17" t="s">
        <v>620</v>
      </c>
      <c r="Q136" s="17" t="s">
        <v>625</v>
      </c>
      <c r="R136" s="17">
        <v>24</v>
      </c>
      <c r="S136" s="17">
        <v>7.3</v>
      </c>
      <c r="T136" s="17">
        <v>9.3260000000000005</v>
      </c>
      <c r="U136" s="17">
        <v>0</v>
      </c>
      <c r="V136" s="17">
        <v>0.74199999999999999</v>
      </c>
      <c r="W136" s="17">
        <v>0</v>
      </c>
      <c r="X136" s="17">
        <v>1.0209999999999999</v>
      </c>
      <c r="Y136" s="17">
        <v>0</v>
      </c>
      <c r="Z136" s="17">
        <v>34.57</v>
      </c>
      <c r="AA136" s="17">
        <v>0</v>
      </c>
      <c r="AB136" s="17">
        <v>10.859</v>
      </c>
      <c r="AC136" s="17">
        <v>0</v>
      </c>
      <c r="AE136" s="246">
        <v>1026.4664764455606</v>
      </c>
      <c r="AF136" s="244">
        <f t="shared" si="9"/>
        <v>9.0855378271037104</v>
      </c>
      <c r="AG136" s="244">
        <f t="shared" si="10"/>
        <v>0.72286822514593096</v>
      </c>
      <c r="AH136" s="244">
        <f t="shared" si="11"/>
        <v>0.9946744715282958</v>
      </c>
    </row>
    <row r="137" spans="1:34" s="17" customFormat="1">
      <c r="A137" s="17" t="s">
        <v>624</v>
      </c>
      <c r="B137" s="17">
        <v>8</v>
      </c>
      <c r="C137" s="136">
        <v>43543.499293981484</v>
      </c>
      <c r="D137" s="136">
        <v>43543.52716435185</v>
      </c>
      <c r="E137" s="17">
        <v>7</v>
      </c>
      <c r="F137" s="17">
        <v>100.1</v>
      </c>
      <c r="G137" s="17">
        <v>4448.3</v>
      </c>
      <c r="H137" s="136">
        <v>43543.512476851851</v>
      </c>
      <c r="I137" s="17">
        <v>-46.827750000000002</v>
      </c>
      <c r="J137" s="17">
        <v>142.37162000000001</v>
      </c>
      <c r="K137" s="17">
        <v>-46.827750000000002</v>
      </c>
      <c r="L137" s="17">
        <v>142.37162000000001</v>
      </c>
      <c r="M137" s="17">
        <v>-46.827750000000002</v>
      </c>
      <c r="N137" s="17">
        <v>142.37162000000001</v>
      </c>
      <c r="O137" s="17" t="s">
        <v>620</v>
      </c>
      <c r="Q137" s="17" t="s">
        <v>625</v>
      </c>
      <c r="R137" s="17">
        <v>24</v>
      </c>
      <c r="S137" s="17">
        <v>7.6</v>
      </c>
      <c r="T137" s="17">
        <v>9.2729999999999997</v>
      </c>
      <c r="U137" s="17">
        <v>0</v>
      </c>
      <c r="V137" s="17">
        <v>0.72799999999999998</v>
      </c>
      <c r="W137" s="17">
        <v>0</v>
      </c>
      <c r="X137" s="17">
        <v>0.872</v>
      </c>
      <c r="Y137" s="17">
        <v>0</v>
      </c>
      <c r="Z137" s="17">
        <v>34.572000000000003</v>
      </c>
      <c r="AA137" s="17">
        <v>0</v>
      </c>
      <c r="AB137" s="17">
        <v>11.141</v>
      </c>
      <c r="AC137" s="17">
        <v>0</v>
      </c>
      <c r="AE137" s="246">
        <v>1026.4171318544938</v>
      </c>
      <c r="AF137" s="244">
        <f t="shared" si="9"/>
        <v>9.0343386837726243</v>
      </c>
      <c r="AG137" s="244">
        <f t="shared" si="10"/>
        <v>0.70926329793879761</v>
      </c>
      <c r="AH137" s="244">
        <f t="shared" si="11"/>
        <v>0.8495571370915268</v>
      </c>
    </row>
    <row r="138" spans="1:34" s="17" customFormat="1">
      <c r="A138" s="17" t="s">
        <v>624</v>
      </c>
      <c r="B138" s="17">
        <v>12</v>
      </c>
      <c r="C138" s="136">
        <v>43544.157337962963</v>
      </c>
      <c r="D138" s="136">
        <v>43544.250092592592</v>
      </c>
      <c r="E138" s="17">
        <v>11.1</v>
      </c>
      <c r="F138" s="17">
        <v>2000.9</v>
      </c>
      <c r="G138" s="17">
        <v>4515.7</v>
      </c>
      <c r="H138" s="136">
        <v>43544.191145833334</v>
      </c>
      <c r="I138" s="17">
        <v>-46.85895</v>
      </c>
      <c r="J138" s="17">
        <v>141.64327</v>
      </c>
      <c r="K138" s="17">
        <v>-46.85895</v>
      </c>
      <c r="L138" s="17">
        <v>141.64327</v>
      </c>
      <c r="M138" s="17">
        <v>-46.85895</v>
      </c>
      <c r="N138" s="17">
        <v>141.64327</v>
      </c>
      <c r="O138" s="17" t="s">
        <v>620</v>
      </c>
      <c r="Q138" s="17" t="s">
        <v>625</v>
      </c>
      <c r="R138" s="17">
        <v>24</v>
      </c>
      <c r="S138" s="17">
        <v>11.1</v>
      </c>
      <c r="T138" s="17">
        <v>8.7919999999999998</v>
      </c>
      <c r="U138" s="17">
        <v>0</v>
      </c>
      <c r="V138" s="17">
        <v>0.72299999999999998</v>
      </c>
      <c r="W138" s="17">
        <v>0</v>
      </c>
      <c r="X138" s="17">
        <v>0.77500000000000002</v>
      </c>
      <c r="Y138" s="17">
        <v>0</v>
      </c>
      <c r="Z138" s="17">
        <v>34.573999999999998</v>
      </c>
      <c r="AA138" s="17">
        <v>0</v>
      </c>
      <c r="AB138" s="17">
        <v>11.462999999999999</v>
      </c>
      <c r="AC138" s="17">
        <v>0</v>
      </c>
      <c r="AE138" s="246">
        <v>1026.3595925211025</v>
      </c>
      <c r="AF138" s="244">
        <f t="shared" si="9"/>
        <v>8.5661984981343</v>
      </c>
      <c r="AG138" s="244">
        <f t="shared" si="10"/>
        <v>0.70443147340208134</v>
      </c>
      <c r="AH138" s="244">
        <f t="shared" si="11"/>
        <v>0.75509597771315773</v>
      </c>
    </row>
    <row r="139" spans="1:34" s="17" customFormat="1">
      <c r="A139" s="17" t="s">
        <v>624</v>
      </c>
      <c r="B139" s="17">
        <v>12</v>
      </c>
      <c r="C139" s="136">
        <v>43544.157337962963</v>
      </c>
      <c r="D139" s="136">
        <v>43544.250092592592</v>
      </c>
      <c r="E139" s="17">
        <v>11.1</v>
      </c>
      <c r="F139" s="17">
        <v>2000.9</v>
      </c>
      <c r="G139" s="17">
        <v>4515.7</v>
      </c>
      <c r="H139" s="136">
        <v>43544.191145833334</v>
      </c>
      <c r="I139" s="17">
        <v>-46.85895</v>
      </c>
      <c r="J139" s="17">
        <v>141.64327</v>
      </c>
      <c r="K139" s="17">
        <v>-46.85895</v>
      </c>
      <c r="L139" s="17">
        <v>141.64327</v>
      </c>
      <c r="M139" s="17">
        <v>-46.85895</v>
      </c>
      <c r="N139" s="17">
        <v>141.64327</v>
      </c>
      <c r="O139" s="17" t="s">
        <v>620</v>
      </c>
      <c r="Q139" s="17" t="s">
        <v>625</v>
      </c>
      <c r="R139" s="17">
        <v>23</v>
      </c>
      <c r="S139" s="17">
        <v>11.7</v>
      </c>
      <c r="T139" s="17">
        <v>8.8000000000000007</v>
      </c>
      <c r="U139" s="17">
        <v>0</v>
      </c>
      <c r="V139" s="17">
        <v>0.72099999999999997</v>
      </c>
      <c r="W139" s="17">
        <v>0</v>
      </c>
      <c r="X139" s="17">
        <v>0.84399999999999997</v>
      </c>
      <c r="Y139" s="17">
        <v>0</v>
      </c>
      <c r="Z139" s="17">
        <v>34.573999999999998</v>
      </c>
      <c r="AA139" s="17">
        <v>0</v>
      </c>
      <c r="AB139" s="17">
        <v>11.46</v>
      </c>
      <c r="AC139" s="17">
        <v>0</v>
      </c>
      <c r="AE139" s="246">
        <v>1026.3601478690703</v>
      </c>
      <c r="AF139" s="244">
        <f t="shared" si="9"/>
        <v>8.573988398001001</v>
      </c>
      <c r="AG139" s="244">
        <f t="shared" si="10"/>
        <v>0.70248245851803648</v>
      </c>
      <c r="AH139" s="244">
        <f t="shared" si="11"/>
        <v>0.82232343271736863</v>
      </c>
    </row>
    <row r="140" spans="1:34" s="17" customFormat="1">
      <c r="A140" s="17" t="s">
        <v>624</v>
      </c>
      <c r="B140" s="17">
        <v>13</v>
      </c>
      <c r="C140" s="136">
        <v>43548.057106481479</v>
      </c>
      <c r="D140" s="136">
        <v>43548.084293981483</v>
      </c>
      <c r="E140" s="17">
        <v>5.6</v>
      </c>
      <c r="F140" s="17">
        <v>150.30000000000001</v>
      </c>
      <c r="G140" s="17">
        <v>4085</v>
      </c>
      <c r="H140" s="136">
        <v>43548.068402777775</v>
      </c>
      <c r="I140" s="17">
        <v>-46.852580000000003</v>
      </c>
      <c r="J140" s="17">
        <v>141.81975</v>
      </c>
      <c r="K140" s="17">
        <v>-46.852580000000003</v>
      </c>
      <c r="L140" s="17">
        <v>141.81975</v>
      </c>
      <c r="M140" s="17">
        <v>-46.852580000000003</v>
      </c>
      <c r="N140" s="17">
        <v>141.81975</v>
      </c>
      <c r="O140" s="17" t="s">
        <v>620</v>
      </c>
      <c r="Q140" s="17" t="s">
        <v>625</v>
      </c>
      <c r="R140" s="17">
        <v>24</v>
      </c>
      <c r="S140" s="17">
        <v>6.3</v>
      </c>
      <c r="T140" s="17">
        <v>8.4570000000000007</v>
      </c>
      <c r="U140" s="17">
        <v>0</v>
      </c>
      <c r="V140" s="17">
        <v>0.70099999999999996</v>
      </c>
      <c r="W140" s="17">
        <v>0</v>
      </c>
      <c r="X140" s="17">
        <v>0.57099999999999995</v>
      </c>
      <c r="Y140" s="17">
        <v>0</v>
      </c>
      <c r="Z140" s="17">
        <v>34.564</v>
      </c>
      <c r="AA140" s="17">
        <v>0</v>
      </c>
      <c r="AB140" s="17">
        <v>11.183999999999999</v>
      </c>
      <c r="AC140" s="17">
        <v>0</v>
      </c>
      <c r="AE140" s="246">
        <v>1026.4030727242309</v>
      </c>
      <c r="AF140" s="244">
        <f t="shared" si="9"/>
        <v>8.2394531200630841</v>
      </c>
      <c r="AG140" s="244">
        <f t="shared" si="10"/>
        <v>0.68296755790046371</v>
      </c>
      <c r="AH140" s="244">
        <f t="shared" si="11"/>
        <v>0.55631166271207522</v>
      </c>
    </row>
    <row r="141" spans="1:34" s="17" customFormat="1">
      <c r="A141" s="17" t="s">
        <v>624</v>
      </c>
      <c r="B141" s="17">
        <v>15</v>
      </c>
      <c r="C141" s="136">
        <v>43551.056909722225</v>
      </c>
      <c r="D141" s="136">
        <v>43551.080648148149</v>
      </c>
      <c r="E141" s="17">
        <v>10.5</v>
      </c>
      <c r="F141" s="17">
        <v>120.4</v>
      </c>
      <c r="G141" s="17">
        <v>4453.5</v>
      </c>
      <c r="H141" s="136">
        <v>43551.06658564815</v>
      </c>
      <c r="I141" s="17">
        <v>-46.960030000000003</v>
      </c>
      <c r="J141" s="17">
        <v>142.19668999999999</v>
      </c>
      <c r="K141" s="17">
        <v>-46.960030000000003</v>
      </c>
      <c r="L141" s="17">
        <v>142.19668999999999</v>
      </c>
      <c r="M141" s="17">
        <v>-46.960030000000003</v>
      </c>
      <c r="N141" s="17">
        <v>142.19668999999999</v>
      </c>
      <c r="O141" s="17" t="s">
        <v>620</v>
      </c>
      <c r="Q141" s="17" t="s">
        <v>625</v>
      </c>
      <c r="R141" s="17">
        <v>24</v>
      </c>
      <c r="S141" s="17">
        <v>10.6</v>
      </c>
      <c r="T141" s="17">
        <v>11.249000000000001</v>
      </c>
      <c r="U141" s="17">
        <v>0</v>
      </c>
      <c r="V141" s="17">
        <v>0.86699999999999999</v>
      </c>
      <c r="W141" s="17">
        <v>0</v>
      </c>
      <c r="X141" s="17">
        <v>2.0449999999999999</v>
      </c>
      <c r="Y141" s="17">
        <v>0</v>
      </c>
      <c r="Z141" s="17">
        <v>34.569000000000003</v>
      </c>
      <c r="AA141" s="17">
        <v>0</v>
      </c>
      <c r="AB141" s="17">
        <v>10.282999999999999</v>
      </c>
      <c r="AC141" s="17">
        <v>0</v>
      </c>
      <c r="AE141" s="246">
        <v>1026.5671729611831</v>
      </c>
      <c r="AF141" s="244">
        <f t="shared" si="9"/>
        <v>10.957880103989407</v>
      </c>
      <c r="AG141" s="244">
        <f t="shared" si="10"/>
        <v>0.84456236555772202</v>
      </c>
      <c r="AH141" s="244">
        <f t="shared" si="11"/>
        <v>1.9920761678956649</v>
      </c>
    </row>
    <row r="142" spans="1:34" s="17" customFormat="1">
      <c r="A142" s="17" t="s">
        <v>624</v>
      </c>
      <c r="B142" s="17">
        <v>18</v>
      </c>
      <c r="C142" s="136">
        <v>43552.503761574073</v>
      </c>
      <c r="D142" s="136">
        <v>43552.528738425928</v>
      </c>
      <c r="E142" s="17">
        <v>9.4</v>
      </c>
      <c r="F142" s="17">
        <v>100.5</v>
      </c>
      <c r="G142" s="17">
        <v>4644</v>
      </c>
      <c r="H142" s="136">
        <v>43552.513703703706</v>
      </c>
      <c r="I142" s="17">
        <v>-46.79712</v>
      </c>
      <c r="J142" s="17">
        <v>142.02929</v>
      </c>
      <c r="K142" s="17">
        <v>-46.79712</v>
      </c>
      <c r="L142" s="17">
        <v>142.02929</v>
      </c>
      <c r="M142" s="17">
        <v>-46.79712</v>
      </c>
      <c r="N142" s="17">
        <v>142.02929</v>
      </c>
      <c r="O142" s="17" t="s">
        <v>620</v>
      </c>
      <c r="Q142" s="17" t="s">
        <v>625</v>
      </c>
      <c r="R142" s="17">
        <v>24</v>
      </c>
      <c r="S142" s="17">
        <v>10.3</v>
      </c>
      <c r="T142" s="17">
        <v>13.340999999999999</v>
      </c>
      <c r="U142" s="17">
        <v>133</v>
      </c>
      <c r="V142" s="17">
        <v>0.98799999999999999</v>
      </c>
      <c r="W142" s="17">
        <v>133</v>
      </c>
      <c r="X142" s="17">
        <v>3.0230000000000001</v>
      </c>
      <c r="Y142" s="17">
        <v>133</v>
      </c>
      <c r="Z142" s="17">
        <v>34.600999999999999</v>
      </c>
      <c r="AA142" s="17">
        <v>133</v>
      </c>
      <c r="AB142" s="17">
        <v>10.464</v>
      </c>
      <c r="AC142" s="17">
        <v>0</v>
      </c>
      <c r="AE142" s="246">
        <v>1026.5606064343151</v>
      </c>
      <c r="AF142" s="244">
        <f t="shared" si="9"/>
        <v>12.995823058454395</v>
      </c>
      <c r="AG142" s="244">
        <f t="shared" si="10"/>
        <v>0.96243708730626953</v>
      </c>
      <c r="AH142" s="244">
        <f t="shared" si="11"/>
        <v>2.9447847317073412</v>
      </c>
    </row>
    <row r="143" spans="1:34" s="17" customFormat="1">
      <c r="A143" s="17" t="s">
        <v>624</v>
      </c>
      <c r="B143" s="17">
        <v>19</v>
      </c>
      <c r="C143" s="136">
        <v>43553.040277777778</v>
      </c>
      <c r="D143" s="136">
        <v>43553.065393518518</v>
      </c>
      <c r="E143" s="17">
        <v>10.199999999999999</v>
      </c>
      <c r="F143" s="17">
        <v>150.19999999999999</v>
      </c>
      <c r="G143" s="17">
        <v>3769.6</v>
      </c>
      <c r="H143" s="136">
        <v>43553.048460648148</v>
      </c>
      <c r="I143" s="17">
        <v>-46.863149999999997</v>
      </c>
      <c r="J143" s="17">
        <v>142.16762</v>
      </c>
      <c r="K143" s="17">
        <v>-46.863149999999997</v>
      </c>
      <c r="L143" s="17">
        <v>142.16762</v>
      </c>
      <c r="M143" s="17">
        <v>-46.863149999999997</v>
      </c>
      <c r="N143" s="17">
        <v>142.16762</v>
      </c>
      <c r="O143" s="17" t="s">
        <v>620</v>
      </c>
      <c r="Q143" s="17" t="s">
        <v>625</v>
      </c>
      <c r="R143" s="17">
        <v>24</v>
      </c>
      <c r="S143" s="17">
        <v>10.199999999999999</v>
      </c>
      <c r="T143" s="17">
        <v>10.853999999999999</v>
      </c>
      <c r="U143" s="17">
        <v>0</v>
      </c>
      <c r="V143" s="17">
        <v>0.84499999999999997</v>
      </c>
      <c r="W143" s="17">
        <v>0</v>
      </c>
      <c r="X143" s="17">
        <v>1.6559999999999999</v>
      </c>
      <c r="Y143" s="17">
        <v>0</v>
      </c>
      <c r="Z143" s="17">
        <v>34.563000000000002</v>
      </c>
      <c r="AA143" s="17">
        <v>0</v>
      </c>
      <c r="AB143" s="17">
        <v>10.368</v>
      </c>
      <c r="AC143" s="17">
        <v>0</v>
      </c>
      <c r="AE143" s="246">
        <v>1026.5477291304032</v>
      </c>
      <c r="AF143" s="244">
        <f t="shared" si="9"/>
        <v>10.573302820702267</v>
      </c>
      <c r="AG143" s="244">
        <f t="shared" si="10"/>
        <v>0.82314730822677495</v>
      </c>
      <c r="AH143" s="244">
        <f t="shared" si="11"/>
        <v>1.6131738963592182</v>
      </c>
    </row>
    <row r="144" spans="1:34" s="17" customFormat="1">
      <c r="A144" s="17" t="s">
        <v>624</v>
      </c>
      <c r="B144" s="17">
        <v>21</v>
      </c>
      <c r="C144" s="136">
        <v>43554.042858796296</v>
      </c>
      <c r="D144" s="136">
        <v>43554.088067129633</v>
      </c>
      <c r="E144" s="17">
        <v>9.6</v>
      </c>
      <c r="F144" s="17">
        <v>301</v>
      </c>
      <c r="G144" s="17">
        <v>4410.8999999999996</v>
      </c>
      <c r="H144" s="136">
        <v>43554.051944444444</v>
      </c>
      <c r="I144" s="17">
        <v>-46.859589999999997</v>
      </c>
      <c r="J144" s="17">
        <v>142.30477999999999</v>
      </c>
      <c r="K144" s="17">
        <v>-46.859589999999997</v>
      </c>
      <c r="L144" s="17">
        <v>142.30477999999999</v>
      </c>
      <c r="M144" s="17">
        <v>-46.859589999999997</v>
      </c>
      <c r="N144" s="17">
        <v>142.30477999999999</v>
      </c>
      <c r="O144" s="17" t="s">
        <v>620</v>
      </c>
      <c r="Q144" s="17" t="s">
        <v>625</v>
      </c>
      <c r="R144" s="17">
        <v>24</v>
      </c>
      <c r="S144" s="17">
        <v>10.7</v>
      </c>
      <c r="T144" s="17">
        <v>10.821999999999999</v>
      </c>
      <c r="U144" s="17">
        <v>0</v>
      </c>
      <c r="V144" s="17">
        <v>0.84399999999999997</v>
      </c>
      <c r="W144" s="17">
        <v>0</v>
      </c>
      <c r="X144" s="17">
        <v>1.5069999999999999</v>
      </c>
      <c r="Y144" s="17">
        <v>0</v>
      </c>
      <c r="Z144" s="17">
        <v>34.563000000000002</v>
      </c>
      <c r="AA144" s="17">
        <v>0</v>
      </c>
      <c r="AB144" s="17">
        <v>10.315</v>
      </c>
      <c r="AC144" s="17">
        <v>0</v>
      </c>
      <c r="AE144" s="246">
        <v>1026.5569422236292</v>
      </c>
      <c r="AF144" s="244">
        <f t="shared" si="9"/>
        <v>10.542035765262492</v>
      </c>
      <c r="AG144" s="244">
        <f t="shared" si="10"/>
        <v>0.82216579060077088</v>
      </c>
      <c r="AH144" s="244">
        <f t="shared" si="11"/>
        <v>1.4680140360608551</v>
      </c>
    </row>
    <row r="145" spans="1:34" s="17" customFormat="1">
      <c r="A145" s="17" t="s">
        <v>624</v>
      </c>
      <c r="B145" s="17">
        <v>22</v>
      </c>
      <c r="C145" s="136">
        <v>43554.500335648147</v>
      </c>
      <c r="D145" s="136">
        <v>43554.548564814817</v>
      </c>
      <c r="E145" s="17">
        <v>9.9</v>
      </c>
      <c r="F145" s="17">
        <v>500.3</v>
      </c>
      <c r="G145" s="17">
        <v>4336.2</v>
      </c>
      <c r="H145" s="136">
        <v>43554.515277777777</v>
      </c>
      <c r="I145" s="17">
        <v>-46.854930000000003</v>
      </c>
      <c r="J145" s="17">
        <v>142.36770000000001</v>
      </c>
      <c r="K145" s="17">
        <v>-46.854930000000003</v>
      </c>
      <c r="L145" s="17">
        <v>142.36770000000001</v>
      </c>
      <c r="M145" s="17">
        <v>-46.854930000000003</v>
      </c>
      <c r="N145" s="17">
        <v>142.36770000000001</v>
      </c>
      <c r="O145" s="17" t="s">
        <v>620</v>
      </c>
      <c r="Q145" s="17" t="s">
        <v>625</v>
      </c>
      <c r="R145" s="17">
        <v>24</v>
      </c>
      <c r="S145" s="17">
        <v>10.8</v>
      </c>
      <c r="T145" s="17">
        <v>11.176</v>
      </c>
      <c r="U145" s="17">
        <v>0</v>
      </c>
      <c r="V145" s="17">
        <v>0.85699999999999998</v>
      </c>
      <c r="W145" s="17">
        <v>0</v>
      </c>
      <c r="X145" s="17">
        <v>1.766</v>
      </c>
      <c r="Y145" s="17">
        <v>0</v>
      </c>
      <c r="Z145" s="17">
        <v>34.573</v>
      </c>
      <c r="AA145" s="17">
        <v>0</v>
      </c>
      <c r="AB145" s="17">
        <v>10.301</v>
      </c>
      <c r="AC145" s="17">
        <v>0</v>
      </c>
      <c r="AE145" s="246">
        <v>1026.5671740029359</v>
      </c>
      <c r="AF145" s="244">
        <f t="shared" si="9"/>
        <v>10.886769305530159</v>
      </c>
      <c r="AG145" s="244">
        <f t="shared" si="10"/>
        <v>0.83482116095556069</v>
      </c>
      <c r="AH145" s="244">
        <f t="shared" si="11"/>
        <v>1.7202965813856712</v>
      </c>
    </row>
  </sheetData>
  <mergeCells count="18">
    <mergeCell ref="B47:D47"/>
    <mergeCell ref="F47:H47"/>
    <mergeCell ref="A7:H7"/>
    <mergeCell ref="E40:H40"/>
    <mergeCell ref="B41:C41"/>
    <mergeCell ref="E41:H41"/>
    <mergeCell ref="B42:C42"/>
    <mergeCell ref="E42:H42"/>
    <mergeCell ref="B43:C43"/>
    <mergeCell ref="E43:H43"/>
    <mergeCell ref="B45:D45"/>
    <mergeCell ref="B46:D46"/>
    <mergeCell ref="F46:G46"/>
    <mergeCell ref="B48:D48"/>
    <mergeCell ref="B49:D49"/>
    <mergeCell ref="B50:D50"/>
    <mergeCell ref="B54:M58"/>
    <mergeCell ref="B60:G61"/>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26"/>
  <sheetViews>
    <sheetView workbookViewId="0">
      <selection activeCell="K25" sqref="K25"/>
    </sheetView>
  </sheetViews>
  <sheetFormatPr baseColWidth="10" defaultColWidth="11" defaultRowHeight="16"/>
  <sheetData>
    <row r="1" spans="1:1">
      <c r="A1" s="24" t="s">
        <v>130</v>
      </c>
    </row>
    <row r="3" spans="1:1">
      <c r="A3" s="24" t="s">
        <v>131</v>
      </c>
    </row>
    <row r="5" spans="1:1">
      <c r="A5" s="24" t="s">
        <v>132</v>
      </c>
    </row>
    <row r="6" spans="1:1">
      <c r="A6" s="6" t="s">
        <v>133</v>
      </c>
    </row>
    <row r="8" spans="1:1">
      <c r="A8" s="24" t="s">
        <v>134</v>
      </c>
    </row>
    <row r="12" spans="1:1">
      <c r="A12" s="24" t="s">
        <v>135</v>
      </c>
    </row>
    <row r="16" spans="1:1">
      <c r="A16" s="6" t="s">
        <v>59</v>
      </c>
    </row>
    <row r="21" spans="1:1">
      <c r="A21" s="24" t="s">
        <v>136</v>
      </c>
    </row>
    <row r="23" spans="1:1">
      <c r="A23" s="24" t="s">
        <v>137</v>
      </c>
    </row>
    <row r="24" spans="1:1">
      <c r="A24" s="24" t="s">
        <v>138</v>
      </c>
    </row>
    <row r="26" spans="1:1" ht="19">
      <c r="A26" s="25" t="s">
        <v>139</v>
      </c>
    </row>
  </sheetData>
  <hyperlinks>
    <hyperlink ref="A6" r:id="rId1" xr:uid="{00000000-0004-0000-0500-000000000000}"/>
    <hyperlink ref="A16" r:id="rId2" xr:uid="{00000000-0004-0000-0500-000001000000}"/>
  </hyperlinks>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15</vt:i4>
      </vt:variant>
      <vt:variant>
        <vt:lpstr>Named Ranges</vt:lpstr>
      </vt:variant>
      <vt:variant>
        <vt:i4>3</vt:i4>
      </vt:variant>
    </vt:vector>
  </HeadingPairs>
  <TitlesOfParts>
    <vt:vector size="18" baseType="lpstr">
      <vt:lpstr>startup</vt:lpstr>
      <vt:lpstr>notes</vt:lpstr>
      <vt:lpstr>logs</vt:lpstr>
      <vt:lpstr>bag wts</vt:lpstr>
      <vt:lpstr>diln</vt:lpstr>
      <vt:lpstr>plots</vt:lpstr>
      <vt:lpstr>Sheet2</vt:lpstr>
      <vt:lpstr>nutrients</vt:lpstr>
      <vt:lpstr>Mclane comments</vt:lpstr>
      <vt:lpstr>inlet</vt:lpstr>
      <vt:lpstr>phytoplankton</vt:lpstr>
      <vt:lpstr>build comments</vt:lpstr>
      <vt:lpstr>hardware</vt:lpstr>
      <vt:lpstr>CO2</vt:lpstr>
      <vt:lpstr>netcdf</vt:lpstr>
      <vt:lpstr>logs!Print_Area</vt:lpstr>
      <vt:lpstr>netcdf!Print_Area</vt:lpstr>
      <vt:lpstr>phytoplankton!Print_Area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Diana Davies</dc:creator>
  <cp:lastModifiedBy>Microsoft Office User</cp:lastModifiedBy>
  <cp:lastPrinted>2019-11-28T04:04:38Z</cp:lastPrinted>
  <dcterms:created xsi:type="dcterms:W3CDTF">2017-11-16T02:10:21Z</dcterms:created>
  <dcterms:modified xsi:type="dcterms:W3CDTF">2019-12-12T06:19:57Z</dcterms:modified>
</cp:coreProperties>
</file>