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pete/cloudstor/Shared/RAS_QCd_final_formatted/"/>
    </mc:Choice>
  </mc:AlternateContent>
  <xr:revisionPtr revIDLastSave="0" documentId="13_ncr:1_{2E85F811-BE32-FD41-9E22-2AFD418ACBFA}" xr6:coauthVersionLast="45" xr6:coauthVersionMax="45" xr10:uidLastSave="{00000000-0000-0000-0000-000000000000}"/>
  <bookViews>
    <workbookView xWindow="14760" yWindow="8460" windowWidth="28580" windowHeight="14780" firstSheet="4" activeTab="12" xr2:uid="{00000000-000D-0000-FFFF-FFFF00000000}"/>
  </bookViews>
  <sheets>
    <sheet name="startup" sheetId="1" r:id="rId1"/>
    <sheet name="notes" sheetId="2" r:id="rId2"/>
    <sheet name="logs" sheetId="3" r:id="rId3"/>
    <sheet name="bag wts" sheetId="4" r:id="rId4"/>
    <sheet name="nutrients" sheetId="5" r:id="rId5"/>
    <sheet name="Mclane comments" sheetId="6" r:id="rId6"/>
    <sheet name="inlet" sheetId="7" r:id="rId7"/>
    <sheet name="phytoplankton" sheetId="8" r:id="rId8"/>
    <sheet name="build comments" sheetId="9" r:id="rId9"/>
    <sheet name="CO2" sheetId="10" r:id="rId10"/>
    <sheet name="SBEsurface" sheetId="11" r:id="rId11"/>
    <sheet name="SOTSs" sheetId="12" r:id="rId12"/>
    <sheet name="netcdf" sheetId="13" r:id="rId13"/>
    <sheet name="flags" sheetId="14" r:id="rId14"/>
  </sheets>
  <definedNames>
    <definedName name="_xlnm.Print_Area" localSheetId="8">'build comments'!$A$1:$Q$20</definedName>
    <definedName name="_xlnm.Print_Area" localSheetId="2">logs!$A$1:$E$111</definedName>
    <definedName name="_xlnm.Print_Area" localSheetId="7">phytoplankton!$A$59:$I$99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5" i="13" l="1"/>
  <c r="T5" i="13"/>
  <c r="R5" i="13"/>
  <c r="E4" i="12"/>
  <c r="C4" i="12"/>
  <c r="K45" i="10"/>
  <c r="Z5" i="13" s="1"/>
  <c r="B44" i="10"/>
  <c r="X5" i="13" s="1"/>
  <c r="C53" i="8"/>
  <c r="C44" i="8"/>
  <c r="C45" i="8" s="1"/>
  <c r="G44" i="5"/>
  <c r="F44" i="5"/>
  <c r="Y35" i="5"/>
  <c r="X35" i="5"/>
  <c r="Y34" i="5"/>
  <c r="X34" i="5"/>
  <c r="Y33" i="5"/>
  <c r="X33" i="5"/>
  <c r="Y32" i="5"/>
  <c r="X32" i="5"/>
  <c r="Y31" i="5"/>
  <c r="X31" i="5"/>
  <c r="E26" i="5"/>
  <c r="I18" i="5"/>
  <c r="N17" i="5"/>
  <c r="E4" i="10" s="1"/>
  <c r="H17" i="5"/>
  <c r="H24" i="5" s="1"/>
  <c r="J44" i="5" s="1"/>
  <c r="G17" i="5"/>
  <c r="G24" i="5" s="1"/>
  <c r="I44" i="5" s="1"/>
  <c r="F17" i="5"/>
  <c r="F24" i="5" s="1"/>
  <c r="E17" i="5"/>
  <c r="E24" i="5" s="1"/>
  <c r="H44" i="5" s="1"/>
  <c r="D17" i="5"/>
  <c r="D26" i="5" s="1"/>
  <c r="G4" i="12" s="1"/>
  <c r="I16" i="5"/>
  <c r="I17" i="5" s="1"/>
  <c r="I15" i="5"/>
  <c r="G8" i="5"/>
  <c r="G7" i="5"/>
  <c r="G6" i="5"/>
  <c r="G5" i="5"/>
  <c r="C3" i="4"/>
  <c r="A16" i="2"/>
  <c r="C67" i="1"/>
  <c r="C57" i="1"/>
  <c r="C62" i="1" s="1"/>
  <c r="C56" i="1"/>
  <c r="C63" i="1" s="1"/>
  <c r="G29" i="1"/>
  <c r="I24" i="5" l="1"/>
  <c r="I26" i="5"/>
  <c r="X10" i="13"/>
  <c r="Q4" i="12"/>
  <c r="K26" i="5"/>
  <c r="D24" i="5"/>
  <c r="F26" i="5"/>
  <c r="K4" i="12" s="1"/>
  <c r="C4" i="10"/>
  <c r="G26" i="5"/>
  <c r="I4" i="12"/>
  <c r="H26" i="5"/>
  <c r="R10" i="13"/>
  <c r="J26" i="5"/>
  <c r="Z10" i="13" l="1"/>
  <c r="S4" i="12"/>
  <c r="V10" i="13"/>
  <c r="O4" i="12"/>
  <c r="T10" i="13"/>
  <c r="M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J44" authorId="0" shapeId="0" xr:uid="{00000000-0006-0000-0400-000001000000}">
      <text>
        <r>
          <rPr>
            <b/>
            <sz val="9"/>
            <rFont val="Tahoma"/>
            <family val="2"/>
          </rPr>
          <t>Diana Davies:</t>
        </r>
        <r>
          <rPr>
            <sz val="9"/>
            <rFont val="Tahoma"/>
            <family val="2"/>
          </rPr>
          <t xml:space="preserve">
Diana Davies:
high?
MQ contamination?
Silicon oil rx with molybdate?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A3" authorId="0" shapeId="0" xr:uid="{00000000-0006-0000-0B00-000001000000}">
      <text>
        <r>
          <rPr>
            <b/>
            <sz val="9"/>
            <rFont val="Tahoma"/>
            <family val="2"/>
          </rPr>
          <t>Diana Davies:</t>
        </r>
        <r>
          <rPr>
            <sz val="9"/>
            <rFont val="Tahoma"/>
            <family val="2"/>
          </rPr>
          <t xml:space="preserve">
Diana Davies:
phyto</t>
        </r>
      </text>
    </comment>
  </commentList>
</comments>
</file>

<file path=xl/sharedStrings.xml><?xml version="1.0" encoding="utf-8"?>
<sst xmlns="http://schemas.openxmlformats.org/spreadsheetml/2006/main" count="927" uniqueCount="783">
  <si>
    <t>Orpheus RAS 8 SOFS-7</t>
  </si>
  <si>
    <t>RAS3-48-500FH</t>
  </si>
  <si>
    <t>serial no: 14384-01</t>
  </si>
  <si>
    <t>DEPLOYMENT:</t>
  </si>
  <si>
    <t>IN2018_V02</t>
  </si>
  <si>
    <t>reconfigured to fit in SOFS buoy.</t>
  </si>
  <si>
    <t>Date deployment</t>
  </si>
  <si>
    <t>Tuesday 6th March surface float at 1300, anchor around 20:30 in 4520m water depth at 47 00.78’S, 142 14.54E. Communications with the acoustic releases (to establish the position of the anchor) was unsuccessful</t>
  </si>
  <si>
    <t>Date first sample</t>
  </si>
  <si>
    <t>RAS: sampled on 13th march, -46 22.8236' 142 1.6716'</t>
  </si>
  <si>
    <t>start (see RAS flushing.docx)</t>
  </si>
  <si>
    <t>copious flushing with MQ, top of valve connected to bottom, with bypass tube to drain.</t>
  </si>
  <si>
    <t>Tedlar bags</t>
  </si>
  <si>
    <t>Bag rinsing: check for fibres, rinse three times, make part of protocol as batches getting significantly worse. Construct a rig.</t>
  </si>
  <si>
    <t>(setB-1326-A Tedlar 2013) new set available with insurance replacement (Orpheus).</t>
  </si>
  <si>
    <t>odd numbers</t>
  </si>
  <si>
    <t>250uL saturated mercuric chloride inserted into the bag with a long needle. Stored under fume cupboard.Increase concentration because of respiration?</t>
  </si>
  <si>
    <t>arrived and in cool room</t>
  </si>
  <si>
    <t>even numbers</t>
  </si>
  <si>
    <t>prime (see RAS5_prime_poison_2013)</t>
  </si>
  <si>
    <t>bags squeezed flat after 5mL boiled MQ so volume of prime less than 3mL + the volume of the feed tube only.</t>
  </si>
  <si>
    <t>bubbles in the feed tubes can be chased out with a long needle or length of small id tube in kit with syringe.</t>
  </si>
  <si>
    <t>all prime water is fresh MQ, boiled to degass.</t>
  </si>
  <si>
    <t>MQ in outer acrylic tube, Ok fresh from MQ and still.</t>
  </si>
  <si>
    <t>small hardware</t>
  </si>
  <si>
    <t>odds</t>
  </si>
  <si>
    <t>polypropylene nuts: replace with delrin.</t>
  </si>
  <si>
    <t>all tops</t>
  </si>
  <si>
    <t>bleed capillary: replace with delrin or peek.</t>
  </si>
  <si>
    <t>acrylic tubes</t>
  </si>
  <si>
    <t xml:space="preserve"> All new tubes this time.</t>
  </si>
  <si>
    <t>L tie downs</t>
  </si>
  <si>
    <t>new configuration, bar with staggered bolt holes.</t>
  </si>
  <si>
    <t>acrylic caps, no filter assembly</t>
  </si>
  <si>
    <t>annular grooves</t>
  </si>
  <si>
    <t>sent to workshop</t>
  </si>
  <si>
    <t>general check</t>
  </si>
  <si>
    <t>check capillary tubes for pressure compensation on assembly.</t>
  </si>
  <si>
    <t>check pump magnet and pins. kit available</t>
  </si>
  <si>
    <t>machine the bag spanner thickness down if the stem on the new set of bags is shorter. Jar wrench produced but not stiff enough.</t>
  </si>
  <si>
    <t>Check for leaking pressure comp oil from valve motor diaphragm.</t>
  </si>
  <si>
    <t>Note that Artemis has just started leaking, 24th nov 2017</t>
  </si>
  <si>
    <t>Order parts for SOFS reconfiguration</t>
  </si>
  <si>
    <t>quantitiy</t>
  </si>
  <si>
    <t>part</t>
  </si>
  <si>
    <t>supplier</t>
  </si>
  <si>
    <t>cat no</t>
  </si>
  <si>
    <t>description</t>
  </si>
  <si>
    <t>pricing</t>
  </si>
  <si>
    <t>drawing</t>
  </si>
  <si>
    <t>status</t>
  </si>
  <si>
    <t>Colder connectors male (RAS supplied with these)</t>
  </si>
  <si>
    <t>FlowTherm Australia - Sarah Knight - 0395881255</t>
  </si>
  <si>
    <t>SMF0212</t>
  </si>
  <si>
    <t>1/8 hose barb non valved in line polypropylene coupling body (2.6mm id)</t>
  </si>
  <si>
    <t>$232 total</t>
  </si>
  <si>
    <t>arrived</t>
  </si>
  <si>
    <t>Colder connectors female (RAS supplied with these)</t>
  </si>
  <si>
    <t>SMM0212</t>
  </si>
  <si>
    <t>$321 total</t>
  </si>
  <si>
    <t>Value Plastics quick connect female</t>
  </si>
  <si>
    <t>Chromtech Jim Jeffs</t>
  </si>
  <si>
    <t>BPLF230-8012</t>
  </si>
  <si>
    <t>1/8 200 series barb cuff connector</t>
  </si>
  <si>
    <t>Value Plastics quick connect male</t>
  </si>
  <si>
    <t>BPLM230-8012</t>
  </si>
  <si>
    <t>142.50 total</t>
  </si>
  <si>
    <t>Nordson site</t>
  </si>
  <si>
    <r>
      <t xml:space="preserve">1/4-28 for 1/8 ferrule </t>
    </r>
    <r>
      <rPr>
        <b/>
        <sz val="12"/>
        <color theme="1"/>
        <rFont val="Calibri"/>
        <family val="2"/>
        <scheme val="minor"/>
      </rPr>
      <t>short</t>
    </r>
    <r>
      <rPr>
        <sz val="12"/>
        <color theme="1"/>
        <rFont val="Calibri"/>
        <family val="2"/>
        <scheme val="minor"/>
      </rPr>
      <t xml:space="preserve"> nuts delrin black</t>
    </r>
  </si>
  <si>
    <t>Adelab SA Keith Plomer - 0882347955 (alternative Fischersci)</t>
  </si>
  <si>
    <t>XP-308X</t>
  </si>
  <si>
    <t>Idex Upchurch flat bottomed port flangeless, only black now</t>
  </si>
  <si>
    <t>10 pk $41 includes ferrules</t>
  </si>
  <si>
    <t>http://adelab.com.au/oldpdf/Chapter_Fittings4.pdf</t>
  </si>
  <si>
    <r>
      <t xml:space="preserve">1/4-28 for 1/16 ferrule </t>
    </r>
    <r>
      <rPr>
        <b/>
        <sz val="12"/>
        <color theme="1"/>
        <rFont val="Calibri"/>
        <family val="2"/>
        <scheme val="minor"/>
      </rPr>
      <t>short</t>
    </r>
    <r>
      <rPr>
        <sz val="12"/>
        <color theme="1"/>
        <rFont val="Calibri"/>
        <family val="2"/>
        <scheme val="minor"/>
      </rPr>
      <t xml:space="preserve"> nuts peek</t>
    </r>
  </si>
  <si>
    <t>xp-235x</t>
  </si>
  <si>
    <t>Idex Upchurch flat bottomed port flangeless, not available in delrin</t>
  </si>
  <si>
    <t>10 pk $71 no ferrules but 1/16" is captive and reusable.</t>
  </si>
  <si>
    <t>not required</t>
  </si>
  <si>
    <t>1/4-28 for 1/8 ferrules short nuts delrin red</t>
  </si>
  <si>
    <t>not available</t>
  </si>
  <si>
    <t>Idex Upchurch flat bottomed port flangeless</t>
  </si>
  <si>
    <t>1/8-27NPT panel elbows 200 barb 1/8"id Value plastics</t>
  </si>
  <si>
    <t>18L230-6005</t>
  </si>
  <si>
    <t>natural polypropylene or J1A Tynar, Tynar ordered.</t>
  </si>
  <si>
    <t>$91.50 total</t>
  </si>
  <si>
    <t>http://www.nordsonmedical.com/technical/part_drawings/18L230.pdf</t>
  </si>
  <si>
    <t>ordered, delivery December</t>
  </si>
  <si>
    <t>1/8' reverse ferrules flangeless flat bottom port ETFE yellow</t>
  </si>
  <si>
    <t>XP300X</t>
  </si>
  <si>
    <t>1/16' reverse ferrules flangeless flat bottom port ETFE blue</t>
  </si>
  <si>
    <t>XP200x</t>
  </si>
  <si>
    <t>50m</t>
  </si>
  <si>
    <t>1/8"od 1/16" id tubing, bag to top of valve: PFA natural</t>
  </si>
  <si>
    <t>1509L</t>
  </si>
  <si>
    <t>Idex</t>
  </si>
  <si>
    <t>50ft lengths $330</t>
  </si>
  <si>
    <t>https://www.idex-hs.com/pfa-tubing-natural-1-8-od-x-1-16-id-x-50ft.html</t>
  </si>
  <si>
    <t>suggested alternative</t>
  </si>
  <si>
    <t>1/8"od 1/16" id tubing, bag to top of valve: FEP  natural</t>
  </si>
  <si>
    <t>1521L</t>
  </si>
  <si>
    <t>50ft $260</t>
  </si>
  <si>
    <t>&lt;50m</t>
  </si>
  <si>
    <t>1/4"od 1/8"id 85D ShoreA clear tubing, acrylic bottom fitting to valve bottom: ether urethane transparent</t>
  </si>
  <si>
    <t>McMaster order with Craig?</t>
  </si>
  <si>
    <t>5195T63</t>
  </si>
  <si>
    <t>https://www.mcmaster.com/#standard-plastic-and-rubber-tubing/=1adydc3</t>
  </si>
  <si>
    <t>100ft $63.00 USD</t>
  </si>
  <si>
    <t>surprisingly hard</t>
  </si>
  <si>
    <t> polyurethane 1/8x1/4x100' Durometer 80A, clear??????</t>
  </si>
  <si>
    <t>UROO-3062C</t>
  </si>
  <si>
    <t>100ft $233.67</t>
  </si>
  <si>
    <t>JR-T-4005</t>
  </si>
  <si>
    <t>25.86 per m</t>
  </si>
  <si>
    <t>8 to 16m</t>
  </si>
  <si>
    <r>
      <t xml:space="preserve">ether polyurethane 4mm id </t>
    </r>
    <r>
      <rPr>
        <b/>
        <sz val="12"/>
        <color theme="1"/>
        <rFont val="Calibri"/>
        <family val="2"/>
        <scheme val="minor"/>
      </rPr>
      <t>black</t>
    </r>
    <r>
      <rPr>
        <sz val="12"/>
        <color theme="1"/>
        <rFont val="Calibri"/>
        <family val="2"/>
        <scheme val="minor"/>
      </rPr>
      <t xml:space="preserve"> for intake/outlet</t>
    </r>
  </si>
  <si>
    <t>Frelin Wade Fre-thane  abuse proof</t>
  </si>
  <si>
    <t>1J-025-01</t>
  </si>
  <si>
    <t xml:space="preserve">black to exclude light </t>
  </si>
  <si>
    <t>50ft @ $22.59USD</t>
  </si>
  <si>
    <t>https://www.freelin-wade.com/fre-thane-85a-polyurethane-p-1271-l-en.html</t>
  </si>
  <si>
    <t>Freelin Wade (best source)</t>
  </si>
  <si>
    <t>1D-025-27</t>
  </si>
  <si>
    <t>clear</t>
  </si>
  <si>
    <t>100ft $50.50 USD</t>
  </si>
  <si>
    <t>https://www.freelin-wade.com/fre-thane-85a-polyurethane-p-1120-l-en.html</t>
  </si>
  <si>
    <t> neoprene 1/8x1/4x50' Durometer 80A, black</t>
  </si>
  <si>
    <t>McMaster Carr</t>
  </si>
  <si>
    <t>5034K21</t>
  </si>
  <si>
    <t>https://www.mcmaster.com/#standard-plastic-and-rubber-tubing/=1afzyfv</t>
  </si>
  <si>
    <t>2x250mL</t>
  </si>
  <si>
    <t>Microscopy grade glutardialdehyde 25% extra pure long expiry date shipped cool</t>
  </si>
  <si>
    <t>Imbros</t>
  </si>
  <si>
    <t>1.04239.0250</t>
  </si>
  <si>
    <t>ex Germany 3 weeks</t>
  </si>
  <si>
    <t>2x$63.30</t>
  </si>
  <si>
    <t>Silicone o rings for caps BS141, check shoreA hardness (70?, seem too firm compared with Artemis)</t>
  </si>
  <si>
    <t>double headed cable ties or maybe stiff single strand insulated copper wire for sheath attachment</t>
  </si>
  <si>
    <t>$6.99 per 25</t>
  </si>
  <si>
    <t>https://www.bunnings.com.au/smart-370mm-black-double-headed-cable-tie-25-pack_p4430494</t>
  </si>
  <si>
    <t>antifouling  inlet and  outlet bungs (toffee laden)</t>
  </si>
  <si>
    <t>cupronickel 90:10 extras fabricated, drawing attached.</t>
  </si>
  <si>
    <t>Luer valves and biggest possible syringe for priming.</t>
  </si>
  <si>
    <t>Intake/outlet</t>
  </si>
  <si>
    <t>Cu-Ni (80-20) alloy tube - ( Ken Johnson) with sugar bung, 90:10 better fouling resistance see Australwright</t>
  </si>
  <si>
    <t>no success</t>
  </si>
  <si>
    <t>sheated  urethane tubes cable tied/ twist wire attached staggered, sheath=</t>
  </si>
  <si>
    <t>Barfell blueline 12.5 1MPA WP black inside</t>
  </si>
  <si>
    <t>Brierly Hose and Handling</t>
  </si>
  <si>
    <t>volume per m of 1/16" id teflon</t>
  </si>
  <si>
    <t>Calculations</t>
  </si>
  <si>
    <t>volume per m of 1/8" id hose in mL</t>
  </si>
  <si>
    <t>mL</t>
  </si>
  <si>
    <t>measured pump volume mL</t>
  </si>
  <si>
    <t>smallest diameter in flow path mm</t>
  </si>
  <si>
    <t>mm</t>
  </si>
  <si>
    <t>inlet hose length</t>
  </si>
  <si>
    <t>m</t>
  </si>
  <si>
    <t>outlet hose length</t>
  </si>
  <si>
    <t xml:space="preserve">volume pump and inlet+outlet </t>
  </si>
  <si>
    <t>inlet  volume bag to valve .84m</t>
  </si>
  <si>
    <t xml:space="preserve">system volume (shortened)  </t>
  </si>
  <si>
    <t>measured total volume with 9m of tube connected</t>
  </si>
  <si>
    <t>8.6m</t>
  </si>
  <si>
    <t>the syringe  will only push water forward ie pump direction when sampling</t>
  </si>
  <si>
    <t>annecdotally the chain is clean below 2m</t>
  </si>
  <si>
    <t>Breakage on recovery</t>
  </si>
  <si>
    <t>acrylic tube cracked bottom due to people standing on the RAS when inside the well</t>
  </si>
  <si>
    <t>Breakage on deployment</t>
  </si>
  <si>
    <t>no RAS beakage, nylon above the anchor parted</t>
  </si>
  <si>
    <t>temporary prime bungs for intake/outlet</t>
  </si>
  <si>
    <t>sucrose and vinegar boiled to set point, pale yellow, cooled slightly and drawn up into fitting, 3cm adequate.  Held prime.</t>
  </si>
  <si>
    <t>20180822_124239.jpg</t>
  </si>
  <si>
    <t>RAS on return to Hobart</t>
  </si>
  <si>
    <t>Program interrupted due to very early recovery due to anchor failure. Two samples taken when adrift.</t>
  </si>
  <si>
    <t>inlet outlet lines connected, flushable, no leak but completely empty</t>
  </si>
  <si>
    <t>Only the empty blue toffee bung remained. Tom volunteered that the intake hose was allowed to thrash around on the deck during the storm hence its unsurprising. A lot of strain on the intake at the distribution valve.</t>
  </si>
  <si>
    <t>numerous small goose barnacles on freshly antifouled surfaces.</t>
  </si>
  <si>
    <t>RAS had retained its prime.</t>
  </si>
  <si>
    <t>Note that the RAS can be awash</t>
  </si>
  <si>
    <t>How much air in the outer acrylic tubes is too much?</t>
  </si>
  <si>
    <t>Needs eye bolts for lifting</t>
  </si>
  <si>
    <t>Spanners fabricated for acrylic tube caps.</t>
  </si>
  <si>
    <t>netcdf time is date since 1950 e.g. then format the cell for date</t>
  </si>
  <si>
    <t>Configuration: RAS-125M500              CF2 V3_08 of Jan 23 2017</t>
  </si>
  <si>
    <t xml:space="preserve">               _________________________________</t>
  </si>
  <si>
    <t xml:space="preserve">                          Offload Menu</t>
  </si>
  <si>
    <t xml:space="preserve">                   Fri Mar 23 03:50:27 2018</t>
  </si>
  <si>
    <t xml:space="preserve">                        Port=00 (home)  </t>
  </si>
  <si>
    <t xml:space="preserve">                &lt;1&gt; Display ALL data          </t>
  </si>
  <si>
    <t xml:space="preserve">                &lt;2&gt; Display event summary data</t>
  </si>
  <si>
    <t xml:space="preserve">                &lt;3&gt; Display pump data         </t>
  </si>
  <si>
    <t xml:space="preserve">                &lt;4&gt; EEPROM data backup cache  </t>
  </si>
  <si>
    <t xml:space="preserve">                &lt;M&gt; Main menu                 </t>
  </si>
  <si>
    <t xml:space="preserve">                Selection [M] ? 2</t>
  </si>
  <si>
    <t xml:space="preserve"> Start the capture file now.</t>
  </si>
  <si>
    <t xml:space="preserve"> Then, press any key to start the transfer.  The data</t>
  </si>
  <si>
    <t xml:space="preserve"> file will remain in memory and is not erased by this</t>
  </si>
  <si>
    <t xml:space="preserve"> offload procedure.</t>
  </si>
  <si>
    <t xml:space="preserve"> Software version:  RAS-3_08.c</t>
  </si>
  <si>
    <t xml:space="preserve"> Compiled:          Jan 23 2017 14:26:11</t>
  </si>
  <si>
    <t xml:space="preserve"> Electronics S/N:   ML14384-01</t>
  </si>
  <si>
    <t xml:space="preserve"> Temperature probe:     Internal</t>
  </si>
  <si>
    <t xml:space="preserve"> Data recording start time = 02/26/18 22:33:10</t>
  </si>
  <si>
    <t xml:space="preserve"> Data recording stop time  = 03/23/18 03:49:49</t>
  </si>
  <si>
    <t xml:space="preserve"> HEADER</t>
  </si>
  <si>
    <t xml:space="preserve"> ______</t>
  </si>
  <si>
    <t xml:space="preserve"> SOFS-7 RAS in Float</t>
  </si>
  <si>
    <t xml:space="preserve"> Prep Di Davies</t>
  </si>
  <si>
    <t xml:space="preserve"> deploy IN-2018-V02</t>
  </si>
  <si>
    <t xml:space="preserve"> SAMPLE PARAMETERS</t>
  </si>
  <si>
    <t xml:space="preserve"> _________________</t>
  </si>
  <si>
    <t xml:space="preserve"> Pre-sample acid:</t>
  </si>
  <si>
    <t xml:space="preserve"> Acid flush volume       [ml]      = 0</t>
  </si>
  <si>
    <t xml:space="preserve"> Acid flush time limit   [minutes] = 0</t>
  </si>
  <si>
    <t xml:space="preserve"> Acid exposure delay     [minutes] = 0</t>
  </si>
  <si>
    <t xml:space="preserve"> Water Flush:</t>
  </si>
  <si>
    <t xml:space="preserve"> Water flush volume      [ml]      = 100</t>
  </si>
  <si>
    <t xml:space="preserve"> Water flush time limit  [minutes] = 5</t>
  </si>
  <si>
    <t xml:space="preserve"> Sample:</t>
  </si>
  <si>
    <t xml:space="preserve"> Sample volume           [ml]      = 500</t>
  </si>
  <si>
    <t xml:space="preserve"> Sample time limit       [minutes] = 25</t>
  </si>
  <si>
    <t xml:space="preserve"> Post-sample acid:</t>
  </si>
  <si>
    <t xml:space="preserve"> Acid flush volume       [ml]      = 10</t>
  </si>
  <si>
    <t xml:space="preserve"> Acid flush time limit   [minutes] = 1</t>
  </si>
  <si>
    <t xml:space="preserve"> SCHEDULE</t>
  </si>
  <si>
    <t xml:space="preserve"> ________</t>
  </si>
  <si>
    <t>note: the date was set incorrectly to one day ahead hence it sampled on 13th march 1600 and 1700 UTC, -46 22.8236' 142 1.6716'.</t>
  </si>
  <si>
    <t xml:space="preserve"> Event  1 of 48 @ 03/14/18 16:00:00</t>
  </si>
  <si>
    <t xml:space="preserve"> Event  2 of 48 @ 03/14/18 17:00:00</t>
  </si>
  <si>
    <t xml:space="preserve"> Event  3 of 48 @ 03/30/18 16:00:00</t>
  </si>
  <si>
    <t xml:space="preserve"> Event  4 of 48 @ 03/30/18 17:00:00</t>
  </si>
  <si>
    <t xml:space="preserve"> Event  5 of 48 @ 04/15/18 16:00:00</t>
  </si>
  <si>
    <t xml:space="preserve"> Event  6 of 48 @ 04/15/18 17:00:00</t>
  </si>
  <si>
    <t xml:space="preserve"> Event  7 of 48 @ 05/01/18 16:00:00</t>
  </si>
  <si>
    <t xml:space="preserve"> Event  8 of 48 @ 05/01/18 17:00:00</t>
  </si>
  <si>
    <t xml:space="preserve"> Event  9 of 48 @ 05/17/18 16:00:00</t>
  </si>
  <si>
    <t xml:space="preserve"> Event 10 of 48 @ 05/17/18 17:00:00</t>
  </si>
  <si>
    <t xml:space="preserve"> Event 11 of 48 @ 06/02/18 16:00:00</t>
  </si>
  <si>
    <t xml:space="preserve"> Event 12 of 48 @ 06/02/18 17:00:00</t>
  </si>
  <si>
    <t xml:space="preserve"> Event 13 of 48 @ 06/18/18 16:00:00</t>
  </si>
  <si>
    <t xml:space="preserve"> Event 14 of 48 @ 06/18/18 17:00:00</t>
  </si>
  <si>
    <t xml:space="preserve"> Event 15 of 48 @ 07/04/18 16:00:00</t>
  </si>
  <si>
    <t xml:space="preserve"> Event 16 of 48 @ 07/04/18 17:00:00</t>
  </si>
  <si>
    <t xml:space="preserve"> Event 17 of 48 @ 07/20/18 16:00:00</t>
  </si>
  <si>
    <t xml:space="preserve"> Event 18 of 48 @ 07/20/18 17:00:00</t>
  </si>
  <si>
    <t xml:space="preserve"> Event 19 of 48 @ 08/05/18 16:00:00</t>
  </si>
  <si>
    <t xml:space="preserve"> Event 20 of 48 @ 08/05/18 17:00:00</t>
  </si>
  <si>
    <t xml:space="preserve"> Event 21 of 48 @ 08/21/18 16:00:00</t>
  </si>
  <si>
    <t xml:space="preserve"> Event 22 of 48 @ 08/21/18 17:00:00</t>
  </si>
  <si>
    <t xml:space="preserve"> Event 23 of 48 @ 09/06/18 16:00:00</t>
  </si>
  <si>
    <t xml:space="preserve"> Event 24 of 48 @ 09/06/18 17:00:00</t>
  </si>
  <si>
    <t xml:space="preserve"> Event 25 of 48 @ 09/22/18 16:00:00</t>
  </si>
  <si>
    <t xml:space="preserve"> Event 26 of 48 @ 09/22/18 17:00:00</t>
  </si>
  <si>
    <t xml:space="preserve"> Event 27 of 48 @ 10/08/18 16:00:00</t>
  </si>
  <si>
    <t xml:space="preserve"> Event 28 of 48 @ 10/08/18 17:00:00</t>
  </si>
  <si>
    <t xml:space="preserve"> Event 29 of 48 @ 10/24/18 16:00:00</t>
  </si>
  <si>
    <t xml:space="preserve"> Event 30 of 48 @ 10/24/18 17:00:00</t>
  </si>
  <si>
    <t xml:space="preserve"> Event 31 of 48 @ 11/09/18 16:00:00</t>
  </si>
  <si>
    <t xml:space="preserve"> Event 32 of 48 @ 11/09/18 17:00:00</t>
  </si>
  <si>
    <t xml:space="preserve"> Event 33 of 48 @ 11/25/18 16:00:00</t>
  </si>
  <si>
    <t xml:space="preserve"> Event 34 of 48 @ 11/25/18 17:00:00</t>
  </si>
  <si>
    <t xml:space="preserve"> Event 35 of 48 @ 12/11/18 16:00:00</t>
  </si>
  <si>
    <t xml:space="preserve"> Event 36 of 48 @ 12/11/18 17:00:00</t>
  </si>
  <si>
    <t xml:space="preserve"> Event 37 of 48 @ 12/27/18 16:00:00</t>
  </si>
  <si>
    <t xml:space="preserve"> Event 38 of 48 @ 12/27/18 17:00:00</t>
  </si>
  <si>
    <t xml:space="preserve"> Event 39 of 48 @ 01/12/19 16:00:00</t>
  </si>
  <si>
    <t xml:space="preserve"> Event 40 of 48 @ 01/12/19 17:00:00</t>
  </si>
  <si>
    <t xml:space="preserve"> Event 41 of 48 @ 01/28/19 16:00:00</t>
  </si>
  <si>
    <t xml:space="preserve"> Event 42 of 48 @ 01/28/19 17:00:00</t>
  </si>
  <si>
    <t xml:space="preserve"> Event 43 of 48 @ 02/13/19 16:00:00</t>
  </si>
  <si>
    <t xml:space="preserve"> Event 44 of 48 @ 02/13/19 17:00:00</t>
  </si>
  <si>
    <t xml:space="preserve"> Event 45 of 48 @ 03/01/19 16:00:00</t>
  </si>
  <si>
    <t xml:space="preserve"> Event 46 of 48 @ 03/01/19 17:00:00</t>
  </si>
  <si>
    <t xml:space="preserve"> Event 47 of 48 @ 03/17/19 16:00:00</t>
  </si>
  <si>
    <t xml:space="preserve"> Event 48 of 48 @ 03/17/19 17:00:00</t>
  </si>
  <si>
    <t xml:space="preserve"> DEPLOYMENT DATA</t>
  </si>
  <si>
    <t xml:space="preserve"> _______________</t>
  </si>
  <si>
    <t xml:space="preserve">   1  03/14/18 16:00:02  37.4 Vbat  14.4 ¯C  PORT = 00 </t>
  </si>
  <si>
    <t xml:space="preserve">      Pre-sample acid flush         0 ml        0 sec  LB  0.0 V  . . .</t>
  </si>
  <si>
    <t xml:space="preserve">      Flush port  = 49</t>
  </si>
  <si>
    <t xml:space="preserve">      Intake flush                101 ml       82 sec  LB 37.0 V  Average I 64.0 mA Highest I 74.0 mA  Volume reached</t>
  </si>
  <si>
    <t xml:space="preserve">      Flush port  = 00</t>
  </si>
  <si>
    <t xml:space="preserve">      Sample                      501 ml      402 sec  LB 36.8 V  Average I 64.0 mA Highest I 74.0 mA  Volume reached</t>
  </si>
  <si>
    <t xml:space="preserve">      Sample port = 01</t>
  </si>
  <si>
    <t xml:space="preserve">      03/14/18 16:08:14  37.3 Vbat  20.7 ¯C  PORT = 01</t>
  </si>
  <si>
    <t xml:space="preserve">      Post-sample acid flush       11 ml       10 sec  LB 36.9 V  Volume reached</t>
  </si>
  <si>
    <t xml:space="preserve">   2  03/14/18 17:00:02  37.9 Vbat  14.6 ¯C  PORT = 00 </t>
  </si>
  <si>
    <t xml:space="preserve">      Intake flush                101 ml       82 sec  LB 37.1 V  Average I 59.0 mA Highest I 70.0 mA  Volume reached</t>
  </si>
  <si>
    <t xml:space="preserve">      Sample                      501 ml      402 sec  LB 36.7 V  Average I 56.0 mA Highest I 70.0 mA  Volume reached</t>
  </si>
  <si>
    <t xml:space="preserve">      Sample port = 02</t>
  </si>
  <si>
    <t xml:space="preserve">      03/23/18 03:49:49  37.2 Vbat  15.0 ¯C  PORT = 00</t>
  </si>
  <si>
    <t xml:space="preserve">      Post-sample acid flush       11 ml       10 sec  LB 36.7 V  Volume reached</t>
  </si>
  <si>
    <t xml:space="preserve"> Schedule was not completed.</t>
  </si>
  <si>
    <t xml:space="preserve"> End of instrument data file.</t>
  </si>
  <si>
    <t xml:space="preserve"> Terminate file logging operation now</t>
  </si>
  <si>
    <t xml:space="preserve"> Press any key to continue.</t>
  </si>
  <si>
    <t>Sample</t>
  </si>
  <si>
    <t>total wt g</t>
  </si>
  <si>
    <t>sample g</t>
  </si>
  <si>
    <t>blank</t>
  </si>
  <si>
    <t>an uwashed bag was loaded in position 1 and filled via program for Ruth to use as a comparison with gunge in Pulse9</t>
  </si>
  <si>
    <t>current batch average bag wt.</t>
  </si>
  <si>
    <t xml:space="preserve">10/3/2018 11:44:26 UTC. </t>
  </si>
  <si>
    <t>Samples of GF/F filtered underway seawater for sediment trap processing to hydrochem.</t>
  </si>
  <si>
    <t xml:space="preserve">Collected underway sea water: 10/3/2018 11:44:26 UTC.  </t>
  </si>
  <si>
    <t>Sample ID</t>
  </si>
  <si>
    <t>NOx (uM)</t>
  </si>
  <si>
    <t>Phosphate (uM)</t>
  </si>
  <si>
    <t>Silicate (uM)</t>
  </si>
  <si>
    <t>Ammonia (uM)</t>
  </si>
  <si>
    <t>Nitrite (uM)</t>
  </si>
  <si>
    <t>NO3</t>
  </si>
  <si>
    <t>DD 1</t>
  </si>
  <si>
    <t>DD 2</t>
  </si>
  <si>
    <t>DD 3</t>
  </si>
  <si>
    <t>DD 4</t>
  </si>
  <si>
    <t xml:space="preserve">SST </t>
  </si>
  <si>
    <t>CO2</t>
  </si>
  <si>
    <t>RAS bag sample 2: nutrients sampled in duplicate for hydrochem</t>
  </si>
  <si>
    <t>from netcdf 1m seabird37</t>
  </si>
  <si>
    <t>SOMMA</t>
  </si>
  <si>
    <t>diln</t>
  </si>
  <si>
    <t>Lab No.</t>
  </si>
  <si>
    <t>Site ID</t>
  </si>
  <si>
    <t>Nutrient ID</t>
  </si>
  <si>
    <t>AmmoniaPROC_VALUE (µM)</t>
  </si>
  <si>
    <t>NOxPROC_VALUE (µM)</t>
  </si>
  <si>
    <t>NitritePROC_VALUE (µM)</t>
  </si>
  <si>
    <t>PhosphatePROC_VALUE (µM)</t>
  </si>
  <si>
    <t>SilicatePROC_VALUE (µM)</t>
  </si>
  <si>
    <t>NO3 uM</t>
  </si>
  <si>
    <t>psal</t>
  </si>
  <si>
    <t>temp</t>
  </si>
  <si>
    <t>density</t>
  </si>
  <si>
    <t>sal</t>
  </si>
  <si>
    <t>SOFS7 #1</t>
  </si>
  <si>
    <t>#1</t>
  </si>
  <si>
    <t>kg/m3</t>
  </si>
  <si>
    <t>SOFS7 #2</t>
  </si>
  <si>
    <t>#2</t>
  </si>
  <si>
    <t>average</t>
  </si>
  <si>
    <t>±</t>
  </si>
  <si>
    <t>± 0.019</t>
  </si>
  <si>
    <t>± 0.017</t>
  </si>
  <si>
    <t>Prepared Standard Range</t>
  </si>
  <si>
    <r>
      <t>NOx (</t>
    </r>
    <r>
      <rPr>
        <b/>
        <sz val="10"/>
        <rFont val="Calibri"/>
        <family val="2"/>
      </rPr>
      <t>µM)</t>
    </r>
  </si>
  <si>
    <t>Phosphate (µM)</t>
  </si>
  <si>
    <t>Silicate (µM)</t>
  </si>
  <si>
    <t>0, 0.595 to 9.8</t>
  </si>
  <si>
    <t xml:space="preserve">0, 0.3 to 3.0 </t>
  </si>
  <si>
    <t>0, 1.05 to 16.8</t>
  </si>
  <si>
    <t xml:space="preserve"> RAS sampled 13th march 2018 at 1600 and 1700 UTC, -46 22.8236’ 142 1.6716’</t>
  </si>
  <si>
    <t>RAS dilution corrected uM</t>
  </si>
  <si>
    <t>RAS8#2</t>
  </si>
  <si>
    <r>
      <t>RAS dilution corrected umol.kg</t>
    </r>
    <r>
      <rPr>
        <b/>
        <vertAlign val="superscript"/>
        <sz val="12"/>
        <color theme="1"/>
        <rFont val="Calibri"/>
        <family val="2"/>
        <scheme val="minor"/>
      </rPr>
      <t>-1</t>
    </r>
  </si>
  <si>
    <t>N/P</t>
  </si>
  <si>
    <t>N/Si</t>
  </si>
  <si>
    <t>closest CTD 13 march 46 59.7, 142 00.5</t>
  </si>
  <si>
    <t>CTD</t>
  </si>
  <si>
    <t>Deployment</t>
  </si>
  <si>
    <t>RP</t>
  </si>
  <si>
    <t>Time</t>
  </si>
  <si>
    <t>Latitude</t>
  </si>
  <si>
    <t>Longitude</t>
  </si>
  <si>
    <t>Bottom depth</t>
  </si>
  <si>
    <t>Pressure</t>
  </si>
  <si>
    <t>Temperature (degC)</t>
  </si>
  <si>
    <t>Temperature flag</t>
  </si>
  <si>
    <t>Salinity (PSU)</t>
  </si>
  <si>
    <t>Salinity flag</t>
  </si>
  <si>
    <t>Oxygen (uM)</t>
  </si>
  <si>
    <t>Oxygen flag</t>
  </si>
  <si>
    <t>NOx flag</t>
  </si>
  <si>
    <t>Phosphate flag</t>
  </si>
  <si>
    <t>Silicate flag</t>
  </si>
  <si>
    <t>Ammonia flag</t>
  </si>
  <si>
    <t>Nitrite flag</t>
  </si>
  <si>
    <t>2018-03-04T21:00:29Z</t>
  </si>
  <si>
    <t>2018-03-06T18:55:12Z</t>
  </si>
  <si>
    <t>2018-03-08T15:11:56Z</t>
  </si>
  <si>
    <t>2018-03-10T08:19:36Z</t>
  </si>
  <si>
    <t>2018-03-13T21:34:59Z</t>
  </si>
  <si>
    <t>Patchy!</t>
  </si>
  <si>
    <t>cast</t>
  </si>
  <si>
    <t>RAS#2</t>
  </si>
  <si>
    <t>2018-03-13T17:00:00Z</t>
  </si>
  <si>
    <t>-46 22.8236’</t>
  </si>
  <si>
    <t>142 1.6716</t>
  </si>
  <si>
    <t>see underway collection cell D8</t>
  </si>
  <si>
    <t>Hi Di,</t>
  </si>
  <si>
    <t>Bottom Side Tubing: Polyurethane, Blue, Transparent 1/8" ID x 1/4" OD, 85D Shore A</t>
  </si>
  <si>
    <t>We've actually had some recent trouble sourcing this.  Lately we've been getting:</t>
  </si>
  <si>
    <t>http://www.bimba.com/en/Products-and-Cad/Tubing/Inch/Polyurethane-Tubing/18-OD-X-116-ID-Polyurethane-Tubing/18-OD-x-116-ID-Polyurethane-Tubing2/?searchRef=yes&amp;pn=PU-250-27</t>
  </si>
  <si>
    <t>The bottom side tubing is less critical since it doesn't come in contact with the sample.  The blue isn't necessary either, but transparent helps to identify bubbles.</t>
  </si>
  <si>
    <t>Top Side Teflon Tubing:  PFA Tubing Natural 1/8" OD x 1/16"</t>
  </si>
  <si>
    <t>We could of course supply some from here, but shipping will cost about as much or more.  Let me know if you have any trouble getting something local.</t>
  </si>
  <si>
    <t>Best regards,</t>
  </si>
  <si>
    <t>Tim Shanahan</t>
  </si>
  <si>
    <t>Just to be clear, you mean the cross sectional area is 1.51mm2 and hence the diameter is 1.39mm? Yes.</t>
  </si>
  <si>
    <t>Acknowledgement that the tubes are failing and SOFS8 will have o ring fitted bases.</t>
  </si>
  <si>
    <t>Proved to be too difficult to obtain stock, inserted Cu:Ni tube at the end of the intake and also where the outlet exits the hose.</t>
  </si>
  <si>
    <t>Note: need to use shoreA 84 or softer, designed not to be ridiculously difficult to insert. Rework station at 200C went well.</t>
  </si>
  <si>
    <t>The corrosion rate at 200 days exposure in seawater  (mil per year)</t>
  </si>
  <si>
    <t>copper C10200 is about 1.6m/yr</t>
  </si>
  <si>
    <t xml:space="preserve"> Be:Cu C17200 is about 1.3m/yr</t>
  </si>
  <si>
    <t xml:space="preserve"> 90:10 Cu Ni  1m/yr</t>
  </si>
  <si>
    <t>70:30 Cu Ni with 0.5 Fe 0.4m/yr</t>
  </si>
  <si>
    <t>Cu:Ni:Sn suggested, more has antifouling characteristics and low corrosion rates but no data yet.</t>
  </si>
  <si>
    <t>Paul McMaster.</t>
  </si>
  <si>
    <t>Managing Director</t>
  </si>
  <si>
    <t>James Coppell Lee</t>
  </si>
  <si>
    <t>20 Merri Concourse Campbellfield</t>
  </si>
  <si>
    <t>Victoria. Australia. 3061.</t>
  </si>
  <si>
    <t>Ph:   +613 9357 9613</t>
  </si>
  <si>
    <t>Fax: +613 9357 9608</t>
  </si>
  <si>
    <t>Mbl:    0427 551 625</t>
  </si>
  <si>
    <t>Email: sales@jacopplee.com</t>
  </si>
  <si>
    <r>
      <t>See the</t>
    </r>
    <r>
      <rPr>
        <b/>
        <sz val="14"/>
        <color theme="1"/>
        <rFont val="Calibri"/>
        <family val="2"/>
        <scheme val="minor"/>
      </rPr>
      <t xml:space="preserve"> Prelaunch RAS intake.docx</t>
    </r>
  </si>
  <si>
    <t>dropbox and sofs7 files.</t>
  </si>
  <si>
    <t>NO Glutaraldehyde, all HgCl2</t>
  </si>
  <si>
    <t>Gustaf: HgCl2 preservation not recognized by aqis, nothing else useful.</t>
  </si>
  <si>
    <t>IOC Jacob Larson: query sent.</t>
  </si>
  <si>
    <t>Andres: sed trap phyto seemed good but follow up SEM.</t>
  </si>
  <si>
    <t>Ruth:  suitable for the whole year.</t>
  </si>
  <si>
    <t>handbook of methods in Aquatic Microbial Ecology: Kemp Cole Sherr Sherr:</t>
  </si>
  <si>
    <t>http://www.int-res.com/articles/meps/123/m123p217.pdf</t>
  </si>
  <si>
    <t>Stef Blain.</t>
  </si>
  <si>
    <t>considering increasing the concentration to 140uM mercuric chloride</t>
  </si>
  <si>
    <t>from 80um but I suspect it wont make a difference. The action of</t>
  </si>
  <si>
    <t>mercuric chloride seems to be less straightforward than I had imagined.</t>
  </si>
  <si>
    <t>for the microscopic observation mathieu rembauville made a preliminary</t>
  </si>
  <si>
    <t>comparison (mercuric chloride and glutaraldehyd) on one or two samples</t>
  </si>
  <si>
    <t>from ou RAS . the staining with lugol were much better than with the</t>
  </si>
  <si>
    <t>gluta. I think that for diatoms that's probably a critical point if you</t>
  </si>
  <si>
    <t>want to count  separately full and empty cells ( a relevant criteria to</t>
  </si>
  <si>
    <t>derive carbon stock). may be that's less critical if the phyto community</t>
  </si>
  <si>
    <t>is not dominate by diatoms.</t>
  </si>
  <si>
    <t>I agree with you that increasing mercuric choride concentration will</t>
  </si>
  <si>
    <t>likely have little impact. I think that the problem might come from</t>
  </si>
  <si>
    <t>mixing within the bag because mercury chloride is located  at the bottom</t>
  </si>
  <si>
    <t>and the water enter at the top. I am wondering if a small visual test</t>
  </si>
  <si>
    <t>with a colored solution place a the bottom of the bag would give</t>
  </si>
  <si>
    <t>insights into the rate and quality in the mixing. may be placing a peek</t>
  </si>
  <si>
    <t>tube inside the bag, connected to the inllet of the bag and extending</t>
  </si>
  <si>
    <t>close to the bottom would allow to deliver the seawater very close to</t>
  </si>
  <si>
    <t>the bottom where the mercury chloride is would help to obtain a rapid</t>
  </si>
  <si>
    <t>and homogenoeus mixing. (probably there is also a physiological</t>
  </si>
  <si>
    <t>constrain for the reaction time of mercuric chloride with cells) . I</t>
  </si>
  <si>
    <t>plan to do these test but no done for the moment.</t>
  </si>
  <si>
    <t>Precipitate experiment</t>
  </si>
  <si>
    <t>unfiltered sots water</t>
  </si>
  <si>
    <t>3 x measuring cylinder 400mL with poisoned sots water, add alkaline Lugols to tea clour and measure the amount added, wrap as usual to exclude light and check for 1 week;</t>
  </si>
  <si>
    <t>10C</t>
  </si>
  <si>
    <t>20C</t>
  </si>
  <si>
    <t>solubility</t>
  </si>
  <si>
    <t>% wt/wt</t>
  </si>
  <si>
    <t>HgCl2</t>
  </si>
  <si>
    <t>HgI2</t>
  </si>
  <si>
    <t>na</t>
  </si>
  <si>
    <t>concentration HgCl2 500mL</t>
  </si>
  <si>
    <t>HgCl2 dissociation 0.5%</t>
  </si>
  <si>
    <t>N. B. Nazhat, K. D. Asmus</t>
  </si>
  <si>
    <t>J. Phys. Chem., 1973, 77 (5), pp 614–620</t>
  </si>
  <si>
    <t>DOI: 10.1021/j100624a010 …..aqueous solution of mercuric chloride: in aqueous solutions of 2x10-3M mercuric chloride, 0.5% is dissociated and 1-2% is hydrolysed  to HgCl+ and Cl-</t>
  </si>
  <si>
    <t>and also 2HgCl2+H20=Hg2OCl2 + 2H+( aq) + 2Cl- at 20C At a total concentration of 2x10-4M mercuric chloride ca. 10-6M HgCl+ ions are present. the back reaction of the hydrolysis equilibrium will contribute to the decay of the conductivity signal.</t>
  </si>
  <si>
    <t>forms a double salt with NaCl Na2HgCl4 and NaHgCl3 which are more soluble but further removes Hg2+</t>
  </si>
  <si>
    <t>2x10-3M</t>
  </si>
  <si>
    <t>phytoplankton</t>
  </si>
  <si>
    <t>#1 one sample only for settling LM and SEM</t>
  </si>
  <si>
    <t>sampled on 13th march, -46 22.8236' 142 1.6716'</t>
  </si>
  <si>
    <t>evens</t>
  </si>
  <si>
    <t>nutrients</t>
  </si>
  <si>
    <t>#2 one samples only for nutrients, DIC alk</t>
  </si>
  <si>
    <t>Cocco sampling - completed by Tom</t>
  </si>
  <si>
    <t>2 samples on preloaded 13mm Sterlitech polycarbonate track etched membrane, gold plated, 0.8um</t>
  </si>
  <si>
    <t>e-log entry</t>
  </si>
  <si>
    <t>Date: Fri, 16 Mar 2018 06:27:28 +0000</t>
  </si>
  <si>
    <t>Latitude: 45  58.91 S</t>
  </si>
  <si>
    <t>Longitude: 141  55.82 E</t>
  </si>
  <si>
    <t>Location: </t>
  </si>
  <si>
    <t>Depth: 4317</t>
  </si>
  <si>
    <t>Temperature: 11.60</t>
  </si>
  <si>
    <t>Author: Tom Trull</t>
  </si>
  <si>
    <t>Type: Underway Seawater Sample</t>
  </si>
  <si>
    <t>Op number: Coccolithophore sampl1 for Diana Davies number 1 Op owner: </t>
  </si>
  <si>
    <t>Category: </t>
  </si>
  <si>
    <t>Subject: </t>
  </si>
  <si>
    <t>Real Date: 2018-03-16 06:27:12</t>
  </si>
  <si>
    <t>Date: Sat, 17 Mar 2018 10:36:05 +0000</t>
  </si>
  <si>
    <t>Latitude: 45  43.03 S</t>
  </si>
  <si>
    <t>Longitude: 141  55.09 E</t>
  </si>
  <si>
    <t>Depth: 4849</t>
  </si>
  <si>
    <t>Temperature: 13.30</t>
  </si>
  <si>
    <t>Op number: Coccolithophore sample for Diana Davies number 2 Op owner: </t>
  </si>
  <si>
    <t>Real Date: 2018-03-17 10:35:51</t>
  </si>
  <si>
    <t>Volumes filtered are in paper log returned to Di (determined by volumetric measurement of water remaining after filtration became extremely slow).</t>
  </si>
  <si>
    <t>Possibly these are in with Ruths paperwork, black clipboard folder</t>
  </si>
  <si>
    <t>Filter holder #</t>
  </si>
  <si>
    <t>Start volume mL</t>
  </si>
  <si>
    <t>filtered vol mL</t>
  </si>
  <si>
    <r>
      <rPr>
        <b/>
        <sz val="12"/>
        <color theme="1"/>
        <rFont val="Calibri"/>
        <family val="2"/>
        <scheme val="minor"/>
      </rPr>
      <t>Method:</t>
    </r>
    <r>
      <rPr>
        <sz val="12"/>
        <color theme="1"/>
        <rFont val="Calibri"/>
        <family val="2"/>
        <scheme val="minor"/>
      </rPr>
      <t xml:space="preserve"> POC parallel processing rig, ejet pump and preloaded 13mm track etched Sterlitech polycarbonate, gold coated 20/40nm, shiny side up (previously recommended dull side by Simon for sample stickiness but we want the gold).</t>
    </r>
  </si>
  <si>
    <t>500mL from underway, filter to dryness, however it blocked and unfiltered portion recorded somewhere.</t>
  </si>
  <si>
    <t>1mL MQ rinse to dryness</t>
  </si>
  <si>
    <t>repeat</t>
  </si>
  <si>
    <t>transfer to silica gel drying/storage box at ambient temp and double bag</t>
  </si>
  <si>
    <t>RAS#1 phyto sample mercuric chloride only delivered to Ruth 17th April 2018</t>
  </si>
  <si>
    <t>RAS Orpheus loses data when the batteries are removed. No backup battery in this particular model.</t>
  </si>
  <si>
    <t>Hole alignments marginal and some needed redrilling, particularly four bolts in the top of the frame, possibly caused by warping during fabriaction of the frame</t>
  </si>
  <si>
    <t>Holes in platic need to be well oversized</t>
  </si>
  <si>
    <t>The radius in the corners of the plastic plates need to  be bigger, sitting on welds otherwise.</t>
  </si>
  <si>
    <t>Cut out for the valve is too small, difficult access especially home ports. This was done for strength with no consideration for access.</t>
  </si>
  <si>
    <t>Furtherest jar (49:) should be possible to move it in, I will have a go a redrawing it eventually</t>
  </si>
  <si>
    <t>Water jet has not cut holes cleanly, all holes need to be checked before progressing, jar didn’t fit.</t>
  </si>
  <si>
    <t>Jar spacing is irregular and too tight to run the bottom tubes between them</t>
  </si>
  <si>
    <t>Jar heights are irregular and need cushioning underneath, otherwise the tie downs don’t fit and jars can rotate</t>
  </si>
  <si>
    <t>Tie down spacers/stand offs are too short.  Washers to take up the differences before it goes out again.</t>
  </si>
  <si>
    <t>The pump needs to be between the valve and the point above the load cell for access and reduce the run of tube to the chain</t>
  </si>
  <si>
    <t>The build ended up heavy at 180kg.  Stiffness and weight reduction can be achived by fabricating out of angle</t>
  </si>
  <si>
    <t>The controller could not be removed after all stiffners were in place making access to the tubes beside it difficult.  If it had a spacer in its bracket that could be knocked out, the controller could be removed during prep. The wider end fitting does not allow for sliding the controller out of the bracket.</t>
  </si>
  <si>
    <t>Little choice in material for elbows, prefer not to use Kynar again, a very long lead time for anything else</t>
  </si>
  <si>
    <t>Pattern of tie down bar holes needs to be alternate spacing, otherwise tilts when fastened.  Thicker material needed for stiffness</t>
  </si>
  <si>
    <t>Mclane jars were super tight and need a purpose built lid opener, better than the one Im using</t>
  </si>
  <si>
    <t>Tedlar bags had faults (increasing problem) and full of fibres.  I made up a washing arrangement and all bags were washed by Cathryn</t>
  </si>
  <si>
    <t>I have yet to work out why I had so much trouble filling the poison reservoir</t>
  </si>
  <si>
    <t>There were other problems such as the threads on the corners of the frame not cut deep enough and Im sure there are more</t>
  </si>
  <si>
    <t>Needs eye bolts or similar for lifting</t>
  </si>
  <si>
    <t>ottle</t>
  </si>
  <si>
    <t>SOMMA salinity</t>
  </si>
  <si>
    <r>
      <t>TCO</t>
    </r>
    <r>
      <rPr>
        <vertAlign val="subscript"/>
        <sz val="12"/>
        <color theme="1"/>
        <rFont val="Calibri"/>
        <family val="2"/>
      </rPr>
      <t>2</t>
    </r>
    <r>
      <rPr>
        <sz val="12"/>
        <color theme="1"/>
        <rFont val="Calibri"/>
        <family val="2"/>
      </rPr>
      <t>µmol/kg</t>
    </r>
  </si>
  <si>
    <r>
      <t>TCO</t>
    </r>
    <r>
      <rPr>
        <vertAlign val="subscript"/>
        <sz val="12"/>
        <color theme="1"/>
        <rFont val="Calibri"/>
        <family val="2"/>
      </rPr>
      <t>2</t>
    </r>
    <r>
      <rPr>
        <sz val="12"/>
        <color theme="1"/>
        <rFont val="Calibri"/>
        <family val="2"/>
      </rPr>
      <t>flag</t>
    </r>
  </si>
  <si>
    <t>TA µmol/kg</t>
  </si>
  <si>
    <t>TA flag</t>
  </si>
  <si>
    <t>SOFS7 RAS8 no 2</t>
  </si>
  <si>
    <t>diln corrected</t>
  </si>
  <si>
    <t>bpos</t>
  </si>
  <si>
    <t>prDM</t>
  </si>
  <si>
    <t>t090C</t>
  </si>
  <si>
    <t>sal00</t>
  </si>
  <si>
    <t>sbeox1Mm/L</t>
  </si>
  <si>
    <t>DIC/Alk</t>
  </si>
  <si>
    <t>Lat</t>
  </si>
  <si>
    <t>Long</t>
  </si>
  <si>
    <t>Date/time</t>
  </si>
  <si>
    <t>Alkalinity</t>
  </si>
  <si>
    <r>
      <t>TCO</t>
    </r>
    <r>
      <rPr>
        <vertAlign val="subscript"/>
        <sz val="9"/>
        <rFont val="Arial"/>
        <family val="2"/>
      </rPr>
      <t>2</t>
    </r>
  </si>
  <si>
    <t>TCO2 flag</t>
  </si>
  <si>
    <t>µmol/kg</t>
  </si>
  <si>
    <t>04032018T1814</t>
  </si>
  <si>
    <t>04032018T1815</t>
  </si>
  <si>
    <t>04032018T1816</t>
  </si>
  <si>
    <t>04032018T1817</t>
  </si>
  <si>
    <t>04032018T1818</t>
  </si>
  <si>
    <t>04032018T1819</t>
  </si>
  <si>
    <t>04032018T1820</t>
  </si>
  <si>
    <t>04032018T1821</t>
  </si>
  <si>
    <t>04032018T1822</t>
  </si>
  <si>
    <t>04032018T1823</t>
  </si>
  <si>
    <t>04032018T1824</t>
  </si>
  <si>
    <t>04032018T1825</t>
  </si>
  <si>
    <t>08032018T1312</t>
  </si>
  <si>
    <t>08032018T1313</t>
  </si>
  <si>
    <t>08032018T1314</t>
  </si>
  <si>
    <t>08032018T1315</t>
  </si>
  <si>
    <t>08032018T1316</t>
  </si>
  <si>
    <t>08032018T1317</t>
  </si>
  <si>
    <t>08032018T1318</t>
  </si>
  <si>
    <t>08032018T1319</t>
  </si>
  <si>
    <t>08032018T1320</t>
  </si>
  <si>
    <t>08032018T1321</t>
  </si>
  <si>
    <t>08032018T1322</t>
  </si>
  <si>
    <t>08032018T1323</t>
  </si>
  <si>
    <t>Alkalinity QC data CTD casts only</t>
  </si>
  <si>
    <r>
      <t>TCO</t>
    </r>
    <r>
      <rPr>
        <b/>
        <vertAlign val="subscript"/>
        <sz val="9"/>
        <color theme="1"/>
        <rFont val="Calibri"/>
        <family val="2"/>
        <scheme val="minor"/>
      </rPr>
      <t>2</t>
    </r>
    <r>
      <rPr>
        <b/>
        <sz val="9"/>
        <color theme="1"/>
        <rFont val="Calibri"/>
        <family val="2"/>
        <scheme val="minor"/>
      </rPr>
      <t xml:space="preserve"> QC data CTD casts only</t>
    </r>
  </si>
  <si>
    <t>CRMs used for data correction</t>
  </si>
  <si>
    <t>SOMMA CRMs</t>
  </si>
  <si>
    <t xml:space="preserve">Control limit table </t>
  </si>
  <si>
    <t>stdev</t>
  </si>
  <si>
    <t>n</t>
  </si>
  <si>
    <t>UCL</t>
  </si>
  <si>
    <t>UWL</t>
  </si>
  <si>
    <t>LWL</t>
  </si>
  <si>
    <t>LCL</t>
  </si>
  <si>
    <t>certified value</t>
  </si>
  <si>
    <t>95%ci</t>
  </si>
  <si>
    <t>Certified value</t>
  </si>
  <si>
    <t>Alkalinity duplicates</t>
  </si>
  <si>
    <t>LHS same bottles</t>
  </si>
  <si>
    <t>CRM</t>
  </si>
  <si>
    <t>Average for day</t>
  </si>
  <si>
    <t>Correction applied</t>
  </si>
  <si>
    <t>Samples</t>
  </si>
  <si>
    <t>1-12</t>
  </si>
  <si>
    <t>average of abs differences</t>
  </si>
  <si>
    <t>13-24</t>
  </si>
  <si>
    <t>s.d.</t>
  </si>
  <si>
    <t>range value</t>
  </si>
  <si>
    <t>CRM average</t>
  </si>
  <si>
    <t>Correction factor applied</t>
  </si>
  <si>
    <t>; S:\Marine Technology and Equipment\Ocean Engineering\Moorings\Deepwater\SOFS-7.0-2018\data\netCDF\IMOS_ABOS-SOTS_CSTZ_20180303_SOFS_FV00_SOFS-7-2018-SBE37SM-RS485-03707408-1m_END-20180403_C-20181031.nc</t>
  </si>
  <si>
    <t>; time_deployment_start 2018-03-06T10:00:00Z</t>
  </si>
  <si>
    <t>; time_deployment_end   2018-03-16T22:00:51Z</t>
  </si>
  <si>
    <t>; latitude,longitude   -47.0111,142.2135</t>
  </si>
  <si>
    <t>; instrument   Sea-Bird Electronics SBE37SM 7408</t>
  </si>
  <si>
    <t>TIME,TEMP,CNDC,PSAL</t>
  </si>
  <si>
    <t>2018-03-13 17:00:02,14.3196,4.244294,35.1788</t>
  </si>
  <si>
    <t>2018-03-13 17:05:02,14.3207,4.244728,35.1819</t>
  </si>
  <si>
    <t>2018-03-13 17:10:01,14.3276,4.245326,35.1811</t>
  </si>
  <si>
    <t>2018-03-13 17:15:01,14.3286,4.245461,35.1815</t>
  </si>
  <si>
    <t>2018-03-13 17:20:02,14.326,4.245447,35.1837</t>
  </si>
  <si>
    <t>2018-03-13 17:25:02,14.3305,4.245952,35.1843</t>
  </si>
  <si>
    <t>2018-03-13 17:30:01,14.3343,4.246542,35.1863</t>
  </si>
  <si>
    <t>2018-03-13 17:35:01,14.34,4.247304,35.1881</t>
  </si>
  <si>
    <t>2018-03-13 17:40:02,14.3497,4.248342,35.189</t>
  </si>
  <si>
    <t>2018-03-13 17:45:02,14.3453,4.24783,35.1882</t>
  </si>
  <si>
    <t>2018-03-13 17:50:02,14.3491,4.248086,35.1872</t>
  </si>
  <si>
    <t>2018-03-13 17:55:01,14.3555,4.248969,35.1894</t>
  </si>
  <si>
    <t>2018-03-13 18:00:01,14.3579,4.249396,35.1912</t>
  </si>
  <si>
    <t>2018-03-13 18:05:02,14.3622,4.250001,35.1929</t>
  </si>
  <si>
    <t>2018-03-13 18:10:02,14.3654,4.250613,35.1956</t>
  </si>
  <si>
    <t>2018-03-13 18:15:01,14.3785,4.252043,35.1969</t>
  </si>
  <si>
    <t>2018-03-13 18:20:01,14.3954,4.254585,35.2051</t>
  </si>
  <si>
    <t>2018-03-13 18:25:02,14.3962,4.254749,35.2059</t>
  </si>
  <si>
    <t>2018-03-13 18:30:02,14.4084,4.256066,35.2069</t>
  </si>
  <si>
    <t>2018-03-13 18:35:02,14.4064,4.256095,35.2091</t>
  </si>
  <si>
    <t>2018-03-13 18:40:01,14.4097,4.256458,35.2094</t>
  </si>
  <si>
    <t>2018-03-13 18:45:01,14.4061,4.256558,35.2136</t>
  </si>
  <si>
    <t>2018-03-13 18:50:02,14.4123,4.256971,35.2118</t>
  </si>
  <si>
    <t>2018-03-13 18:55:02,14.4163,4.257547,35.2134</t>
  </si>
  <si>
    <t>2018-03-13 19:00:01,14.4176,4.257975,35.2163</t>
  </si>
  <si>
    <t>2018-03-13 19:05:01,14.4228,4.258488,35.2162</t>
  </si>
  <si>
    <t>2018-03-13 19:10:02,14.4225,4.258516,35.2168</t>
  </si>
  <si>
    <t>2018-03-13 19:15:02,14.4209,4.258238,35.2157</t>
  </si>
  <si>
    <t>2018-03-13 19:20:02,14.4206,4.25821,35.2157</t>
  </si>
  <si>
    <t>2018-03-13 19:25:01,14.4238,4.25853,35.2157</t>
  </si>
  <si>
    <t>2018-03-13 19:30:01,14.4185,4.258025,35.2159</t>
  </si>
  <si>
    <t>2018-03-13 19:35:02,14.4152,4.257569,35.2147</t>
  </si>
  <si>
    <t>2018-03-13 19:40:02,14.4151,4.257526,35.2143</t>
  </si>
  <si>
    <t>2018-03-13 19:45:01,14.416,4.257562,35.2139</t>
  </si>
  <si>
    <t>2018-03-13 19:50:01,14.407,4.256664,35.2138</t>
  </si>
  <si>
    <t>2018-03-13 19:55:02,14.4094,4.256857,35.2134</t>
  </si>
  <si>
    <t>Event</t>
  </si>
  <si>
    <t>date time</t>
  </si>
  <si>
    <t xml:space="preserve">Salinity </t>
  </si>
  <si>
    <t>flag</t>
  </si>
  <si>
    <t>temperature</t>
  </si>
  <si>
    <t>Ammonia</t>
  </si>
  <si>
    <t>NOx</t>
  </si>
  <si>
    <t>Nitrite</t>
  </si>
  <si>
    <t>Phosphate</t>
  </si>
  <si>
    <t>Silicate</t>
  </si>
  <si>
    <t>DIC</t>
  </si>
  <si>
    <t>psal (SBE37)</t>
  </si>
  <si>
    <t>C</t>
  </si>
  <si>
    <r>
      <t>umol.kg</t>
    </r>
    <r>
      <rPr>
        <vertAlign val="superscript"/>
        <sz val="12"/>
        <color theme="1"/>
        <rFont val="Calibri"/>
        <family val="2"/>
        <scheme val="minor"/>
      </rPr>
      <t>-1</t>
    </r>
  </si>
  <si>
    <t>2018-03-13T16:00Z</t>
  </si>
  <si>
    <t>2018-03-13T17:00Z</t>
  </si>
  <si>
    <t>deployment year start</t>
  </si>
  <si>
    <t>site</t>
  </si>
  <si>
    <t>remoteaccesssampler</t>
  </si>
  <si>
    <t>metadata</t>
  </si>
  <si>
    <t>sample</t>
  </si>
  <si>
    <t>pressurerel</t>
  </si>
  <si>
    <t>salinity</t>
  </si>
  <si>
    <t>time</t>
  </si>
  <si>
    <t>weight</t>
  </si>
  <si>
    <t>NOxconcentration</t>
  </si>
  <si>
    <t>phosphateconcentration</t>
  </si>
  <si>
    <t>silicateconcentration</t>
  </si>
  <si>
    <t>totalalkalinity</t>
  </si>
  <si>
    <t>totalcarbondioxide</t>
  </si>
  <si>
    <t>deployment</t>
  </si>
  <si>
    <t>SOTS7</t>
  </si>
  <si>
    <t>standard_name</t>
  </si>
  <si>
    <t>sea_water_pressure_due_to_sea_water</t>
  </si>
  <si>
    <t>sea_water_temperature</t>
  </si>
  <si>
    <t>sea_water_practical_salinity</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</si>
  <si>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</si>
  <si>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</si>
  <si>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</si>
  <si>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</si>
  <si>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</si>
  <si>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depth nominal</t>
  </si>
  <si>
    <t>long_name</t>
  </si>
  <si>
    <t>sample number</t>
  </si>
  <si>
    <t>time of sample start</t>
  </si>
  <si>
    <t>sample mass</t>
  </si>
  <si>
    <t>SOFS-7-2018</t>
  </si>
  <si>
    <t>units</t>
  </si>
  <si>
    <t>sampler position</t>
  </si>
  <si>
    <t>dbar</t>
  </si>
  <si>
    <r>
      <t>o</t>
    </r>
    <r>
      <rPr>
        <sz val="12"/>
        <rFont val="Calibri"/>
        <family val="2"/>
        <scheme val="minor"/>
      </rPr>
      <t>C</t>
    </r>
  </si>
  <si>
    <t>yyyy:mm:dd hh:mm:ss</t>
  </si>
  <si>
    <t>kg</t>
  </si>
  <si>
    <r>
      <t>umol.kg</t>
    </r>
    <r>
      <rPr>
        <vertAlign val="superscript"/>
        <sz val="12"/>
        <rFont val="Calibri"/>
        <family val="2"/>
        <scheme val="minor"/>
      </rPr>
      <t>-1</t>
    </r>
  </si>
  <si>
    <t>nominal</t>
  </si>
  <si>
    <t>uncertainty</t>
  </si>
  <si>
    <t>comment</t>
  </si>
  <si>
    <t>sample pair: phytoplankton reported elsewhere (SOTS Phytoplankton abundance and biovolume).</t>
  </si>
  <si>
    <t>UTC</t>
  </si>
  <si>
    <t>sample plus prime volume (~1%)</t>
  </si>
  <si>
    <t>comment_method</t>
  </si>
  <si>
    <t>TCO2 sample preservation issue flag 3</t>
  </si>
  <si>
    <t>Sea-Bird Electronics SBE37SM 7408</t>
  </si>
  <si>
    <t>FSA</t>
  </si>
  <si>
    <t>potentiometric</t>
  </si>
  <si>
    <t>coulometric</t>
  </si>
  <si>
    <t>comment_sample</t>
  </si>
  <si>
    <t>one only sample adrift at -46 22.8236' 142 1.6716' due to mooring failure.</t>
  </si>
  <si>
    <t>comment_QC_report</t>
  </si>
  <si>
    <t>Davies, Diana M., Jansen, Peter, Trull, Thomas W. IMOS - ABOS Southern Ocean Time Series (SOTS) - Quality Assessment and Control Report - Remote Access Sampler: Sample Analysis http://dx.doi.org/10.26198/5e156a63a8f75</t>
  </si>
  <si>
    <t>RAS3-48-500FH serial no: 14384-01 Orpheus</t>
  </si>
  <si>
    <r>
      <t>imos-toolbox</t>
    </r>
    <r>
      <rPr>
        <sz val="16"/>
        <color indexed="48"/>
        <rFont val="Helvetica"/>
        <family val="2"/>
      </rPr>
      <t>/NetCDF/template/</t>
    </r>
    <r>
      <rPr>
        <sz val="16"/>
        <color indexed="48"/>
        <rFont val="Helvetica"/>
        <family val="2"/>
      </rPr>
      <t>qc_attributes.tx</t>
    </r>
  </si>
  <si>
    <t>S, long_name = quality flag for [mat imosParameters(sample_data.variables{k}.name, 'long_name')]</t>
  </si>
  <si>
    <t>S, standard_name = [mat regexprep(strcat(imosParameters(sample_data.variables{k}.name, 'standard_name'), ' status_flag'), '^ .*', '')]</t>
  </si>
  <si>
    <t>Q, _FillValue = [mat imosQCFlag('', str2double(readProperty('toolbox.qc_set', 'toolboxProperties.txt')), 'fill_value')]</t>
  </si>
  <si>
    <t>N, add_offset =</t>
  </si>
  <si>
    <t>N, scale_factor =</t>
  </si>
  <si>
    <t>S, comment = [mat sample_data.variables{k}.ancillary_comment]</t>
  </si>
  <si>
    <t>S, history =</t>
  </si>
  <si>
    <t>S, references =</t>
  </si>
  <si>
    <t>S, quality_control_conventions = [mat imosQCFlag('', str2double(readProperty('toolbox.qc_set', 'toolboxProperties.txt')), 'set_desc')]</t>
  </si>
  <si>
    <t>% these fields are automatically populated upon NetCDF export</t>
  </si>
  <si>
    <t>Q, flag_values =</t>
  </si>
  <si>
    <t>S, flag_meanings =</t>
  </si>
  <si>
    <t>S, quality_control_global_conventions = Argo reference table 2a (see http://www.cmar.csiro.au/argo/dmqc/user_doc/QC_flags.html), applied on data in position only (between global attributes time_deployment_start and time_deployment_end)</t>
  </si>
  <si>
    <t>Reference table 2: Argo measurement flag scale</t>
  </si>
  <si>
    <t>n </t>
  </si>
  <si>
    <t>Meaning </t>
  </si>
  <si>
    <t>Real-time comment</t>
  </si>
  <si>
    <t>Delayed-mode comment</t>
  </si>
  <si>
    <t>no Qc performed </t>
  </si>
  <si>
    <t>. </t>
  </si>
  <si>
    <t>.</t>
  </si>
  <si>
    <t>good data </t>
  </si>
  <si>
    <t>All realtime QC tests passed</t>
  </si>
  <si>
    <t>Adjusted value is statistically consistent and a statistical error estimate is supplied </t>
  </si>
  <si>
    <t>probably good </t>
  </si>
  <si>
    <t>n/a </t>
  </si>
  <si>
    <t>bad but potentially correctable (maybe bad)</t>
  </si>
  <si>
    <t>not to be used without scientific correction </t>
  </si>
  <si>
    <t>An adjustment has been made but the value may still be bad </t>
  </si>
  <si>
    <t>bad </t>
  </si>
  <si>
    <t>5*</t>
  </si>
  <si>
    <t>value changed </t>
  </si>
  <si>
    <t>not deployed</t>
  </si>
  <si>
    <t>didn’t happen. Pete's special flag.</t>
  </si>
  <si>
    <t>interpolated </t>
  </si>
  <si>
    <t>missing value </t>
  </si>
  <si>
    <t>*Pete uses 5 as not deployed.</t>
  </si>
  <si>
    <t>Reference table 2a: profile quality flag</t>
  </si>
  <si>
    <t>N is defined as the percentage of levels with good data where:</t>
  </si>
  <si>
    <t>QC flag values of 1, 2, 5, or 8 are GOOD data</t>
  </si>
  <si>
    <t>QC flag values of 9 (missing) are NOT USED in the computation</t>
  </si>
  <si>
    <t>All other QC flag values are BAD data</t>
  </si>
  <si>
    <t>Toms input:</t>
  </si>
  <si>
    <t>I think category 3 has always been a bit vague in all these flagging systems.  It’s a category to hold data that you are not quite ready to rate as  4=bad:  in some cases because there might be a way to correct the data; in some cases because the data is clearly bad for some purposes but possibly useful for others; in some cases because you have significant concerns about the data because some aspect of its collection or processing was unusual but not definitive in terms of compromising the quality; in some cases because you have tried to correct it but have little confidence in the correction.  </t>
  </si>
  <si>
    <t>None of these nuances is really caught by the flag number 3, but that is ok because our reports can provide more detail, and because in all systems 3 indicates to the user that this data should only be used with great care and consideration.</t>
  </si>
  <si>
    <t>RAS flag considertions:</t>
  </si>
  <si>
    <t>Flag</t>
  </si>
  <si>
    <t>Bag filled?</t>
  </si>
  <si>
    <t>sample weight</t>
  </si>
  <si>
    <t>has the bag weight been subtracted?</t>
  </si>
  <si>
    <t>sample diln</t>
  </si>
  <si>
    <t>SBE data vs SOMA SBE, all good?  Is the dilution about 1%?</t>
  </si>
  <si>
    <t>NOX</t>
  </si>
  <si>
    <t>Standards in range? CRM correct or corrected? Units converted to umol/kg? 95%ci?</t>
  </si>
  <si>
    <t>good agreement with sensor</t>
  </si>
  <si>
    <t>PO4</t>
  </si>
  <si>
    <t>Si(OH)4</t>
  </si>
  <si>
    <t>this result is higher than CTD's but less than the water collected for sed trap processing. No obvious problem.</t>
  </si>
  <si>
    <t>alk</t>
  </si>
  <si>
    <t>depth_nominal</t>
  </si>
  <si>
    <t>sample_qc</t>
  </si>
  <si>
    <t>pressurerel_qc</t>
  </si>
  <si>
    <t>temperature_qc</t>
  </si>
  <si>
    <t>salinity_qc</t>
  </si>
  <si>
    <t>weight_qc</t>
  </si>
  <si>
    <t>NOx_qc</t>
  </si>
  <si>
    <t>phosphate_qc</t>
  </si>
  <si>
    <t>silicate_qc</t>
  </si>
  <si>
    <t>totalalkalinity_qc</t>
  </si>
  <si>
    <t>totalcarbondioxide_qc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</si>
</sst>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164" formatCode="0.0"/>
    <numFmt numFmtId="165" formatCode="mm\ dd\ yy\ hh\ mm\ ss"/>
    <numFmt numFmtId="166" formatCode="0.000"/>
    <numFmt numFmtId="167" formatCode="0.0000"/>
    <numFmt numFmtId="168" formatCode="0.00000"/>
    <numFmt numFmtId="169" formatCode="yyyy/mm/dd\ hh:mm:ss"/>
  </numFmts>
  <fonts count="65">
    <font>
      <sz val="12"/>
      <color theme="1"/>
      <name val="Calibri"/>
      <scheme val="minor"/>
    </font>
    <font>
      <sz val="12"/>
      <color theme="1"/>
      <name val="Calibri"/>
      <family val="2"/>
      <scheme val="minor"/>
    </font>
    <font>
      <u/>
      <sz val="12"/>
      <color theme="10"/>
      <name val="Calibri"/>
      <family val="2"/>
      <scheme val="minor"/>
    </font>
    <font>
      <sz val="10"/>
      <name val="Arial"/>
      <family val="2"/>
    </font>
    <font>
      <b/>
      <sz val="14"/>
      <color indexed="48"/>
      <name val="Calibri"/>
      <family val="2"/>
      <scheme val="minor"/>
    </font>
    <font>
      <b/>
      <sz val="12"/>
      <color theme="1"/>
      <name val="Calibri"/>
      <family val="2"/>
      <scheme val="minor"/>
    </font>
    <font>
      <sz val="12"/>
      <name val="Calibri"/>
      <family val="2"/>
      <scheme val="minor"/>
    </font>
    <font>
      <sz val="12"/>
      <color indexed="2"/>
      <name val="Calibri"/>
      <family val="2"/>
      <scheme val="minor"/>
    </font>
    <font>
      <sz val="12"/>
      <color indexed="64"/>
      <name val="Calibri"/>
      <family val="2"/>
      <scheme val="minor"/>
    </font>
    <font>
      <sz val="11"/>
      <color rgb="FF484848"/>
      <name val="Verdana"/>
      <family val="2"/>
    </font>
    <font>
      <b/>
      <sz val="10"/>
      <color indexed="64"/>
      <name val="Arial"/>
      <family val="2"/>
    </font>
    <font>
      <sz val="10"/>
      <color indexed="64"/>
      <name val="Arial"/>
      <family val="2"/>
    </font>
    <font>
      <sz val="11"/>
      <color indexed="64"/>
      <name val="Calibri"/>
      <family val="2"/>
      <scheme val="minor"/>
    </font>
    <font>
      <b/>
      <sz val="10"/>
      <name val="Arial"/>
      <family val="2"/>
    </font>
    <font>
      <sz val="12"/>
      <color theme="1"/>
      <name val="Calibri"/>
      <family val="2"/>
    </font>
    <font>
      <sz val="12"/>
      <name val="Calibri"/>
      <family val="2"/>
    </font>
    <font>
      <sz val="11"/>
      <color rgb="FF1F497D"/>
      <name val="Calibri"/>
      <family val="2"/>
      <scheme val="minor"/>
    </font>
    <font>
      <b/>
      <sz val="14"/>
      <color indexed="2"/>
      <name val="Calibri"/>
      <family val="2"/>
      <scheme val="minor"/>
    </font>
    <font>
      <sz val="12"/>
      <color theme="5"/>
      <name val="Calibri"/>
      <family val="2"/>
      <scheme val="minor"/>
    </font>
    <font>
      <sz val="12"/>
      <color indexed="64"/>
      <name val="Verdana"/>
      <family val="2"/>
    </font>
    <font>
      <sz val="14"/>
      <color indexed="64"/>
      <name val="Calibri"/>
      <family val="2"/>
      <scheme val="minor"/>
    </font>
    <font>
      <sz val="14"/>
      <color theme="1"/>
      <name val="Calibri"/>
      <family val="2"/>
      <scheme val="minor"/>
    </font>
    <font>
      <b/>
      <sz val="14"/>
      <color indexed="64"/>
      <name val="Calibri"/>
      <family val="2"/>
      <scheme val="minor"/>
    </font>
    <font>
      <sz val="14"/>
      <color rgb="FF1F497D"/>
      <name val="Calibri"/>
      <family val="2"/>
      <scheme val="minor"/>
    </font>
    <font>
      <i/>
      <sz val="14"/>
      <color rgb="FF1F497D"/>
      <name val="Calibri"/>
      <family val="2"/>
      <scheme val="minor"/>
    </font>
    <font>
      <u/>
      <sz val="14"/>
      <color theme="10"/>
      <name val="Calibri"/>
      <family val="2"/>
      <scheme val="minor"/>
    </font>
    <font>
      <b/>
      <sz val="14"/>
      <color theme="1"/>
      <name val="Calibri"/>
      <family val="2"/>
      <scheme val="minor"/>
    </font>
    <font>
      <b/>
      <sz val="12"/>
      <color indexed="64"/>
      <name val="-webkit-standard"/>
    </font>
    <font>
      <sz val="12"/>
      <color indexed="64"/>
      <name val="-webkit-standard"/>
    </font>
    <font>
      <sz val="12"/>
      <color rgb="FF244061"/>
      <name val="Calibri"/>
      <family val="2"/>
    </font>
    <font>
      <sz val="9"/>
      <name val="Arial"/>
      <family val="2"/>
    </font>
    <font>
      <b/>
      <sz val="9"/>
      <color theme="1"/>
      <name val="Calibri"/>
      <family val="2"/>
      <scheme val="minor"/>
    </font>
    <font>
      <sz val="9"/>
      <color theme="1"/>
      <name val="Calibri"/>
      <family val="2"/>
      <scheme val="minor"/>
    </font>
    <font>
      <b/>
      <sz val="9"/>
      <color indexed="65"/>
      <name val="Calibri"/>
      <family val="2"/>
    </font>
    <font>
      <b/>
      <sz val="8"/>
      <color indexed="65"/>
      <name val="Calibri"/>
      <family val="2"/>
      <scheme val="minor"/>
    </font>
    <font>
      <sz val="9"/>
      <color indexed="64"/>
      <name val="Calibri"/>
      <family val="2"/>
    </font>
    <font>
      <sz val="9"/>
      <name val="Calibri"/>
      <family val="2"/>
      <scheme val="minor"/>
    </font>
    <font>
      <sz val="8"/>
      <name val="Calibri"/>
      <family val="2"/>
      <scheme val="minor"/>
    </font>
    <font>
      <b/>
      <sz val="9"/>
      <name val="Calibri"/>
      <family val="2"/>
      <scheme val="minor"/>
    </font>
    <font>
      <b/>
      <sz val="8"/>
      <color theme="0"/>
      <name val="Calibri"/>
      <family val="2"/>
      <scheme val="minor"/>
    </font>
    <font>
      <b/>
      <sz val="9"/>
      <color indexed="65"/>
      <name val="Calibri"/>
      <family val="2"/>
      <scheme val="minor"/>
    </font>
    <font>
      <sz val="9"/>
      <color indexed="64"/>
      <name val="Calibri"/>
      <family val="2"/>
      <scheme val="minor"/>
    </font>
    <font>
      <sz val="11"/>
      <color theme="1"/>
      <name val="Calibri"/>
      <family val="2"/>
      <scheme val="minor"/>
    </font>
    <font>
      <sz val="11"/>
      <name val="Calibri"/>
      <family val="2"/>
      <scheme val="minor"/>
    </font>
    <font>
      <sz val="11"/>
      <color rgb="FF0000D4"/>
      <name val="Calibri"/>
      <family val="2"/>
      <scheme val="minor"/>
    </font>
    <font>
      <vertAlign val="superscript"/>
      <sz val="12"/>
      <name val="Calibri"/>
      <family val="2"/>
      <scheme val="minor"/>
    </font>
    <font>
      <sz val="11"/>
      <color indexed="2"/>
      <name val="Calibri"/>
      <family val="2"/>
      <scheme val="minor"/>
    </font>
    <font>
      <sz val="10"/>
      <color indexed="2"/>
      <name val="Arial"/>
      <family val="2"/>
    </font>
    <font>
      <sz val="10"/>
      <color theme="1"/>
      <name val="Arial"/>
      <family val="2"/>
    </font>
    <font>
      <sz val="16"/>
      <color indexed="48"/>
      <name val="Helvetica"/>
      <family val="2"/>
    </font>
    <font>
      <sz val="12"/>
      <color indexed="48"/>
      <name val="Calibri"/>
      <family val="2"/>
      <scheme val="minor"/>
    </font>
    <font>
      <sz val="12"/>
      <color rgb="FF24292E"/>
      <name val="Consolas"/>
      <family val="2"/>
    </font>
    <font>
      <b/>
      <sz val="13.5"/>
      <color indexed="64"/>
      <name val="-webkit-standard"/>
    </font>
    <font>
      <b/>
      <sz val="12"/>
      <color theme="1"/>
      <name val="-webkit-standard"/>
    </font>
    <font>
      <sz val="12"/>
      <color theme="1"/>
      <name val="-webkit-standard"/>
    </font>
    <font>
      <sz val="11"/>
      <color indexed="64"/>
      <name val="Calibri"/>
      <family val="2"/>
    </font>
    <font>
      <b/>
      <sz val="14"/>
      <color indexed="64"/>
      <name val="Calibri"/>
      <family val="2"/>
    </font>
    <font>
      <b/>
      <sz val="10"/>
      <name val="Calibri"/>
      <family val="2"/>
    </font>
    <font>
      <b/>
      <vertAlign val="superscript"/>
      <sz val="12"/>
      <color theme="1"/>
      <name val="Calibri"/>
      <family val="2"/>
      <scheme val="minor"/>
    </font>
    <font>
      <vertAlign val="subscript"/>
      <sz val="12"/>
      <color theme="1"/>
      <name val="Calibri"/>
      <family val="2"/>
    </font>
    <font>
      <vertAlign val="subscript"/>
      <sz val="9"/>
      <name val="Arial"/>
      <family val="2"/>
    </font>
    <font>
      <b/>
      <vertAlign val="subscript"/>
      <sz val="9"/>
      <color theme="1"/>
      <name val="Calibri"/>
      <family val="2"/>
      <scheme val="minor"/>
    </font>
    <font>
      <vertAlign val="superscript"/>
      <sz val="12"/>
      <color theme="1"/>
      <name val="Calibri"/>
      <family val="2"/>
      <scheme val="minor"/>
    </font>
    <font>
      <b/>
      <sz val="9"/>
      <name val="Tahoma"/>
      <family val="2"/>
    </font>
    <font>
      <sz val="9"/>
      <name val="Tahoma"/>
      <family val="2"/>
    </font>
  </fonts>
  <fills count="13">
    <fill>
      <patternFill patternType="none"/>
    </fill>
    <fill>
      <patternFill patternType="gray125"/>
    </fill>
    <fill>
      <patternFill patternType="solid">
        <fgColor indexed="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bgColor indexed="64"/>
      </patternFill>
    </fill>
    <fill>
      <patternFill patternType="solid">
        <fgColor rgb="FFEDEDED"/>
        <bgColor indexed="64"/>
      </patternFill>
    </fill>
    <fill>
      <patternFill patternType="solid">
        <fgColor indexed="5"/>
        <bgColor indexed="64"/>
      </patternFill>
    </fill>
    <fill>
      <patternFill patternType="solid">
        <fgColor theme="1"/>
        <bgColor indexed="64"/>
      </patternFill>
    </fill>
    <fill>
      <patternFill patternType="solid">
        <fgColor indexed="5"/>
        <bgColor indexed="5"/>
      </patternFill>
    </fill>
  </fills>
  <borders count="1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s>
  <cellStyleXfs count="3">
    <xf numFmtId="0" fontId="0" fillId="0" borderId="0"/>
    <xf numFmtId="0" fontId="2" fillId="0" borderId="0" applyNumberFormat="0" applyFill="0" applyBorder="0"/>
    <xf numFmtId="0" fontId="3" fillId="0" borderId="0"/>
  </cellStyleXfs>
  <cellXfs count="216">
    <xf numFmtId="0" fontId="0" fillId="0" borderId="0" xfId="0"/>
    <xf numFmtId="0" fontId="0" fillId="0" borderId="0" xfId="0" applyAlignment="1">
      <alignment horizontal="right"/>
    </xf>
    <xf numFmtId="0" fontId="4" fillId="2" borderId="0" xfId="0" applyFont="1" applyFill="1"/>
    <xf numFmtId="14" fontId="0" fillId="0" borderId="0" xfId="0" applyNumberFormat="1" applyAlignment="1">
      <alignment horizontal="right"/>
    </xf>
    <xf numFmtId="0" fontId="0" fillId="0" borderId="0" xfId="0" applyAlignment="1">
      <alignment horizontal="left"/>
    </xf>
    <xf numFmtId="0" fontId="5" fillId="0" borderId="0" xfId="0" applyFont="1"/>
    <xf numFmtId="0" fontId="6" fillId="0" borderId="0" xfId="0" applyFont="1" applyAlignment="1">
      <alignment horizontal="left"/>
    </xf>
    <xf numFmtId="0" fontId="7" fillId="0" borderId="0" xfId="0" applyFont="1"/>
    <xf numFmtId="0" fontId="0" fillId="0" borderId="1" xfId="0" applyBorder="1" applyAlignment="1">
      <alignment horizontal="right"/>
    </xf>
    <xf numFmtId="0" fontId="0" fillId="0" borderId="1" xfId="0" applyBorder="1"/>
    <xf numFmtId="0" fontId="0" fillId="0" borderId="2" xfId="0" applyBorder="1"/>
    <xf numFmtId="0" fontId="0" fillId="3" borderId="0" xfId="0" applyFill="1"/>
    <xf numFmtId="0" fontId="0" fillId="3" borderId="0" xfId="0" applyFill="1" applyAlignment="1">
      <alignment horizontal="right"/>
    </xf>
    <xf numFmtId="6" fontId="0" fillId="3" borderId="0" xfId="0" applyNumberFormat="1" applyFill="1"/>
    <xf numFmtId="0" fontId="6" fillId="0" borderId="0" xfId="0" applyFont="1" applyAlignment="1">
      <alignment horizontal="right"/>
    </xf>
    <xf numFmtId="0" fontId="2" fillId="3" borderId="0" xfId="1" applyFont="1" applyFill="1"/>
    <xf numFmtId="6" fontId="0" fillId="0" borderId="0" xfId="0" applyNumberFormat="1"/>
    <xf numFmtId="0" fontId="7" fillId="3" borderId="0" xfId="0" applyFont="1" applyFill="1"/>
    <xf numFmtId="0" fontId="8" fillId="0" borderId="0" xfId="0" applyFont="1"/>
    <xf numFmtId="0" fontId="0" fillId="0" borderId="0" xfId="0"/>
    <xf numFmtId="0" fontId="9" fillId="3" borderId="0" xfId="0" applyFont="1" applyFill="1"/>
    <xf numFmtId="0" fontId="8" fillId="0" borderId="0" xfId="0" applyFont="1" applyAlignment="1">
      <alignment wrapText="1"/>
    </xf>
    <xf numFmtId="0" fontId="6" fillId="0" borderId="0" xfId="0" applyFont="1"/>
    <xf numFmtId="2" fontId="0" fillId="0" borderId="0" xfId="0" applyNumberFormat="1"/>
    <xf numFmtId="164" fontId="0" fillId="0" borderId="0" xfId="0" applyNumberFormat="1"/>
    <xf numFmtId="1" fontId="0" fillId="0" borderId="0" xfId="0" applyNumberFormat="1"/>
    <xf numFmtId="0" fontId="5" fillId="0" borderId="0" xfId="0" applyFont="1" applyAlignment="1">
      <alignment horizontal="right"/>
    </xf>
    <xf numFmtId="0" fontId="0" fillId="0" borderId="0" xfId="0" applyAlignment="1">
      <alignment horizontal="left" wrapText="1"/>
    </xf>
    <xf numFmtId="0" fontId="0" fillId="0" borderId="0" xfId="0" applyAlignment="1">
      <alignment horizontal="right" wrapText="1"/>
    </xf>
    <xf numFmtId="14" fontId="0" fillId="0" borderId="0" xfId="0" applyNumberFormat="1"/>
    <xf numFmtId="165" fontId="0" fillId="0" borderId="0" xfId="0" applyNumberFormat="1"/>
    <xf numFmtId="15" fontId="10" fillId="0" borderId="0" xfId="0" applyNumberFormat="1" applyFont="1"/>
    <xf numFmtId="0" fontId="11" fillId="0" borderId="0" xfId="0" applyFont="1"/>
    <xf numFmtId="0" fontId="12" fillId="0" borderId="0" xfId="0" applyFont="1"/>
    <xf numFmtId="0" fontId="12" fillId="0" borderId="3" xfId="0" applyFont="1" applyBorder="1"/>
    <xf numFmtId="0" fontId="12" fillId="0" borderId="4" xfId="0" applyFont="1" applyBorder="1"/>
    <xf numFmtId="0" fontId="0" fillId="0" borderId="5" xfId="0" applyBorder="1"/>
    <xf numFmtId="0" fontId="12" fillId="0" borderId="6" xfId="0" applyFont="1" applyBorder="1"/>
    <xf numFmtId="0" fontId="0" fillId="0" borderId="7" xfId="0" applyBorder="1"/>
    <xf numFmtId="0" fontId="12" fillId="3" borderId="0" xfId="0" applyFont="1" applyFill="1"/>
    <xf numFmtId="0" fontId="0" fillId="0" borderId="6" xfId="0" applyBorder="1"/>
    <xf numFmtId="0" fontId="12" fillId="0" borderId="8" xfId="0" applyFont="1" applyBorder="1"/>
    <xf numFmtId="0" fontId="12" fillId="0" borderId="9" xfId="0" applyFont="1" applyBorder="1"/>
    <xf numFmtId="0" fontId="0" fillId="0" borderId="9" xfId="0" applyBorder="1"/>
    <xf numFmtId="0" fontId="0" fillId="0" borderId="10" xfId="0" applyBorder="1"/>
    <xf numFmtId="0" fontId="0" fillId="0" borderId="3" xfId="0" applyBorder="1"/>
    <xf numFmtId="0" fontId="0" fillId="0" borderId="4" xfId="0" applyBorder="1"/>
    <xf numFmtId="0" fontId="0" fillId="0" borderId="3" xfId="0" applyBorder="1" applyAlignment="1">
      <alignment horizontal="center"/>
    </xf>
    <xf numFmtId="0" fontId="0" fillId="0" borderId="11" xfId="0" applyBorder="1"/>
    <xf numFmtId="0" fontId="13" fillId="0" borderId="0" xfId="0" applyFont="1" applyAlignment="1">
      <alignment horizontal="center"/>
    </xf>
    <xf numFmtId="0" fontId="13" fillId="0" borderId="3" xfId="0" applyFont="1" applyBorder="1" applyAlignment="1">
      <alignment horizontal="center"/>
    </xf>
    <xf numFmtId="0" fontId="13" fillId="0" borderId="4" xfId="0" applyFont="1" applyBorder="1" applyAlignment="1">
      <alignment horizontal="center"/>
    </xf>
    <xf numFmtId="0" fontId="5" fillId="0" borderId="5" xfId="0" applyFont="1" applyBorder="1" applyAlignment="1">
      <alignment horizontal="center"/>
    </xf>
    <xf numFmtId="0" fontId="13" fillId="0" borderId="8" xfId="0" applyFont="1" applyBorder="1" applyAlignment="1">
      <alignment horizontal="center"/>
    </xf>
    <xf numFmtId="0" fontId="13" fillId="0" borderId="9" xfId="0" applyFont="1" applyBorder="1" applyAlignment="1">
      <alignment horizontal="center"/>
    </xf>
    <xf numFmtId="0" fontId="13" fillId="0" borderId="10" xfId="0" applyFont="1" applyBorder="1" applyAlignment="1">
      <alignment horizontal="center"/>
    </xf>
    <xf numFmtId="0" fontId="0" fillId="0" borderId="12" xfId="0" applyBorder="1"/>
    <xf numFmtId="0" fontId="0" fillId="0" borderId="0" xfId="0" applyAlignment="1">
      <alignment horizontal="center"/>
    </xf>
    <xf numFmtId="0" fontId="0" fillId="0" borderId="6" xfId="0" applyBorder="1" applyAlignment="1">
      <alignment horizontal="center"/>
    </xf>
    <xf numFmtId="2" fontId="0" fillId="0" borderId="7" xfId="0" applyNumberFormat="1" applyBorder="1" applyAlignment="1">
      <alignment horizontal="center"/>
    </xf>
    <xf numFmtId="0" fontId="0" fillId="0" borderId="4" xfId="0" applyBorder="1" applyAlignment="1">
      <alignment horizontal="center"/>
    </xf>
    <xf numFmtId="2" fontId="0" fillId="0" borderId="5" xfId="0" applyNumberFormat="1" applyBorder="1" applyAlignment="1">
      <alignment horizontal="center"/>
    </xf>
    <xf numFmtId="0" fontId="14" fillId="0" borderId="0" xfId="0" applyFont="1" applyAlignment="1">
      <alignment horizontal="center"/>
    </xf>
    <xf numFmtId="0" fontId="14" fillId="0" borderId="0" xfId="0" applyFont="1" applyAlignment="1">
      <alignment horizontal="right"/>
    </xf>
    <xf numFmtId="0" fontId="15" fillId="0" borderId="8" xfId="0" applyFont="1" applyBorder="1" applyAlignment="1">
      <alignment horizontal="center"/>
    </xf>
    <xf numFmtId="0" fontId="15" fillId="0" borderId="9" xfId="0" applyFont="1" applyBorder="1" applyAlignment="1">
      <alignment horizontal="center"/>
    </xf>
    <xf numFmtId="166" fontId="14" fillId="0" borderId="10" xfId="0" applyNumberFormat="1" applyFont="1" applyBorder="1"/>
    <xf numFmtId="0" fontId="13" fillId="0" borderId="0" xfId="0" applyFont="1"/>
    <xf numFmtId="0" fontId="16" fillId="0" borderId="0" xfId="0" applyFont="1"/>
    <xf numFmtId="0" fontId="3" fillId="0" borderId="0" xfId="0" applyFont="1" applyAlignment="1">
      <alignment horizontal="center"/>
    </xf>
    <xf numFmtId="0" fontId="5" fillId="0" borderId="6" xfId="0" applyFont="1" applyBorder="1"/>
    <xf numFmtId="0" fontId="5" fillId="3" borderId="6" xfId="0" applyFont="1" applyFill="1" applyBorder="1"/>
    <xf numFmtId="0" fontId="0" fillId="3" borderId="7" xfId="0" applyFill="1" applyBorder="1"/>
    <xf numFmtId="2" fontId="0" fillId="3" borderId="6" xfId="0" applyNumberFormat="1" applyFill="1" applyBorder="1"/>
    <xf numFmtId="2" fontId="0" fillId="3" borderId="0" xfId="0" applyNumberFormat="1" applyFill="1"/>
    <xf numFmtId="2" fontId="0" fillId="3" borderId="7" xfId="0" applyNumberFormat="1" applyFill="1" applyBorder="1"/>
    <xf numFmtId="0" fontId="0" fillId="0" borderId="8" xfId="0" applyBorder="1"/>
    <xf numFmtId="0" fontId="0" fillId="4" borderId="0" xfId="0" applyFill="1"/>
    <xf numFmtId="0" fontId="0" fillId="5" borderId="0" xfId="0" applyFill="1"/>
    <xf numFmtId="0" fontId="0" fillId="6" borderId="0" xfId="0" applyFill="1"/>
    <xf numFmtId="0" fontId="17" fillId="0" borderId="0" xfId="0" applyFont="1"/>
    <xf numFmtId="0" fontId="18" fillId="0" borderId="0" xfId="0" applyFont="1"/>
    <xf numFmtId="0" fontId="18" fillId="3" borderId="0" xfId="0" applyFont="1" applyFill="1"/>
    <xf numFmtId="2" fontId="18" fillId="3" borderId="0" xfId="0" applyNumberFormat="1" applyFont="1" applyFill="1"/>
    <xf numFmtId="2" fontId="7" fillId="3" borderId="0" xfId="0" applyNumberFormat="1" applyFont="1" applyFill="1"/>
    <xf numFmtId="1" fontId="0" fillId="3" borderId="0" xfId="0" applyNumberFormat="1" applyFill="1"/>
    <xf numFmtId="0" fontId="19" fillId="0" borderId="0" xfId="0" applyFont="1"/>
    <xf numFmtId="0" fontId="2" fillId="0" borderId="0" xfId="1" applyFont="1"/>
    <xf numFmtId="0" fontId="20" fillId="0" borderId="0" xfId="0" applyFont="1"/>
    <xf numFmtId="0" fontId="21" fillId="0" borderId="0" xfId="0" applyFont="1"/>
    <xf numFmtId="0" fontId="22" fillId="0" borderId="0" xfId="0" applyFont="1"/>
    <xf numFmtId="0" fontId="23" fillId="7" borderId="0" xfId="0" applyFont="1" applyFill="1"/>
    <xf numFmtId="0" fontId="21" fillId="7" borderId="0" xfId="0" applyFont="1" applyFill="1"/>
    <xf numFmtId="0" fontId="24" fillId="7" borderId="0" xfId="0" applyFont="1" applyFill="1"/>
    <xf numFmtId="0" fontId="25" fillId="7" borderId="0" xfId="1" applyFont="1" applyFill="1"/>
    <xf numFmtId="0" fontId="26" fillId="0" borderId="0" xfId="0" applyFont="1"/>
    <xf numFmtId="0" fontId="27" fillId="0" borderId="0" xfId="0" applyFont="1"/>
    <xf numFmtId="0" fontId="28" fillId="0" borderId="0" xfId="0" applyFont="1"/>
    <xf numFmtId="0" fontId="14" fillId="0" borderId="3" xfId="0" applyFont="1" applyBorder="1"/>
    <xf numFmtId="0" fontId="14" fillId="0" borderId="4" xfId="0" applyFont="1" applyBorder="1"/>
    <xf numFmtId="0" fontId="14" fillId="0" borderId="5" xfId="0" applyFont="1" applyBorder="1"/>
    <xf numFmtId="0" fontId="14" fillId="0" borderId="6" xfId="0" applyFont="1" applyBorder="1"/>
    <xf numFmtId="0" fontId="14" fillId="0" borderId="0" xfId="0" applyFont="1"/>
    <xf numFmtId="0" fontId="14" fillId="0" borderId="7" xfId="0" applyFont="1" applyBorder="1"/>
    <xf numFmtId="0" fontId="29" fillId="0" borderId="8" xfId="0" applyFont="1" applyBorder="1"/>
    <xf numFmtId="0" fontId="14" fillId="0" borderId="9" xfId="0" applyFont="1" applyBorder="1"/>
    <xf numFmtId="2" fontId="14" fillId="0" borderId="9" xfId="0" applyNumberFormat="1" applyFont="1" applyBorder="1"/>
    <xf numFmtId="0" fontId="14" fillId="0" borderId="10" xfId="0" applyFont="1" applyBorder="1"/>
    <xf numFmtId="0" fontId="30" fillId="0" borderId="4" xfId="0" applyFont="1" applyBorder="1"/>
    <xf numFmtId="0" fontId="30" fillId="0" borderId="5" xfId="0" applyFont="1" applyBorder="1"/>
    <xf numFmtId="0" fontId="30" fillId="0" borderId="0" xfId="0" applyFont="1"/>
    <xf numFmtId="0" fontId="30" fillId="0" borderId="7" xfId="0" applyFont="1" applyBorder="1"/>
    <xf numFmtId="166" fontId="0" fillId="0" borderId="0" xfId="0" applyNumberFormat="1"/>
    <xf numFmtId="2" fontId="30" fillId="0" borderId="0" xfId="0" applyNumberFormat="1" applyFont="1"/>
    <xf numFmtId="0" fontId="30" fillId="0" borderId="0" xfId="2" applyFont="1"/>
    <xf numFmtId="2" fontId="30" fillId="3" borderId="0" xfId="0" applyNumberFormat="1" applyFont="1" applyFill="1"/>
    <xf numFmtId="167" fontId="0" fillId="0" borderId="0" xfId="0" applyNumberFormat="1"/>
    <xf numFmtId="0" fontId="31" fillId="0" borderId="0" xfId="0" applyFont="1"/>
    <xf numFmtId="0" fontId="32" fillId="0" borderId="0" xfId="0" applyFont="1"/>
    <xf numFmtId="0" fontId="33" fillId="8" borderId="0" xfId="0" applyFont="1" applyFill="1" applyAlignment="1">
      <alignment vertical="top" wrapText="1"/>
    </xf>
    <xf numFmtId="0" fontId="33" fillId="8" borderId="0" xfId="0" applyFont="1" applyFill="1" applyAlignment="1">
      <alignment horizontal="right" vertical="top" wrapText="1"/>
    </xf>
    <xf numFmtId="0" fontId="34" fillId="8" borderId="0" xfId="0" applyFont="1" applyFill="1" applyAlignment="1">
      <alignment vertical="top" wrapText="1"/>
    </xf>
    <xf numFmtId="0" fontId="34" fillId="8" borderId="0" xfId="0" applyFont="1" applyFill="1" applyAlignment="1">
      <alignment horizontal="right" vertical="top" wrapText="1"/>
    </xf>
    <xf numFmtId="0" fontId="35" fillId="0" borderId="0" xfId="0" applyFont="1" applyAlignment="1">
      <alignment vertical="top" wrapText="1"/>
    </xf>
    <xf numFmtId="2" fontId="36" fillId="0" borderId="0" xfId="0" applyNumberFormat="1" applyFont="1"/>
    <xf numFmtId="0" fontId="37" fillId="0" borderId="0" xfId="2" applyFont="1"/>
    <xf numFmtId="0" fontId="35" fillId="9" borderId="0" xfId="0" applyFont="1" applyFill="1" applyAlignment="1">
      <alignment vertical="top" wrapText="1"/>
    </xf>
    <xf numFmtId="2" fontId="37" fillId="0" borderId="0" xfId="2" applyNumberFormat="1" applyFont="1"/>
    <xf numFmtId="0" fontId="36" fillId="0" borderId="0" xfId="0" applyFont="1"/>
    <xf numFmtId="0" fontId="37" fillId="9" borderId="0" xfId="2" applyFont="1" applyFill="1"/>
    <xf numFmtId="2" fontId="37" fillId="9" borderId="0" xfId="2" applyNumberFormat="1" applyFont="1" applyFill="1"/>
    <xf numFmtId="0" fontId="35" fillId="9" borderId="0" xfId="0" applyFont="1" applyFill="1" applyAlignment="1">
      <alignment horizontal="right" vertical="top" wrapText="1"/>
    </xf>
    <xf numFmtId="0" fontId="32" fillId="10" borderId="0" xfId="0" applyFont="1" applyFill="1"/>
    <xf numFmtId="16" fontId="37" fillId="9" borderId="0" xfId="2" applyNumberFormat="1" applyFont="1" applyFill="1"/>
    <xf numFmtId="0" fontId="38" fillId="0" borderId="0" xfId="2" applyFont="1"/>
    <xf numFmtId="14" fontId="36" fillId="0" borderId="0" xfId="2" applyNumberFormat="1" applyFont="1"/>
    <xf numFmtId="0" fontId="36" fillId="0" borderId="0" xfId="2" applyFont="1"/>
    <xf numFmtId="0" fontId="39" fillId="11" borderId="0" xfId="2" applyFont="1" applyFill="1"/>
    <xf numFmtId="0" fontId="40" fillId="8" borderId="0" xfId="2" applyFont="1" applyFill="1" applyAlignment="1">
      <alignment vertical="top" wrapText="1"/>
    </xf>
    <xf numFmtId="0" fontId="40" fillId="8" borderId="0" xfId="2" applyFont="1" applyFill="1" applyAlignment="1">
      <alignment horizontal="right" vertical="top" wrapText="1"/>
    </xf>
    <xf numFmtId="0" fontId="37" fillId="0" borderId="0" xfId="0" applyFont="1"/>
    <xf numFmtId="2" fontId="37" fillId="0" borderId="0" xfId="0" applyNumberFormat="1" applyFont="1"/>
    <xf numFmtId="16" fontId="32" fillId="0" borderId="0" xfId="0" quotePrefix="1" applyNumberFormat="1" applyFont="1" applyAlignment="1">
      <alignment horizontal="right"/>
    </xf>
    <xf numFmtId="0" fontId="41" fillId="0" borderId="0" xfId="2" applyFont="1" applyAlignment="1">
      <alignment vertical="top" wrapText="1"/>
    </xf>
    <xf numFmtId="2" fontId="36" fillId="0" borderId="0" xfId="2" applyNumberFormat="1" applyFont="1"/>
    <xf numFmtId="0" fontId="32" fillId="0" borderId="0" xfId="0" applyFont="1" applyAlignment="1">
      <alignment horizontal="right"/>
    </xf>
    <xf numFmtId="0" fontId="41" fillId="9" borderId="0" xfId="2" applyFont="1" applyFill="1" applyAlignment="1">
      <alignment vertical="top" wrapText="1"/>
    </xf>
    <xf numFmtId="168" fontId="37" fillId="0" borderId="0" xfId="0" applyNumberFormat="1" applyFont="1"/>
    <xf numFmtId="0" fontId="16" fillId="3" borderId="0" xfId="0" applyFont="1" applyFill="1"/>
    <xf numFmtId="0" fontId="42" fillId="0" borderId="0" xfId="0" applyFont="1"/>
    <xf numFmtId="169" fontId="42" fillId="0" borderId="0" xfId="0" applyNumberFormat="1" applyFont="1"/>
    <xf numFmtId="0" fontId="42" fillId="0" borderId="0" xfId="0" applyFont="1" applyAlignment="1">
      <alignment horizontal="left" vertical="center"/>
    </xf>
    <xf numFmtId="0" fontId="42" fillId="0" borderId="0" xfId="0" applyFont="1" applyAlignment="1">
      <alignment vertical="center"/>
    </xf>
    <xf numFmtId="1" fontId="42" fillId="0" borderId="0" xfId="0" applyNumberFormat="1" applyFont="1"/>
    <xf numFmtId="169" fontId="12" fillId="0" borderId="0" xfId="0" applyNumberFormat="1" applyFont="1" applyAlignment="1">
      <alignment horizontal="left"/>
    </xf>
    <xf numFmtId="169" fontId="42" fillId="0" borderId="0" xfId="0" applyNumberFormat="1" applyFont="1" applyAlignment="1">
      <alignment horizontal="left"/>
    </xf>
    <xf numFmtId="164" fontId="42" fillId="0" borderId="0" xfId="0" applyNumberFormat="1" applyFont="1"/>
    <xf numFmtId="14" fontId="12" fillId="0" borderId="0" xfId="0" applyNumberFormat="1" applyFont="1" applyAlignment="1">
      <alignment horizontal="center"/>
    </xf>
    <xf numFmtId="0" fontId="42" fillId="0" borderId="0" xfId="0" applyFont="1" applyAlignment="1">
      <alignment horizontal="center"/>
    </xf>
    <xf numFmtId="1" fontId="42" fillId="0" borderId="0" xfId="0" applyNumberFormat="1" applyFont="1" applyAlignment="1">
      <alignment horizontal="center"/>
    </xf>
    <xf numFmtId="0" fontId="42" fillId="10" borderId="0" xfId="0" applyFont="1" applyFill="1"/>
    <xf numFmtId="0" fontId="42" fillId="12" borderId="0" xfId="0" applyFont="1" applyFill="1"/>
    <xf numFmtId="0" fontId="43" fillId="10" borderId="0" xfId="0" applyFont="1" applyFill="1"/>
    <xf numFmtId="0" fontId="12" fillId="12" borderId="0" xfId="0" applyFont="1" applyFill="1"/>
    <xf numFmtId="0" fontId="42" fillId="10" borderId="0" xfId="0" applyFont="1" applyFill="1" applyAlignment="1">
      <alignment horizontal="left" vertical="center"/>
    </xf>
    <xf numFmtId="1" fontId="43" fillId="12" borderId="0" xfId="0" applyNumberFormat="1" applyFont="1" applyFill="1"/>
    <xf numFmtId="0" fontId="44" fillId="12" borderId="0" xfId="1" applyFont="1" applyFill="1"/>
    <xf numFmtId="169" fontId="42" fillId="10" borderId="0" xfId="0" applyNumberFormat="1" applyFont="1" applyFill="1" applyAlignment="1">
      <alignment horizontal="left"/>
    </xf>
    <xf numFmtId="164" fontId="43" fillId="10" borderId="0" xfId="0" applyNumberFormat="1" applyFont="1" applyFill="1"/>
    <xf numFmtId="0" fontId="43" fillId="12" borderId="0" xfId="0" applyFont="1" applyFill="1" applyAlignment="1">
      <alignment horizontal="left"/>
    </xf>
    <xf numFmtId="0" fontId="43" fillId="0" borderId="0" xfId="0" applyFont="1"/>
    <xf numFmtId="169" fontId="43" fillId="0" borderId="0" xfId="0" applyNumberFormat="1" applyFont="1" applyAlignment="1">
      <alignment horizontal="left"/>
    </xf>
    <xf numFmtId="164" fontId="43" fillId="0" borderId="0" xfId="0" applyNumberFormat="1" applyFont="1"/>
    <xf numFmtId="0" fontId="43" fillId="0" borderId="0" xfId="0" applyFont="1" applyAlignment="1">
      <alignment horizontal="left"/>
    </xf>
    <xf numFmtId="1" fontId="43" fillId="0" borderId="0" xfId="0" applyNumberFormat="1" applyFont="1"/>
    <xf numFmtId="0" fontId="6" fillId="0" borderId="0" xfId="0" applyFont="1" applyAlignment="1">
      <alignment horizontal="left" vertical="center"/>
    </xf>
    <xf numFmtId="0" fontId="8" fillId="0" borderId="0" xfId="0" applyFont="1" applyAlignment="1">
      <alignment horizontal="left"/>
    </xf>
    <xf numFmtId="169" fontId="45" fillId="0" borderId="0" xfId="0" applyNumberFormat="1" applyFont="1" applyAlignment="1">
      <alignment horizontal="left"/>
    </xf>
    <xf numFmtId="169" fontId="8" fillId="0" borderId="0" xfId="0" applyNumberFormat="1" applyFont="1" applyAlignment="1">
      <alignment horizontal="left"/>
    </xf>
    <xf numFmtId="169" fontId="6" fillId="0" borderId="0" xfId="0" applyNumberFormat="1" applyFont="1" applyAlignment="1">
      <alignment horizontal="left"/>
    </xf>
    <xf numFmtId="164" fontId="6" fillId="0" borderId="0" xfId="0" applyNumberFormat="1" applyFont="1" applyAlignment="1">
      <alignment horizontal="left"/>
    </xf>
    <xf numFmtId="1" fontId="6" fillId="0" borderId="0" xfId="0" applyNumberFormat="1" applyFont="1" applyAlignment="1">
      <alignment horizontal="left"/>
    </xf>
    <xf numFmtId="0" fontId="43" fillId="0" borderId="0" xfId="0" applyFont="1" applyAlignment="1">
      <alignment horizontal="center" vertical="center"/>
    </xf>
    <xf numFmtId="0" fontId="11" fillId="0" borderId="0" xfId="0" applyFont="1" applyAlignment="1">
      <alignment horizontal="left"/>
    </xf>
    <xf numFmtId="0" fontId="12" fillId="0" borderId="0" xfId="0" applyFont="1" applyAlignment="1">
      <alignment horizontal="left"/>
    </xf>
    <xf numFmtId="169" fontId="43" fillId="0" borderId="0" xfId="0" applyNumberFormat="1" applyFont="1"/>
    <xf numFmtId="167" fontId="43" fillId="0" borderId="0" xfId="0" applyNumberFormat="1" applyFont="1" applyAlignment="1">
      <alignment horizontal="left"/>
    </xf>
    <xf numFmtId="0" fontId="43" fillId="0" borderId="0" xfId="0" applyFont="1" applyAlignment="1">
      <alignment horizontal="right"/>
    </xf>
    <xf numFmtId="2" fontId="43" fillId="0" borderId="0" xfId="0" applyNumberFormat="1" applyFont="1"/>
    <xf numFmtId="0" fontId="42" fillId="0" borderId="0" xfId="0" applyFont="1" applyAlignment="1">
      <alignment horizontal="right"/>
    </xf>
    <xf numFmtId="0" fontId="43" fillId="0" borderId="0" xfId="0" applyFont="1" applyAlignment="1">
      <alignment horizontal="left" vertical="center"/>
    </xf>
    <xf numFmtId="164" fontId="43" fillId="0" borderId="0" xfId="0" applyNumberFormat="1" applyFont="1" applyAlignment="1">
      <alignment horizontal="left"/>
    </xf>
    <xf numFmtId="0" fontId="43" fillId="0" borderId="0" xfId="0" applyFont="1" applyAlignment="1">
      <alignment horizontal="right" vertical="center"/>
    </xf>
    <xf numFmtId="169" fontId="43" fillId="0" borderId="0" xfId="0" applyNumberFormat="1" applyFont="1" applyAlignment="1">
      <alignment horizontal="right"/>
    </xf>
    <xf numFmtId="0" fontId="12" fillId="0" borderId="0" xfId="0" applyFont="1" applyAlignment="1">
      <alignment horizontal="right"/>
    </xf>
    <xf numFmtId="1" fontId="43" fillId="0" borderId="0" xfId="0" applyNumberFormat="1" applyFont="1" applyAlignment="1">
      <alignment horizontal="right"/>
    </xf>
    <xf numFmtId="0" fontId="46" fillId="0" borderId="0" xfId="0" applyFont="1" applyAlignment="1">
      <alignment horizontal="left" vertical="center"/>
    </xf>
    <xf numFmtId="22" fontId="42" fillId="0" borderId="0" xfId="0" applyNumberFormat="1" applyFont="1"/>
    <xf numFmtId="167" fontId="42" fillId="0" borderId="0" xfId="0" applyNumberFormat="1" applyFont="1" applyAlignment="1">
      <alignment horizontal="right"/>
    </xf>
    <xf numFmtId="2" fontId="43" fillId="0" borderId="0" xfId="0" applyNumberFormat="1" applyFont="1" applyAlignment="1">
      <alignment horizontal="right"/>
    </xf>
    <xf numFmtId="0" fontId="46" fillId="0" borderId="0" xfId="0" applyFont="1"/>
    <xf numFmtId="0" fontId="3" fillId="0" borderId="0" xfId="0" applyFont="1"/>
    <xf numFmtId="0" fontId="47" fillId="0" borderId="0" xfId="0" applyFont="1"/>
    <xf numFmtId="0" fontId="48" fillId="0" borderId="0" xfId="0" applyFont="1"/>
    <xf numFmtId="0" fontId="48" fillId="0" borderId="0" xfId="0" applyFont="1" applyAlignment="1">
      <alignment horizontal="center"/>
    </xf>
    <xf numFmtId="0" fontId="3" fillId="0" borderId="0" xfId="0" applyFont="1" applyAlignment="1">
      <alignment horizontal="left" vertical="center"/>
    </xf>
    <xf numFmtId="169" fontId="48" fillId="0" borderId="0" xfId="0" applyNumberFormat="1" applyFont="1"/>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54" fillId="0" borderId="0" xfId="0" applyFont="1" applyAlignment="1">
      <alignment horizontal="left"/>
    </xf>
    <xf numFmtId="0" fontId="54" fillId="0" borderId="0" xfId="0" applyFont="1"/>
    <xf numFmtId="0" fontId="55" fillId="0" borderId="0" xfId="0" applyFont="1"/>
    <xf numFmtId="0" fontId="56" fillId="0" borderId="0" xfId="0" applyFont="1"/>
  </cellXfs>
  <cellStyles count="3">
    <cellStyle name="Hyperlink" xfId="1" builtinId="8"/>
    <cellStyle name="Normal" xfId="0" builtinId="0"/>
    <cellStyle name="Normal 2" xfId="2" xr:uid="{00000000-0005-0000-0000-000003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50800</xdr:rowOff>
    </xdr:from>
    <xdr:to>
      <xdr:col>9</xdr:col>
      <xdr:colOff>381000</xdr:colOff>
      <xdr:row>19</xdr:row>
      <xdr:rowOff>77181</xdr:rowOff>
    </xdr:to>
    <xdr:pic>
      <xdr:nvPicPr>
        <xdr:cNvPr id="4" name="Picture 1">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xdr:blipFill>
      <xdr:spPr bwMode="auto">
        <a:xfrm>
          <a:off x="0" y="787400"/>
          <a:ext cx="7924800" cy="30743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34</xdr:row>
      <xdr:rowOff>0</xdr:rowOff>
    </xdr:from>
    <xdr:to>
      <xdr:col>8</xdr:col>
      <xdr:colOff>152400</xdr:colOff>
      <xdr:row>43</xdr:row>
      <xdr:rowOff>48628</xdr:rowOff>
    </xdr:to>
    <xdr:pic>
      <xdr:nvPicPr>
        <xdr:cNvPr id="4" name="Picture 1">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xdr:blipFill>
      <xdr:spPr bwMode="auto">
        <a:xfrm>
          <a:off x="2743200" y="482600"/>
          <a:ext cx="4191000" cy="1445628"/>
        </a:xfrm>
        <a:prstGeom prst="rect">
          <a:avLst/>
        </a:prstGeom>
      </xdr:spPr>
    </xdr:pic>
    <xdr:clientData/>
  </xdr:twoCellAnchor>
  <xdr:twoCellAnchor editAs="oneCell">
    <xdr:from>
      <xdr:col>2</xdr:col>
      <xdr:colOff>0</xdr:colOff>
      <xdr:row>45</xdr:row>
      <xdr:rowOff>152399</xdr:rowOff>
    </xdr:from>
    <xdr:to>
      <xdr:col>8</xdr:col>
      <xdr:colOff>180975</xdr:colOff>
      <xdr:row>56</xdr:row>
      <xdr:rowOff>125596</xdr:rowOff>
    </xdr:to>
    <xdr:pic>
      <xdr:nvPicPr>
        <xdr:cNvPr id="5" name="Picture 2">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xdr:blipFill>
      <xdr:spPr bwMode="auto">
        <a:xfrm>
          <a:off x="2743200" y="2336799"/>
          <a:ext cx="4219575" cy="1662297"/>
        </a:xfrm>
        <a:prstGeom prst="rect">
          <a:avLst/>
        </a:prstGeom>
      </xdr:spPr>
    </xdr:pic>
    <xdr:clientData/>
  </xdr:twoCellAnchor>
  <xdr:twoCellAnchor editAs="oneCell">
    <xdr:from>
      <xdr:col>11</xdr:col>
      <xdr:colOff>0</xdr:colOff>
      <xdr:row>34</xdr:row>
      <xdr:rowOff>0</xdr:rowOff>
    </xdr:from>
    <xdr:to>
      <xdr:col>15</xdr:col>
      <xdr:colOff>495299</xdr:colOff>
      <xdr:row>44</xdr:row>
      <xdr:rowOff>28687</xdr:rowOff>
    </xdr:to>
    <xdr:pic>
      <xdr:nvPicPr>
        <xdr:cNvPr id="6" name="Picture 3">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3"/>
        <a:stretch/>
      </xdr:blipFill>
      <xdr:spPr bwMode="auto">
        <a:xfrm>
          <a:off x="9080500" y="482600"/>
          <a:ext cx="3492500" cy="15780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mcmaster.com/" TargetMode="External"/><Relationship Id="rId1" Type="http://schemas.openxmlformats.org/officeDocument/2006/relationships/hyperlink" Target="https://www.idex-hs.com/pfa-tubing-natural-1-8-od-x-1-16-id-x-50ft.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hyperlink" Target="http://dx.doi.org/10.26198/5e156a63a8f75"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hyperlink" Target="https://www.idex-hs.com/pfa-tubing-natural-1-8-od-x-1-16-id-x-50ft.html" TargetMode="External"/><Relationship Id="rId1" Type="http://schemas.openxmlformats.org/officeDocument/2006/relationships/hyperlink" Target="http://www.bimba.com/en/Products-and-Cad/Tubing/Inch/Polyurethane-Tubing/18-OD-X-116-ID-Polyurethane-Tubing/18-OD-x-116-ID-Polyurethane-Tubing2/?searchRef=yes&amp;pn=PU-250-27"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Sales@jacopple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8"/>
  <sheetViews>
    <sheetView workbookViewId="0">
      <selection activeCell="B4" sqref="B4"/>
    </sheetView>
  </sheetViews>
  <sheetFormatPr baseColWidth="10" defaultColWidth="11" defaultRowHeight="16"/>
  <cols>
    <col min="1" max="1" width="40" customWidth="1"/>
    <col min="2" max="2" width="65.5" style="1" customWidth="1"/>
    <col min="3" max="3" width="94.33203125" customWidth="1"/>
    <col min="4" max="4" width="54" customWidth="1"/>
    <col min="5" max="5" width="14.1640625" customWidth="1"/>
    <col min="6" max="6" width="61.5" customWidth="1"/>
    <col min="7" max="7" width="45.83203125" customWidth="1"/>
    <col min="8" max="8" width="16" customWidth="1"/>
    <col min="9" max="9" width="35.6640625" customWidth="1"/>
  </cols>
  <sheetData>
    <row r="1" spans="1:9" ht="19">
      <c r="A1" s="2" t="s">
        <v>0</v>
      </c>
      <c r="B1" s="1" t="s">
        <v>1</v>
      </c>
      <c r="C1" t="s">
        <v>2</v>
      </c>
    </row>
    <row r="2" spans="1:9">
      <c r="A2" t="s">
        <v>3</v>
      </c>
      <c r="B2" s="3" t="s">
        <v>4</v>
      </c>
      <c r="C2" t="s">
        <v>5</v>
      </c>
    </row>
    <row r="3" spans="1:9">
      <c r="A3" t="s">
        <v>6</v>
      </c>
      <c r="B3" s="1" t="s">
        <v>7</v>
      </c>
    </row>
    <row r="4" spans="1:9">
      <c r="A4" t="s">
        <v>8</v>
      </c>
      <c r="B4" t="s">
        <v>9</v>
      </c>
    </row>
    <row r="5" spans="1:9">
      <c r="A5" t="s">
        <v>10</v>
      </c>
      <c r="B5" s="4" t="s">
        <v>11</v>
      </c>
    </row>
    <row r="6" spans="1:9">
      <c r="A6" s="5" t="s">
        <v>12</v>
      </c>
      <c r="B6" s="6" t="s">
        <v>13</v>
      </c>
      <c r="I6" t="s">
        <v>14</v>
      </c>
    </row>
    <row r="7" spans="1:9">
      <c r="A7" t="s">
        <v>15</v>
      </c>
      <c r="B7" s="4" t="s">
        <v>16</v>
      </c>
      <c r="I7" t="s">
        <v>17</v>
      </c>
    </row>
    <row r="8" spans="1:9">
      <c r="A8" t="s">
        <v>18</v>
      </c>
      <c r="B8" s="4" t="s">
        <v>16</v>
      </c>
    </row>
    <row r="9" spans="1:9">
      <c r="B9" s="4"/>
    </row>
    <row r="10" spans="1:9">
      <c r="A10" t="s">
        <v>19</v>
      </c>
      <c r="B10" s="4" t="s">
        <v>20</v>
      </c>
    </row>
    <row r="11" spans="1:9">
      <c r="B11" s="4" t="s">
        <v>21</v>
      </c>
    </row>
    <row r="12" spans="1:9">
      <c r="B12" s="4" t="s">
        <v>22</v>
      </c>
    </row>
    <row r="13" spans="1:9">
      <c r="B13" s="4" t="s">
        <v>23</v>
      </c>
    </row>
    <row r="14" spans="1:9">
      <c r="B14" s="4"/>
    </row>
    <row r="15" spans="1:9">
      <c r="A15" s="5" t="s">
        <v>24</v>
      </c>
      <c r="B15" s="4"/>
    </row>
    <row r="16" spans="1:9">
      <c r="A16" t="s">
        <v>25</v>
      </c>
      <c r="B16" s="4" t="s">
        <v>26</v>
      </c>
    </row>
    <row r="17" spans="1:9">
      <c r="A17" t="s">
        <v>27</v>
      </c>
      <c r="B17" s="4" t="s">
        <v>28</v>
      </c>
    </row>
    <row r="18" spans="1:9">
      <c r="A18" t="s">
        <v>29</v>
      </c>
      <c r="B18" s="4" t="s">
        <v>30</v>
      </c>
    </row>
    <row r="19" spans="1:9">
      <c r="A19" t="s">
        <v>31</v>
      </c>
      <c r="B19" s="4" t="s">
        <v>32</v>
      </c>
    </row>
    <row r="20" spans="1:9">
      <c r="A20" t="s">
        <v>33</v>
      </c>
      <c r="B20" s="4" t="s">
        <v>34</v>
      </c>
      <c r="C20" t="s">
        <v>35</v>
      </c>
    </row>
    <row r="21" spans="1:9">
      <c r="A21" s="5" t="s">
        <v>36</v>
      </c>
      <c r="B21" s="4" t="s">
        <v>37</v>
      </c>
    </row>
    <row r="22" spans="1:9">
      <c r="B22" s="4" t="s">
        <v>38</v>
      </c>
      <c r="C22" s="7"/>
      <c r="D22" s="7"/>
    </row>
    <row r="23" spans="1:9">
      <c r="B23" s="6" t="s">
        <v>39</v>
      </c>
      <c r="C23" s="7"/>
      <c r="D23" s="7"/>
    </row>
    <row r="24" spans="1:9">
      <c r="A24" s="5"/>
      <c r="B24" s="6" t="s">
        <v>40</v>
      </c>
      <c r="C24" s="7" t="s">
        <v>41</v>
      </c>
    </row>
    <row r="26" spans="1:9">
      <c r="A26" s="5" t="s">
        <v>42</v>
      </c>
      <c r="B26" s="8" t="s">
        <v>43</v>
      </c>
      <c r="C26" s="9" t="s">
        <v>44</v>
      </c>
      <c r="D26" s="9" t="s">
        <v>45</v>
      </c>
      <c r="E26" s="9" t="s">
        <v>46</v>
      </c>
      <c r="F26" s="9" t="s">
        <v>47</v>
      </c>
      <c r="G26" s="9" t="s">
        <v>48</v>
      </c>
      <c r="H26" s="9" t="s">
        <v>49</v>
      </c>
      <c r="I26" s="10" t="s">
        <v>50</v>
      </c>
    </row>
    <row r="27" spans="1:9" s="11" customFormat="1">
      <c r="B27" s="12">
        <v>50</v>
      </c>
      <c r="C27" s="11" t="s">
        <v>51</v>
      </c>
      <c r="D27" s="11" t="s">
        <v>52</v>
      </c>
      <c r="E27" s="11" t="s">
        <v>53</v>
      </c>
      <c r="F27" s="11" t="s">
        <v>54</v>
      </c>
      <c r="G27" s="13" t="s">
        <v>55</v>
      </c>
      <c r="I27" s="11" t="s">
        <v>56</v>
      </c>
    </row>
    <row r="28" spans="1:9" s="11" customFormat="1">
      <c r="B28" s="12">
        <v>50</v>
      </c>
      <c r="C28" s="11" t="s">
        <v>57</v>
      </c>
      <c r="D28" s="11" t="s">
        <v>52</v>
      </c>
      <c r="E28" s="11" t="s">
        <v>58</v>
      </c>
      <c r="F28" s="11" t="s">
        <v>54</v>
      </c>
      <c r="G28" s="13" t="s">
        <v>59</v>
      </c>
      <c r="I28" s="11" t="s">
        <v>56</v>
      </c>
    </row>
    <row r="29" spans="1:9">
      <c r="B29" s="1">
        <v>50</v>
      </c>
      <c r="C29" t="s">
        <v>60</v>
      </c>
      <c r="D29" t="s">
        <v>61</v>
      </c>
      <c r="E29" t="s">
        <v>62</v>
      </c>
      <c r="F29" t="s">
        <v>63</v>
      </c>
      <c r="G29">
        <f>0.25*B29</f>
        <v>12.5</v>
      </c>
    </row>
    <row r="30" spans="1:9">
      <c r="B30" s="1">
        <v>50</v>
      </c>
      <c r="C30" t="s">
        <v>64</v>
      </c>
      <c r="D30" t="s">
        <v>61</v>
      </c>
      <c r="E30" t="s">
        <v>65</v>
      </c>
      <c r="F30" t="s">
        <v>63</v>
      </c>
      <c r="G30" t="s">
        <v>66</v>
      </c>
      <c r="H30" t="s">
        <v>67</v>
      </c>
    </row>
    <row r="31" spans="1:9" s="11" customFormat="1">
      <c r="B31" s="12">
        <v>100</v>
      </c>
      <c r="C31" s="11" t="s">
        <v>68</v>
      </c>
      <c r="D31" s="11" t="s">
        <v>69</v>
      </c>
      <c r="E31" s="11" t="s">
        <v>70</v>
      </c>
      <c r="F31" s="11" t="s">
        <v>71</v>
      </c>
      <c r="G31" s="11" t="s">
        <v>72</v>
      </c>
      <c r="H31" s="11" t="s">
        <v>73</v>
      </c>
    </row>
    <row r="32" spans="1:9" s="11" customFormat="1">
      <c r="B32" s="12">
        <v>50</v>
      </c>
      <c r="C32" s="11" t="s">
        <v>74</v>
      </c>
      <c r="D32" s="11" t="s">
        <v>69</v>
      </c>
      <c r="E32" s="11" t="s">
        <v>75</v>
      </c>
      <c r="F32" s="11" t="s">
        <v>76</v>
      </c>
      <c r="G32" s="11" t="s">
        <v>77</v>
      </c>
    </row>
    <row r="33" spans="1:9">
      <c r="B33" s="14" t="s">
        <v>78</v>
      </c>
      <c r="C33" t="s">
        <v>79</v>
      </c>
      <c r="D33" t="s">
        <v>69</v>
      </c>
      <c r="E33" t="s">
        <v>80</v>
      </c>
      <c r="F33" t="s">
        <v>81</v>
      </c>
      <c r="G33" t="s">
        <v>78</v>
      </c>
    </row>
    <row r="34" spans="1:9" s="11" customFormat="1">
      <c r="B34" s="12">
        <v>50</v>
      </c>
      <c r="C34" s="11" t="s">
        <v>82</v>
      </c>
      <c r="D34" s="11" t="s">
        <v>61</v>
      </c>
      <c r="E34" s="11" t="s">
        <v>83</v>
      </c>
      <c r="F34" s="11" t="s">
        <v>84</v>
      </c>
      <c r="G34" s="11" t="s">
        <v>85</v>
      </c>
      <c r="H34" s="11" t="s">
        <v>86</v>
      </c>
      <c r="I34" s="11" t="s">
        <v>87</v>
      </c>
    </row>
    <row r="35" spans="1:9">
      <c r="B35" s="14" t="s">
        <v>78</v>
      </c>
      <c r="C35" t="s">
        <v>88</v>
      </c>
      <c r="D35" t="s">
        <v>69</v>
      </c>
      <c r="E35" t="s">
        <v>89</v>
      </c>
      <c r="F35" t="s">
        <v>81</v>
      </c>
      <c r="G35" t="s">
        <v>78</v>
      </c>
    </row>
    <row r="36" spans="1:9">
      <c r="B36" s="14" t="s">
        <v>78</v>
      </c>
      <c r="C36" t="s">
        <v>90</v>
      </c>
      <c r="D36" t="s">
        <v>69</v>
      </c>
      <c r="E36" t="s">
        <v>91</v>
      </c>
      <c r="F36" t="s">
        <v>81</v>
      </c>
      <c r="G36" t="s">
        <v>78</v>
      </c>
    </row>
    <row r="38" spans="1:9" s="11" customFormat="1">
      <c r="B38" s="12" t="s">
        <v>92</v>
      </c>
      <c r="C38" s="11" t="s">
        <v>93</v>
      </c>
      <c r="D38" s="11" t="s">
        <v>69</v>
      </c>
      <c r="E38" s="11" t="s">
        <v>94</v>
      </c>
      <c r="F38" s="11" t="s">
        <v>95</v>
      </c>
      <c r="G38" s="11" t="s">
        <v>96</v>
      </c>
      <c r="H38" s="15" t="s">
        <v>97</v>
      </c>
    </row>
    <row r="39" spans="1:9">
      <c r="B39" s="1" t="s">
        <v>98</v>
      </c>
      <c r="C39" t="s">
        <v>99</v>
      </c>
      <c r="D39" t="s">
        <v>69</v>
      </c>
      <c r="E39" t="s">
        <v>100</v>
      </c>
      <c r="G39" s="16" t="s">
        <v>101</v>
      </c>
    </row>
    <row r="40" spans="1:9" s="11" customFormat="1">
      <c r="B40" s="12" t="s">
        <v>102</v>
      </c>
      <c r="C40" s="11" t="s">
        <v>103</v>
      </c>
      <c r="D40" s="11" t="s">
        <v>104</v>
      </c>
      <c r="E40" s="15" t="s">
        <v>105</v>
      </c>
      <c r="F40" s="11" t="s">
        <v>106</v>
      </c>
      <c r="G40" s="11" t="s">
        <v>107</v>
      </c>
      <c r="H40" s="17" t="s">
        <v>108</v>
      </c>
    </row>
    <row r="41" spans="1:9">
      <c r="B41" s="1" t="s">
        <v>98</v>
      </c>
      <c r="C41" s="18" t="s">
        <v>109</v>
      </c>
      <c r="D41" t="s">
        <v>61</v>
      </c>
      <c r="E41" s="18" t="s">
        <v>110</v>
      </c>
      <c r="G41" s="18" t="s">
        <v>111</v>
      </c>
    </row>
    <row r="42" spans="1:9">
      <c r="B42" s="1" t="s">
        <v>98</v>
      </c>
      <c r="C42" s="19" t="s">
        <v>93</v>
      </c>
      <c r="D42" t="s">
        <v>61</v>
      </c>
      <c r="E42" t="s">
        <v>112</v>
      </c>
      <c r="G42" t="s">
        <v>113</v>
      </c>
    </row>
    <row r="43" spans="1:9" s="11" customFormat="1">
      <c r="B43" s="12" t="s">
        <v>114</v>
      </c>
      <c r="C43" s="11" t="s">
        <v>115</v>
      </c>
      <c r="D43" s="11" t="s">
        <v>116</v>
      </c>
      <c r="E43" s="20" t="s">
        <v>117</v>
      </c>
      <c r="F43" s="11" t="s">
        <v>118</v>
      </c>
      <c r="G43" s="11" t="s">
        <v>119</v>
      </c>
      <c r="H43" s="11" t="s">
        <v>120</v>
      </c>
    </row>
    <row r="44" spans="1:9" s="11" customFormat="1">
      <c r="B44" s="12">
        <v>50</v>
      </c>
      <c r="C44" s="11" t="s">
        <v>103</v>
      </c>
      <c r="D44" s="11" t="s">
        <v>121</v>
      </c>
      <c r="E44" s="11" t="s">
        <v>122</v>
      </c>
      <c r="F44" s="11" t="s">
        <v>123</v>
      </c>
      <c r="G44" s="11" t="s">
        <v>124</v>
      </c>
      <c r="H44" s="11" t="s">
        <v>125</v>
      </c>
    </row>
    <row r="45" spans="1:9">
      <c r="B45" s="1" t="s">
        <v>98</v>
      </c>
      <c r="C45" s="18" t="s">
        <v>126</v>
      </c>
      <c r="D45" t="s">
        <v>127</v>
      </c>
      <c r="E45" t="s">
        <v>128</v>
      </c>
      <c r="F45" s="19" t="s">
        <v>118</v>
      </c>
      <c r="H45" t="s">
        <v>129</v>
      </c>
    </row>
    <row r="46" spans="1:9" s="11" customFormat="1">
      <c r="B46" s="12" t="s">
        <v>130</v>
      </c>
      <c r="C46" s="11" t="s">
        <v>131</v>
      </c>
      <c r="D46" s="11" t="s">
        <v>132</v>
      </c>
      <c r="E46" s="11" t="s">
        <v>133</v>
      </c>
      <c r="F46" s="11" t="s">
        <v>134</v>
      </c>
      <c r="G46" s="11" t="s">
        <v>135</v>
      </c>
    </row>
    <row r="47" spans="1:9">
      <c r="B47" s="1">
        <v>50</v>
      </c>
      <c r="C47" s="11" t="s">
        <v>136</v>
      </c>
    </row>
    <row r="48" spans="1:9">
      <c r="A48" s="5"/>
      <c r="C48" s="11" t="s">
        <v>137</v>
      </c>
      <c r="G48" s="11" t="s">
        <v>138</v>
      </c>
      <c r="H48" t="s">
        <v>139</v>
      </c>
    </row>
    <row r="49" spans="1:4">
      <c r="B49" s="1" t="s">
        <v>140</v>
      </c>
      <c r="C49" s="11" t="s">
        <v>141</v>
      </c>
    </row>
    <row r="50" spans="1:4">
      <c r="C50" s="11" t="s">
        <v>142</v>
      </c>
    </row>
    <row r="51" spans="1:4" ht="34">
      <c r="A51" s="5" t="s">
        <v>143</v>
      </c>
      <c r="B51" s="21" t="s">
        <v>144</v>
      </c>
      <c r="C51" s="22" t="s">
        <v>145</v>
      </c>
    </row>
    <row r="52" spans="1:4">
      <c r="B52" s="4" t="s">
        <v>146</v>
      </c>
      <c r="C52" s="18" t="s">
        <v>147</v>
      </c>
      <c r="D52" t="s">
        <v>148</v>
      </c>
    </row>
    <row r="56" spans="1:4">
      <c r="B56" s="1" t="s">
        <v>149</v>
      </c>
      <c r="C56" s="23">
        <f>(PI()*(0.159/2)^2*100)</f>
        <v>1.9855650968850891</v>
      </c>
    </row>
    <row r="57" spans="1:4">
      <c r="A57" s="5" t="s">
        <v>150</v>
      </c>
      <c r="B57" s="1" t="s">
        <v>151</v>
      </c>
      <c r="C57" s="23">
        <f>(PI()*(0.3175/2)^2*100)</f>
        <v>7.9173043608984015</v>
      </c>
      <c r="D57" t="s">
        <v>152</v>
      </c>
    </row>
    <row r="58" spans="1:4">
      <c r="B58" s="1" t="s">
        <v>153</v>
      </c>
      <c r="C58">
        <v>4</v>
      </c>
      <c r="D58" t="s">
        <v>152</v>
      </c>
    </row>
    <row r="59" spans="1:4">
      <c r="B59" s="1" t="s">
        <v>154</v>
      </c>
      <c r="C59">
        <v>1.39</v>
      </c>
      <c r="D59" t="s">
        <v>155</v>
      </c>
    </row>
    <row r="60" spans="1:4">
      <c r="B60" s="1" t="s">
        <v>156</v>
      </c>
      <c r="C60" s="24">
        <v>4.5</v>
      </c>
      <c r="D60" t="s">
        <v>157</v>
      </c>
    </row>
    <row r="61" spans="1:4">
      <c r="B61" s="1" t="s">
        <v>158</v>
      </c>
      <c r="C61">
        <v>4.0999999999999996</v>
      </c>
      <c r="D61" t="s">
        <v>157</v>
      </c>
    </row>
    <row r="62" spans="1:4">
      <c r="B62" s="1" t="s">
        <v>159</v>
      </c>
      <c r="C62" s="24">
        <f>C58+(C61+C60)*C57</f>
        <v>72.088817503726247</v>
      </c>
      <c r="D62" t="s">
        <v>152</v>
      </c>
    </row>
    <row r="63" spans="1:4">
      <c r="B63" s="1" t="s">
        <v>160</v>
      </c>
      <c r="C63" s="24">
        <f>0.84*C56</f>
        <v>1.6678746813834748</v>
      </c>
      <c r="D63" t="s">
        <v>152</v>
      </c>
    </row>
    <row r="64" spans="1:4">
      <c r="B64" s="1" t="s">
        <v>161</v>
      </c>
    </row>
    <row r="66" spans="1:4">
      <c r="B66" s="1" t="s">
        <v>162</v>
      </c>
      <c r="C66">
        <v>71</v>
      </c>
      <c r="D66" t="s">
        <v>152</v>
      </c>
    </row>
    <row r="67" spans="1:4">
      <c r="B67" s="1" t="s">
        <v>163</v>
      </c>
      <c r="C67" s="25">
        <f>(C60+C61)*C57</f>
        <v>68.088817503726247</v>
      </c>
      <c r="D67" t="s">
        <v>152</v>
      </c>
    </row>
    <row r="68" spans="1:4">
      <c r="B68" s="26" t="s">
        <v>164</v>
      </c>
    </row>
    <row r="69" spans="1:4">
      <c r="B69" s="1" t="s">
        <v>165</v>
      </c>
    </row>
    <row r="71" spans="1:4">
      <c r="A71" s="5" t="s">
        <v>166</v>
      </c>
      <c r="B71" s="1" t="s">
        <v>167</v>
      </c>
    </row>
    <row r="73" spans="1:4">
      <c r="A73" s="5" t="s">
        <v>168</v>
      </c>
      <c r="B73" s="1" t="s">
        <v>169</v>
      </c>
    </row>
    <row r="75" spans="1:4" ht="34">
      <c r="A75" s="5" t="s">
        <v>170</v>
      </c>
      <c r="B75" s="27" t="s">
        <v>171</v>
      </c>
    </row>
    <row r="78" spans="1:4" ht="17">
      <c r="B78" s="28" t="s">
        <v>172</v>
      </c>
    </row>
  </sheetData>
  <hyperlinks>
    <hyperlink ref="H38" r:id="rId1" xr:uid="{00000000-0004-0000-0000-000000000000}"/>
    <hyperlink ref="E40" r:id="rId2" xr:uid="{00000000-0004-0000-0000-000001000000}"/>
  </hyperlink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Q60"/>
  <sheetViews>
    <sheetView workbookViewId="0">
      <selection activeCell="B44" sqref="B44"/>
    </sheetView>
  </sheetViews>
  <sheetFormatPr baseColWidth="10" defaultColWidth="11" defaultRowHeight="16"/>
  <cols>
    <col min="1" max="1" width="21.6640625" customWidth="1"/>
    <col min="2" max="2" width="13.6640625" customWidth="1"/>
    <col min="3" max="3" width="14" customWidth="1"/>
  </cols>
  <sheetData>
    <row r="2" spans="1:15" ht="18">
      <c r="A2" s="98" t="s">
        <v>527</v>
      </c>
      <c r="B2" s="99" t="s">
        <v>528</v>
      </c>
      <c r="C2" s="99" t="s">
        <v>529</v>
      </c>
      <c r="D2" s="99" t="s">
        <v>530</v>
      </c>
      <c r="E2" s="99" t="s">
        <v>531</v>
      </c>
      <c r="F2" s="100" t="s">
        <v>532</v>
      </c>
    </row>
    <row r="3" spans="1:15">
      <c r="A3" s="101" t="s">
        <v>533</v>
      </c>
      <c r="B3" s="102">
        <v>34.904000000000003</v>
      </c>
      <c r="C3" s="102">
        <v>2090.85</v>
      </c>
      <c r="D3" s="102">
        <v>2</v>
      </c>
      <c r="E3" s="102">
        <v>2298.39</v>
      </c>
      <c r="F3" s="103">
        <v>2</v>
      </c>
    </row>
    <row r="4" spans="1:15">
      <c r="A4" s="104" t="s">
        <v>534</v>
      </c>
      <c r="B4" s="105"/>
      <c r="C4" s="106">
        <f>C3/nutrients!$N$17</f>
        <v>2107.3113104515242</v>
      </c>
      <c r="D4" s="106"/>
      <c r="E4" s="106">
        <f>E3/nutrients!$N$17</f>
        <v>2316.4852776759108</v>
      </c>
      <c r="F4" s="107"/>
    </row>
    <row r="5" spans="1:15">
      <c r="A5" s="45" t="s">
        <v>359</v>
      </c>
      <c r="B5" s="46" t="s">
        <v>535</v>
      </c>
      <c r="C5" s="46" t="s">
        <v>536</v>
      </c>
      <c r="D5" s="46" t="s">
        <v>537</v>
      </c>
      <c r="E5" s="46" t="s">
        <v>538</v>
      </c>
      <c r="F5" s="46" t="s">
        <v>539</v>
      </c>
      <c r="G5" s="46" t="s">
        <v>540</v>
      </c>
      <c r="H5" s="46" t="s">
        <v>541</v>
      </c>
      <c r="I5" s="46" t="s">
        <v>542</v>
      </c>
      <c r="J5" s="46" t="s">
        <v>543</v>
      </c>
      <c r="K5" s="46"/>
      <c r="L5" s="108" t="s">
        <v>544</v>
      </c>
      <c r="M5" s="108" t="s">
        <v>532</v>
      </c>
      <c r="N5" s="108" t="s">
        <v>545</v>
      </c>
      <c r="O5" s="109" t="s">
        <v>546</v>
      </c>
    </row>
    <row r="6" spans="1:15">
      <c r="A6" s="40"/>
      <c r="B6" s="19"/>
      <c r="C6" s="19"/>
      <c r="D6" s="19"/>
      <c r="E6" s="19"/>
      <c r="F6" s="19"/>
      <c r="G6" s="19"/>
      <c r="H6" s="19"/>
      <c r="I6" s="19"/>
      <c r="J6" s="19"/>
      <c r="K6" s="19"/>
      <c r="L6" s="110" t="s">
        <v>547</v>
      </c>
      <c r="M6" s="110"/>
      <c r="N6" s="110" t="s">
        <v>547</v>
      </c>
      <c r="O6" s="111"/>
    </row>
    <row r="7" spans="1:15">
      <c r="A7" s="40">
        <v>2</v>
      </c>
      <c r="B7" s="19">
        <v>1</v>
      </c>
      <c r="C7" s="24">
        <v>2001.3401241379299</v>
      </c>
      <c r="D7" s="112">
        <v>2.4498365517241401</v>
      </c>
      <c r="E7" s="112">
        <v>34.667873103448201</v>
      </c>
      <c r="F7" s="112">
        <v>175.32084137931</v>
      </c>
      <c r="G7" s="19">
        <v>1</v>
      </c>
      <c r="H7" s="19">
        <v>46.999400000000001</v>
      </c>
      <c r="I7" s="19">
        <v>142.00276666666667</v>
      </c>
      <c r="J7" s="19" t="s">
        <v>548</v>
      </c>
      <c r="K7" s="19"/>
      <c r="L7" s="113">
        <v>2345.6756930702481</v>
      </c>
      <c r="M7" s="114">
        <v>2</v>
      </c>
      <c r="N7" s="113">
        <v>2255.7517079999998</v>
      </c>
      <c r="O7" s="111">
        <v>2</v>
      </c>
    </row>
    <row r="8" spans="1:15">
      <c r="A8" s="40">
        <v>2</v>
      </c>
      <c r="B8" s="19">
        <v>2</v>
      </c>
      <c r="C8" s="24">
        <v>1600.9619724137899</v>
      </c>
      <c r="D8" s="112">
        <v>2.8740510344827599</v>
      </c>
      <c r="E8" s="112">
        <v>34.521079999999998</v>
      </c>
      <c r="F8" s="112">
        <v>174.36057931034401</v>
      </c>
      <c r="G8" s="19">
        <v>2</v>
      </c>
      <c r="H8" s="19">
        <v>46.999400000000001</v>
      </c>
      <c r="I8" s="19">
        <v>142.00276666666667</v>
      </c>
      <c r="J8" s="19" t="s">
        <v>549</v>
      </c>
      <c r="K8" s="19"/>
      <c r="L8" s="113">
        <v>2334.3925410715301</v>
      </c>
      <c r="M8" s="114">
        <v>2</v>
      </c>
      <c r="N8" s="113">
        <v>2246.5980479999998</v>
      </c>
      <c r="O8" s="111">
        <v>2</v>
      </c>
    </row>
    <row r="9" spans="1:15">
      <c r="A9" s="40">
        <v>2</v>
      </c>
      <c r="B9" s="19">
        <v>5</v>
      </c>
      <c r="C9" s="24">
        <v>1200.81054687499</v>
      </c>
      <c r="D9" s="112">
        <v>3.9526390624999901</v>
      </c>
      <c r="E9" s="112">
        <v>34.364028124999997</v>
      </c>
      <c r="F9" s="112">
        <v>198.32732812500001</v>
      </c>
      <c r="G9" s="19">
        <v>3</v>
      </c>
      <c r="H9" s="19">
        <v>46.999400000000001</v>
      </c>
      <c r="I9" s="19">
        <v>142.00276666666667</v>
      </c>
      <c r="J9" s="19" t="s">
        <v>550</v>
      </c>
      <c r="K9" s="19"/>
      <c r="L9" s="113">
        <v>2310.0171432115881</v>
      </c>
      <c r="M9" s="114">
        <v>2</v>
      </c>
      <c r="N9" s="113">
        <v>2212.4543960000001</v>
      </c>
      <c r="O9" s="111">
        <v>2</v>
      </c>
    </row>
    <row r="10" spans="1:15">
      <c r="A10" s="40">
        <v>2</v>
      </c>
      <c r="B10" s="19">
        <v>9</v>
      </c>
      <c r="C10" s="24">
        <v>1000.05086206896</v>
      </c>
      <c r="D10" s="112">
        <v>5.0625910344827503</v>
      </c>
      <c r="E10" s="112">
        <v>34.321677931034401</v>
      </c>
      <c r="F10" s="112">
        <v>216.70490344827499</v>
      </c>
      <c r="G10" s="19">
        <v>4</v>
      </c>
      <c r="H10" s="19">
        <v>46.999400000000001</v>
      </c>
      <c r="I10" s="19">
        <v>142.00276666666667</v>
      </c>
      <c r="J10" s="19" t="s">
        <v>551</v>
      </c>
      <c r="K10" s="19"/>
      <c r="L10" s="113">
        <v>2293.652943349719</v>
      </c>
      <c r="M10" s="114">
        <v>2</v>
      </c>
      <c r="N10" s="113">
        <v>2185.263524</v>
      </c>
      <c r="O10" s="111">
        <v>2</v>
      </c>
    </row>
    <row r="11" spans="1:15">
      <c r="A11" s="40">
        <v>2</v>
      </c>
      <c r="B11" s="19">
        <v>11</v>
      </c>
      <c r="C11" s="24">
        <v>800.70874647887297</v>
      </c>
      <c r="D11" s="112">
        <v>7.1496281690140799</v>
      </c>
      <c r="E11" s="112">
        <v>34.440950704225301</v>
      </c>
      <c r="F11" s="112">
        <v>218.58505633802801</v>
      </c>
      <c r="G11" s="19">
        <v>5</v>
      </c>
      <c r="H11" s="19">
        <v>46.999400000000001</v>
      </c>
      <c r="I11" s="19">
        <v>142.00276666666667</v>
      </c>
      <c r="J11" s="19" t="s">
        <v>552</v>
      </c>
      <c r="K11" s="19"/>
      <c r="L11" s="113">
        <v>2291.1935663741883</v>
      </c>
      <c r="M11" s="114">
        <v>2</v>
      </c>
      <c r="N11" s="113">
        <v>2163.3747720000001</v>
      </c>
      <c r="O11" s="111">
        <v>2</v>
      </c>
    </row>
    <row r="12" spans="1:15">
      <c r="A12" s="40">
        <v>2</v>
      </c>
      <c r="B12" s="19">
        <v>14</v>
      </c>
      <c r="C12" s="24">
        <v>400.30763380281599</v>
      </c>
      <c r="D12" s="112">
        <v>9.06316338028169</v>
      </c>
      <c r="E12" s="112">
        <v>34.636432394366103</v>
      </c>
      <c r="F12" s="112">
        <v>270.38246478873202</v>
      </c>
      <c r="G12" s="19">
        <v>6</v>
      </c>
      <c r="H12" s="19">
        <v>46.999400000000001</v>
      </c>
      <c r="I12" s="19">
        <v>142.00276666666667</v>
      </c>
      <c r="J12" s="19" t="s">
        <v>553</v>
      </c>
      <c r="K12" s="19"/>
      <c r="L12" s="113">
        <v>2294.9109728649364</v>
      </c>
      <c r="M12" s="114">
        <v>6</v>
      </c>
      <c r="N12" s="113">
        <v>2128.7209160000002</v>
      </c>
      <c r="O12" s="111">
        <v>2</v>
      </c>
    </row>
    <row r="13" spans="1:15">
      <c r="A13" s="40">
        <v>2</v>
      </c>
      <c r="B13" s="19">
        <v>16</v>
      </c>
      <c r="C13" s="24">
        <v>300.89986885245901</v>
      </c>
      <c r="D13" s="112">
        <v>9.3144360655737692</v>
      </c>
      <c r="E13" s="112">
        <v>34.671909836065502</v>
      </c>
      <c r="F13" s="112">
        <v>269.45026229508198</v>
      </c>
      <c r="G13" s="19">
        <v>7</v>
      </c>
      <c r="H13" s="19">
        <v>46.999400000000001</v>
      </c>
      <c r="I13" s="19">
        <v>142.00276666666667</v>
      </c>
      <c r="J13" s="19" t="s">
        <v>554</v>
      </c>
      <c r="K13" s="19"/>
      <c r="L13" s="113">
        <v>2295.5418753463991</v>
      </c>
      <c r="M13" s="114">
        <v>2</v>
      </c>
      <c r="N13" s="113">
        <v>2129.0310399999998</v>
      </c>
      <c r="O13" s="111">
        <v>2</v>
      </c>
    </row>
    <row r="14" spans="1:15">
      <c r="A14" s="40">
        <v>2</v>
      </c>
      <c r="B14" s="19">
        <v>18</v>
      </c>
      <c r="C14" s="24">
        <v>201.447718309859</v>
      </c>
      <c r="D14" s="112">
        <v>9.1025492957746508</v>
      </c>
      <c r="E14" s="112">
        <v>34.598514084507002</v>
      </c>
      <c r="F14" s="112">
        <v>273.97945070422497</v>
      </c>
      <c r="G14" s="19">
        <v>8</v>
      </c>
      <c r="H14" s="19">
        <v>46.999400000000001</v>
      </c>
      <c r="I14" s="19">
        <v>142.00276666666667</v>
      </c>
      <c r="J14" s="19" t="s">
        <v>555</v>
      </c>
      <c r="K14" s="19"/>
      <c r="L14" s="113">
        <v>2293.3182876649857</v>
      </c>
      <c r="M14" s="114">
        <v>2</v>
      </c>
      <c r="N14" s="113">
        <v>2125.3395639999999</v>
      </c>
      <c r="O14" s="111">
        <v>2</v>
      </c>
    </row>
    <row r="15" spans="1:15">
      <c r="A15" s="40">
        <v>2</v>
      </c>
      <c r="B15" s="19">
        <v>23</v>
      </c>
      <c r="C15" s="24">
        <v>125.458657534246</v>
      </c>
      <c r="D15" s="112">
        <v>9.1893602739725999</v>
      </c>
      <c r="E15" s="112">
        <v>34.591298630136997</v>
      </c>
      <c r="F15" s="112">
        <v>271.34313698630098</v>
      </c>
      <c r="G15" s="19">
        <v>9</v>
      </c>
      <c r="H15" s="19">
        <v>46.999400000000001</v>
      </c>
      <c r="I15" s="19">
        <v>142.00276666666667</v>
      </c>
      <c r="J15" s="19" t="s">
        <v>556</v>
      </c>
      <c r="K15" s="19"/>
      <c r="L15" s="113">
        <v>2290.8884095208709</v>
      </c>
      <c r="M15" s="114">
        <v>2</v>
      </c>
      <c r="N15" s="113">
        <v>2128.0606520000001</v>
      </c>
      <c r="O15" s="111">
        <v>2</v>
      </c>
    </row>
    <row r="16" spans="1:15">
      <c r="A16" s="40">
        <v>2</v>
      </c>
      <c r="B16" s="19">
        <v>26</v>
      </c>
      <c r="C16" s="24">
        <v>100.926151724137</v>
      </c>
      <c r="D16" s="112">
        <v>9.6492634482758604</v>
      </c>
      <c r="E16" s="112">
        <v>34.632027586206902</v>
      </c>
      <c r="F16" s="112">
        <v>267.57839999999999</v>
      </c>
      <c r="G16" s="19">
        <v>10</v>
      </c>
      <c r="H16" s="19">
        <v>46.999400000000001</v>
      </c>
      <c r="I16" s="19">
        <v>142.00276666666667</v>
      </c>
      <c r="J16" s="19" t="s">
        <v>557</v>
      </c>
      <c r="K16" s="19"/>
      <c r="L16" s="113">
        <v>2292.3611361623507</v>
      </c>
      <c r="M16" s="114">
        <v>2</v>
      </c>
      <c r="N16" s="113">
        <v>2120.7677359999998</v>
      </c>
      <c r="O16" s="111">
        <v>2</v>
      </c>
    </row>
    <row r="17" spans="1:17">
      <c r="A17" s="40">
        <v>2</v>
      </c>
      <c r="B17" s="19">
        <v>32</v>
      </c>
      <c r="C17" s="24">
        <v>24.385785714285699</v>
      </c>
      <c r="D17" s="112">
        <v>11.409376190476101</v>
      </c>
      <c r="E17" s="112">
        <v>34.563936904761803</v>
      </c>
      <c r="F17" s="112">
        <v>280.57278571428498</v>
      </c>
      <c r="G17" s="19">
        <v>11</v>
      </c>
      <c r="H17" s="19">
        <v>46.999400000000001</v>
      </c>
      <c r="I17" s="19">
        <v>142.00276666666667</v>
      </c>
      <c r="J17" s="19" t="s">
        <v>558</v>
      </c>
      <c r="K17" s="19"/>
      <c r="L17" s="113">
        <v>2293.6834489671901</v>
      </c>
      <c r="M17" s="114">
        <v>2</v>
      </c>
      <c r="N17" s="113">
        <v>2088.9950319999998</v>
      </c>
      <c r="O17" s="111">
        <v>2</v>
      </c>
    </row>
    <row r="18" spans="1:17">
      <c r="A18" s="40">
        <v>2</v>
      </c>
      <c r="B18" s="19">
        <v>36</v>
      </c>
      <c r="C18" s="24">
        <v>6.16684827586207</v>
      </c>
      <c r="D18" s="112">
        <v>11.405992413793101</v>
      </c>
      <c r="E18" s="112">
        <v>34.56382</v>
      </c>
      <c r="F18" s="112">
        <v>280.74013793103398</v>
      </c>
      <c r="G18" s="19">
        <v>12</v>
      </c>
      <c r="H18" s="19">
        <v>46.999400000000001</v>
      </c>
      <c r="I18" s="19">
        <v>142.00276666666667</v>
      </c>
      <c r="J18" s="19" t="s">
        <v>559</v>
      </c>
      <c r="K18" s="19"/>
      <c r="L18" s="115">
        <v>2293.283352188872</v>
      </c>
      <c r="M18" s="114">
        <v>2</v>
      </c>
      <c r="N18" s="115">
        <v>2089.025044</v>
      </c>
      <c r="O18" s="111">
        <v>2</v>
      </c>
    </row>
    <row r="19" spans="1:17">
      <c r="A19" s="40">
        <v>4</v>
      </c>
      <c r="B19" s="19">
        <v>1</v>
      </c>
      <c r="C19" s="24">
        <v>2000.6478275862</v>
      </c>
      <c r="D19" s="112">
        <v>2.44130689655172</v>
      </c>
      <c r="E19" s="112">
        <v>34.671917241379198</v>
      </c>
      <c r="F19" s="112">
        <v>173.75893793103401</v>
      </c>
      <c r="G19" s="19">
        <v>13</v>
      </c>
      <c r="H19" s="116">
        <v>46.99731666666667</v>
      </c>
      <c r="I19" s="116">
        <v>141.99993333333333</v>
      </c>
      <c r="J19" s="19" t="s">
        <v>560</v>
      </c>
      <c r="K19" s="19"/>
      <c r="L19" s="113">
        <v>2352.2510127964597</v>
      </c>
      <c r="M19" s="114">
        <v>2</v>
      </c>
      <c r="N19" s="113">
        <v>2259.079608</v>
      </c>
      <c r="O19" s="111">
        <v>2</v>
      </c>
    </row>
    <row r="20" spans="1:17">
      <c r="A20" s="40">
        <v>4</v>
      </c>
      <c r="B20" s="19">
        <v>3</v>
      </c>
      <c r="C20" s="24">
        <v>1600.4454068965499</v>
      </c>
      <c r="D20" s="112">
        <v>2.81080620689655</v>
      </c>
      <c r="E20" s="112">
        <v>34.527464827586201</v>
      </c>
      <c r="F20" s="112">
        <v>175.37957931034401</v>
      </c>
      <c r="G20" s="19">
        <v>14</v>
      </c>
      <c r="H20" s="116">
        <v>46.99731666666667</v>
      </c>
      <c r="I20" s="116">
        <v>141.99993333333333</v>
      </c>
      <c r="J20" s="19" t="s">
        <v>561</v>
      </c>
      <c r="K20" s="19"/>
      <c r="L20" s="113">
        <v>2333.7811199002349</v>
      </c>
      <c r="M20" s="114">
        <v>2</v>
      </c>
      <c r="N20" s="113">
        <v>2247.6450359999999</v>
      </c>
      <c r="O20" s="111">
        <v>2</v>
      </c>
    </row>
    <row r="21" spans="1:17">
      <c r="A21" s="40">
        <v>4</v>
      </c>
      <c r="B21" s="19">
        <v>5</v>
      </c>
      <c r="C21" s="24">
        <v>1199.89614482758</v>
      </c>
      <c r="D21" s="112">
        <v>3.8696455172413802</v>
      </c>
      <c r="E21" s="112">
        <v>34.382925517241397</v>
      </c>
      <c r="F21" s="112">
        <v>193.86460689655101</v>
      </c>
      <c r="G21" s="19">
        <v>15</v>
      </c>
      <c r="H21" s="116">
        <v>46.99731666666667</v>
      </c>
      <c r="I21" s="116">
        <v>141.99993333333333</v>
      </c>
      <c r="J21" s="19" t="s">
        <v>562</v>
      </c>
      <c r="K21" s="19"/>
      <c r="L21" s="113">
        <v>2313.8319562531728</v>
      </c>
      <c r="M21" s="114">
        <v>2</v>
      </c>
      <c r="N21" s="113">
        <v>2215.9523639999998</v>
      </c>
      <c r="O21" s="111">
        <v>2</v>
      </c>
    </row>
    <row r="22" spans="1:17">
      <c r="A22" s="40">
        <v>4</v>
      </c>
      <c r="B22" s="19">
        <v>7</v>
      </c>
      <c r="C22" s="24">
        <v>799.60358620689703</v>
      </c>
      <c r="D22" s="112">
        <v>6.4069606896551701</v>
      </c>
      <c r="E22" s="112">
        <v>34.384039999999999</v>
      </c>
      <c r="F22" s="112">
        <v>219.848827586206</v>
      </c>
      <c r="G22" s="19">
        <v>16</v>
      </c>
      <c r="H22" s="116">
        <v>46.99731666666667</v>
      </c>
      <c r="I22" s="116">
        <v>141.99993333333333</v>
      </c>
      <c r="J22" s="19" t="s">
        <v>563</v>
      </c>
      <c r="K22" s="19"/>
      <c r="L22" s="113">
        <v>2289.8135647283889</v>
      </c>
      <c r="M22" s="114">
        <v>2</v>
      </c>
      <c r="N22" s="113">
        <v>2170.0139959999997</v>
      </c>
      <c r="O22" s="111">
        <v>2</v>
      </c>
    </row>
    <row r="23" spans="1:17">
      <c r="A23" s="40">
        <v>4</v>
      </c>
      <c r="B23" s="19">
        <v>14</v>
      </c>
      <c r="C23" s="24">
        <v>351.60154482758497</v>
      </c>
      <c r="D23" s="112">
        <v>9.1806131034482803</v>
      </c>
      <c r="E23" s="112">
        <v>34.6551372413793</v>
      </c>
      <c r="F23" s="112">
        <v>259.28659310344801</v>
      </c>
      <c r="G23" s="19">
        <v>17</v>
      </c>
      <c r="H23" s="116">
        <v>46.99731666666667</v>
      </c>
      <c r="I23" s="116">
        <v>141.99993333333333</v>
      </c>
      <c r="J23" s="19" t="s">
        <v>564</v>
      </c>
      <c r="K23" s="19"/>
      <c r="L23" s="113">
        <v>2294.810344598724</v>
      </c>
      <c r="M23" s="114">
        <v>2</v>
      </c>
      <c r="N23" s="113">
        <v>2131.9287679999998</v>
      </c>
      <c r="O23" s="111">
        <v>2</v>
      </c>
    </row>
    <row r="24" spans="1:17">
      <c r="A24" s="40">
        <v>4</v>
      </c>
      <c r="B24" s="19">
        <v>18</v>
      </c>
      <c r="C24" s="24">
        <v>300.81904827586197</v>
      </c>
      <c r="D24" s="112">
        <v>9.49666827586206</v>
      </c>
      <c r="E24" s="112">
        <v>34.707176551724103</v>
      </c>
      <c r="F24" s="112">
        <v>263.19129655172401</v>
      </c>
      <c r="G24" s="19">
        <v>18</v>
      </c>
      <c r="H24" s="116">
        <v>46.99731666666667</v>
      </c>
      <c r="I24" s="116">
        <v>141.99993333333333</v>
      </c>
      <c r="J24" s="19" t="s">
        <v>565</v>
      </c>
      <c r="K24" s="19"/>
      <c r="L24" s="113">
        <v>2296.779165068881</v>
      </c>
      <c r="M24" s="114">
        <v>6</v>
      </c>
      <c r="N24" s="113">
        <v>2127.5069999999996</v>
      </c>
      <c r="O24" s="111">
        <v>2</v>
      </c>
    </row>
    <row r="25" spans="1:17">
      <c r="A25" s="40">
        <v>4</v>
      </c>
      <c r="B25" s="19">
        <v>21</v>
      </c>
      <c r="C25" s="24">
        <v>199.77269655172299</v>
      </c>
      <c r="D25" s="112">
        <v>9.2256096551724092</v>
      </c>
      <c r="E25" s="112">
        <v>34.617918620689601</v>
      </c>
      <c r="F25" s="112">
        <v>271.13735862068899</v>
      </c>
      <c r="G25" s="19">
        <v>19</v>
      </c>
      <c r="H25" s="116">
        <v>46.99731666666667</v>
      </c>
      <c r="I25" s="116">
        <v>141.99993333333333</v>
      </c>
      <c r="J25" s="19" t="s">
        <v>566</v>
      </c>
      <c r="K25" s="19"/>
      <c r="L25" s="113">
        <v>2294.0398512307142</v>
      </c>
      <c r="M25" s="114">
        <v>2</v>
      </c>
      <c r="N25" s="113">
        <v>2125.4661839999999</v>
      </c>
      <c r="O25" s="111">
        <v>2</v>
      </c>
    </row>
    <row r="26" spans="1:17">
      <c r="A26" s="40">
        <v>4</v>
      </c>
      <c r="B26" s="19">
        <v>25</v>
      </c>
      <c r="C26" s="24">
        <v>150.912289655172</v>
      </c>
      <c r="D26" s="112">
        <v>9.8646696551724098</v>
      </c>
      <c r="E26" s="112">
        <v>34.731348965517199</v>
      </c>
      <c r="F26" s="112">
        <v>264.20606896551698</v>
      </c>
      <c r="G26" s="19">
        <v>20</v>
      </c>
      <c r="H26" s="116">
        <v>46.99731666666667</v>
      </c>
      <c r="I26" s="116">
        <v>141.99993333333333</v>
      </c>
      <c r="J26" s="19" t="s">
        <v>567</v>
      </c>
      <c r="K26" s="19"/>
      <c r="L26" s="113">
        <v>2298.1814670258018</v>
      </c>
      <c r="M26" s="114">
        <v>2</v>
      </c>
      <c r="N26" s="113">
        <v>2125.0960359999999</v>
      </c>
      <c r="O26" s="111">
        <v>2</v>
      </c>
    </row>
    <row r="27" spans="1:17">
      <c r="A27" s="40">
        <v>4</v>
      </c>
      <c r="B27" s="19">
        <v>27</v>
      </c>
      <c r="C27" s="24">
        <v>100.005620689655</v>
      </c>
      <c r="D27" s="112">
        <v>11.7578431034482</v>
      </c>
      <c r="E27" s="112">
        <v>34.709677586206901</v>
      </c>
      <c r="F27" s="112">
        <v>270.77244827586202</v>
      </c>
      <c r="G27" s="19">
        <v>21</v>
      </c>
      <c r="H27" s="116">
        <v>46.99731666666667</v>
      </c>
      <c r="I27" s="116">
        <v>141.99993333333333</v>
      </c>
      <c r="J27" s="19" t="s">
        <v>568</v>
      </c>
      <c r="K27" s="19"/>
      <c r="L27" s="113">
        <v>2302.0948444221863</v>
      </c>
      <c r="M27" s="114">
        <v>2</v>
      </c>
      <c r="N27" s="113">
        <v>2094.9039640000001</v>
      </c>
      <c r="O27" s="111">
        <v>2</v>
      </c>
    </row>
    <row r="28" spans="1:17">
      <c r="A28" s="40">
        <v>4</v>
      </c>
      <c r="B28" s="19">
        <v>29</v>
      </c>
      <c r="C28" s="24">
        <v>75.690098591549301</v>
      </c>
      <c r="D28" s="112">
        <v>11.7537816901408</v>
      </c>
      <c r="E28" s="112">
        <v>34.686098591549197</v>
      </c>
      <c r="F28" s="112">
        <v>274.13998591549199</v>
      </c>
      <c r="G28" s="19">
        <v>27</v>
      </c>
      <c r="H28" s="116">
        <v>46.99731666666667</v>
      </c>
      <c r="I28" s="116">
        <v>141.99993333333333</v>
      </c>
      <c r="J28" s="19" t="s">
        <v>569</v>
      </c>
      <c r="K28" s="19"/>
      <c r="L28" s="113">
        <v>2301.7548024320581</v>
      </c>
      <c r="M28" s="114">
        <v>6</v>
      </c>
      <c r="N28" s="113">
        <v>2090.3921600000003</v>
      </c>
      <c r="O28" s="111">
        <v>2</v>
      </c>
    </row>
    <row r="29" spans="1:17">
      <c r="A29" s="40">
        <v>4</v>
      </c>
      <c r="B29" s="19">
        <v>34</v>
      </c>
      <c r="C29" s="24">
        <v>25.179937931034399</v>
      </c>
      <c r="D29" s="112">
        <v>11.940777241379299</v>
      </c>
      <c r="E29" s="112">
        <v>34.682596551724103</v>
      </c>
      <c r="F29" s="112">
        <v>278.06209655172302</v>
      </c>
      <c r="G29" s="19">
        <v>23</v>
      </c>
      <c r="H29" s="116">
        <v>46.99731666666667</v>
      </c>
      <c r="I29" s="116">
        <v>141.99993333333333</v>
      </c>
      <c r="J29" s="19" t="s">
        <v>570</v>
      </c>
      <c r="K29" s="19"/>
      <c r="L29" s="113">
        <v>2302.2541179761115</v>
      </c>
      <c r="M29" s="114">
        <v>2</v>
      </c>
      <c r="N29" s="113">
        <v>2084.2997239999995</v>
      </c>
      <c r="O29" s="111">
        <v>2</v>
      </c>
    </row>
    <row r="30" spans="1:17">
      <c r="A30" s="40">
        <v>4</v>
      </c>
      <c r="B30" s="19">
        <v>35</v>
      </c>
      <c r="C30" s="24">
        <v>5.3470588235293999</v>
      </c>
      <c r="D30" s="112">
        <v>11.932797794117601</v>
      </c>
      <c r="E30" s="112">
        <v>34.658452205882298</v>
      </c>
      <c r="F30" s="112">
        <v>278.65130147058801</v>
      </c>
      <c r="G30" s="19">
        <v>24</v>
      </c>
      <c r="H30" s="116">
        <v>46.99731666666667</v>
      </c>
      <c r="I30" s="116">
        <v>141.99993333333333</v>
      </c>
      <c r="J30" s="19" t="s">
        <v>571</v>
      </c>
      <c r="K30" s="19"/>
      <c r="L30" s="115">
        <v>2300.6013779879704</v>
      </c>
      <c r="M30" s="114">
        <v>2</v>
      </c>
      <c r="N30" s="115">
        <v>2087.2509040000004</v>
      </c>
      <c r="O30" s="111">
        <v>2</v>
      </c>
    </row>
    <row r="31" spans="1:17">
      <c r="A31" s="76"/>
      <c r="B31" s="43"/>
      <c r="C31" s="43"/>
      <c r="D31" s="43"/>
      <c r="E31" s="43"/>
      <c r="F31" s="43"/>
      <c r="G31" s="43"/>
      <c r="H31" s="43"/>
      <c r="I31" s="43"/>
      <c r="J31" s="43"/>
      <c r="K31" s="43"/>
      <c r="L31" s="43"/>
      <c r="M31" s="43"/>
      <c r="N31" s="43"/>
      <c r="O31" s="44"/>
    </row>
    <row r="32" spans="1:17">
      <c r="A32" s="117" t="s">
        <v>572</v>
      </c>
      <c r="B32" s="118"/>
      <c r="C32" s="118"/>
      <c r="D32" s="118"/>
      <c r="E32" s="118"/>
      <c r="F32" s="118"/>
      <c r="G32" s="118"/>
      <c r="H32" s="118"/>
      <c r="I32" s="118"/>
      <c r="J32" s="117" t="s">
        <v>573</v>
      </c>
      <c r="K32" s="118"/>
      <c r="L32" s="118"/>
      <c r="M32" s="118"/>
      <c r="N32" s="118"/>
      <c r="O32" s="118"/>
      <c r="P32" s="118"/>
      <c r="Q32" s="118"/>
    </row>
    <row r="33" spans="1:17">
      <c r="A33" s="118"/>
      <c r="B33" s="118"/>
      <c r="C33" s="118"/>
      <c r="D33" s="118"/>
      <c r="E33" s="118"/>
      <c r="F33" s="118"/>
      <c r="G33" s="118"/>
      <c r="H33" s="118"/>
      <c r="I33" s="118"/>
      <c r="J33" s="118"/>
      <c r="K33" s="118"/>
      <c r="L33" s="118"/>
      <c r="M33" s="118"/>
      <c r="N33" s="118"/>
      <c r="O33" s="118"/>
      <c r="P33" s="118"/>
      <c r="Q33" s="118"/>
    </row>
    <row r="34" spans="1:17">
      <c r="A34" s="117" t="s">
        <v>574</v>
      </c>
      <c r="B34" s="118"/>
      <c r="C34" s="118"/>
      <c r="D34" s="118"/>
      <c r="E34" s="118"/>
      <c r="F34" s="118"/>
      <c r="G34" s="118"/>
      <c r="H34" s="118"/>
      <c r="I34" s="118"/>
      <c r="J34" s="117" t="s">
        <v>574</v>
      </c>
      <c r="K34" s="118"/>
      <c r="L34" s="118"/>
      <c r="M34" s="118"/>
      <c r="N34" s="118"/>
      <c r="O34" s="118"/>
      <c r="P34" s="118"/>
      <c r="Q34" s="118"/>
    </row>
    <row r="35" spans="1:17">
      <c r="A35" s="119" t="s">
        <v>544</v>
      </c>
      <c r="B35" s="120" t="s">
        <v>547</v>
      </c>
      <c r="C35" s="118"/>
      <c r="D35" s="118"/>
      <c r="E35" s="118"/>
      <c r="F35" s="118"/>
      <c r="G35" s="118"/>
      <c r="H35" s="118"/>
      <c r="I35" s="118"/>
      <c r="J35" s="121" t="s">
        <v>575</v>
      </c>
      <c r="K35" s="122" t="s">
        <v>547</v>
      </c>
      <c r="L35" s="118"/>
      <c r="M35" s="118"/>
      <c r="N35" s="118"/>
      <c r="O35" s="118"/>
      <c r="P35" s="118"/>
      <c r="Q35" s="118"/>
    </row>
    <row r="36" spans="1:17">
      <c r="A36" s="123" t="s">
        <v>341</v>
      </c>
      <c r="B36" s="124">
        <v>2193.4898764705881</v>
      </c>
      <c r="C36" s="118"/>
      <c r="D36" s="118"/>
      <c r="E36" s="118"/>
      <c r="F36" s="118"/>
      <c r="G36" s="118"/>
      <c r="H36" s="118"/>
      <c r="I36" s="118"/>
      <c r="J36" s="125" t="s">
        <v>576</v>
      </c>
      <c r="K36" s="125"/>
      <c r="L36" s="118"/>
      <c r="M36" s="118"/>
      <c r="N36" s="118"/>
      <c r="O36" s="118"/>
      <c r="P36" s="118"/>
      <c r="Q36" s="118"/>
    </row>
    <row r="37" spans="1:17">
      <c r="A37" s="126" t="s">
        <v>577</v>
      </c>
      <c r="B37" s="124">
        <v>0.73094287698268423</v>
      </c>
      <c r="C37" s="118"/>
      <c r="D37" s="118"/>
      <c r="E37" s="118"/>
      <c r="F37" s="118"/>
      <c r="G37" s="118"/>
      <c r="H37" s="118"/>
      <c r="I37" s="118"/>
      <c r="J37" s="125" t="s">
        <v>341</v>
      </c>
      <c r="K37" s="127">
        <v>2019.3325</v>
      </c>
      <c r="L37" s="118"/>
      <c r="M37" s="118"/>
      <c r="N37" s="118"/>
      <c r="O37" s="118"/>
      <c r="P37" s="118"/>
      <c r="Q37" s="118"/>
    </row>
    <row r="38" spans="1:17">
      <c r="A38" s="123" t="s">
        <v>578</v>
      </c>
      <c r="B38" s="128">
        <v>17</v>
      </c>
      <c r="C38" s="118"/>
      <c r="D38" s="118"/>
      <c r="E38" s="118"/>
      <c r="F38" s="118"/>
      <c r="G38" s="118"/>
      <c r="H38" s="118"/>
      <c r="I38" s="118"/>
      <c r="J38" s="129" t="s">
        <v>577</v>
      </c>
      <c r="K38" s="130">
        <v>2.4006856659434934</v>
      </c>
      <c r="L38" s="118"/>
      <c r="M38" s="118"/>
      <c r="N38" s="118"/>
      <c r="O38" s="118"/>
      <c r="P38" s="118"/>
      <c r="Q38" s="118"/>
    </row>
    <row r="39" spans="1:17">
      <c r="A39" s="126" t="s">
        <v>579</v>
      </c>
      <c r="B39" s="124">
        <v>2195.6827051015362</v>
      </c>
      <c r="C39" s="118"/>
      <c r="D39" s="118"/>
      <c r="E39" s="118"/>
      <c r="F39" s="118"/>
      <c r="G39" s="118"/>
      <c r="H39" s="118"/>
      <c r="I39" s="118"/>
      <c r="J39" s="125" t="s">
        <v>578</v>
      </c>
      <c r="K39" s="125">
        <v>4</v>
      </c>
      <c r="L39" s="118"/>
      <c r="M39" s="118"/>
      <c r="N39" s="118"/>
      <c r="O39" s="118"/>
      <c r="P39" s="118"/>
      <c r="Q39" s="118"/>
    </row>
    <row r="40" spans="1:17">
      <c r="A40" s="123" t="s">
        <v>580</v>
      </c>
      <c r="B40" s="124">
        <v>2194.9517622245535</v>
      </c>
      <c r="C40" s="118"/>
      <c r="D40" s="118"/>
      <c r="E40" s="118"/>
      <c r="F40" s="118"/>
      <c r="G40" s="118"/>
      <c r="H40" s="118"/>
      <c r="I40" s="118"/>
      <c r="J40" s="129" t="s">
        <v>579</v>
      </c>
      <c r="K40" s="130">
        <v>2026.5345569978304</v>
      </c>
      <c r="L40" s="118"/>
      <c r="M40" s="118"/>
      <c r="N40" s="118"/>
      <c r="O40" s="118"/>
      <c r="P40" s="118"/>
      <c r="Q40" s="118"/>
    </row>
    <row r="41" spans="1:17">
      <c r="A41" s="126" t="s">
        <v>581</v>
      </c>
      <c r="B41" s="124">
        <v>2192.0279907166228</v>
      </c>
      <c r="C41" s="118"/>
      <c r="D41" s="118"/>
      <c r="E41" s="118"/>
      <c r="F41" s="118"/>
      <c r="G41" s="118"/>
      <c r="H41" s="118"/>
      <c r="I41" s="118"/>
      <c r="J41" s="125" t="s">
        <v>580</v>
      </c>
      <c r="K41" s="127">
        <v>2024.1338713318869</v>
      </c>
      <c r="L41" s="118"/>
      <c r="M41" s="118"/>
      <c r="N41" s="118"/>
      <c r="O41" s="118"/>
      <c r="P41" s="118"/>
      <c r="Q41" s="118"/>
    </row>
    <row r="42" spans="1:17">
      <c r="A42" s="123" t="s">
        <v>582</v>
      </c>
      <c r="B42" s="124">
        <v>2191.2970478396401</v>
      </c>
      <c r="C42" s="118"/>
      <c r="D42" s="118"/>
      <c r="E42" s="118"/>
      <c r="F42" s="118"/>
      <c r="G42" s="118"/>
      <c r="H42" s="118"/>
      <c r="I42" s="118"/>
      <c r="J42" s="129" t="s">
        <v>581</v>
      </c>
      <c r="K42" s="130">
        <v>2014.5311286681131</v>
      </c>
      <c r="L42" s="118"/>
      <c r="M42" s="118"/>
      <c r="N42" s="118"/>
      <c r="O42" s="118"/>
      <c r="P42" s="118"/>
      <c r="Q42" s="118"/>
    </row>
    <row r="43" spans="1:17">
      <c r="A43" s="126" t="s">
        <v>583</v>
      </c>
      <c r="B43" s="131">
        <v>2207.64</v>
      </c>
      <c r="C43" s="118"/>
      <c r="D43" s="118"/>
      <c r="E43" s="118"/>
      <c r="F43" s="118"/>
      <c r="G43" s="118"/>
      <c r="H43" s="118"/>
      <c r="I43" s="118"/>
      <c r="J43" s="125" t="s">
        <v>582</v>
      </c>
      <c r="K43" s="127">
        <v>2012.1304430021696</v>
      </c>
      <c r="L43" s="118"/>
      <c r="M43" s="118"/>
      <c r="N43" s="118"/>
      <c r="O43" s="118"/>
      <c r="P43" s="118"/>
      <c r="Q43" s="118"/>
    </row>
    <row r="44" spans="1:17">
      <c r="A44" s="132" t="s">
        <v>584</v>
      </c>
      <c r="B44" s="132">
        <f>B37*1.96</f>
        <v>1.432648038886061</v>
      </c>
      <c r="C44" s="118"/>
      <c r="D44" s="118"/>
      <c r="E44" s="118"/>
      <c r="F44" s="118"/>
      <c r="G44" s="118"/>
      <c r="H44" s="118"/>
      <c r="I44" s="118"/>
      <c r="J44" s="133" t="s">
        <v>585</v>
      </c>
      <c r="K44" s="129">
        <v>2017.95</v>
      </c>
      <c r="L44" s="118"/>
      <c r="M44" s="118"/>
      <c r="N44" s="118"/>
      <c r="O44" s="118"/>
      <c r="P44" s="118"/>
      <c r="Q44" s="118"/>
    </row>
    <row r="45" spans="1:17">
      <c r="A45" s="118"/>
      <c r="B45" s="118"/>
      <c r="C45" s="118"/>
      <c r="D45" s="118"/>
      <c r="E45" s="118"/>
      <c r="F45" s="118"/>
      <c r="G45" s="118"/>
      <c r="H45" s="118"/>
      <c r="I45" s="118"/>
      <c r="J45" s="132" t="s">
        <v>584</v>
      </c>
      <c r="K45" s="132">
        <f>K38*1.96</f>
        <v>4.7053439052492472</v>
      </c>
      <c r="L45" s="118"/>
      <c r="M45" s="118"/>
      <c r="N45" s="118"/>
      <c r="O45" s="118"/>
      <c r="P45" s="118"/>
      <c r="Q45" s="118"/>
    </row>
    <row r="46" spans="1:17">
      <c r="A46" s="134" t="s">
        <v>586</v>
      </c>
      <c r="B46" s="135"/>
      <c r="C46" s="118"/>
      <c r="D46" s="118"/>
      <c r="E46" s="118"/>
      <c r="F46" s="118"/>
      <c r="G46" s="118"/>
      <c r="H46" s="118"/>
      <c r="I46" s="118"/>
      <c r="J46" s="118"/>
      <c r="K46" s="118"/>
      <c r="L46" s="118"/>
      <c r="M46" s="118"/>
      <c r="N46" s="118"/>
      <c r="O46" s="118"/>
      <c r="P46" s="118"/>
      <c r="Q46" s="118"/>
    </row>
    <row r="47" spans="1:17">
      <c r="A47" s="136" t="s">
        <v>587</v>
      </c>
      <c r="B47" s="135"/>
      <c r="C47" s="118"/>
      <c r="D47" s="118"/>
      <c r="E47" s="118"/>
      <c r="F47" s="118"/>
      <c r="G47" s="118"/>
      <c r="H47" s="118"/>
      <c r="I47" s="118"/>
      <c r="J47" s="137" t="s">
        <v>588</v>
      </c>
      <c r="K47" s="137" t="s">
        <v>589</v>
      </c>
      <c r="L47" s="137" t="s">
        <v>590</v>
      </c>
      <c r="M47" s="137" t="s">
        <v>591</v>
      </c>
      <c r="N47" s="118"/>
      <c r="O47" s="118"/>
      <c r="P47" s="118"/>
      <c r="Q47" s="118"/>
    </row>
    <row r="48" spans="1:17">
      <c r="A48" s="138" t="s">
        <v>576</v>
      </c>
      <c r="B48" s="139"/>
      <c r="C48" s="118"/>
      <c r="D48" s="118"/>
      <c r="E48" s="118"/>
      <c r="F48" s="118"/>
      <c r="G48" s="118"/>
      <c r="H48" s="118"/>
      <c r="I48" s="118"/>
      <c r="J48" s="140">
        <v>482</v>
      </c>
      <c r="K48" s="141">
        <v>2017.37</v>
      </c>
      <c r="L48" s="141">
        <v>0.58000000000015461</v>
      </c>
      <c r="M48" s="142" t="s">
        <v>592</v>
      </c>
      <c r="N48" s="118"/>
      <c r="O48" s="118"/>
      <c r="P48" s="118"/>
      <c r="Q48" s="118"/>
    </row>
    <row r="49" spans="1:17">
      <c r="A49" s="143" t="s">
        <v>593</v>
      </c>
      <c r="B49" s="144">
        <v>0.69128676327037197</v>
      </c>
      <c r="C49" s="118"/>
      <c r="D49" s="118"/>
      <c r="E49" s="118"/>
      <c r="F49" s="118"/>
      <c r="G49" s="118"/>
      <c r="H49" s="118"/>
      <c r="I49" s="118"/>
      <c r="J49" s="140">
        <v>1052</v>
      </c>
      <c r="K49" s="141">
        <v>2021.2950000000001</v>
      </c>
      <c r="L49" s="141">
        <v>-3.3450000000000273</v>
      </c>
      <c r="M49" s="145" t="s">
        <v>594</v>
      </c>
      <c r="N49" s="118"/>
      <c r="O49" s="118"/>
      <c r="P49" s="118"/>
      <c r="Q49" s="118"/>
    </row>
    <row r="50" spans="1:17">
      <c r="A50" s="146" t="s">
        <v>595</v>
      </c>
      <c r="B50" s="144">
        <v>0.43614152510059978</v>
      </c>
      <c r="C50" s="118"/>
      <c r="D50" s="118"/>
      <c r="E50" s="118"/>
      <c r="F50" s="118"/>
      <c r="G50" s="118"/>
      <c r="H50" s="118"/>
      <c r="I50" s="118"/>
      <c r="J50" s="118"/>
      <c r="K50" s="118"/>
      <c r="L50" s="118"/>
      <c r="M50" s="118"/>
      <c r="N50" s="118"/>
      <c r="O50" s="118"/>
      <c r="P50" s="118"/>
      <c r="Q50" s="118"/>
    </row>
    <row r="51" spans="1:17">
      <c r="A51" s="143" t="s">
        <v>578</v>
      </c>
      <c r="B51" s="136">
        <v>11</v>
      </c>
      <c r="C51" s="118"/>
      <c r="D51" s="118"/>
      <c r="E51" s="118"/>
      <c r="F51" s="118"/>
      <c r="G51" s="118"/>
      <c r="H51" s="118"/>
      <c r="I51" s="118"/>
      <c r="J51" s="118"/>
      <c r="K51" s="118"/>
      <c r="L51" s="118"/>
      <c r="M51" s="118"/>
      <c r="N51" s="118"/>
      <c r="O51" s="118"/>
      <c r="P51" s="118"/>
      <c r="Q51" s="118"/>
    </row>
    <row r="52" spans="1:17">
      <c r="A52" s="146" t="s">
        <v>596</v>
      </c>
      <c r="B52" s="144">
        <v>0.57044024382177727</v>
      </c>
      <c r="C52" s="118"/>
      <c r="D52" s="118"/>
      <c r="E52" s="118"/>
      <c r="F52" s="118"/>
      <c r="G52" s="118"/>
      <c r="H52" s="118"/>
      <c r="I52" s="118"/>
      <c r="J52" s="118"/>
      <c r="K52" s="118"/>
      <c r="L52" s="118"/>
      <c r="M52" s="118"/>
      <c r="N52" s="118"/>
      <c r="O52" s="118"/>
      <c r="P52" s="118"/>
      <c r="Q52" s="118"/>
    </row>
    <row r="53" spans="1:17">
      <c r="A53" s="143" t="s">
        <v>580</v>
      </c>
      <c r="B53" s="144">
        <v>1.4329458924803045</v>
      </c>
      <c r="C53" s="118"/>
      <c r="D53" s="118"/>
      <c r="E53" s="118"/>
      <c r="F53" s="118"/>
      <c r="G53" s="118"/>
      <c r="H53" s="118"/>
      <c r="I53" s="118"/>
      <c r="J53" s="118"/>
      <c r="K53" s="118"/>
      <c r="L53" s="118"/>
      <c r="M53" s="118"/>
      <c r="N53" s="118"/>
      <c r="O53" s="118"/>
      <c r="P53" s="118"/>
      <c r="Q53" s="118"/>
    </row>
    <row r="54" spans="1:17">
      <c r="A54" s="146" t="s">
        <v>579</v>
      </c>
      <c r="B54" s="144">
        <v>1.8636282765657464</v>
      </c>
      <c r="C54" s="118"/>
      <c r="D54" s="118"/>
      <c r="E54" s="118"/>
      <c r="F54" s="118"/>
      <c r="G54" s="118"/>
      <c r="H54" s="118"/>
      <c r="I54" s="118"/>
      <c r="J54" s="118"/>
      <c r="K54" s="118"/>
      <c r="L54" s="118"/>
      <c r="M54" s="118"/>
      <c r="N54" s="118"/>
      <c r="O54" s="118"/>
      <c r="P54" s="118"/>
      <c r="Q54" s="118"/>
    </row>
    <row r="55" spans="1:17">
      <c r="A55" s="118"/>
      <c r="B55" s="118"/>
      <c r="C55" s="118"/>
      <c r="D55" s="118"/>
      <c r="E55" s="118"/>
      <c r="F55" s="118"/>
      <c r="G55" s="118"/>
      <c r="H55" s="118"/>
      <c r="I55" s="118"/>
      <c r="J55" s="118"/>
      <c r="K55" s="118"/>
      <c r="L55" s="118"/>
      <c r="M55" s="118"/>
      <c r="N55" s="118"/>
      <c r="O55" s="118"/>
      <c r="P55" s="118"/>
      <c r="Q55" s="118"/>
    </row>
    <row r="56" spans="1:17">
      <c r="A56" s="118"/>
      <c r="B56" s="118"/>
      <c r="C56" s="118"/>
      <c r="D56" s="118"/>
      <c r="E56" s="118"/>
      <c r="F56" s="118"/>
      <c r="G56" s="118"/>
      <c r="H56" s="118"/>
      <c r="I56" s="118"/>
      <c r="J56" s="118"/>
      <c r="K56" s="118"/>
      <c r="L56" s="118"/>
      <c r="M56" s="118"/>
      <c r="N56" s="118"/>
      <c r="O56" s="118"/>
      <c r="P56" s="118"/>
      <c r="Q56" s="118"/>
    </row>
    <row r="57" spans="1:17">
      <c r="A57" s="118"/>
      <c r="B57" s="118"/>
      <c r="C57" s="118"/>
      <c r="D57" s="118"/>
      <c r="E57" s="118"/>
      <c r="F57" s="118"/>
      <c r="G57" s="118"/>
      <c r="H57" s="118"/>
      <c r="I57" s="118"/>
      <c r="J57" s="118"/>
      <c r="K57" s="118"/>
      <c r="L57" s="118"/>
      <c r="M57" s="118"/>
      <c r="N57" s="118"/>
      <c r="O57" s="118"/>
      <c r="P57" s="118"/>
      <c r="Q57" s="118"/>
    </row>
    <row r="58" spans="1:17">
      <c r="A58" s="118"/>
      <c r="B58" s="118"/>
      <c r="C58" s="118"/>
      <c r="D58" s="118"/>
      <c r="E58" s="118"/>
      <c r="F58" s="118"/>
      <c r="G58" s="118"/>
      <c r="H58" s="118"/>
      <c r="I58" s="118"/>
      <c r="J58" s="118"/>
      <c r="K58" s="118"/>
      <c r="L58" s="118"/>
      <c r="M58" s="118"/>
      <c r="N58" s="118"/>
      <c r="O58" s="118"/>
      <c r="P58" s="118"/>
      <c r="Q58" s="118"/>
    </row>
    <row r="59" spans="1:17">
      <c r="A59" s="137" t="s">
        <v>597</v>
      </c>
      <c r="B59" s="137" t="s">
        <v>598</v>
      </c>
      <c r="C59" s="118"/>
      <c r="D59" s="118"/>
      <c r="E59" s="118"/>
      <c r="F59" s="118"/>
      <c r="G59" s="118"/>
      <c r="H59" s="118"/>
      <c r="I59" s="118"/>
      <c r="J59" s="118"/>
      <c r="K59" s="118"/>
      <c r="L59" s="118"/>
      <c r="M59" s="118"/>
      <c r="N59" s="118"/>
      <c r="O59" s="118"/>
      <c r="P59" s="118"/>
      <c r="Q59" s="118"/>
    </row>
    <row r="60" spans="1:17">
      <c r="A60" s="141">
        <v>2193.4898764705881</v>
      </c>
      <c r="B60" s="147">
        <v>1.0044452128651831</v>
      </c>
      <c r="C60" s="118"/>
      <c r="D60" s="118"/>
      <c r="E60" s="118"/>
      <c r="F60" s="118"/>
      <c r="G60" s="118"/>
      <c r="H60" s="118"/>
      <c r="I60" s="118"/>
      <c r="J60" s="118"/>
      <c r="K60" s="118"/>
      <c r="L60" s="118"/>
      <c r="M60" s="118"/>
      <c r="N60" s="118"/>
      <c r="O60" s="118"/>
      <c r="P60" s="118"/>
      <c r="Q60" s="118"/>
    </row>
  </sheetData>
  <pageMargins left="0.75" right="0.75" top="1" bottom="1" header="0.5" footer="0.5"/>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3"/>
  <sheetViews>
    <sheetView workbookViewId="0">
      <selection activeCell="A8" sqref="A8"/>
    </sheetView>
  </sheetViews>
  <sheetFormatPr baseColWidth="10" defaultColWidth="11" defaultRowHeight="16"/>
  <cols>
    <col min="1" max="1" width="19.5" customWidth="1"/>
    <col min="2" max="2" width="15.1640625" customWidth="1"/>
  </cols>
  <sheetData>
    <row r="1" spans="1:4">
      <c r="A1" s="68" t="s">
        <v>599</v>
      </c>
    </row>
    <row r="2" spans="1:4">
      <c r="A2" s="68" t="s">
        <v>600</v>
      </c>
    </row>
    <row r="3" spans="1:4">
      <c r="A3" s="68" t="s">
        <v>601</v>
      </c>
    </row>
    <row r="4" spans="1:4">
      <c r="A4" s="68" t="s">
        <v>602</v>
      </c>
    </row>
    <row r="5" spans="1:4">
      <c r="A5" s="68" t="s">
        <v>603</v>
      </c>
    </row>
    <row r="6" spans="1:4">
      <c r="A6" s="68"/>
    </row>
    <row r="7" spans="1:4">
      <c r="A7" s="68" t="s">
        <v>604</v>
      </c>
    </row>
    <row r="8" spans="1:4">
      <c r="A8" s="148" t="s">
        <v>605</v>
      </c>
      <c r="B8" s="11"/>
      <c r="C8" s="11"/>
      <c r="D8" s="11"/>
    </row>
    <row r="9" spans="1:4">
      <c r="A9" s="68" t="s">
        <v>606</v>
      </c>
    </row>
    <row r="10" spans="1:4">
      <c r="A10" s="68" t="s">
        <v>607</v>
      </c>
    </row>
    <row r="11" spans="1:4">
      <c r="A11" s="68" t="s">
        <v>608</v>
      </c>
    </row>
    <row r="12" spans="1:4">
      <c r="A12" s="68" t="s">
        <v>609</v>
      </c>
    </row>
    <row r="13" spans="1:4">
      <c r="A13" s="68" t="s">
        <v>610</v>
      </c>
    </row>
    <row r="14" spans="1:4">
      <c r="A14" s="68" t="s">
        <v>611</v>
      </c>
    </row>
    <row r="15" spans="1:4">
      <c r="A15" s="68" t="s">
        <v>612</v>
      </c>
    </row>
    <row r="16" spans="1:4">
      <c r="A16" s="68" t="s">
        <v>613</v>
      </c>
    </row>
    <row r="17" spans="1:1">
      <c r="A17" s="68" t="s">
        <v>614</v>
      </c>
    </row>
    <row r="18" spans="1:1">
      <c r="A18" s="68" t="s">
        <v>615</v>
      </c>
    </row>
    <row r="19" spans="1:1">
      <c r="A19" s="68" t="s">
        <v>616</v>
      </c>
    </row>
    <row r="20" spans="1:1">
      <c r="A20" s="68" t="s">
        <v>617</v>
      </c>
    </row>
    <row r="21" spans="1:1">
      <c r="A21" s="68" t="s">
        <v>618</v>
      </c>
    </row>
    <row r="22" spans="1:1">
      <c r="A22" s="68" t="s">
        <v>619</v>
      </c>
    </row>
    <row r="23" spans="1:1">
      <c r="A23" s="68" t="s">
        <v>620</v>
      </c>
    </row>
    <row r="24" spans="1:1">
      <c r="A24" s="68" t="s">
        <v>621</v>
      </c>
    </row>
    <row r="25" spans="1:1">
      <c r="A25" s="68" t="s">
        <v>622</v>
      </c>
    </row>
    <row r="26" spans="1:1">
      <c r="A26" s="68" t="s">
        <v>623</v>
      </c>
    </row>
    <row r="27" spans="1:1">
      <c r="A27" s="68" t="s">
        <v>624</v>
      </c>
    </row>
    <row r="28" spans="1:1">
      <c r="A28" s="68" t="s">
        <v>625</v>
      </c>
    </row>
    <row r="29" spans="1:1">
      <c r="A29" s="68" t="s">
        <v>626</v>
      </c>
    </row>
    <row r="30" spans="1:1">
      <c r="A30" s="68" t="s">
        <v>627</v>
      </c>
    </row>
    <row r="31" spans="1:1">
      <c r="A31" s="68" t="s">
        <v>628</v>
      </c>
    </row>
    <row r="32" spans="1:1">
      <c r="A32" s="68" t="s">
        <v>629</v>
      </c>
    </row>
    <row r="33" spans="1:1">
      <c r="A33" s="68" t="s">
        <v>630</v>
      </c>
    </row>
    <row r="34" spans="1:1">
      <c r="A34" s="68" t="s">
        <v>631</v>
      </c>
    </row>
    <row r="35" spans="1:1">
      <c r="A35" s="68" t="s">
        <v>632</v>
      </c>
    </row>
    <row r="36" spans="1:1">
      <c r="A36" s="68" t="s">
        <v>633</v>
      </c>
    </row>
    <row r="37" spans="1:1">
      <c r="A37" s="68" t="s">
        <v>634</v>
      </c>
    </row>
    <row r="38" spans="1:1">
      <c r="A38" s="68" t="s">
        <v>635</v>
      </c>
    </row>
    <row r="39" spans="1:1">
      <c r="A39" s="68" t="s">
        <v>636</v>
      </c>
    </row>
    <row r="40" spans="1:1">
      <c r="A40" s="68" t="s">
        <v>637</v>
      </c>
    </row>
    <row r="41" spans="1:1">
      <c r="A41" s="68" t="s">
        <v>638</v>
      </c>
    </row>
    <row r="42" spans="1:1">
      <c r="A42" s="68" t="s">
        <v>639</v>
      </c>
    </row>
    <row r="43" spans="1:1">
      <c r="A43" s="68" t="s">
        <v>640</v>
      </c>
    </row>
  </sheetData>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6"/>
  <sheetViews>
    <sheetView workbookViewId="0">
      <selection activeCell="A6" sqref="A6"/>
    </sheetView>
  </sheetViews>
  <sheetFormatPr baseColWidth="10" defaultColWidth="11" defaultRowHeight="16"/>
  <cols>
    <col min="2" max="2" width="19.83203125" customWidth="1"/>
    <col min="4" max="4" width="4.83203125" customWidth="1"/>
    <col min="6" max="6" width="3.83203125" customWidth="1"/>
    <col min="8" max="8" width="4.6640625" customWidth="1"/>
    <col min="10" max="10" width="4.33203125" customWidth="1"/>
    <col min="12" max="12" width="4.5" customWidth="1"/>
    <col min="14" max="14" width="4.33203125" customWidth="1"/>
    <col min="16" max="16" width="4.6640625" customWidth="1"/>
    <col min="18" max="18" width="4.1640625" customWidth="1"/>
    <col min="20" max="20" width="4.33203125" customWidth="1"/>
  </cols>
  <sheetData>
    <row r="1" spans="1:20">
      <c r="A1" t="s">
        <v>641</v>
      </c>
      <c r="B1" t="s">
        <v>642</v>
      </c>
      <c r="C1" t="s">
        <v>643</v>
      </c>
      <c r="D1" t="s">
        <v>644</v>
      </c>
      <c r="E1" t="s">
        <v>645</v>
      </c>
      <c r="F1" t="s">
        <v>644</v>
      </c>
      <c r="G1" s="50" t="s">
        <v>646</v>
      </c>
      <c r="H1" t="s">
        <v>644</v>
      </c>
      <c r="I1" s="51" t="s">
        <v>647</v>
      </c>
      <c r="J1" t="s">
        <v>644</v>
      </c>
      <c r="K1" s="51" t="s">
        <v>648</v>
      </c>
      <c r="L1" t="s">
        <v>644</v>
      </c>
      <c r="M1" s="51" t="s">
        <v>649</v>
      </c>
      <c r="N1" t="s">
        <v>644</v>
      </c>
      <c r="O1" s="51" t="s">
        <v>650</v>
      </c>
      <c r="P1" t="s">
        <v>644</v>
      </c>
      <c r="Q1" s="49" t="s">
        <v>544</v>
      </c>
      <c r="R1" t="s">
        <v>644</v>
      </c>
      <c r="S1" s="49" t="s">
        <v>651</v>
      </c>
      <c r="T1" t="s">
        <v>644</v>
      </c>
    </row>
    <row r="2" spans="1:20" ht="19">
      <c r="C2" t="s">
        <v>652</v>
      </c>
      <c r="E2" t="s">
        <v>653</v>
      </c>
      <c r="G2" t="s">
        <v>654</v>
      </c>
      <c r="I2" t="s">
        <v>654</v>
      </c>
      <c r="K2" t="s">
        <v>654</v>
      </c>
      <c r="M2" t="s">
        <v>654</v>
      </c>
      <c r="O2" t="s">
        <v>654</v>
      </c>
      <c r="Q2" t="s">
        <v>654</v>
      </c>
      <c r="S2" t="s">
        <v>654</v>
      </c>
    </row>
    <row r="3" spans="1:20">
      <c r="A3">
        <v>1</v>
      </c>
      <c r="B3" s="19" t="s">
        <v>655</v>
      </c>
    </row>
    <row r="4" spans="1:20">
      <c r="A4">
        <v>2</v>
      </c>
      <c r="B4" s="19" t="s">
        <v>656</v>
      </c>
      <c r="C4">
        <f>nutrients!J17</f>
        <v>35.178800000000003</v>
      </c>
      <c r="D4">
        <v>1</v>
      </c>
      <c r="E4">
        <f>nutrients!K17</f>
        <v>14.319599999999999</v>
      </c>
      <c r="F4">
        <v>1</v>
      </c>
      <c r="G4" s="23">
        <f>nutrients!D26</f>
        <v>0.14616207620306004</v>
      </c>
      <c r="H4">
        <v>1</v>
      </c>
      <c r="I4" s="23">
        <f>nutrients!E26</f>
        <v>2.0901176897037588</v>
      </c>
      <c r="J4">
        <v>1</v>
      </c>
      <c r="K4" s="23">
        <f>nutrients!F26</f>
        <v>0.23434652884557294</v>
      </c>
      <c r="L4">
        <v>1</v>
      </c>
      <c r="M4" s="23">
        <f>nutrients!G26</f>
        <v>0.36053312130088144</v>
      </c>
      <c r="N4">
        <v>1</v>
      </c>
      <c r="O4" s="23">
        <f>nutrients!H26</f>
        <v>1.7052242223690339</v>
      </c>
      <c r="P4">
        <v>1</v>
      </c>
      <c r="Q4" s="23">
        <f>'CO2'!E4</f>
        <v>2316.4852776759108</v>
      </c>
      <c r="R4">
        <v>1</v>
      </c>
      <c r="S4" s="23">
        <f>'CO2'!C4</f>
        <v>2107.3113104515242</v>
      </c>
      <c r="T4">
        <v>1</v>
      </c>
    </row>
    <row r="6" spans="1:20">
      <c r="A6" s="70" t="s">
        <v>352</v>
      </c>
    </row>
  </sheetData>
  <pageMargins left="0.75" right="0.75" top="1" bottom="1" header="0.5" footer="0.5"/>
  <pageSetup paperSize="9" orientation="portrait"/>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AB32"/>
  <sheetViews>
    <sheetView tabSelected="1" zoomScale="150" zoomScaleNormal="150" workbookViewId="0">
      <selection sqref="A1:XFD1"/>
    </sheetView>
  </sheetViews>
  <sheetFormatPr baseColWidth="10" defaultColWidth="11" defaultRowHeight="16"/>
  <cols>
    <col min="1" max="1" width="17.5" customWidth="1"/>
    <col min="2" max="2" width="7.33203125" customWidth="1"/>
    <col min="3" max="3" width="14.6640625" customWidth="1"/>
    <col min="4" max="4" width="34.6640625" customWidth="1"/>
    <col min="5" max="6" width="23.1640625" customWidth="1"/>
    <col min="7" max="7" width="40" customWidth="1"/>
    <col min="8" max="8" width="10" customWidth="1"/>
    <col min="9" max="9" width="31" customWidth="1"/>
    <col min="10" max="10" width="12.33203125" customWidth="1"/>
    <col min="11" max="11" width="21.1640625" customWidth="1"/>
    <col min="12" max="12" width="13.83203125" customWidth="1"/>
    <col min="13" max="13" width="24" customWidth="1"/>
    <col min="14" max="14" width="12.83203125" customWidth="1"/>
    <col min="15" max="15" width="32" customWidth="1"/>
    <col min="16" max="16" width="25.1640625" style="4" customWidth="1"/>
    <col min="17" max="17" width="12.83203125" customWidth="1"/>
    <col min="18" max="18" width="57.83203125" customWidth="1"/>
    <col min="20" max="20" width="50" customWidth="1"/>
    <col min="21" max="21" width="13.6640625" customWidth="1"/>
    <col min="22" max="22" width="36.5" customWidth="1"/>
    <col min="23" max="23" width="22" customWidth="1"/>
    <col min="24" max="24" width="14.83203125" customWidth="1"/>
    <col min="25" max="25" width="29.83203125" customWidth="1"/>
    <col min="26" max="26" width="16.5" customWidth="1"/>
    <col min="27" max="27" width="25.83203125" customWidth="1"/>
  </cols>
  <sheetData>
    <row r="1" spans="1:28" s="149" customFormat="1" ht="15">
      <c r="A1" s="149" t="s">
        <v>657</v>
      </c>
      <c r="B1" s="149" t="s">
        <v>658</v>
      </c>
      <c r="C1" s="149" t="s">
        <v>772</v>
      </c>
      <c r="D1" s="149" t="s">
        <v>659</v>
      </c>
      <c r="E1" s="150" t="s">
        <v>660</v>
      </c>
      <c r="F1" s="150"/>
      <c r="G1" s="151" t="s">
        <v>661</v>
      </c>
      <c r="H1" s="152" t="s">
        <v>773</v>
      </c>
      <c r="I1" s="153" t="s">
        <v>662</v>
      </c>
      <c r="J1" s="153" t="s">
        <v>774</v>
      </c>
      <c r="K1" s="154" t="s">
        <v>645</v>
      </c>
      <c r="L1" s="154" t="s">
        <v>775</v>
      </c>
      <c r="M1" s="154" t="s">
        <v>663</v>
      </c>
      <c r="N1" s="154" t="s">
        <v>776</v>
      </c>
      <c r="O1" s="155" t="s">
        <v>664</v>
      </c>
      <c r="P1" s="156" t="s">
        <v>665</v>
      </c>
      <c r="Q1" s="157" t="s">
        <v>777</v>
      </c>
      <c r="R1" s="158" t="s">
        <v>666</v>
      </c>
      <c r="S1" s="159" t="s">
        <v>778</v>
      </c>
      <c r="T1" s="158" t="s">
        <v>667</v>
      </c>
      <c r="U1" s="158" t="s">
        <v>779</v>
      </c>
      <c r="V1" s="158" t="s">
        <v>668</v>
      </c>
      <c r="W1" s="159" t="s">
        <v>780</v>
      </c>
      <c r="X1" s="158" t="s">
        <v>669</v>
      </c>
      <c r="Y1" s="149" t="s">
        <v>781</v>
      </c>
      <c r="Z1" s="158" t="s">
        <v>670</v>
      </c>
      <c r="AA1" s="158" t="s">
        <v>782</v>
      </c>
      <c r="AB1" s="33"/>
    </row>
    <row r="2" spans="1:28" s="160" customFormat="1" ht="15">
      <c r="A2" s="161" t="s">
        <v>671</v>
      </c>
      <c r="B2" s="162" t="s">
        <v>672</v>
      </c>
      <c r="C2" s="161"/>
      <c r="D2" s="161"/>
      <c r="E2" s="163" t="s">
        <v>673</v>
      </c>
      <c r="F2" s="163"/>
      <c r="G2" s="164"/>
      <c r="H2" s="163"/>
      <c r="I2" s="165" t="s">
        <v>674</v>
      </c>
      <c r="J2" s="165"/>
      <c r="K2" s="166" t="s">
        <v>675</v>
      </c>
      <c r="L2" s="163"/>
      <c r="M2" s="163" t="s">
        <v>676</v>
      </c>
      <c r="N2" s="163"/>
      <c r="O2" s="167"/>
      <c r="P2" s="168"/>
      <c r="Q2" s="163"/>
      <c r="R2" s="169" t="s">
        <v>677</v>
      </c>
      <c r="S2" s="163"/>
      <c r="T2" s="169" t="s">
        <v>678</v>
      </c>
      <c r="U2" s="163"/>
      <c r="V2" s="169" t="s">
        <v>679</v>
      </c>
      <c r="W2" s="163"/>
      <c r="X2" s="163" t="s">
        <v>680</v>
      </c>
      <c r="Y2" s="163"/>
      <c r="Z2" s="163" t="s">
        <v>681</v>
      </c>
      <c r="AA2" s="163"/>
      <c r="AB2" s="163"/>
    </row>
    <row r="3" spans="1:28" s="149" customFormat="1" ht="15">
      <c r="A3" s="170" t="s">
        <v>4</v>
      </c>
      <c r="C3" s="149" t="s">
        <v>682</v>
      </c>
      <c r="E3" s="149" t="s">
        <v>683</v>
      </c>
      <c r="G3" s="151" t="s">
        <v>684</v>
      </c>
      <c r="H3" s="152"/>
      <c r="I3" s="165" t="s">
        <v>674</v>
      </c>
      <c r="J3" s="155"/>
      <c r="K3" s="166" t="s">
        <v>675</v>
      </c>
      <c r="L3" s="171"/>
      <c r="M3" s="163" t="s">
        <v>676</v>
      </c>
      <c r="N3" s="155"/>
      <c r="O3" s="155" t="s">
        <v>685</v>
      </c>
      <c r="P3" s="172" t="s">
        <v>686</v>
      </c>
      <c r="Q3" s="173"/>
      <c r="R3" s="169" t="s">
        <v>677</v>
      </c>
      <c r="S3" s="174"/>
      <c r="T3" s="169" t="s">
        <v>678</v>
      </c>
      <c r="U3" s="170"/>
      <c r="V3" s="169" t="s">
        <v>679</v>
      </c>
      <c r="W3" s="174"/>
      <c r="X3" s="163" t="s">
        <v>680</v>
      </c>
      <c r="Y3" s="170"/>
      <c r="Z3" s="163" t="s">
        <v>681</v>
      </c>
      <c r="AA3" s="170"/>
      <c r="AB3" s="170"/>
    </row>
    <row r="4" spans="1:28" s="149" customFormat="1" ht="19">
      <c r="A4" s="170" t="s">
        <v>687</v>
      </c>
      <c r="C4" s="6" t="s">
        <v>157</v>
      </c>
      <c r="D4" s="6"/>
      <c r="E4" s="6" t="s">
        <v>688</v>
      </c>
      <c r="F4" s="6"/>
      <c r="G4" s="175" t="s">
        <v>689</v>
      </c>
      <c r="H4" s="175"/>
      <c r="I4" s="176" t="s">
        <v>690</v>
      </c>
      <c r="J4" s="176"/>
      <c r="K4" s="177" t="s">
        <v>691</v>
      </c>
      <c r="L4" s="178"/>
      <c r="M4" s="176">
        <v>1</v>
      </c>
      <c r="N4" s="178"/>
      <c r="O4" s="179" t="s">
        <v>692</v>
      </c>
      <c r="P4" s="180" t="s">
        <v>693</v>
      </c>
      <c r="Q4" s="176"/>
      <c r="R4" s="6" t="s">
        <v>694</v>
      </c>
      <c r="S4" s="181"/>
      <c r="T4" s="6" t="s">
        <v>694</v>
      </c>
      <c r="U4" s="6"/>
      <c r="V4" s="6" t="s">
        <v>694</v>
      </c>
      <c r="W4" s="181"/>
      <c r="X4" s="6" t="s">
        <v>694</v>
      </c>
      <c r="Y4" s="6"/>
      <c r="Z4" s="6" t="s">
        <v>694</v>
      </c>
      <c r="AA4" s="6"/>
    </row>
    <row r="5" spans="1:28" s="149" customFormat="1" ht="15">
      <c r="B5" s="170"/>
      <c r="C5" s="170" t="s">
        <v>695</v>
      </c>
      <c r="D5" s="170"/>
      <c r="E5" s="170" t="s">
        <v>696</v>
      </c>
      <c r="F5" s="170"/>
      <c r="G5" s="170"/>
      <c r="H5" s="182"/>
      <c r="I5" s="33">
        <v>3</v>
      </c>
      <c r="K5" s="183">
        <v>5.0000000000000001E-3</v>
      </c>
      <c r="L5" s="33"/>
      <c r="M5" s="184">
        <v>5.4000000000000001E-4</v>
      </c>
      <c r="N5" s="182"/>
      <c r="O5" s="185"/>
      <c r="P5" s="186">
        <v>8.0000000000000007E-5</v>
      </c>
      <c r="Q5" s="187"/>
      <c r="R5" s="170">
        <f>nutrients!E18</f>
        <v>2.4E-2</v>
      </c>
      <c r="S5" s="170"/>
      <c r="T5" s="170">
        <f>nutrients!G18</f>
        <v>0.13700000000000001</v>
      </c>
      <c r="U5" s="174"/>
      <c r="V5" s="188">
        <f>nutrients!H18</f>
        <v>0.29599999999999999</v>
      </c>
      <c r="W5" s="170"/>
      <c r="X5" s="188">
        <f>'CO2'!B44</f>
        <v>1.432648038886061</v>
      </c>
      <c r="Y5" s="174"/>
      <c r="Z5" s="188">
        <f>'CO2'!K45</f>
        <v>4.7053439052492472</v>
      </c>
      <c r="AA5" s="170"/>
    </row>
    <row r="6" spans="1:28" s="189" customFormat="1" ht="15">
      <c r="A6" s="187"/>
      <c r="B6" s="187"/>
      <c r="C6" s="187"/>
      <c r="D6" s="187"/>
      <c r="E6" s="170" t="s">
        <v>697</v>
      </c>
      <c r="F6" s="190" t="s">
        <v>698</v>
      </c>
      <c r="H6" s="182"/>
      <c r="I6" s="182"/>
      <c r="K6" s="182"/>
      <c r="L6" s="182"/>
      <c r="M6" s="182"/>
      <c r="N6" s="182"/>
      <c r="O6" s="171" t="s">
        <v>699</v>
      </c>
      <c r="P6" s="191" t="s">
        <v>700</v>
      </c>
      <c r="Q6" s="184"/>
      <c r="R6" s="187"/>
      <c r="S6" s="174"/>
      <c r="T6" s="187"/>
      <c r="U6" s="173"/>
      <c r="V6" s="187"/>
      <c r="W6" s="174"/>
      <c r="X6" s="187"/>
      <c r="Y6" s="170"/>
      <c r="Z6" s="187"/>
      <c r="AA6" s="170"/>
      <c r="AB6" s="149"/>
    </row>
    <row r="7" spans="1:28" s="149" customFormat="1" ht="15">
      <c r="A7" s="170"/>
      <c r="B7" s="170"/>
      <c r="C7" s="170"/>
      <c r="D7" s="170"/>
      <c r="E7" s="173" t="s">
        <v>701</v>
      </c>
      <c r="F7" s="190" t="s">
        <v>702</v>
      </c>
      <c r="H7" s="192"/>
      <c r="I7" s="192"/>
      <c r="K7" s="190" t="s">
        <v>703</v>
      </c>
      <c r="L7" s="192"/>
      <c r="M7" s="190" t="s">
        <v>703</v>
      </c>
      <c r="N7" s="192"/>
      <c r="O7" s="193"/>
      <c r="P7" s="191"/>
      <c r="Q7" s="194"/>
      <c r="R7" s="187" t="s">
        <v>704</v>
      </c>
      <c r="S7" s="195"/>
      <c r="T7" s="187" t="s">
        <v>704</v>
      </c>
      <c r="U7" s="187"/>
      <c r="V7" s="187" t="s">
        <v>704</v>
      </c>
      <c r="W7" s="195"/>
      <c r="X7" s="187" t="s">
        <v>705</v>
      </c>
      <c r="Y7" s="187"/>
      <c r="Z7" s="187" t="s">
        <v>706</v>
      </c>
      <c r="AA7" s="187"/>
      <c r="AB7" s="189"/>
    </row>
    <row r="8" spans="1:28" s="149" customFormat="1" ht="15">
      <c r="A8" s="170"/>
      <c r="B8" s="170"/>
      <c r="C8" s="170"/>
      <c r="D8" s="170"/>
      <c r="E8" s="170" t="s">
        <v>707</v>
      </c>
      <c r="F8" s="190" t="s">
        <v>708</v>
      </c>
      <c r="H8" s="196"/>
      <c r="I8" s="196"/>
      <c r="K8" s="196"/>
      <c r="L8" s="196"/>
      <c r="M8" s="196"/>
      <c r="N8" s="196"/>
      <c r="O8" s="171"/>
      <c r="P8" s="191"/>
      <c r="Q8" s="184"/>
      <c r="R8" s="170"/>
      <c r="S8" s="174"/>
      <c r="T8" s="173"/>
      <c r="U8" s="173"/>
      <c r="V8" s="187"/>
      <c r="W8" s="174"/>
      <c r="X8" s="170"/>
      <c r="Y8" s="170"/>
      <c r="Z8" s="170"/>
      <c r="AA8" s="170"/>
    </row>
    <row r="9" spans="1:28" s="149" customFormat="1">
      <c r="E9" s="149" t="s">
        <v>709</v>
      </c>
      <c r="F9" s="6" t="s">
        <v>710</v>
      </c>
      <c r="H9" s="196"/>
      <c r="I9" s="196"/>
      <c r="K9" s="196"/>
      <c r="L9" s="196"/>
      <c r="M9" s="196"/>
      <c r="N9" s="196"/>
      <c r="O9" s="171"/>
      <c r="P9" s="191"/>
      <c r="R9" s="170"/>
      <c r="S9" s="174"/>
      <c r="T9" s="173"/>
      <c r="U9" s="173"/>
      <c r="V9" s="187"/>
      <c r="W9" s="174"/>
      <c r="X9" s="170"/>
      <c r="Y9" s="170"/>
      <c r="Z9" s="170"/>
      <c r="AA9" s="170"/>
    </row>
    <row r="10" spans="1:28" s="149" customFormat="1" ht="15">
      <c r="A10" s="170">
        <v>2018</v>
      </c>
      <c r="C10" s="170">
        <v>4.5</v>
      </c>
      <c r="D10" s="149" t="s">
        <v>711</v>
      </c>
      <c r="G10" s="158">
        <v>2</v>
      </c>
      <c r="H10" s="190">
        <v>1</v>
      </c>
      <c r="I10" s="190">
        <v>4.5</v>
      </c>
      <c r="J10" s="149">
        <v>1</v>
      </c>
      <c r="K10" s="190">
        <v>14.319599999999999</v>
      </c>
      <c r="L10" s="190">
        <v>1</v>
      </c>
      <c r="M10" s="190">
        <v>35.178800000000003</v>
      </c>
      <c r="N10" s="190">
        <v>1</v>
      </c>
      <c r="O10" s="197">
        <v>43172.708333333336</v>
      </c>
      <c r="P10" s="198">
        <v>0.46811999999999998</v>
      </c>
      <c r="Q10" s="194">
        <v>1</v>
      </c>
      <c r="R10" s="188">
        <f>nutrients!E26</f>
        <v>2.0901176897037588</v>
      </c>
      <c r="S10" s="174">
        <v>1</v>
      </c>
      <c r="T10" s="199">
        <f>nutrients!G26</f>
        <v>0.36053312130088144</v>
      </c>
      <c r="U10" s="187">
        <v>1</v>
      </c>
      <c r="V10" s="188">
        <f>nutrients!H26</f>
        <v>1.7052242223690339</v>
      </c>
      <c r="W10" s="174">
        <v>1</v>
      </c>
      <c r="X10" s="188">
        <f>'CO2'!E4</f>
        <v>2316.4852776759108</v>
      </c>
      <c r="Y10" s="170">
        <v>1</v>
      </c>
      <c r="Z10" s="188">
        <f>'CO2'!C4</f>
        <v>2107.3113104515242</v>
      </c>
      <c r="AA10" s="170">
        <v>3</v>
      </c>
    </row>
    <row r="11" spans="1:28" s="149" customFormat="1" ht="15">
      <c r="A11" s="170"/>
      <c r="C11" s="200"/>
      <c r="G11" s="158"/>
      <c r="H11" s="190"/>
      <c r="I11" s="190"/>
      <c r="J11" s="190"/>
      <c r="K11" s="190"/>
      <c r="L11" s="190"/>
      <c r="M11" s="190"/>
      <c r="N11" s="190"/>
      <c r="O11" s="150"/>
      <c r="P11" s="191"/>
      <c r="Q11" s="184"/>
      <c r="R11" s="188"/>
      <c r="S11" s="174"/>
      <c r="T11" s="199"/>
      <c r="U11" s="173"/>
      <c r="V11" s="188"/>
      <c r="W11" s="174"/>
      <c r="X11" s="188"/>
      <c r="Y11" s="170"/>
      <c r="Z11" s="188"/>
      <c r="AA11" s="170"/>
    </row>
    <row r="12" spans="1:28">
      <c r="A12" s="201"/>
      <c r="C12" s="202"/>
      <c r="D12" s="203"/>
      <c r="G12" s="204"/>
      <c r="H12" s="205"/>
      <c r="I12" s="205"/>
      <c r="J12" s="205"/>
      <c r="K12" s="205"/>
      <c r="L12" s="205"/>
      <c r="M12" s="205"/>
      <c r="N12" s="205"/>
      <c r="O12" s="206"/>
      <c r="P12" s="191"/>
      <c r="Q12" s="184"/>
      <c r="R12" s="188"/>
      <c r="S12" s="174"/>
      <c r="T12" s="199"/>
      <c r="U12" s="173"/>
      <c r="V12" s="188"/>
      <c r="W12" s="174"/>
      <c r="X12" s="188"/>
      <c r="Y12" s="170"/>
      <c r="Z12" s="188"/>
      <c r="AA12" s="170"/>
    </row>
    <row r="13" spans="1:28">
      <c r="A13" s="201"/>
      <c r="C13" s="202"/>
      <c r="D13" s="203"/>
      <c r="G13" s="204"/>
      <c r="H13" s="205"/>
      <c r="I13" s="205"/>
      <c r="J13" s="205"/>
      <c r="K13" s="205"/>
      <c r="L13" s="205"/>
      <c r="M13" s="205"/>
      <c r="N13" s="205"/>
      <c r="O13" s="206"/>
      <c r="P13" s="191"/>
      <c r="Q13" s="184"/>
      <c r="R13" s="188"/>
      <c r="S13" s="174"/>
      <c r="T13" s="199"/>
      <c r="U13" s="173"/>
      <c r="V13" s="188"/>
      <c r="W13" s="174"/>
      <c r="X13" s="188"/>
      <c r="Y13" s="170"/>
      <c r="Z13" s="188"/>
      <c r="AA13" s="170"/>
    </row>
    <row r="14" spans="1:28">
      <c r="A14" s="201"/>
      <c r="C14" s="202"/>
      <c r="D14" s="203"/>
      <c r="G14" s="204"/>
      <c r="H14" s="205"/>
      <c r="I14" s="205"/>
      <c r="J14" s="205"/>
      <c r="K14" s="205"/>
      <c r="L14" s="205"/>
      <c r="M14" s="205"/>
      <c r="N14" s="205"/>
      <c r="O14" s="206"/>
      <c r="P14" s="191"/>
      <c r="Q14" s="184"/>
      <c r="R14" s="188"/>
      <c r="S14" s="174"/>
      <c r="T14" s="199"/>
      <c r="U14" s="173"/>
      <c r="V14" s="188"/>
      <c r="W14" s="174"/>
      <c r="X14" s="188"/>
      <c r="Y14" s="170"/>
      <c r="Z14" s="188"/>
      <c r="AA14" s="170"/>
    </row>
    <row r="15" spans="1:28">
      <c r="A15" s="201"/>
      <c r="C15" s="202"/>
      <c r="D15" s="203"/>
      <c r="G15" s="204"/>
      <c r="H15" s="205"/>
      <c r="I15" s="205"/>
      <c r="J15" s="205"/>
      <c r="K15" s="205"/>
      <c r="L15" s="205"/>
      <c r="M15" s="205"/>
      <c r="N15" s="205"/>
      <c r="O15" s="206"/>
      <c r="P15" s="191"/>
      <c r="Q15" s="184"/>
      <c r="R15" s="188"/>
      <c r="S15" s="174"/>
      <c r="T15" s="199"/>
      <c r="U15" s="173"/>
      <c r="V15" s="188"/>
      <c r="W15" s="174"/>
      <c r="X15" s="188"/>
      <c r="Y15" s="170"/>
      <c r="Z15" s="188"/>
      <c r="AA15" s="170"/>
    </row>
    <row r="16" spans="1:28">
      <c r="A16" s="201"/>
      <c r="C16" s="202"/>
      <c r="D16" s="203"/>
      <c r="G16" s="204"/>
      <c r="H16" s="205"/>
      <c r="I16" s="205"/>
      <c r="J16" s="205"/>
      <c r="K16" s="205"/>
      <c r="L16" s="205"/>
      <c r="M16" s="205"/>
      <c r="N16" s="205"/>
      <c r="O16" s="206"/>
      <c r="P16" s="191"/>
      <c r="Q16" s="184"/>
      <c r="R16" s="188"/>
      <c r="S16" s="174"/>
      <c r="T16" s="199"/>
      <c r="U16" s="173"/>
      <c r="V16" s="188"/>
      <c r="W16" s="174"/>
      <c r="X16" s="188"/>
      <c r="Y16" s="170"/>
      <c r="Z16" s="188"/>
      <c r="AA16" s="170"/>
    </row>
    <row r="17" spans="1:27">
      <c r="A17" s="201"/>
      <c r="C17" s="202"/>
      <c r="D17" s="203"/>
      <c r="G17" s="204"/>
      <c r="H17" s="205"/>
      <c r="I17" s="205"/>
      <c r="J17" s="205"/>
      <c r="K17" s="205"/>
      <c r="L17" s="205"/>
      <c r="M17" s="205"/>
      <c r="N17" s="205"/>
      <c r="O17" s="206"/>
      <c r="P17" s="191"/>
      <c r="Q17" s="184"/>
      <c r="R17" s="188"/>
      <c r="S17" s="174"/>
      <c r="T17" s="199"/>
      <c r="U17" s="173"/>
      <c r="V17" s="188"/>
      <c r="W17" s="174"/>
      <c r="X17" s="188"/>
      <c r="Y17" s="170"/>
      <c r="Z17" s="188"/>
      <c r="AA17" s="170"/>
    </row>
    <row r="18" spans="1:27">
      <c r="A18" s="201"/>
      <c r="C18" s="202"/>
      <c r="D18" s="203"/>
      <c r="G18" s="204"/>
      <c r="H18" s="205"/>
      <c r="I18" s="205"/>
      <c r="J18" s="205"/>
      <c r="K18" s="205"/>
      <c r="L18" s="205"/>
      <c r="M18" s="205"/>
      <c r="N18" s="205"/>
      <c r="O18" s="206"/>
      <c r="P18" s="191"/>
      <c r="Q18" s="184"/>
      <c r="R18" s="188"/>
      <c r="S18" s="174"/>
      <c r="T18" s="199"/>
      <c r="U18" s="173"/>
      <c r="V18" s="188"/>
      <c r="W18" s="174"/>
      <c r="X18" s="188"/>
      <c r="Y18" s="170"/>
      <c r="Z18" s="188"/>
      <c r="AA18" s="170"/>
    </row>
    <row r="19" spans="1:27">
      <c r="A19" s="201"/>
      <c r="C19" s="202"/>
      <c r="D19" s="203"/>
      <c r="G19" s="204"/>
      <c r="H19" s="205"/>
      <c r="I19" s="205"/>
      <c r="J19" s="205"/>
      <c r="K19" s="205"/>
      <c r="L19" s="205"/>
      <c r="M19" s="205"/>
      <c r="N19" s="205"/>
      <c r="O19" s="206"/>
      <c r="P19" s="191"/>
      <c r="Q19" s="184"/>
      <c r="R19" s="188"/>
      <c r="S19" s="174"/>
      <c r="T19" s="199"/>
      <c r="U19" s="173"/>
      <c r="V19" s="188"/>
      <c r="W19" s="174"/>
      <c r="X19" s="188"/>
      <c r="Y19" s="170"/>
      <c r="Z19" s="188"/>
      <c r="AA19" s="170"/>
    </row>
    <row r="20" spans="1:27">
      <c r="A20" s="201"/>
      <c r="C20" s="202"/>
      <c r="D20" s="203"/>
      <c r="G20" s="204"/>
      <c r="H20" s="205"/>
      <c r="I20" s="205"/>
      <c r="J20" s="205"/>
      <c r="K20" s="205"/>
      <c r="L20" s="205"/>
      <c r="M20" s="205"/>
      <c r="N20" s="205"/>
      <c r="O20" s="206"/>
      <c r="P20" s="191"/>
      <c r="Q20" s="184"/>
      <c r="R20" s="188"/>
      <c r="S20" s="174"/>
      <c r="T20" s="199"/>
      <c r="U20" s="173"/>
      <c r="V20" s="188"/>
      <c r="W20" s="174"/>
      <c r="X20" s="188"/>
      <c r="Y20" s="170"/>
      <c r="Z20" s="188"/>
      <c r="AA20" s="170"/>
    </row>
    <row r="21" spans="1:27">
      <c r="A21" s="201"/>
      <c r="C21" s="202"/>
      <c r="D21" s="203"/>
      <c r="G21" s="204"/>
      <c r="H21" s="205"/>
      <c r="I21" s="205"/>
      <c r="J21" s="205"/>
      <c r="K21" s="205"/>
      <c r="L21" s="205"/>
      <c r="M21" s="205"/>
      <c r="N21" s="205"/>
      <c r="O21" s="206"/>
      <c r="P21" s="191"/>
      <c r="Q21" s="184"/>
      <c r="R21" s="188"/>
      <c r="S21" s="174"/>
      <c r="T21" s="199"/>
      <c r="U21" s="173"/>
      <c r="V21" s="188"/>
      <c r="W21" s="174"/>
      <c r="X21" s="188"/>
      <c r="Y21" s="170"/>
      <c r="Z21" s="188"/>
      <c r="AA21" s="170"/>
    </row>
    <row r="22" spans="1:27">
      <c r="A22" s="201"/>
      <c r="C22" s="202"/>
      <c r="D22" s="203"/>
      <c r="G22" s="204"/>
      <c r="H22" s="205"/>
      <c r="I22" s="205"/>
      <c r="J22" s="205"/>
      <c r="K22" s="205"/>
      <c r="L22" s="205"/>
      <c r="M22" s="205"/>
      <c r="N22" s="205"/>
      <c r="O22" s="206"/>
      <c r="P22" s="191"/>
      <c r="Q22" s="184"/>
      <c r="R22" s="188"/>
      <c r="S22" s="174"/>
      <c r="T22" s="199"/>
      <c r="U22" s="173"/>
      <c r="V22" s="188"/>
      <c r="W22" s="174"/>
      <c r="X22" s="188"/>
      <c r="Y22" s="170"/>
      <c r="Z22" s="188"/>
      <c r="AA22" s="170"/>
    </row>
    <row r="23" spans="1:27">
      <c r="A23" s="201"/>
      <c r="C23" s="202"/>
      <c r="D23" s="203"/>
      <c r="G23" s="204"/>
      <c r="H23" s="205"/>
      <c r="I23" s="205"/>
      <c r="J23" s="205"/>
      <c r="K23" s="205"/>
      <c r="L23" s="205"/>
      <c r="M23" s="205"/>
      <c r="N23" s="205"/>
      <c r="O23" s="206"/>
      <c r="P23" s="191"/>
      <c r="Q23" s="184"/>
      <c r="R23" s="188"/>
      <c r="S23" s="174"/>
      <c r="T23" s="199"/>
      <c r="U23" s="173"/>
      <c r="V23" s="188"/>
      <c r="W23" s="174"/>
      <c r="X23" s="188"/>
      <c r="Y23" s="170"/>
      <c r="Z23" s="188"/>
      <c r="AA23" s="170"/>
    </row>
    <row r="24" spans="1:27">
      <c r="A24" s="201"/>
      <c r="C24" s="202"/>
      <c r="D24" s="203"/>
      <c r="G24" s="204"/>
      <c r="H24" s="205"/>
      <c r="I24" s="205"/>
      <c r="J24" s="205"/>
      <c r="K24" s="205"/>
      <c r="L24" s="205"/>
      <c r="M24" s="205"/>
      <c r="N24" s="205"/>
      <c r="O24" s="206"/>
      <c r="P24" s="191"/>
      <c r="Q24" s="184"/>
      <c r="R24" s="188"/>
      <c r="S24" s="174"/>
      <c r="T24" s="199"/>
      <c r="U24" s="173"/>
      <c r="V24" s="188"/>
      <c r="W24" s="174"/>
      <c r="X24" s="188"/>
      <c r="Y24" s="170"/>
      <c r="Z24" s="188"/>
      <c r="AA24" s="170"/>
    </row>
    <row r="25" spans="1:27">
      <c r="A25" s="201"/>
      <c r="C25" s="202"/>
      <c r="D25" s="203"/>
      <c r="G25" s="204"/>
      <c r="H25" s="205"/>
      <c r="I25" s="205"/>
      <c r="J25" s="205"/>
      <c r="K25" s="205"/>
      <c r="L25" s="205"/>
      <c r="M25" s="205"/>
      <c r="N25" s="205"/>
      <c r="O25" s="206"/>
      <c r="P25" s="191"/>
      <c r="Q25" s="184"/>
      <c r="R25" s="188"/>
      <c r="S25" s="174"/>
      <c r="T25" s="199"/>
      <c r="U25" s="173"/>
      <c r="V25" s="188"/>
      <c r="W25" s="174"/>
      <c r="X25" s="188"/>
      <c r="Y25" s="170"/>
      <c r="Z25" s="188"/>
      <c r="AA25" s="170"/>
    </row>
    <row r="26" spans="1:27">
      <c r="A26" s="201"/>
      <c r="C26" s="202"/>
      <c r="D26" s="203"/>
      <c r="G26" s="204"/>
      <c r="H26" s="205"/>
      <c r="I26" s="205"/>
      <c r="J26" s="205"/>
      <c r="K26" s="205"/>
      <c r="L26" s="205"/>
      <c r="M26" s="205"/>
      <c r="N26" s="205"/>
      <c r="O26" s="206"/>
      <c r="P26" s="191"/>
      <c r="Q26" s="184"/>
      <c r="R26" s="188"/>
      <c r="S26" s="174"/>
      <c r="T26" s="199"/>
      <c r="U26" s="173"/>
      <c r="V26" s="188"/>
      <c r="W26" s="174"/>
      <c r="X26" s="188"/>
      <c r="Y26" s="170"/>
      <c r="Z26" s="188"/>
      <c r="AA26" s="170"/>
    </row>
    <row r="27" spans="1:27">
      <c r="A27" s="201"/>
      <c r="C27" s="202"/>
      <c r="D27" s="203"/>
      <c r="G27" s="69"/>
      <c r="H27" s="205"/>
      <c r="I27" s="205"/>
      <c r="J27" s="205"/>
      <c r="K27" s="205"/>
      <c r="L27" s="205"/>
      <c r="M27" s="205"/>
      <c r="N27" s="205"/>
      <c r="O27" s="206"/>
      <c r="P27" s="191"/>
      <c r="Q27" s="184"/>
      <c r="R27" s="188"/>
      <c r="S27" s="174"/>
      <c r="T27" s="199"/>
      <c r="U27" s="173"/>
      <c r="V27" s="188"/>
      <c r="W27" s="174"/>
      <c r="X27" s="188"/>
      <c r="Y27" s="170"/>
      <c r="Z27" s="188"/>
      <c r="AA27" s="170"/>
    </row>
    <row r="28" spans="1:27">
      <c r="A28" s="201"/>
      <c r="C28" s="202"/>
      <c r="D28" s="203"/>
      <c r="G28" s="204"/>
      <c r="H28" s="205"/>
      <c r="I28" s="205"/>
      <c r="J28" s="205"/>
      <c r="K28" s="205"/>
      <c r="L28" s="205"/>
      <c r="M28" s="205"/>
      <c r="N28" s="205"/>
      <c r="O28" s="206"/>
      <c r="P28" s="191"/>
      <c r="Q28" s="184"/>
      <c r="R28" s="188"/>
      <c r="S28" s="174"/>
      <c r="T28" s="199"/>
      <c r="U28" s="173"/>
      <c r="V28" s="188"/>
      <c r="W28" s="174"/>
      <c r="X28" s="188"/>
      <c r="Y28" s="170"/>
      <c r="Z28" s="188"/>
      <c r="AA28" s="170"/>
    </row>
    <row r="29" spans="1:27">
      <c r="A29" s="201"/>
      <c r="C29" s="202"/>
      <c r="D29" s="203"/>
      <c r="G29" s="204"/>
      <c r="H29" s="205"/>
      <c r="I29" s="205"/>
      <c r="J29" s="205"/>
      <c r="K29" s="205"/>
      <c r="L29" s="205"/>
      <c r="M29" s="205"/>
      <c r="N29" s="205"/>
      <c r="O29" s="206"/>
      <c r="P29" s="191"/>
      <c r="Q29" s="184"/>
      <c r="R29" s="188"/>
      <c r="S29" s="174"/>
      <c r="T29" s="199"/>
      <c r="U29" s="173"/>
      <c r="V29" s="188"/>
      <c r="W29" s="174"/>
      <c r="X29" s="188"/>
      <c r="Y29" s="170"/>
      <c r="Z29" s="188"/>
      <c r="AA29" s="170"/>
    </row>
    <row r="30" spans="1:27">
      <c r="A30" s="201"/>
      <c r="C30" s="202"/>
      <c r="D30" s="203"/>
      <c r="G30" s="204"/>
      <c r="H30" s="205"/>
      <c r="I30" s="205"/>
      <c r="J30" s="205"/>
      <c r="K30" s="205"/>
      <c r="L30" s="205"/>
      <c r="M30" s="205"/>
      <c r="N30" s="205"/>
      <c r="O30" s="206"/>
      <c r="P30" s="191"/>
      <c r="Q30" s="184"/>
      <c r="R30" s="188"/>
      <c r="S30" s="174"/>
      <c r="T30" s="199"/>
      <c r="U30" s="173"/>
      <c r="V30" s="188"/>
      <c r="W30" s="174"/>
      <c r="X30" s="188"/>
      <c r="Y30" s="170"/>
      <c r="Z30" s="188"/>
      <c r="AA30" s="170"/>
    </row>
    <row r="31" spans="1:27">
      <c r="A31" s="201"/>
      <c r="C31" s="202"/>
      <c r="D31" s="203"/>
      <c r="G31" s="204"/>
      <c r="H31" s="205"/>
      <c r="I31" s="205"/>
      <c r="J31" s="205"/>
      <c r="K31" s="205"/>
      <c r="L31" s="205"/>
      <c r="M31" s="205"/>
      <c r="N31" s="205"/>
      <c r="O31" s="206"/>
      <c r="P31" s="191"/>
      <c r="Q31" s="184"/>
      <c r="R31" s="188"/>
      <c r="S31" s="174"/>
      <c r="T31" s="199"/>
      <c r="U31" s="173"/>
      <c r="V31" s="188"/>
      <c r="W31" s="174"/>
      <c r="X31" s="188"/>
      <c r="Y31" s="170"/>
      <c r="Z31" s="188"/>
      <c r="AA31" s="170"/>
    </row>
    <row r="32" spans="1:27">
      <c r="A32" s="201"/>
      <c r="C32" s="202"/>
      <c r="D32" s="203"/>
      <c r="G32" s="204"/>
      <c r="H32" s="205"/>
      <c r="I32" s="205"/>
      <c r="J32" s="205"/>
      <c r="K32" s="205"/>
      <c r="L32" s="205"/>
      <c r="M32" s="205"/>
      <c r="N32" s="205"/>
      <c r="O32" s="206"/>
      <c r="P32" s="191"/>
      <c r="Q32" s="184"/>
      <c r="R32" s="188"/>
      <c r="S32" s="174"/>
      <c r="T32" s="199"/>
      <c r="U32" s="173"/>
      <c r="V32" s="188"/>
      <c r="W32" s="174"/>
      <c r="X32" s="188"/>
      <c r="Y32" s="170"/>
      <c r="Z32" s="188"/>
      <c r="AA32" s="170"/>
    </row>
  </sheetData>
  <hyperlinks>
    <hyperlink ref="F9" r:id="rId1" xr:uid="{00000000-0004-0000-0C00-000000000000}"/>
  </hyperlink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1"/>
  <sheetViews>
    <sheetView workbookViewId="0">
      <selection sqref="A1:AB59"/>
    </sheetView>
  </sheetViews>
  <sheetFormatPr baseColWidth="10" defaultColWidth="11" defaultRowHeight="16"/>
  <cols>
    <col min="2" max="2" width="72.5" customWidth="1"/>
    <col min="3" max="3" width="42.5" customWidth="1"/>
  </cols>
  <sheetData>
    <row r="1" spans="1:3" ht="27" customHeight="1">
      <c r="A1" s="207" t="s">
        <v>712</v>
      </c>
      <c r="B1" s="208"/>
      <c r="C1" s="208"/>
    </row>
    <row r="2" spans="1:3">
      <c r="A2" s="209" t="s">
        <v>713</v>
      </c>
    </row>
    <row r="3" spans="1:3">
      <c r="A3" s="209"/>
      <c r="B3" s="209" t="s">
        <v>714</v>
      </c>
    </row>
    <row r="4" spans="1:3">
      <c r="A4" s="209"/>
      <c r="B4" s="209" t="s">
        <v>715</v>
      </c>
    </row>
    <row r="5" spans="1:3">
      <c r="A5" s="209"/>
      <c r="B5" s="209" t="s">
        <v>716</v>
      </c>
    </row>
    <row r="6" spans="1:3">
      <c r="A6" s="209"/>
      <c r="B6" s="209" t="s">
        <v>717</v>
      </c>
    </row>
    <row r="7" spans="1:3">
      <c r="A7" s="209"/>
      <c r="B7" s="209" t="s">
        <v>718</v>
      </c>
    </row>
    <row r="8" spans="1:3">
      <c r="A8" s="209"/>
      <c r="B8" s="209" t="s">
        <v>719</v>
      </c>
    </row>
    <row r="9" spans="1:3">
      <c r="A9" s="209"/>
      <c r="B9" s="209" t="s">
        <v>720</v>
      </c>
    </row>
    <row r="10" spans="1:3">
      <c r="A10" s="209"/>
      <c r="B10" s="209" t="s">
        <v>721</v>
      </c>
    </row>
    <row r="11" spans="1:3">
      <c r="A11" s="209"/>
      <c r="B11" s="209"/>
    </row>
    <row r="12" spans="1:3">
      <c r="A12" s="209"/>
      <c r="B12" s="209" t="s">
        <v>722</v>
      </c>
    </row>
    <row r="13" spans="1:3">
      <c r="A13" s="209"/>
      <c r="B13" s="209" t="s">
        <v>723</v>
      </c>
    </row>
    <row r="14" spans="1:3">
      <c r="A14" s="209"/>
      <c r="B14" s="209" t="s">
        <v>724</v>
      </c>
    </row>
    <row r="15" spans="1:3">
      <c r="A15" s="209"/>
      <c r="B15" s="209" t="s">
        <v>725</v>
      </c>
    </row>
    <row r="17" spans="1:4" ht="18">
      <c r="A17" s="210" t="s">
        <v>726</v>
      </c>
    </row>
    <row r="18" spans="1:4">
      <c r="A18" s="211" t="s">
        <v>727</v>
      </c>
      <c r="B18" s="211" t="s">
        <v>728</v>
      </c>
      <c r="C18" s="211" t="s">
        <v>729</v>
      </c>
      <c r="D18" s="211" t="s">
        <v>730</v>
      </c>
    </row>
    <row r="19" spans="1:4">
      <c r="A19" s="212">
        <v>0</v>
      </c>
      <c r="B19" s="213" t="s">
        <v>731</v>
      </c>
      <c r="C19" s="213" t="s">
        <v>732</v>
      </c>
      <c r="D19" s="213" t="s">
        <v>733</v>
      </c>
    </row>
    <row r="20" spans="1:4">
      <c r="A20" s="212">
        <v>1</v>
      </c>
      <c r="B20" s="213" t="s">
        <v>734</v>
      </c>
      <c r="C20" s="213" t="s">
        <v>735</v>
      </c>
      <c r="D20" s="213" t="s">
        <v>736</v>
      </c>
    </row>
    <row r="21" spans="1:4">
      <c r="A21" s="212">
        <v>2</v>
      </c>
      <c r="B21" s="213" t="s">
        <v>737</v>
      </c>
      <c r="C21" s="213" t="s">
        <v>738</v>
      </c>
      <c r="D21" s="213" t="s">
        <v>732</v>
      </c>
    </row>
    <row r="22" spans="1:4">
      <c r="A22" s="212">
        <v>3</v>
      </c>
      <c r="B22" s="213" t="s">
        <v>739</v>
      </c>
      <c r="C22" s="213" t="s">
        <v>740</v>
      </c>
      <c r="D22" s="213" t="s">
        <v>741</v>
      </c>
    </row>
    <row r="23" spans="1:4">
      <c r="A23" s="212">
        <v>4</v>
      </c>
      <c r="B23" s="213" t="s">
        <v>742</v>
      </c>
      <c r="C23" s="213" t="s">
        <v>732</v>
      </c>
      <c r="D23" s="213" t="s">
        <v>732</v>
      </c>
    </row>
    <row r="24" spans="1:4">
      <c r="A24" s="212" t="s">
        <v>743</v>
      </c>
      <c r="B24" s="213" t="s">
        <v>744</v>
      </c>
      <c r="C24" s="213" t="s">
        <v>732</v>
      </c>
      <c r="D24" s="213" t="s">
        <v>733</v>
      </c>
    </row>
    <row r="25" spans="1:4">
      <c r="A25" s="212">
        <v>6</v>
      </c>
      <c r="B25" s="213" t="s">
        <v>745</v>
      </c>
      <c r="C25" s="213" t="s">
        <v>746</v>
      </c>
      <c r="D25" s="213" t="s">
        <v>732</v>
      </c>
    </row>
    <row r="26" spans="1:4">
      <c r="A26" s="212">
        <v>7</v>
      </c>
      <c r="B26" s="213" t="s">
        <v>732</v>
      </c>
      <c r="C26" s="213" t="s">
        <v>732</v>
      </c>
      <c r="D26" s="213" t="s">
        <v>732</v>
      </c>
    </row>
    <row r="27" spans="1:4">
      <c r="A27" s="212">
        <v>8</v>
      </c>
      <c r="B27" s="213" t="s">
        <v>747</v>
      </c>
      <c r="C27" s="213" t="s">
        <v>732</v>
      </c>
      <c r="D27" s="213" t="s">
        <v>733</v>
      </c>
    </row>
    <row r="28" spans="1:4">
      <c r="A28" s="212">
        <v>9</v>
      </c>
      <c r="B28" s="213" t="s">
        <v>748</v>
      </c>
      <c r="C28" s="213" t="s">
        <v>732</v>
      </c>
      <c r="D28" s="213" t="s">
        <v>732</v>
      </c>
    </row>
    <row r="29" spans="1:4">
      <c r="B29" s="213" t="s">
        <v>749</v>
      </c>
    </row>
    <row r="31" spans="1:4" ht="18">
      <c r="A31" s="210" t="s">
        <v>750</v>
      </c>
    </row>
    <row r="33" spans="1:4">
      <c r="A33" s="97" t="s">
        <v>751</v>
      </c>
    </row>
    <row r="34" spans="1:4">
      <c r="A34" s="97" t="s">
        <v>752</v>
      </c>
    </row>
    <row r="35" spans="1:4">
      <c r="A35" s="97" t="s">
        <v>753</v>
      </c>
    </row>
    <row r="36" spans="1:4">
      <c r="A36" s="97" t="s">
        <v>754</v>
      </c>
    </row>
    <row r="38" spans="1:4">
      <c r="A38" s="96" t="s">
        <v>755</v>
      </c>
    </row>
    <row r="39" spans="1:4">
      <c r="A39" s="214" t="s">
        <v>756</v>
      </c>
    </row>
    <row r="40" spans="1:4">
      <c r="A40" s="214"/>
    </row>
    <row r="41" spans="1:4">
      <c r="A41" s="214" t="s">
        <v>757</v>
      </c>
    </row>
    <row r="43" spans="1:4" ht="19">
      <c r="A43" s="215" t="s">
        <v>758</v>
      </c>
      <c r="C43" s="5" t="s">
        <v>759</v>
      </c>
    </row>
    <row r="44" spans="1:4">
      <c r="A44" s="214" t="s">
        <v>661</v>
      </c>
      <c r="B44" t="s">
        <v>760</v>
      </c>
      <c r="C44" s="4">
        <v>1</v>
      </c>
    </row>
    <row r="45" spans="1:4">
      <c r="A45" s="214" t="s">
        <v>761</v>
      </c>
      <c r="B45" t="s">
        <v>762</v>
      </c>
      <c r="C45" s="4">
        <v>1</v>
      </c>
    </row>
    <row r="46" spans="1:4">
      <c r="A46" s="214" t="s">
        <v>763</v>
      </c>
      <c r="B46" t="s">
        <v>764</v>
      </c>
      <c r="C46" s="4">
        <v>1</v>
      </c>
    </row>
    <row r="47" spans="1:4">
      <c r="A47" s="214" t="s">
        <v>765</v>
      </c>
      <c r="B47" t="s">
        <v>766</v>
      </c>
      <c r="C47" s="4">
        <v>1</v>
      </c>
      <c r="D47" t="s">
        <v>767</v>
      </c>
    </row>
    <row r="48" spans="1:4">
      <c r="A48" s="214" t="s">
        <v>768</v>
      </c>
      <c r="B48" t="s">
        <v>766</v>
      </c>
      <c r="C48" s="4">
        <v>1</v>
      </c>
    </row>
    <row r="49" spans="1:4">
      <c r="A49" s="214" t="s">
        <v>769</v>
      </c>
      <c r="B49" t="s">
        <v>766</v>
      </c>
      <c r="C49" s="4">
        <v>1</v>
      </c>
      <c r="D49" t="s">
        <v>770</v>
      </c>
    </row>
    <row r="50" spans="1:4">
      <c r="A50" s="214" t="s">
        <v>651</v>
      </c>
      <c r="B50" t="s">
        <v>766</v>
      </c>
      <c r="C50" s="4">
        <v>1</v>
      </c>
    </row>
    <row r="51" spans="1:4">
      <c r="A51" s="214" t="s">
        <v>771</v>
      </c>
      <c r="B51" t="s">
        <v>766</v>
      </c>
      <c r="C51" s="4">
        <v>1</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3"/>
  <sheetViews>
    <sheetView workbookViewId="0">
      <selection activeCell="A16" sqref="A16"/>
    </sheetView>
  </sheetViews>
  <sheetFormatPr baseColWidth="10" defaultColWidth="8.83203125" defaultRowHeight="16"/>
  <cols>
    <col min="1" max="1" width="18.1640625" bestFit="1" customWidth="1"/>
  </cols>
  <sheetData>
    <row r="1" spans="1:11">
      <c r="A1" s="5" t="s">
        <v>173</v>
      </c>
    </row>
    <row r="2" spans="1:11">
      <c r="A2" t="s">
        <v>174</v>
      </c>
      <c r="J2" s="29"/>
    </row>
    <row r="3" spans="1:11">
      <c r="A3" t="s">
        <v>175</v>
      </c>
    </row>
    <row r="4" spans="1:11">
      <c r="A4" t="s">
        <v>176</v>
      </c>
    </row>
    <row r="5" spans="1:11">
      <c r="A5" t="s">
        <v>177</v>
      </c>
    </row>
    <row r="6" spans="1:11">
      <c r="A6" s="30" t="s">
        <v>178</v>
      </c>
    </row>
    <row r="7" spans="1:11">
      <c r="A7" s="30"/>
    </row>
    <row r="8" spans="1:11">
      <c r="A8" s="30" t="s">
        <v>179</v>
      </c>
    </row>
    <row r="9" spans="1:11">
      <c r="A9" s="30" t="s">
        <v>180</v>
      </c>
    </row>
    <row r="10" spans="1:11">
      <c r="A10" s="30"/>
    </row>
    <row r="11" spans="1:11">
      <c r="A11" s="30" t="s">
        <v>181</v>
      </c>
      <c r="K11" s="23"/>
    </row>
    <row r="12" spans="1:11">
      <c r="A12" s="30" t="s">
        <v>182</v>
      </c>
    </row>
    <row r="13" spans="1:11">
      <c r="A13" s="30"/>
    </row>
    <row r="15" spans="1:11">
      <c r="A15" s="30" t="s">
        <v>183</v>
      </c>
    </row>
    <row r="16" spans="1:11">
      <c r="A16" s="30">
        <f>DATE(1950,1,1)+24908.709</f>
        <v>43172.709000000003</v>
      </c>
    </row>
    <row r="17" spans="1:1">
      <c r="A17" s="30"/>
    </row>
    <row r="18" spans="1:1">
      <c r="A18" s="23"/>
    </row>
    <row r="19" spans="1:1">
      <c r="A19" s="30"/>
    </row>
    <row r="20" spans="1:1">
      <c r="A20" s="30"/>
    </row>
    <row r="21" spans="1:1">
      <c r="A21" s="30"/>
    </row>
    <row r="22" spans="1:1">
      <c r="A22" s="30"/>
    </row>
    <row r="23" spans="1:1">
      <c r="A23" s="30"/>
    </row>
    <row r="24" spans="1:1">
      <c r="A24" s="30"/>
    </row>
    <row r="25" spans="1:1">
      <c r="A25" s="30"/>
    </row>
    <row r="26" spans="1:1">
      <c r="A26" s="30"/>
    </row>
    <row r="27" spans="1:1">
      <c r="A27" s="30"/>
    </row>
    <row r="28" spans="1:1">
      <c r="A28" s="30"/>
    </row>
    <row r="29" spans="1:1">
      <c r="A29" s="30"/>
    </row>
    <row r="30" spans="1:1">
      <c r="A30" s="30"/>
    </row>
    <row r="31" spans="1:1">
      <c r="A31" s="30"/>
    </row>
    <row r="32" spans="1:1">
      <c r="A32" s="30"/>
    </row>
    <row r="33" spans="1:1">
      <c r="A33" s="30"/>
    </row>
    <row r="34" spans="1:1">
      <c r="A34" s="30"/>
    </row>
    <row r="35" spans="1:1">
      <c r="A35" s="30"/>
    </row>
    <row r="36" spans="1:1">
      <c r="A36" s="30"/>
    </row>
    <row r="37" spans="1:1">
      <c r="A37" s="30"/>
    </row>
    <row r="38" spans="1:1">
      <c r="A38" s="30"/>
    </row>
    <row r="39" spans="1:1">
      <c r="A39" s="30"/>
    </row>
    <row r="40" spans="1:1">
      <c r="A40" s="30"/>
    </row>
    <row r="41" spans="1:1">
      <c r="A41" s="30"/>
    </row>
    <row r="42" spans="1:1">
      <c r="A42" s="30"/>
    </row>
    <row r="43" spans="1:1">
      <c r="A43" s="30"/>
    </row>
    <row r="44" spans="1:1">
      <c r="A44" s="30"/>
    </row>
    <row r="45" spans="1:1">
      <c r="A45" s="30"/>
    </row>
    <row r="46" spans="1:1">
      <c r="A46" s="30"/>
    </row>
    <row r="47" spans="1:1">
      <c r="A47" s="30"/>
    </row>
    <row r="48" spans="1:1">
      <c r="A48" s="30"/>
    </row>
    <row r="49" spans="1:1">
      <c r="A49" s="30"/>
    </row>
    <row r="50" spans="1:1">
      <c r="A50" s="30"/>
    </row>
    <row r="51" spans="1:1">
      <c r="A51" s="30"/>
    </row>
    <row r="52" spans="1:1">
      <c r="A52" s="30"/>
    </row>
    <row r="53" spans="1:1">
      <c r="A53" s="30"/>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281"/>
  <sheetViews>
    <sheetView workbookViewId="0">
      <selection activeCell="A121" sqref="A121"/>
    </sheetView>
  </sheetViews>
  <sheetFormatPr baseColWidth="10" defaultColWidth="11" defaultRowHeight="16"/>
  <sheetData>
    <row r="1" spans="1:3">
      <c r="A1" s="5" t="s">
        <v>184</v>
      </c>
    </row>
    <row r="3" spans="1:3">
      <c r="A3" s="18"/>
      <c r="B3" s="18"/>
      <c r="C3" s="18"/>
    </row>
    <row r="4" spans="1:3">
      <c r="A4" s="18"/>
      <c r="B4" s="18"/>
      <c r="C4" s="18"/>
    </row>
    <row r="5" spans="1:3">
      <c r="A5" s="18" t="s">
        <v>185</v>
      </c>
      <c r="B5" s="18"/>
      <c r="C5" s="18"/>
    </row>
    <row r="6" spans="1:3">
      <c r="A6" s="18"/>
      <c r="B6" s="18"/>
      <c r="C6" s="18"/>
    </row>
    <row r="7" spans="1:3">
      <c r="A7" s="18" t="s">
        <v>186</v>
      </c>
      <c r="B7" s="18"/>
      <c r="C7" s="18"/>
    </row>
    <row r="8" spans="1:3">
      <c r="A8" s="18"/>
      <c r="B8" s="18"/>
      <c r="C8" s="18"/>
    </row>
    <row r="9" spans="1:3">
      <c r="A9" s="18" t="s">
        <v>185</v>
      </c>
      <c r="B9" s="18"/>
      <c r="C9" s="18"/>
    </row>
    <row r="10" spans="1:3">
      <c r="A10" s="18"/>
      <c r="B10" s="18"/>
      <c r="C10" s="18"/>
    </row>
    <row r="11" spans="1:3">
      <c r="A11" s="18" t="s">
        <v>187</v>
      </c>
      <c r="B11" s="18"/>
      <c r="C11" s="18"/>
    </row>
    <row r="12" spans="1:3">
      <c r="A12" s="18"/>
      <c r="B12" s="18"/>
      <c r="C12" s="18">
        <v>0</v>
      </c>
    </row>
    <row r="13" spans="1:3">
      <c r="A13" s="18"/>
      <c r="B13" s="18"/>
      <c r="C13" s="18"/>
    </row>
    <row r="14" spans="1:3">
      <c r="A14" s="18"/>
      <c r="B14" s="18"/>
      <c r="C14" s="18">
        <v>0</v>
      </c>
    </row>
    <row r="15" spans="1:3">
      <c r="A15" s="18" t="s">
        <v>188</v>
      </c>
      <c r="B15" s="18"/>
      <c r="C15" s="18"/>
    </row>
    <row r="16" spans="1:3">
      <c r="A16" s="18"/>
      <c r="B16" s="18"/>
      <c r="C16" s="18">
        <v>0</v>
      </c>
    </row>
    <row r="17" spans="1:3">
      <c r="A17" s="18"/>
      <c r="B17" s="18"/>
      <c r="C17" s="18"/>
    </row>
    <row r="18" spans="1:3">
      <c r="A18" s="18"/>
      <c r="B18" s="18"/>
      <c r="C18" s="18"/>
    </row>
    <row r="19" spans="1:3">
      <c r="A19" s="18" t="s">
        <v>189</v>
      </c>
      <c r="B19" s="18"/>
      <c r="C19" s="18"/>
    </row>
    <row r="20" spans="1:3">
      <c r="A20" s="18"/>
      <c r="B20" s="18"/>
      <c r="C20" s="18"/>
    </row>
    <row r="21" spans="1:3">
      <c r="A21" s="18" t="s">
        <v>190</v>
      </c>
      <c r="B21" s="18"/>
      <c r="C21" s="18"/>
    </row>
    <row r="22" spans="1:3">
      <c r="A22" s="18"/>
      <c r="B22" s="18"/>
      <c r="C22" s="18"/>
    </row>
    <row r="23" spans="1:3">
      <c r="A23" s="18" t="s">
        <v>191</v>
      </c>
      <c r="B23" s="18"/>
      <c r="C23" s="18"/>
    </row>
    <row r="24" spans="1:3">
      <c r="A24" s="18"/>
      <c r="B24" s="18"/>
      <c r="C24" s="18"/>
    </row>
    <row r="25" spans="1:3">
      <c r="A25" s="18" t="s">
        <v>192</v>
      </c>
      <c r="B25" s="18"/>
      <c r="C25" s="18"/>
    </row>
    <row r="26" spans="1:3">
      <c r="A26" s="18"/>
      <c r="B26" s="18"/>
      <c r="C26" s="18"/>
    </row>
    <row r="27" spans="1:3">
      <c r="A27" s="18"/>
      <c r="B27" s="18"/>
      <c r="C27" s="18"/>
    </row>
    <row r="28" spans="1:3">
      <c r="A28" s="18"/>
      <c r="B28" s="18"/>
      <c r="C28" s="18"/>
    </row>
    <row r="29" spans="1:3">
      <c r="A29" s="18" t="s">
        <v>193</v>
      </c>
      <c r="B29" s="18"/>
      <c r="C29" s="18"/>
    </row>
    <row r="30" spans="1:3">
      <c r="A30" s="18"/>
      <c r="B30" s="18"/>
      <c r="C30" s="18"/>
    </row>
    <row r="31" spans="1:3">
      <c r="A31" s="18"/>
      <c r="B31" s="18"/>
      <c r="C31" s="18"/>
    </row>
    <row r="32" spans="1:3">
      <c r="A32" s="18"/>
      <c r="B32" s="18"/>
      <c r="C32" s="18">
        <v>10</v>
      </c>
    </row>
    <row r="33" spans="1:3">
      <c r="A33" s="18" t="s">
        <v>194</v>
      </c>
      <c r="B33" s="18"/>
      <c r="C33" s="18"/>
    </row>
    <row r="34" spans="1:3">
      <c r="A34" s="18"/>
      <c r="B34" s="18"/>
      <c r="C34" s="18"/>
    </row>
    <row r="35" spans="1:3">
      <c r="A35" s="18"/>
      <c r="B35" s="18"/>
      <c r="C35" s="18"/>
    </row>
    <row r="36" spans="1:3" s="19" customFormat="1">
      <c r="A36" s="31"/>
    </row>
    <row r="37" spans="1:3" s="19" customFormat="1">
      <c r="A37" s="32" t="s">
        <v>195</v>
      </c>
    </row>
    <row r="38" spans="1:3" s="19" customFormat="1">
      <c r="A38" s="32"/>
    </row>
    <row r="39" spans="1:3" s="19" customFormat="1">
      <c r="A39" s="32"/>
    </row>
    <row r="40" spans="1:3" s="19" customFormat="1">
      <c r="A40" s="32"/>
    </row>
    <row r="41" spans="1:3" s="19" customFormat="1">
      <c r="A41" s="32" t="s">
        <v>196</v>
      </c>
    </row>
    <row r="42" spans="1:3" s="19" customFormat="1">
      <c r="A42" s="32"/>
    </row>
    <row r="43" spans="1:3" s="19" customFormat="1">
      <c r="A43" s="32" t="s">
        <v>197</v>
      </c>
    </row>
    <row r="44" spans="1:3" s="19" customFormat="1">
      <c r="A44" s="32"/>
    </row>
    <row r="45" spans="1:3" s="19" customFormat="1">
      <c r="A45" s="32" t="s">
        <v>198</v>
      </c>
    </row>
    <row r="46" spans="1:3" s="19" customFormat="1">
      <c r="A46" s="32"/>
    </row>
    <row r="47" spans="1:3" s="19" customFormat="1">
      <c r="A47" s="32"/>
    </row>
    <row r="48" spans="1:3" s="19" customFormat="1">
      <c r="A48" s="32"/>
    </row>
    <row r="49" spans="1:1" s="19" customFormat="1">
      <c r="A49" s="32"/>
    </row>
    <row r="50" spans="1:1" s="19" customFormat="1">
      <c r="A50" s="32"/>
    </row>
    <row r="51" spans="1:1" s="19" customFormat="1">
      <c r="A51" s="32" t="s">
        <v>199</v>
      </c>
    </row>
    <row r="52" spans="1:1" s="19" customFormat="1">
      <c r="A52" s="32"/>
    </row>
    <row r="53" spans="1:1" s="19" customFormat="1">
      <c r="A53" s="32" t="s">
        <v>200</v>
      </c>
    </row>
    <row r="54" spans="1:1" s="19" customFormat="1">
      <c r="A54" s="32"/>
    </row>
    <row r="55" spans="1:1" s="19" customFormat="1">
      <c r="A55" s="32" t="s">
        <v>201</v>
      </c>
    </row>
    <row r="56" spans="1:1" s="19" customFormat="1">
      <c r="A56" s="32"/>
    </row>
    <row r="57" spans="1:1" s="19" customFormat="1">
      <c r="A57" s="32" t="s">
        <v>202</v>
      </c>
    </row>
    <row r="58" spans="1:1" s="19" customFormat="1">
      <c r="A58" s="32"/>
    </row>
    <row r="59" spans="1:1" s="19" customFormat="1"/>
    <row r="60" spans="1:1" s="19" customFormat="1"/>
    <row r="61" spans="1:1" s="19" customFormat="1">
      <c r="A61" s="19" t="s">
        <v>203</v>
      </c>
    </row>
    <row r="62" spans="1:1" s="19" customFormat="1"/>
    <row r="63" spans="1:1" s="19" customFormat="1">
      <c r="A63" s="19" t="s">
        <v>204</v>
      </c>
    </row>
    <row r="64" spans="1:1" s="19" customFormat="1"/>
    <row r="65" spans="1:1" s="19" customFormat="1"/>
    <row r="67" spans="1:1">
      <c r="A67" t="s">
        <v>205</v>
      </c>
    </row>
    <row r="69" spans="1:1">
      <c r="A69" t="s">
        <v>206</v>
      </c>
    </row>
    <row r="73" spans="1:1">
      <c r="A73" t="s">
        <v>207</v>
      </c>
    </row>
    <row r="75" spans="1:1">
      <c r="A75" t="s">
        <v>208</v>
      </c>
    </row>
    <row r="77" spans="1:1">
      <c r="A77" t="s">
        <v>209</v>
      </c>
    </row>
    <row r="81" spans="1:1">
      <c r="A81" t="s">
        <v>210</v>
      </c>
    </row>
    <row r="83" spans="1:1">
      <c r="A83" t="s">
        <v>211</v>
      </c>
    </row>
    <row r="87" spans="1:1">
      <c r="A87" t="s">
        <v>212</v>
      </c>
    </row>
    <row r="89" spans="1:1">
      <c r="A89" t="s">
        <v>213</v>
      </c>
    </row>
    <row r="91" spans="1:1">
      <c r="A91" t="s">
        <v>214</v>
      </c>
    </row>
    <row r="93" spans="1:1">
      <c r="A93" t="s">
        <v>215</v>
      </c>
    </row>
    <row r="95" spans="1:1">
      <c r="A95" t="s">
        <v>216</v>
      </c>
    </row>
    <row r="97" spans="1:1">
      <c r="A97" t="s">
        <v>217</v>
      </c>
    </row>
    <row r="99" spans="1:1">
      <c r="A99" t="s">
        <v>218</v>
      </c>
    </row>
    <row r="101" spans="1:1">
      <c r="A101" t="s">
        <v>219</v>
      </c>
    </row>
    <row r="103" spans="1:1">
      <c r="A103" t="s">
        <v>220</v>
      </c>
    </row>
    <row r="105" spans="1:1">
      <c r="A105" t="s">
        <v>221</v>
      </c>
    </row>
    <row r="107" spans="1:1">
      <c r="A107" t="s">
        <v>222</v>
      </c>
    </row>
    <row r="109" spans="1:1">
      <c r="A109" t="s">
        <v>223</v>
      </c>
    </row>
    <row r="111" spans="1:1">
      <c r="A111" t="s">
        <v>224</v>
      </c>
    </row>
    <row r="115" spans="1:1">
      <c r="A115" t="s">
        <v>225</v>
      </c>
    </row>
    <row r="117" spans="1:1">
      <c r="A117" t="s">
        <v>226</v>
      </c>
    </row>
    <row r="119" spans="1:1">
      <c r="A119" s="5" t="s">
        <v>227</v>
      </c>
    </row>
    <row r="121" spans="1:1">
      <c r="A121" t="s">
        <v>228</v>
      </c>
    </row>
    <row r="123" spans="1:1">
      <c r="A123" t="s">
        <v>229</v>
      </c>
    </row>
    <row r="125" spans="1:1">
      <c r="A125" t="s">
        <v>230</v>
      </c>
    </row>
    <row r="127" spans="1:1">
      <c r="A127" t="s">
        <v>231</v>
      </c>
    </row>
    <row r="129" spans="1:1">
      <c r="A129" t="s">
        <v>232</v>
      </c>
    </row>
    <row r="131" spans="1:1">
      <c r="A131" t="s">
        <v>233</v>
      </c>
    </row>
    <row r="133" spans="1:1">
      <c r="A133" t="s">
        <v>234</v>
      </c>
    </row>
    <row r="135" spans="1:1">
      <c r="A135" t="s">
        <v>235</v>
      </c>
    </row>
    <row r="137" spans="1:1">
      <c r="A137" t="s">
        <v>236</v>
      </c>
    </row>
    <row r="139" spans="1:1">
      <c r="A139" t="s">
        <v>237</v>
      </c>
    </row>
    <row r="141" spans="1:1">
      <c r="A141" t="s">
        <v>238</v>
      </c>
    </row>
    <row r="143" spans="1:1">
      <c r="A143" t="s">
        <v>239</v>
      </c>
    </row>
    <row r="145" spans="1:1">
      <c r="A145" t="s">
        <v>240</v>
      </c>
    </row>
    <row r="147" spans="1:1">
      <c r="A147" t="s">
        <v>241</v>
      </c>
    </row>
    <row r="149" spans="1:1">
      <c r="A149" t="s">
        <v>242</v>
      </c>
    </row>
    <row r="151" spans="1:1">
      <c r="A151" t="s">
        <v>243</v>
      </c>
    </row>
    <row r="153" spans="1:1">
      <c r="A153" t="s">
        <v>244</v>
      </c>
    </row>
    <row r="155" spans="1:1">
      <c r="A155" t="s">
        <v>245</v>
      </c>
    </row>
    <row r="157" spans="1:1">
      <c r="A157" t="s">
        <v>246</v>
      </c>
    </row>
    <row r="159" spans="1:1">
      <c r="A159" t="s">
        <v>247</v>
      </c>
    </row>
    <row r="161" spans="1:1">
      <c r="A161" t="s">
        <v>248</v>
      </c>
    </row>
    <row r="163" spans="1:1">
      <c r="A163" t="s">
        <v>249</v>
      </c>
    </row>
    <row r="165" spans="1:1">
      <c r="A165" t="s">
        <v>250</v>
      </c>
    </row>
    <row r="167" spans="1:1">
      <c r="A167" t="s">
        <v>251</v>
      </c>
    </row>
    <row r="169" spans="1:1">
      <c r="A169" t="s">
        <v>252</v>
      </c>
    </row>
    <row r="171" spans="1:1">
      <c r="A171" t="s">
        <v>253</v>
      </c>
    </row>
    <row r="173" spans="1:1">
      <c r="A173" t="s">
        <v>254</v>
      </c>
    </row>
    <row r="175" spans="1:1">
      <c r="A175" t="s">
        <v>255</v>
      </c>
    </row>
    <row r="177" spans="1:1">
      <c r="A177" t="s">
        <v>256</v>
      </c>
    </row>
    <row r="179" spans="1:1">
      <c r="A179" t="s">
        <v>257</v>
      </c>
    </row>
    <row r="181" spans="1:1">
      <c r="A181" t="s">
        <v>258</v>
      </c>
    </row>
    <row r="183" spans="1:1">
      <c r="A183" t="s">
        <v>259</v>
      </c>
    </row>
    <row r="185" spans="1:1">
      <c r="A185" t="s">
        <v>260</v>
      </c>
    </row>
    <row r="187" spans="1:1">
      <c r="A187" t="s">
        <v>261</v>
      </c>
    </row>
    <row r="189" spans="1:1">
      <c r="A189" t="s">
        <v>262</v>
      </c>
    </row>
    <row r="191" spans="1:1">
      <c r="A191" t="s">
        <v>263</v>
      </c>
    </row>
    <row r="193" spans="1:1">
      <c r="A193" t="s">
        <v>264</v>
      </c>
    </row>
    <row r="195" spans="1:1">
      <c r="A195" t="s">
        <v>265</v>
      </c>
    </row>
    <row r="197" spans="1:1">
      <c r="A197" t="s">
        <v>266</v>
      </c>
    </row>
    <row r="199" spans="1:1">
      <c r="A199" t="s">
        <v>267</v>
      </c>
    </row>
    <row r="201" spans="1:1">
      <c r="A201" t="s">
        <v>268</v>
      </c>
    </row>
    <row r="203" spans="1:1">
      <c r="A203" t="s">
        <v>269</v>
      </c>
    </row>
    <row r="205" spans="1:1">
      <c r="A205" t="s">
        <v>270</v>
      </c>
    </row>
    <row r="207" spans="1:1">
      <c r="A207" t="s">
        <v>271</v>
      </c>
    </row>
    <row r="209" spans="1:1">
      <c r="A209" t="s">
        <v>272</v>
      </c>
    </row>
    <row r="211" spans="1:1">
      <c r="A211" t="s">
        <v>273</v>
      </c>
    </row>
    <row r="213" spans="1:1">
      <c r="A213" t="s">
        <v>274</v>
      </c>
    </row>
    <row r="215" spans="1:1">
      <c r="A215" t="s">
        <v>275</v>
      </c>
    </row>
    <row r="219" spans="1:1">
      <c r="A219" t="s">
        <v>276</v>
      </c>
    </row>
    <row r="221" spans="1:1">
      <c r="A221" t="s">
        <v>277</v>
      </c>
    </row>
    <row r="227" spans="1:1">
      <c r="A227" t="s">
        <v>278</v>
      </c>
    </row>
    <row r="229" spans="1:1">
      <c r="A229" t="s">
        <v>279</v>
      </c>
    </row>
    <row r="231" spans="1:1">
      <c r="A231" t="s">
        <v>280</v>
      </c>
    </row>
    <row r="233" spans="1:1">
      <c r="A233" t="s">
        <v>281</v>
      </c>
    </row>
    <row r="235" spans="1:1">
      <c r="A235" t="s">
        <v>282</v>
      </c>
    </row>
    <row r="237" spans="1:1">
      <c r="A237" t="s">
        <v>283</v>
      </c>
    </row>
    <row r="239" spans="1:1">
      <c r="A239" t="s">
        <v>284</v>
      </c>
    </row>
    <row r="241" spans="1:1">
      <c r="A241" t="s">
        <v>285</v>
      </c>
    </row>
    <row r="243" spans="1:1">
      <c r="A243" t="s">
        <v>286</v>
      </c>
    </row>
    <row r="245" spans="1:1">
      <c r="A245" t="s">
        <v>280</v>
      </c>
    </row>
    <row r="249" spans="1:1">
      <c r="A249" t="s">
        <v>287</v>
      </c>
    </row>
    <row r="251" spans="1:1">
      <c r="A251" t="s">
        <v>279</v>
      </c>
    </row>
    <row r="253" spans="1:1">
      <c r="A253" t="s">
        <v>280</v>
      </c>
    </row>
    <row r="255" spans="1:1">
      <c r="A255" t="s">
        <v>288</v>
      </c>
    </row>
    <row r="257" spans="1:1">
      <c r="A257" t="s">
        <v>282</v>
      </c>
    </row>
    <row r="259" spans="1:1">
      <c r="A259" t="s">
        <v>289</v>
      </c>
    </row>
    <row r="261" spans="1:1">
      <c r="A261" t="s">
        <v>290</v>
      </c>
    </row>
    <row r="263" spans="1:1">
      <c r="A263" t="s">
        <v>291</v>
      </c>
    </row>
    <row r="265" spans="1:1">
      <c r="A265" t="s">
        <v>292</v>
      </c>
    </row>
    <row r="267" spans="1:1">
      <c r="A267" t="s">
        <v>280</v>
      </c>
    </row>
    <row r="271" spans="1:1">
      <c r="A271" t="s">
        <v>293</v>
      </c>
    </row>
    <row r="275" spans="1:1">
      <c r="A275" t="s">
        <v>294</v>
      </c>
    </row>
    <row r="279" spans="1:1">
      <c r="A279" t="s">
        <v>295</v>
      </c>
    </row>
    <row r="281" spans="1:1">
      <c r="A281" t="s">
        <v>296</v>
      </c>
    </row>
  </sheetData>
  <pageMargins left="0.35629921259842517" right="0.35629921259842517" top="0.60629921259842534" bottom="0.60629921259842534" header="0.5" footer="0.5"/>
  <pageSetup paperSize="9" scale="44"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
  <sheetViews>
    <sheetView workbookViewId="0">
      <selection activeCell="A6" sqref="A6"/>
    </sheetView>
  </sheetViews>
  <sheetFormatPr baseColWidth="10" defaultColWidth="11" defaultRowHeight="16"/>
  <sheetData>
    <row r="1" spans="1:3">
      <c r="A1" s="5" t="s">
        <v>297</v>
      </c>
      <c r="B1" s="5" t="s">
        <v>298</v>
      </c>
      <c r="C1" t="s">
        <v>299</v>
      </c>
    </row>
    <row r="2" spans="1:3">
      <c r="A2">
        <v>1</v>
      </c>
      <c r="B2">
        <v>480.17</v>
      </c>
    </row>
    <row r="3" spans="1:3">
      <c r="A3">
        <v>2</v>
      </c>
      <c r="B3">
        <v>478.29</v>
      </c>
      <c r="C3">
        <f>B3-10.17</f>
        <v>468.12</v>
      </c>
    </row>
    <row r="4" spans="1:3">
      <c r="A4" t="s">
        <v>300</v>
      </c>
      <c r="B4" t="s">
        <v>301</v>
      </c>
    </row>
    <row r="6" spans="1:3">
      <c r="A6" t="s">
        <v>302</v>
      </c>
    </row>
  </sheetData>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45"/>
  <sheetViews>
    <sheetView workbookViewId="0">
      <selection activeCell="H18" sqref="H18"/>
    </sheetView>
  </sheetViews>
  <sheetFormatPr baseColWidth="10" defaultColWidth="11" defaultRowHeight="16"/>
  <cols>
    <col min="1" max="1" width="17.33203125" customWidth="1"/>
    <col min="2" max="2" width="19.5" customWidth="1"/>
    <col min="3" max="3" width="34.33203125" customWidth="1"/>
    <col min="4" max="4" width="28.1640625" customWidth="1"/>
    <col min="5" max="5" width="24.6640625" customWidth="1"/>
    <col min="6" max="6" width="28.83203125" customWidth="1"/>
    <col min="7" max="7" width="32.5" customWidth="1"/>
    <col min="8" max="8" width="31" customWidth="1"/>
    <col min="9" max="9" width="16.6640625" customWidth="1"/>
  </cols>
  <sheetData>
    <row r="1" spans="1:14">
      <c r="A1" s="5" t="s">
        <v>303</v>
      </c>
    </row>
    <row r="2" spans="1:14">
      <c r="A2" s="5" t="s">
        <v>304</v>
      </c>
    </row>
    <row r="3" spans="1:14">
      <c r="A3" t="s">
        <v>305</v>
      </c>
    </row>
    <row r="4" spans="1:14">
      <c r="A4" s="33" t="s">
        <v>306</v>
      </c>
      <c r="B4" s="33" t="s">
        <v>307</v>
      </c>
      <c r="C4" s="33" t="s">
        <v>308</v>
      </c>
      <c r="D4" s="33" t="s">
        <v>309</v>
      </c>
      <c r="E4" s="33" t="s">
        <v>310</v>
      </c>
      <c r="F4" s="33" t="s">
        <v>311</v>
      </c>
      <c r="G4" s="33" t="s">
        <v>312</v>
      </c>
    </row>
    <row r="5" spans="1:14">
      <c r="A5" s="34" t="s">
        <v>313</v>
      </c>
      <c r="B5" s="35">
        <v>1.27</v>
      </c>
      <c r="C5" s="35">
        <v>0.27</v>
      </c>
      <c r="D5" s="35">
        <v>0.6</v>
      </c>
      <c r="E5" s="35">
        <v>0.22</v>
      </c>
      <c r="F5" s="35">
        <v>0.13600000000000001</v>
      </c>
      <c r="G5" s="36">
        <f t="shared" ref="G5:G8" si="0">B5-F5</f>
        <v>1.1339999999999999</v>
      </c>
    </row>
    <row r="6" spans="1:14">
      <c r="A6" s="37" t="s">
        <v>314</v>
      </c>
      <c r="B6" s="33">
        <v>1.27</v>
      </c>
      <c r="C6" s="33">
        <v>0.27</v>
      </c>
      <c r="D6" s="33">
        <v>0.7</v>
      </c>
      <c r="E6" s="33">
        <v>0.2</v>
      </c>
      <c r="F6" s="33">
        <v>0.127</v>
      </c>
      <c r="G6" s="38">
        <f t="shared" si="0"/>
        <v>1.143</v>
      </c>
    </row>
    <row r="7" spans="1:14">
      <c r="A7" s="37" t="s">
        <v>315</v>
      </c>
      <c r="B7" s="33">
        <v>2.17</v>
      </c>
      <c r="C7" s="33">
        <v>0.34</v>
      </c>
      <c r="D7" s="33">
        <v>0.9</v>
      </c>
      <c r="E7" s="33">
        <v>0.25</v>
      </c>
      <c r="F7" s="33">
        <v>0.13600000000000001</v>
      </c>
      <c r="G7" s="38">
        <f t="shared" si="0"/>
        <v>2.0339999999999998</v>
      </c>
    </row>
    <row r="8" spans="1:14">
      <c r="A8" s="37" t="s">
        <v>316</v>
      </c>
      <c r="B8" s="33">
        <v>8.86</v>
      </c>
      <c r="C8" s="33">
        <v>0.79</v>
      </c>
      <c r="D8" s="39">
        <v>2.1</v>
      </c>
      <c r="E8" s="33">
        <v>0.15</v>
      </c>
      <c r="F8" s="33">
        <v>0.14199999999999999</v>
      </c>
      <c r="G8" s="38">
        <f t="shared" si="0"/>
        <v>8.718</v>
      </c>
    </row>
    <row r="9" spans="1:14">
      <c r="A9" s="40">
        <v>-45.872399999999999</v>
      </c>
      <c r="B9" s="33">
        <v>142.2646</v>
      </c>
      <c r="C9" s="19"/>
      <c r="D9" s="19"/>
      <c r="E9" s="19"/>
      <c r="F9" s="19"/>
      <c r="G9" s="38"/>
    </row>
    <row r="10" spans="1:14">
      <c r="A10" s="37" t="s">
        <v>317</v>
      </c>
      <c r="B10" s="33">
        <v>14.7</v>
      </c>
      <c r="C10" s="19"/>
      <c r="D10" s="19"/>
      <c r="E10" s="19"/>
      <c r="F10" s="19"/>
      <c r="G10" s="38"/>
    </row>
    <row r="11" spans="1:14">
      <c r="A11" s="41" t="s">
        <v>318</v>
      </c>
      <c r="B11" s="42">
        <v>344.97</v>
      </c>
      <c r="C11" s="43"/>
      <c r="D11" s="43"/>
      <c r="E11" s="43"/>
      <c r="F11" s="43"/>
      <c r="G11" s="44"/>
    </row>
    <row r="13" spans="1:14">
      <c r="A13" s="33" t="s">
        <v>319</v>
      </c>
      <c r="J13" s="45" t="s">
        <v>320</v>
      </c>
      <c r="K13" s="46"/>
      <c r="L13" s="36"/>
      <c r="M13" s="47" t="s">
        <v>321</v>
      </c>
      <c r="N13" s="48" t="s">
        <v>322</v>
      </c>
    </row>
    <row r="14" spans="1:14">
      <c r="A14" s="49" t="s">
        <v>323</v>
      </c>
      <c r="B14" s="49" t="s">
        <v>324</v>
      </c>
      <c r="C14" s="49" t="s">
        <v>325</v>
      </c>
      <c r="D14" s="50" t="s">
        <v>326</v>
      </c>
      <c r="E14" s="51" t="s">
        <v>327</v>
      </c>
      <c r="F14" s="51" t="s">
        <v>328</v>
      </c>
      <c r="G14" s="51" t="s">
        <v>329</v>
      </c>
      <c r="H14" s="51" t="s">
        <v>330</v>
      </c>
      <c r="I14" s="52" t="s">
        <v>331</v>
      </c>
      <c r="J14" s="53" t="s">
        <v>332</v>
      </c>
      <c r="K14" s="54" t="s">
        <v>333</v>
      </c>
      <c r="L14" s="55" t="s">
        <v>334</v>
      </c>
      <c r="M14" s="53" t="s">
        <v>335</v>
      </c>
      <c r="N14" s="56"/>
    </row>
    <row r="15" spans="1:14">
      <c r="A15" s="57">
        <v>13871</v>
      </c>
      <c r="B15" s="57" t="s">
        <v>336</v>
      </c>
      <c r="C15" s="57" t="s">
        <v>337</v>
      </c>
      <c r="D15" s="58">
        <v>0.15</v>
      </c>
      <c r="E15" s="57">
        <v>2.11</v>
      </c>
      <c r="F15" s="57">
        <v>0.215</v>
      </c>
      <c r="G15" s="57">
        <v>0.37</v>
      </c>
      <c r="H15" s="57">
        <v>1.8</v>
      </c>
      <c r="I15" s="59">
        <f t="shared" ref="I15:I16" si="1">E15-F15</f>
        <v>1.8949999999999998</v>
      </c>
      <c r="L15" s="57" t="s">
        <v>338</v>
      </c>
      <c r="M15" s="57"/>
    </row>
    <row r="16" spans="1:14">
      <c r="A16" s="57">
        <v>13872</v>
      </c>
      <c r="B16" s="57" t="s">
        <v>339</v>
      </c>
      <c r="C16" s="57" t="s">
        <v>340</v>
      </c>
      <c r="D16" s="58">
        <v>0.15</v>
      </c>
      <c r="E16" s="57">
        <v>2.1800000000000002</v>
      </c>
      <c r="F16" s="57">
        <v>0.26600000000000001</v>
      </c>
      <c r="G16" s="57">
        <v>0.37</v>
      </c>
      <c r="H16" s="57">
        <v>1.7</v>
      </c>
      <c r="I16" s="59">
        <f t="shared" si="1"/>
        <v>1.9140000000000001</v>
      </c>
      <c r="M16" s="57"/>
    </row>
    <row r="17" spans="1:25">
      <c r="A17" s="57" t="s">
        <v>341</v>
      </c>
      <c r="B17" s="57"/>
      <c r="C17" s="57"/>
      <c r="D17" s="47">
        <f>AVERAGE(D15:D16)</f>
        <v>0.15</v>
      </c>
      <c r="E17" s="60">
        <f t="shared" ref="E17:I17" si="2">AVERAGE(E15:E16)</f>
        <v>2.145</v>
      </c>
      <c r="F17" s="60">
        <f t="shared" si="2"/>
        <v>0.24049999999999999</v>
      </c>
      <c r="G17" s="60">
        <f t="shared" si="2"/>
        <v>0.37</v>
      </c>
      <c r="H17" s="60">
        <f t="shared" si="2"/>
        <v>1.75</v>
      </c>
      <c r="I17" s="61">
        <f t="shared" si="2"/>
        <v>1.9045000000000001</v>
      </c>
      <c r="J17" s="7">
        <v>35.178800000000003</v>
      </c>
      <c r="K17">
        <v>14.319599999999999</v>
      </c>
      <c r="L17">
        <v>1026.258</v>
      </c>
      <c r="M17" s="62">
        <v>34.904000000000003</v>
      </c>
      <c r="N17">
        <f>M17/J17</f>
        <v>0.99218847715101144</v>
      </c>
    </row>
    <row r="18" spans="1:25">
      <c r="C18" s="63" t="s">
        <v>342</v>
      </c>
      <c r="D18" s="64" t="s">
        <v>343</v>
      </c>
      <c r="E18" s="65">
        <v>2.4E-2</v>
      </c>
      <c r="F18" s="65" t="s">
        <v>344</v>
      </c>
      <c r="G18" s="65">
        <v>0.13700000000000001</v>
      </c>
      <c r="H18" s="65">
        <v>0.29599999999999999</v>
      </c>
      <c r="I18" s="66">
        <f>SQRT((0.024^2)+(0.017^2))</f>
        <v>2.9410882339705485E-2</v>
      </c>
    </row>
    <row r="19" spans="1:25">
      <c r="A19" s="67" t="s">
        <v>345</v>
      </c>
      <c r="B19" s="67"/>
      <c r="D19" s="40"/>
      <c r="E19" s="19"/>
      <c r="F19" s="19"/>
      <c r="G19" s="19"/>
      <c r="H19" s="19"/>
      <c r="I19" s="38"/>
    </row>
    <row r="20" spans="1:25">
      <c r="A20" s="49" t="s">
        <v>346</v>
      </c>
      <c r="B20" s="49" t="s">
        <v>347</v>
      </c>
      <c r="C20" s="49" t="s">
        <v>348</v>
      </c>
      <c r="D20" s="40"/>
      <c r="E20" s="19"/>
      <c r="F20" s="19"/>
      <c r="G20" s="19"/>
      <c r="H20" s="19"/>
      <c r="I20" s="38"/>
      <c r="J20" s="68"/>
    </row>
    <row r="21" spans="1:25">
      <c r="A21" s="69" t="s">
        <v>349</v>
      </c>
      <c r="B21" s="69" t="s">
        <v>350</v>
      </c>
      <c r="C21" s="69" t="s">
        <v>351</v>
      </c>
      <c r="D21" s="40"/>
      <c r="E21" s="19"/>
      <c r="F21" s="19"/>
      <c r="G21" s="19"/>
      <c r="H21" s="19"/>
      <c r="I21" s="38"/>
    </row>
    <row r="22" spans="1:25">
      <c r="D22" s="70" t="s">
        <v>352</v>
      </c>
      <c r="E22" s="19"/>
      <c r="F22" s="19"/>
      <c r="G22" s="19"/>
      <c r="H22" s="19"/>
      <c r="I22" s="38"/>
    </row>
    <row r="23" spans="1:25">
      <c r="C23" s="11"/>
      <c r="D23" s="71" t="s">
        <v>353</v>
      </c>
      <c r="E23" s="11"/>
      <c r="F23" s="11"/>
      <c r="G23" s="11"/>
      <c r="H23" s="11"/>
      <c r="I23" s="72"/>
    </row>
    <row r="24" spans="1:25">
      <c r="C24" s="11" t="s">
        <v>354</v>
      </c>
      <c r="D24" s="73">
        <f>D17/$N$17</f>
        <v>0.15118095347238139</v>
      </c>
      <c r="E24" s="74">
        <f t="shared" ref="E24:I24" si="3">E17/$N$17</f>
        <v>2.161887634655054</v>
      </c>
      <c r="F24" s="74">
        <f t="shared" si="3"/>
        <v>0.24239346206738482</v>
      </c>
      <c r="G24" s="74">
        <f t="shared" si="3"/>
        <v>0.37291301856520742</v>
      </c>
      <c r="H24" s="74">
        <f t="shared" si="3"/>
        <v>1.7637777905111161</v>
      </c>
      <c r="I24" s="75">
        <f t="shared" si="3"/>
        <v>1.9194941725876691</v>
      </c>
    </row>
    <row r="25" spans="1:25" ht="19">
      <c r="C25" s="11"/>
      <c r="D25" s="71" t="s">
        <v>355</v>
      </c>
      <c r="E25" s="11"/>
      <c r="F25" s="11"/>
      <c r="G25" s="11"/>
      <c r="H25" s="11"/>
      <c r="I25" s="72"/>
      <c r="J25" t="s">
        <v>356</v>
      </c>
      <c r="K25" t="s">
        <v>357</v>
      </c>
    </row>
    <row r="26" spans="1:25">
      <c r="C26" s="11" t="s">
        <v>354</v>
      </c>
      <c r="D26" s="73">
        <f>D17*1000/$L$17</f>
        <v>0.14616207620306004</v>
      </c>
      <c r="E26" s="74">
        <f t="shared" ref="E26:I26" si="4">E17*1000/$L$17</f>
        <v>2.0901176897037588</v>
      </c>
      <c r="F26" s="74">
        <f t="shared" si="4"/>
        <v>0.23434652884557294</v>
      </c>
      <c r="G26" s="74">
        <f t="shared" si="4"/>
        <v>0.36053312130088144</v>
      </c>
      <c r="H26" s="74">
        <f t="shared" si="4"/>
        <v>1.7052242223690339</v>
      </c>
      <c r="I26" s="75">
        <f t="shared" si="4"/>
        <v>1.8557711608581857</v>
      </c>
      <c r="J26" s="74">
        <f>E26/G26</f>
        <v>5.7972972972972974</v>
      </c>
      <c r="K26" s="74">
        <f>E26/H26</f>
        <v>1.2257142857142858</v>
      </c>
    </row>
    <row r="27" spans="1:25">
      <c r="D27" s="76"/>
      <c r="E27" s="43"/>
      <c r="F27" s="43"/>
      <c r="G27" s="43"/>
      <c r="H27" s="43"/>
      <c r="I27" s="44"/>
    </row>
    <row r="28" spans="1:25">
      <c r="C28" t="s">
        <v>358</v>
      </c>
    </row>
    <row r="29" spans="1:25">
      <c r="A29" s="5" t="s">
        <v>359</v>
      </c>
      <c r="B29" s="5"/>
    </row>
    <row r="30" spans="1:25">
      <c r="A30" t="s">
        <v>360</v>
      </c>
      <c r="B30" t="s">
        <v>361</v>
      </c>
      <c r="C30" t="s">
        <v>362</v>
      </c>
      <c r="D30" t="s">
        <v>363</v>
      </c>
      <c r="E30" t="s">
        <v>364</v>
      </c>
      <c r="F30" t="s">
        <v>365</v>
      </c>
      <c r="G30" s="11" t="s">
        <v>366</v>
      </c>
      <c r="H30" t="s">
        <v>367</v>
      </c>
      <c r="I30" t="s">
        <v>368</v>
      </c>
      <c r="J30" t="s">
        <v>369</v>
      </c>
      <c r="K30" t="s">
        <v>370</v>
      </c>
      <c r="L30" t="s">
        <v>371</v>
      </c>
      <c r="M30" t="s">
        <v>372</v>
      </c>
      <c r="N30" s="77" t="s">
        <v>307</v>
      </c>
      <c r="O30" t="s">
        <v>373</v>
      </c>
      <c r="P30" s="78" t="s">
        <v>308</v>
      </c>
      <c r="Q30" t="s">
        <v>374</v>
      </c>
      <c r="R30" s="79" t="s">
        <v>309</v>
      </c>
      <c r="S30" t="s">
        <v>375</v>
      </c>
      <c r="T30" t="s">
        <v>310</v>
      </c>
      <c r="U30" t="s">
        <v>376</v>
      </c>
      <c r="V30" t="s">
        <v>311</v>
      </c>
      <c r="W30" t="s">
        <v>377</v>
      </c>
      <c r="X30" t="s">
        <v>356</v>
      </c>
      <c r="Y30" t="s">
        <v>357</v>
      </c>
    </row>
    <row r="31" spans="1:25" s="11" customFormat="1">
      <c r="A31" s="11">
        <v>2</v>
      </c>
      <c r="B31" s="11">
        <v>36</v>
      </c>
      <c r="C31" s="11" t="s">
        <v>378</v>
      </c>
      <c r="D31" s="11">
        <v>-47.000430000000001</v>
      </c>
      <c r="E31" s="11">
        <v>142.02078</v>
      </c>
      <c r="F31" s="11">
        <v>0</v>
      </c>
      <c r="G31" s="11">
        <v>6.2</v>
      </c>
      <c r="H31" s="11">
        <v>11.406000000000001</v>
      </c>
      <c r="I31" s="11">
        <v>0</v>
      </c>
      <c r="J31" s="11">
        <v>34.567</v>
      </c>
      <c r="K31" s="11">
        <v>0</v>
      </c>
      <c r="L31" s="11">
        <v>278.2</v>
      </c>
      <c r="M31" s="11">
        <v>0</v>
      </c>
      <c r="N31" s="77">
        <v>9.09</v>
      </c>
      <c r="O31" s="11">
        <v>0</v>
      </c>
      <c r="P31" s="78">
        <v>0.75</v>
      </c>
      <c r="Q31" s="11">
        <v>0</v>
      </c>
      <c r="R31" s="79">
        <v>0.8</v>
      </c>
      <c r="S31" s="11">
        <v>0</v>
      </c>
      <c r="T31" s="11">
        <v>0.08</v>
      </c>
      <c r="U31" s="11">
        <v>0</v>
      </c>
      <c r="V31" s="11">
        <v>0.19800000000000001</v>
      </c>
      <c r="W31" s="11">
        <v>0</v>
      </c>
      <c r="X31" s="11">
        <f t="shared" ref="X31:X35" si="5">N31/P31</f>
        <v>12.12</v>
      </c>
      <c r="Y31" s="11">
        <f t="shared" ref="Y31:Y35" si="6">N31/R31</f>
        <v>11.362499999999999</v>
      </c>
    </row>
    <row r="32" spans="1:25" s="11" customFormat="1">
      <c r="A32" s="11">
        <v>3</v>
      </c>
      <c r="B32" s="11">
        <v>14</v>
      </c>
      <c r="C32" s="11" t="s">
        <v>379</v>
      </c>
      <c r="D32" s="11">
        <v>-46.997869999999999</v>
      </c>
      <c r="E32" s="11">
        <v>141.99955</v>
      </c>
      <c r="F32" s="11">
        <v>0</v>
      </c>
      <c r="G32" s="11">
        <v>15.2</v>
      </c>
      <c r="H32" s="11">
        <v>10.506</v>
      </c>
      <c r="I32" s="11">
        <v>0</v>
      </c>
      <c r="J32" s="11">
        <v>34.281999999999996</v>
      </c>
      <c r="K32" s="11">
        <v>0</v>
      </c>
      <c r="L32" s="11">
        <v>287.5</v>
      </c>
      <c r="M32" s="11">
        <v>0</v>
      </c>
      <c r="N32" s="77">
        <v>13.02</v>
      </c>
      <c r="O32" s="11">
        <v>0</v>
      </c>
      <c r="P32" s="78">
        <v>0.99</v>
      </c>
      <c r="Q32" s="11">
        <v>0</v>
      </c>
      <c r="R32" s="79">
        <v>0.8</v>
      </c>
      <c r="S32" s="11">
        <v>0</v>
      </c>
      <c r="T32" s="11">
        <v>0.03</v>
      </c>
      <c r="U32" s="11">
        <v>0</v>
      </c>
      <c r="V32" s="11">
        <v>0.20499999999999999</v>
      </c>
      <c r="W32" s="11">
        <v>0</v>
      </c>
      <c r="X32" s="11">
        <f t="shared" si="5"/>
        <v>13.15151515151515</v>
      </c>
      <c r="Y32" s="11">
        <f t="shared" si="6"/>
        <v>16.274999999999999</v>
      </c>
    </row>
    <row r="33" spans="1:25" s="11" customFormat="1">
      <c r="A33" s="11">
        <v>4</v>
      </c>
      <c r="B33" s="11">
        <v>35</v>
      </c>
      <c r="C33" s="11" t="s">
        <v>380</v>
      </c>
      <c r="D33" s="11">
        <v>-47.000369999999997</v>
      </c>
      <c r="E33" s="11">
        <v>142.00210000000001</v>
      </c>
      <c r="F33" s="11">
        <v>0</v>
      </c>
      <c r="G33" s="11">
        <v>5.3</v>
      </c>
      <c r="H33" s="11">
        <v>11.933</v>
      </c>
      <c r="I33" s="11">
        <v>0</v>
      </c>
      <c r="J33" s="11">
        <v>34.664000000000001</v>
      </c>
      <c r="K33" s="11">
        <v>0</v>
      </c>
      <c r="L33" s="11">
        <v>276.8</v>
      </c>
      <c r="M33" s="11">
        <v>0</v>
      </c>
      <c r="N33" s="77">
        <v>7.86</v>
      </c>
      <c r="O33" s="11">
        <v>0</v>
      </c>
      <c r="P33" s="78">
        <v>0.68</v>
      </c>
      <c r="Q33" s="11">
        <v>0</v>
      </c>
      <c r="R33" s="79">
        <v>0.6</v>
      </c>
      <c r="S33" s="11">
        <v>0</v>
      </c>
      <c r="T33" s="11">
        <v>0.06</v>
      </c>
      <c r="U33" s="11">
        <v>0</v>
      </c>
      <c r="V33" s="11">
        <v>0.17299999999999999</v>
      </c>
      <c r="W33" s="11">
        <v>0</v>
      </c>
      <c r="X33" s="11">
        <f t="shared" si="5"/>
        <v>11.558823529411764</v>
      </c>
      <c r="Y33" s="11">
        <f t="shared" si="6"/>
        <v>13.100000000000001</v>
      </c>
    </row>
    <row r="34" spans="1:25" s="11" customFormat="1">
      <c r="A34" s="11">
        <v>5</v>
      </c>
      <c r="B34" s="11">
        <v>24</v>
      </c>
      <c r="C34" s="11" t="s">
        <v>381</v>
      </c>
      <c r="D34" s="11">
        <v>-45.896819999999998</v>
      </c>
      <c r="E34" s="11">
        <v>142.33748</v>
      </c>
      <c r="F34" s="11">
        <v>0</v>
      </c>
      <c r="G34" s="11">
        <v>5.3</v>
      </c>
      <c r="H34" s="11">
        <v>14.797000000000001</v>
      </c>
      <c r="I34" s="11">
        <v>0</v>
      </c>
      <c r="J34" s="17">
        <v>35.241999999999997</v>
      </c>
      <c r="K34" s="11">
        <v>0</v>
      </c>
      <c r="L34" s="11">
        <v>259.89999999999998</v>
      </c>
      <c r="M34" s="11">
        <v>0</v>
      </c>
      <c r="N34" s="77">
        <v>0.79</v>
      </c>
      <c r="O34" s="11">
        <v>0</v>
      </c>
      <c r="P34" s="78">
        <v>0.23</v>
      </c>
      <c r="Q34" s="11">
        <v>0</v>
      </c>
      <c r="R34" s="79">
        <v>0.2</v>
      </c>
      <c r="S34" s="11">
        <v>0</v>
      </c>
      <c r="T34" s="11">
        <v>0.03</v>
      </c>
      <c r="U34" s="11">
        <v>0</v>
      </c>
      <c r="V34" s="11">
        <v>0.155</v>
      </c>
      <c r="W34" s="11">
        <v>0</v>
      </c>
      <c r="X34" s="11">
        <f t="shared" si="5"/>
        <v>3.4347826086956523</v>
      </c>
      <c r="Y34" s="11">
        <f t="shared" si="6"/>
        <v>3.95</v>
      </c>
    </row>
    <row r="35" spans="1:25" s="11" customFormat="1">
      <c r="A35" s="11">
        <v>6</v>
      </c>
      <c r="B35" s="11">
        <v>36</v>
      </c>
      <c r="C35" s="11" t="s">
        <v>382</v>
      </c>
      <c r="D35" s="11">
        <v>-46.994720000000001</v>
      </c>
      <c r="E35" s="11">
        <v>142.00907000000001</v>
      </c>
      <c r="F35" s="11">
        <v>3722</v>
      </c>
      <c r="G35" s="11">
        <v>6.6</v>
      </c>
      <c r="H35" s="11">
        <v>10.804</v>
      </c>
      <c r="I35" s="11">
        <v>0</v>
      </c>
      <c r="J35" s="11">
        <v>34.415999999999997</v>
      </c>
      <c r="K35" s="11">
        <v>0</v>
      </c>
      <c r="L35" s="11">
        <v>282.5</v>
      </c>
      <c r="M35" s="11">
        <v>0</v>
      </c>
      <c r="N35" s="77">
        <v>11.13</v>
      </c>
      <c r="O35" s="11">
        <v>0</v>
      </c>
      <c r="P35" s="78">
        <v>0.88</v>
      </c>
      <c r="Q35" s="11">
        <v>0</v>
      </c>
      <c r="R35" s="79">
        <v>0.9</v>
      </c>
      <c r="S35" s="11">
        <v>0</v>
      </c>
      <c r="T35" s="11">
        <v>0.12</v>
      </c>
      <c r="U35" s="11">
        <v>0</v>
      </c>
      <c r="V35" s="11">
        <v>0.193</v>
      </c>
      <c r="W35" s="11">
        <v>0</v>
      </c>
      <c r="X35" s="11">
        <f t="shared" si="5"/>
        <v>12.647727272727273</v>
      </c>
      <c r="Y35" s="11">
        <f t="shared" si="6"/>
        <v>12.366666666666667</v>
      </c>
    </row>
    <row r="36" spans="1:25" ht="19">
      <c r="A36" s="80" t="s">
        <v>383</v>
      </c>
    </row>
    <row r="38" spans="1:25">
      <c r="A38" s="19" t="s">
        <v>384</v>
      </c>
      <c r="B38" s="19" t="s">
        <v>362</v>
      </c>
      <c r="C38" s="19" t="s">
        <v>363</v>
      </c>
      <c r="D38" s="19" t="s">
        <v>364</v>
      </c>
      <c r="E38" s="19" t="s">
        <v>366</v>
      </c>
      <c r="F38" s="19" t="s">
        <v>367</v>
      </c>
      <c r="G38" s="19" t="s">
        <v>369</v>
      </c>
      <c r="H38" s="19" t="s">
        <v>307</v>
      </c>
      <c r="I38" s="19" t="s">
        <v>308</v>
      </c>
      <c r="J38" s="19" t="s">
        <v>309</v>
      </c>
    </row>
    <row r="39" spans="1:25">
      <c r="A39" s="19">
        <v>2</v>
      </c>
      <c r="B39" s="19" t="s">
        <v>378</v>
      </c>
      <c r="C39" s="19">
        <v>-47.000430000000001</v>
      </c>
      <c r="D39" s="19">
        <v>142.02078</v>
      </c>
      <c r="E39" s="19">
        <v>6.2</v>
      </c>
      <c r="F39" s="19">
        <v>11.406000000000001</v>
      </c>
      <c r="G39" s="19">
        <v>34.567</v>
      </c>
      <c r="H39" s="19">
        <v>9.09</v>
      </c>
      <c r="I39" s="19">
        <v>0.75</v>
      </c>
      <c r="J39" s="19">
        <v>0.8</v>
      </c>
      <c r="L39" s="25"/>
    </row>
    <row r="40" spans="1:25">
      <c r="A40" s="19">
        <v>3</v>
      </c>
      <c r="B40" s="19" t="s">
        <v>379</v>
      </c>
      <c r="C40" s="19">
        <v>-46.997869999999999</v>
      </c>
      <c r="D40" s="19">
        <v>141.99955</v>
      </c>
      <c r="E40" s="19">
        <v>15.2</v>
      </c>
      <c r="F40" s="19">
        <v>10.506</v>
      </c>
      <c r="G40" s="19">
        <v>34.281999999999996</v>
      </c>
      <c r="H40" s="19">
        <v>13.02</v>
      </c>
      <c r="I40" s="19">
        <v>0.99</v>
      </c>
      <c r="J40" s="19">
        <v>0.8</v>
      </c>
      <c r="L40" s="25"/>
    </row>
    <row r="41" spans="1:25">
      <c r="A41" s="19">
        <v>4</v>
      </c>
      <c r="B41" s="19" t="s">
        <v>380</v>
      </c>
      <c r="C41" s="19">
        <v>-47.000369999999997</v>
      </c>
      <c r="D41" s="19">
        <v>142.00210000000001</v>
      </c>
      <c r="E41" s="19">
        <v>5.3</v>
      </c>
      <c r="F41" s="19">
        <v>11.933</v>
      </c>
      <c r="G41" s="19">
        <v>34.664000000000001</v>
      </c>
      <c r="H41" s="19">
        <v>7.86</v>
      </c>
      <c r="I41" s="19">
        <v>0.68</v>
      </c>
      <c r="J41" s="19">
        <v>0.6</v>
      </c>
      <c r="L41" s="25"/>
    </row>
    <row r="42" spans="1:25">
      <c r="A42" s="19">
        <v>5</v>
      </c>
      <c r="B42" s="19" t="s">
        <v>381</v>
      </c>
      <c r="C42" s="19">
        <v>-45.896819999999998</v>
      </c>
      <c r="D42" s="19">
        <v>142.33748</v>
      </c>
      <c r="E42" s="19">
        <v>5.3</v>
      </c>
      <c r="F42" s="81">
        <v>14.797000000000001</v>
      </c>
      <c r="G42" s="81">
        <v>35.241999999999997</v>
      </c>
      <c r="H42" s="81">
        <v>0.79</v>
      </c>
      <c r="I42" s="81">
        <v>0.23</v>
      </c>
      <c r="J42" s="19">
        <v>0.2</v>
      </c>
      <c r="L42" s="25"/>
    </row>
    <row r="43" spans="1:25">
      <c r="A43" s="19">
        <v>6</v>
      </c>
      <c r="B43" s="19" t="s">
        <v>382</v>
      </c>
      <c r="C43" s="19">
        <v>-46.994720000000001</v>
      </c>
      <c r="D43" s="19">
        <v>142.00907000000001</v>
      </c>
      <c r="E43" s="19">
        <v>6.6</v>
      </c>
      <c r="F43" s="19">
        <v>10.804</v>
      </c>
      <c r="G43" s="19">
        <v>34.415999999999997</v>
      </c>
      <c r="H43" s="19">
        <v>11.13</v>
      </c>
      <c r="I43" s="19">
        <v>0.88</v>
      </c>
      <c r="J43" s="19">
        <v>0.9</v>
      </c>
      <c r="L43" s="25"/>
    </row>
    <row r="44" spans="1:25" s="11" customFormat="1">
      <c r="A44" s="11" t="s">
        <v>385</v>
      </c>
      <c r="B44" s="11" t="s">
        <v>386</v>
      </c>
      <c r="C44" s="12" t="s">
        <v>387</v>
      </c>
      <c r="D44" s="12" t="s">
        <v>388</v>
      </c>
      <c r="E44" s="11">
        <v>4.5</v>
      </c>
      <c r="F44" s="82">
        <f>K17</f>
        <v>14.319599999999999</v>
      </c>
      <c r="G44" s="82">
        <f>J17</f>
        <v>35.178800000000003</v>
      </c>
      <c r="H44" s="83">
        <f>E24</f>
        <v>2.161887634655054</v>
      </c>
      <c r="I44" s="83">
        <f>G24</f>
        <v>0.37291301856520742</v>
      </c>
      <c r="J44" s="84">
        <f>H24</f>
        <v>1.7637777905111161</v>
      </c>
      <c r="L44" s="85"/>
    </row>
    <row r="45" spans="1:25">
      <c r="J45" t="s">
        <v>389</v>
      </c>
    </row>
  </sheetData>
  <pageMargins left="0.75" right="0.75" top="1" bottom="1" header="0.5" footer="0.5"/>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8"/>
  <sheetViews>
    <sheetView workbookViewId="0">
      <selection activeCell="A28" sqref="A28"/>
    </sheetView>
  </sheetViews>
  <sheetFormatPr baseColWidth="10" defaultColWidth="11" defaultRowHeight="16"/>
  <sheetData>
    <row r="1" spans="1:1">
      <c r="A1" s="86" t="s">
        <v>390</v>
      </c>
    </row>
    <row r="3" spans="1:1">
      <c r="A3" s="86" t="s">
        <v>391</v>
      </c>
    </row>
    <row r="5" spans="1:1">
      <c r="A5" s="86" t="s">
        <v>392</v>
      </c>
    </row>
    <row r="6" spans="1:1">
      <c r="A6" s="87" t="s">
        <v>393</v>
      </c>
    </row>
    <row r="8" spans="1:1">
      <c r="A8" s="86" t="s">
        <v>394</v>
      </c>
    </row>
    <row r="12" spans="1:1">
      <c r="A12" s="86" t="s">
        <v>395</v>
      </c>
    </row>
    <row r="16" spans="1:1">
      <c r="A16" s="87" t="s">
        <v>97</v>
      </c>
    </row>
    <row r="21" spans="1:1">
      <c r="A21" s="86" t="s">
        <v>396</v>
      </c>
    </row>
    <row r="23" spans="1:1">
      <c r="A23" s="86" t="s">
        <v>397</v>
      </c>
    </row>
    <row r="24" spans="1:1">
      <c r="A24" s="86" t="s">
        <v>398</v>
      </c>
    </row>
    <row r="26" spans="1:1" ht="19">
      <c r="A26" s="88" t="s">
        <v>399</v>
      </c>
    </row>
    <row r="28" spans="1:1">
      <c r="A28" t="s">
        <v>400</v>
      </c>
    </row>
  </sheetData>
  <hyperlinks>
    <hyperlink ref="A6" r:id="rId1" xr:uid="{00000000-0004-0000-0500-000000000000}"/>
    <hyperlink ref="A16" r:id="rId2" xr:uid="{00000000-0004-0000-0500-000001000000}"/>
  </hyperlinks>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9"/>
  <sheetViews>
    <sheetView workbookViewId="0">
      <selection activeCell="O17" sqref="O17"/>
    </sheetView>
  </sheetViews>
  <sheetFormatPr baseColWidth="10" defaultColWidth="11" defaultRowHeight="16"/>
  <sheetData>
    <row r="1" spans="1:1" ht="28" customHeight="1">
      <c r="A1" s="89" t="s">
        <v>401</v>
      </c>
    </row>
    <row r="21" spans="1:4">
      <c r="A21" t="s">
        <v>402</v>
      </c>
    </row>
    <row r="22" spans="1:4" ht="19">
      <c r="A22" s="90" t="s">
        <v>403</v>
      </c>
    </row>
    <row r="23" spans="1:4">
      <c r="A23" t="s">
        <v>404</v>
      </c>
    </row>
    <row r="24" spans="1:4">
      <c r="A24" t="s">
        <v>405</v>
      </c>
    </row>
    <row r="25" spans="1:4">
      <c r="A25" t="s">
        <v>406</v>
      </c>
    </row>
    <row r="26" spans="1:4">
      <c r="A26" t="s">
        <v>407</v>
      </c>
    </row>
    <row r="27" spans="1:4">
      <c r="A27" t="s">
        <v>408</v>
      </c>
    </row>
    <row r="28" spans="1:4" ht="19">
      <c r="A28" s="91" t="s">
        <v>409</v>
      </c>
      <c r="B28" s="92"/>
      <c r="C28" s="92"/>
      <c r="D28" s="89"/>
    </row>
    <row r="29" spans="1:4" ht="19">
      <c r="A29" s="93" t="s">
        <v>410</v>
      </c>
      <c r="B29" s="92"/>
      <c r="C29" s="92"/>
      <c r="D29" s="89"/>
    </row>
    <row r="30" spans="1:4" ht="19">
      <c r="A30" s="93" t="s">
        <v>411</v>
      </c>
      <c r="B30" s="92"/>
      <c r="C30" s="92"/>
      <c r="D30" s="89"/>
    </row>
    <row r="31" spans="1:4" ht="19">
      <c r="A31" s="93" t="s">
        <v>412</v>
      </c>
      <c r="B31" s="92"/>
      <c r="C31" s="92"/>
      <c r="D31" s="89"/>
    </row>
    <row r="32" spans="1:4" ht="19">
      <c r="A32" s="93" t="s">
        <v>413</v>
      </c>
      <c r="B32" s="92"/>
      <c r="C32" s="92"/>
      <c r="D32" s="89"/>
    </row>
    <row r="33" spans="1:4" ht="19">
      <c r="A33" s="93" t="s">
        <v>414</v>
      </c>
      <c r="B33" s="92"/>
      <c r="C33" s="92"/>
      <c r="D33" s="89"/>
    </row>
    <row r="34" spans="1:4" ht="19">
      <c r="A34" s="93" t="s">
        <v>415</v>
      </c>
      <c r="B34" s="92"/>
      <c r="C34" s="92"/>
      <c r="D34" s="89"/>
    </row>
    <row r="35" spans="1:4" ht="19">
      <c r="A35" s="93" t="s">
        <v>416</v>
      </c>
      <c r="B35" s="92"/>
      <c r="C35" s="92"/>
      <c r="D35" s="89"/>
    </row>
    <row r="36" spans="1:4" ht="19">
      <c r="A36" s="94" t="s">
        <v>417</v>
      </c>
      <c r="B36" s="92"/>
      <c r="C36" s="92"/>
      <c r="D36" s="89"/>
    </row>
    <row r="37" spans="1:4" ht="19">
      <c r="C37" s="89"/>
      <c r="D37" s="89"/>
    </row>
    <row r="38" spans="1:4" ht="19">
      <c r="A38" s="89" t="s">
        <v>418</v>
      </c>
      <c r="B38" s="89"/>
      <c r="C38" s="89"/>
      <c r="D38" s="89"/>
    </row>
    <row r="39" spans="1:4">
      <c r="A39" t="s">
        <v>419</v>
      </c>
    </row>
  </sheetData>
  <hyperlinks>
    <hyperlink ref="A36" r:id="rId1"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100"/>
  <sheetViews>
    <sheetView workbookViewId="0">
      <selection activeCell="G99" sqref="G99"/>
    </sheetView>
  </sheetViews>
  <sheetFormatPr baseColWidth="10" defaultColWidth="11" defaultRowHeight="16"/>
  <cols>
    <col min="1" max="1" width="14.6640625" customWidth="1"/>
    <col min="2" max="2" width="14.6640625" style="1" customWidth="1"/>
    <col min="3" max="3" width="12.1640625" style="1" customWidth="1"/>
    <col min="4" max="4" width="21.83203125" customWidth="1"/>
  </cols>
  <sheetData>
    <row r="1" spans="1:9">
      <c r="A1" s="5" t="s">
        <v>420</v>
      </c>
    </row>
    <row r="2" spans="1:9">
      <c r="A2" t="s">
        <v>421</v>
      </c>
    </row>
    <row r="3" spans="1:9">
      <c r="A3" t="s">
        <v>422</v>
      </c>
    </row>
    <row r="5" spans="1:9">
      <c r="A5" t="s">
        <v>423</v>
      </c>
    </row>
    <row r="7" spans="1:9">
      <c r="A7" t="s">
        <v>424</v>
      </c>
    </row>
    <row r="9" spans="1:9">
      <c r="A9" t="s">
        <v>425</v>
      </c>
    </row>
    <row r="10" spans="1:9">
      <c r="A10" t="s">
        <v>426</v>
      </c>
    </row>
    <row r="11" spans="1:9" ht="19">
      <c r="A11" s="95" t="s">
        <v>427</v>
      </c>
    </row>
    <row r="12" spans="1:9">
      <c r="A12" s="18" t="s">
        <v>428</v>
      </c>
      <c r="D12" s="19"/>
      <c r="E12" s="19"/>
      <c r="F12" s="19"/>
      <c r="G12" s="19"/>
      <c r="H12" s="19"/>
      <c r="I12" s="19"/>
    </row>
    <row r="13" spans="1:9">
      <c r="A13" s="18" t="s">
        <v>429</v>
      </c>
      <c r="D13" s="19"/>
      <c r="E13" s="19"/>
      <c r="F13" s="19"/>
      <c r="G13" s="19"/>
      <c r="H13" s="19"/>
      <c r="I13" s="19"/>
    </row>
    <row r="14" spans="1:9">
      <c r="A14" s="18" t="s">
        <v>430</v>
      </c>
      <c r="D14" s="19"/>
      <c r="E14" s="19"/>
      <c r="F14" s="19"/>
      <c r="G14" s="19"/>
      <c r="H14" s="19"/>
      <c r="I14" s="19"/>
    </row>
    <row r="15" spans="1:9">
      <c r="A15" s="18" t="s">
        <v>431</v>
      </c>
      <c r="D15" s="19"/>
      <c r="E15" s="19"/>
      <c r="F15" s="19"/>
      <c r="G15" s="19"/>
      <c r="H15" s="19"/>
      <c r="I15" s="19"/>
    </row>
    <row r="16" spans="1:9">
      <c r="A16" s="18" t="s">
        <v>432</v>
      </c>
      <c r="D16" s="19"/>
      <c r="E16" s="19"/>
      <c r="F16" s="19"/>
      <c r="G16" s="19"/>
      <c r="H16" s="19"/>
      <c r="I16" s="19"/>
    </row>
    <row r="17" spans="1:9">
      <c r="A17" s="18" t="s">
        <v>433</v>
      </c>
      <c r="D17" s="19"/>
      <c r="E17" s="19"/>
      <c r="F17" s="19"/>
      <c r="G17" s="19"/>
      <c r="H17" s="19"/>
      <c r="I17" s="19"/>
    </row>
    <row r="18" spans="1:9">
      <c r="A18" s="18" t="s">
        <v>434</v>
      </c>
      <c r="D18" s="19"/>
      <c r="E18" s="19"/>
      <c r="F18" s="19"/>
      <c r="G18" s="19"/>
      <c r="H18" s="19"/>
      <c r="I18" s="19"/>
    </row>
    <row r="19" spans="1:9">
      <c r="A19" s="18" t="s">
        <v>435</v>
      </c>
      <c r="D19" s="19"/>
      <c r="E19" s="19"/>
      <c r="F19" s="19"/>
      <c r="G19" s="19"/>
      <c r="H19" s="19"/>
      <c r="I19" s="19"/>
    </row>
    <row r="20" spans="1:9">
      <c r="A20" s="18" t="s">
        <v>436</v>
      </c>
      <c r="D20" s="19"/>
      <c r="E20" s="19"/>
      <c r="F20" s="19"/>
      <c r="G20" s="19"/>
      <c r="H20" s="19"/>
      <c r="I20" s="19"/>
    </row>
    <row r="21" spans="1:9">
      <c r="A21" s="18" t="s">
        <v>437</v>
      </c>
      <c r="D21" s="19"/>
      <c r="E21" s="19"/>
      <c r="F21" s="19"/>
      <c r="G21" s="19"/>
      <c r="H21" s="19"/>
      <c r="I21" s="19"/>
    </row>
    <row r="22" spans="1:9">
      <c r="A22" s="18" t="s">
        <v>438</v>
      </c>
      <c r="D22" s="19"/>
      <c r="E22" s="19"/>
      <c r="F22" s="19"/>
      <c r="G22" s="19"/>
      <c r="H22" s="19"/>
      <c r="I22" s="19"/>
    </row>
    <row r="23" spans="1:9">
      <c r="A23" s="18" t="s">
        <v>439</v>
      </c>
      <c r="D23" s="19"/>
      <c r="E23" s="19"/>
      <c r="F23" s="19"/>
      <c r="G23" s="19"/>
      <c r="H23" s="19"/>
      <c r="I23" s="19"/>
    </row>
    <row r="24" spans="1:9">
      <c r="A24" s="18" t="s">
        <v>440</v>
      </c>
      <c r="D24" s="19"/>
      <c r="E24" s="19"/>
      <c r="F24" s="19"/>
      <c r="G24" s="19"/>
      <c r="H24" s="19"/>
      <c r="I24" s="19"/>
    </row>
    <row r="25" spans="1:9">
      <c r="A25" s="18" t="s">
        <v>441</v>
      </c>
      <c r="D25" s="19"/>
      <c r="E25" s="19"/>
      <c r="F25" s="19"/>
      <c r="G25" s="19"/>
      <c r="H25" s="19"/>
      <c r="I25" s="19"/>
    </row>
    <row r="26" spans="1:9">
      <c r="A26" s="18" t="s">
        <v>442</v>
      </c>
      <c r="D26" s="19"/>
      <c r="E26" s="19"/>
      <c r="F26" s="19"/>
      <c r="G26" s="19"/>
      <c r="H26" s="19"/>
      <c r="I26" s="19"/>
    </row>
    <row r="27" spans="1:9">
      <c r="A27" s="18" t="s">
        <v>443</v>
      </c>
      <c r="D27" s="19"/>
      <c r="E27" s="19"/>
      <c r="F27" s="19"/>
      <c r="G27" s="19"/>
      <c r="H27" s="19"/>
      <c r="I27" s="19"/>
    </row>
    <row r="28" spans="1:9">
      <c r="A28" s="18" t="s">
        <v>444</v>
      </c>
      <c r="D28" s="19"/>
      <c r="E28" s="19"/>
      <c r="F28" s="19"/>
      <c r="G28" s="19"/>
      <c r="H28" s="19"/>
      <c r="I28" s="19"/>
    </row>
    <row r="29" spans="1:9">
      <c r="A29" s="18" t="s">
        <v>445</v>
      </c>
      <c r="D29" s="19"/>
      <c r="E29" s="19"/>
      <c r="F29" s="19"/>
      <c r="G29" s="19"/>
      <c r="H29" s="19"/>
      <c r="I29" s="19"/>
    </row>
    <row r="30" spans="1:9">
      <c r="A30" s="18" t="s">
        <v>446</v>
      </c>
      <c r="D30" s="19"/>
      <c r="E30" s="19"/>
      <c r="F30" s="19"/>
      <c r="G30" s="19"/>
      <c r="H30" s="19"/>
      <c r="I30" s="19"/>
    </row>
    <row r="31" spans="1:9">
      <c r="A31" s="18" t="s">
        <v>447</v>
      </c>
      <c r="D31" s="19"/>
      <c r="E31" s="19"/>
      <c r="F31" s="19"/>
      <c r="G31" s="19"/>
      <c r="H31" s="19"/>
      <c r="I31" s="19"/>
    </row>
    <row r="32" spans="1:9">
      <c r="A32" s="18" t="s">
        <v>448</v>
      </c>
      <c r="D32" s="19"/>
      <c r="E32" s="19"/>
      <c r="F32" s="19"/>
      <c r="G32" s="19"/>
      <c r="H32" s="19"/>
      <c r="I32" s="19"/>
    </row>
    <row r="33" spans="1:9">
      <c r="A33" s="18" t="s">
        <v>449</v>
      </c>
      <c r="D33" s="19"/>
      <c r="E33" s="19"/>
      <c r="F33" s="19"/>
      <c r="G33" s="19"/>
      <c r="H33" s="19"/>
      <c r="I33" s="19"/>
    </row>
    <row r="34" spans="1:9">
      <c r="A34" s="19"/>
      <c r="D34" s="19"/>
      <c r="E34" s="19"/>
      <c r="F34" s="19"/>
      <c r="G34" s="19"/>
      <c r="H34" s="19"/>
      <c r="I34" s="19"/>
    </row>
    <row r="35" spans="1:9">
      <c r="A35" s="96" t="s">
        <v>450</v>
      </c>
    </row>
    <row r="36" spans="1:9">
      <c r="A36" s="97" t="s">
        <v>451</v>
      </c>
    </row>
    <row r="37" spans="1:9">
      <c r="A37" t="s">
        <v>452</v>
      </c>
    </row>
    <row r="39" spans="1:9">
      <c r="A39" t="s">
        <v>333</v>
      </c>
      <c r="B39" s="1" t="s">
        <v>453</v>
      </c>
      <c r="C39" s="1" t="s">
        <v>454</v>
      </c>
    </row>
    <row r="40" spans="1:9">
      <c r="A40" t="s">
        <v>455</v>
      </c>
      <c r="B40" s="1" t="s">
        <v>456</v>
      </c>
      <c r="C40" s="1" t="s">
        <v>456</v>
      </c>
    </row>
    <row r="41" spans="1:9">
      <c r="A41" t="s">
        <v>457</v>
      </c>
      <c r="B41" s="1">
        <v>5.05</v>
      </c>
      <c r="C41" s="1">
        <v>6.17</v>
      </c>
    </row>
    <row r="42" spans="1:9">
      <c r="A42" t="s">
        <v>458</v>
      </c>
      <c r="B42" s="1" t="s">
        <v>459</v>
      </c>
      <c r="C42" s="1">
        <v>4.1000000000000003E-3</v>
      </c>
    </row>
    <row r="44" spans="1:9">
      <c r="A44" t="s">
        <v>460</v>
      </c>
      <c r="C44" s="1">
        <f>0.25*6.17/100</f>
        <v>1.5424999999999999E-2</v>
      </c>
    </row>
    <row r="45" spans="1:9">
      <c r="A45" t="s">
        <v>461</v>
      </c>
      <c r="C45" s="1">
        <f>C44/100*0.5</f>
        <v>7.7124999999999991E-5</v>
      </c>
    </row>
    <row r="48" spans="1:9">
      <c r="A48" t="s">
        <v>462</v>
      </c>
    </row>
    <row r="49" spans="1:4">
      <c r="A49" t="s">
        <v>463</v>
      </c>
    </row>
    <row r="50" spans="1:4">
      <c r="A50" t="s">
        <v>464</v>
      </c>
    </row>
    <row r="51" spans="1:4">
      <c r="A51" t="s">
        <v>465</v>
      </c>
    </row>
    <row r="52" spans="1:4">
      <c r="A52" t="s">
        <v>466</v>
      </c>
    </row>
    <row r="53" spans="1:4">
      <c r="A53" s="19" t="s">
        <v>467</v>
      </c>
      <c r="C53" s="1">
        <f>(271.52*0.002)*0.1</f>
        <v>5.4303999999999998E-2</v>
      </c>
    </row>
    <row r="56" spans="1:4">
      <c r="A56" s="5" t="s">
        <v>25</v>
      </c>
      <c r="B56" s="26" t="s">
        <v>468</v>
      </c>
      <c r="C56" s="1" t="s">
        <v>469</v>
      </c>
      <c r="D56" t="s">
        <v>470</v>
      </c>
    </row>
    <row r="57" spans="1:4">
      <c r="A57" s="5" t="s">
        <v>471</v>
      </c>
      <c r="B57" s="26" t="s">
        <v>472</v>
      </c>
      <c r="C57" s="1" t="s">
        <v>473</v>
      </c>
    </row>
    <row r="59" spans="1:4">
      <c r="A59" s="5" t="s">
        <v>474</v>
      </c>
    </row>
    <row r="60" spans="1:4">
      <c r="A60" t="s">
        <v>475</v>
      </c>
    </row>
    <row r="61" spans="1:4">
      <c r="A61" s="5" t="s">
        <v>476</v>
      </c>
    </row>
    <row r="62" spans="1:4">
      <c r="A62" s="18" t="s">
        <v>477</v>
      </c>
    </row>
    <row r="63" spans="1:4">
      <c r="A63" s="18" t="s">
        <v>478</v>
      </c>
    </row>
    <row r="64" spans="1:4">
      <c r="A64" s="18" t="s">
        <v>479</v>
      </c>
    </row>
    <row r="65" spans="1:1">
      <c r="A65" s="18" t="s">
        <v>480</v>
      </c>
    </row>
    <row r="66" spans="1:1">
      <c r="A66" s="18" t="s">
        <v>481</v>
      </c>
    </row>
    <row r="67" spans="1:1">
      <c r="A67" s="18" t="s">
        <v>482</v>
      </c>
    </row>
    <row r="68" spans="1:1">
      <c r="A68" s="18" t="s">
        <v>483</v>
      </c>
    </row>
    <row r="69" spans="1:1">
      <c r="A69" s="18" t="s">
        <v>484</v>
      </c>
    </row>
    <row r="70" spans="1:1">
      <c r="A70" s="18" t="s">
        <v>485</v>
      </c>
    </row>
    <row r="71" spans="1:1">
      <c r="A71" s="18" t="s">
        <v>486</v>
      </c>
    </row>
    <row r="72" spans="1:1">
      <c r="A72" s="18" t="s">
        <v>487</v>
      </c>
    </row>
    <row r="73" spans="1:1">
      <c r="A73" s="18" t="s">
        <v>488</v>
      </c>
    </row>
    <row r="74" spans="1:1">
      <c r="A74" s="19"/>
    </row>
    <row r="75" spans="1:1">
      <c r="A75" s="18" t="s">
        <v>489</v>
      </c>
    </row>
    <row r="76" spans="1:1">
      <c r="A76" s="18" t="s">
        <v>490</v>
      </c>
    </row>
    <row r="77" spans="1:1">
      <c r="A77" s="18" t="s">
        <v>491</v>
      </c>
    </row>
    <row r="78" spans="1:1">
      <c r="A78" s="18" t="s">
        <v>480</v>
      </c>
    </row>
    <row r="79" spans="1:1">
      <c r="A79" s="18" t="s">
        <v>492</v>
      </c>
    </row>
    <row r="80" spans="1:1">
      <c r="A80" s="18" t="s">
        <v>493</v>
      </c>
    </row>
    <row r="81" spans="1:3">
      <c r="A81" s="18" t="s">
        <v>483</v>
      </c>
    </row>
    <row r="82" spans="1:3">
      <c r="A82" s="18" t="s">
        <v>484</v>
      </c>
    </row>
    <row r="83" spans="1:3">
      <c r="A83" s="18" t="s">
        <v>494</v>
      </c>
    </row>
    <row r="84" spans="1:3">
      <c r="A84" s="18" t="s">
        <v>486</v>
      </c>
    </row>
    <row r="85" spans="1:3">
      <c r="A85" s="18" t="s">
        <v>487</v>
      </c>
    </row>
    <row r="86" spans="1:3">
      <c r="A86" s="18" t="s">
        <v>495</v>
      </c>
    </row>
    <row r="87" spans="1:3">
      <c r="A87" s="18" t="s">
        <v>496</v>
      </c>
    </row>
    <row r="88" spans="1:3">
      <c r="A88" s="18" t="s">
        <v>497</v>
      </c>
    </row>
    <row r="90" spans="1:3" s="5" customFormat="1">
      <c r="A90" s="5" t="s">
        <v>498</v>
      </c>
      <c r="B90" s="26" t="s">
        <v>499</v>
      </c>
      <c r="C90" s="5" t="s">
        <v>500</v>
      </c>
    </row>
    <row r="91" spans="1:3">
      <c r="A91">
        <v>1</v>
      </c>
      <c r="B91" s="1">
        <v>500</v>
      </c>
      <c r="C91">
        <v>420</v>
      </c>
    </row>
    <row r="92" spans="1:3">
      <c r="A92">
        <v>2</v>
      </c>
      <c r="B92" s="1">
        <v>500</v>
      </c>
      <c r="C92">
        <v>385</v>
      </c>
    </row>
    <row r="94" spans="1:3">
      <c r="A94" t="s">
        <v>501</v>
      </c>
    </row>
    <row r="95" spans="1:3">
      <c r="A95" t="s">
        <v>502</v>
      </c>
    </row>
    <row r="96" spans="1:3">
      <c r="A96" t="s">
        <v>503</v>
      </c>
    </row>
    <row r="97" spans="1:1">
      <c r="A97" t="s">
        <v>504</v>
      </c>
    </row>
    <row r="98" spans="1:1">
      <c r="A98" t="s">
        <v>505</v>
      </c>
    </row>
    <row r="100" spans="1:1">
      <c r="A100" s="7" t="s">
        <v>506</v>
      </c>
    </row>
  </sheetData>
  <pageMargins left="0.75000000000000011" right="0.75000000000000011" top="1" bottom="1" header="0.5" footer="0.5"/>
  <pageSetup paperSize="9" scale="72"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20"/>
  <sheetViews>
    <sheetView workbookViewId="0">
      <selection activeCell="N27" sqref="N27"/>
    </sheetView>
  </sheetViews>
  <sheetFormatPr baseColWidth="10" defaultColWidth="11" defaultRowHeight="16"/>
  <sheetData>
    <row r="1" spans="1:10" s="19" customFormat="1">
      <c r="A1" s="19" t="s">
        <v>507</v>
      </c>
    </row>
    <row r="2" spans="1:10">
      <c r="A2" s="19" t="s">
        <v>508</v>
      </c>
      <c r="B2" s="19"/>
      <c r="C2" s="19"/>
      <c r="D2" s="19"/>
      <c r="E2" s="19"/>
      <c r="F2" s="19"/>
      <c r="G2" s="19"/>
      <c r="H2" s="19"/>
      <c r="I2" s="19"/>
      <c r="J2" s="19"/>
    </row>
    <row r="3" spans="1:10">
      <c r="A3" s="19" t="s">
        <v>509</v>
      </c>
      <c r="B3" s="19"/>
      <c r="C3" s="19"/>
      <c r="D3" s="19"/>
      <c r="E3" s="19"/>
      <c r="F3" s="19"/>
      <c r="G3" s="19"/>
      <c r="H3" s="19"/>
      <c r="I3" s="19"/>
      <c r="J3" s="19"/>
    </row>
    <row r="4" spans="1:10">
      <c r="A4" s="19" t="s">
        <v>510</v>
      </c>
      <c r="B4" s="19"/>
      <c r="C4" s="19"/>
      <c r="D4" s="19"/>
      <c r="E4" s="19"/>
      <c r="F4" s="19"/>
      <c r="G4" s="19"/>
      <c r="H4" s="19"/>
      <c r="I4" s="19"/>
      <c r="J4" s="19"/>
    </row>
    <row r="5" spans="1:10">
      <c r="A5" s="19" t="s">
        <v>511</v>
      </c>
      <c r="B5" s="19"/>
      <c r="C5" s="19"/>
      <c r="D5" s="19"/>
      <c r="E5" s="19"/>
      <c r="F5" s="19"/>
      <c r="G5" s="19"/>
      <c r="H5" s="19"/>
      <c r="I5" s="19"/>
      <c r="J5" s="19"/>
    </row>
    <row r="6" spans="1:10">
      <c r="A6" s="19" t="s">
        <v>512</v>
      </c>
      <c r="B6" s="19"/>
      <c r="C6" s="19"/>
      <c r="D6" s="19"/>
      <c r="E6" s="19"/>
      <c r="F6" s="19"/>
      <c r="G6" s="19"/>
      <c r="H6" s="19"/>
      <c r="I6" s="19"/>
      <c r="J6" s="19"/>
    </row>
    <row r="7" spans="1:10">
      <c r="A7" s="19" t="s">
        <v>513</v>
      </c>
      <c r="B7" s="19"/>
      <c r="C7" s="19"/>
      <c r="D7" s="19"/>
      <c r="E7" s="19"/>
      <c r="F7" s="19"/>
      <c r="G7" s="19"/>
      <c r="H7" s="19"/>
      <c r="I7" s="19"/>
      <c r="J7" s="19"/>
    </row>
    <row r="8" spans="1:10">
      <c r="A8" s="19" t="s">
        <v>514</v>
      </c>
      <c r="B8" s="19"/>
      <c r="C8" s="19"/>
      <c r="D8" s="19"/>
      <c r="E8" s="19"/>
      <c r="F8" s="19"/>
      <c r="G8" s="19"/>
      <c r="H8" s="19"/>
      <c r="I8" s="19"/>
      <c r="J8" s="19"/>
    </row>
    <row r="9" spans="1:10">
      <c r="A9" t="s">
        <v>515</v>
      </c>
    </row>
    <row r="10" spans="1:10">
      <c r="A10" t="s">
        <v>516</v>
      </c>
    </row>
    <row r="11" spans="1:10">
      <c r="A11" t="s">
        <v>517</v>
      </c>
    </row>
    <row r="12" spans="1:10">
      <c r="A12" t="s">
        <v>518</v>
      </c>
    </row>
    <row r="13" spans="1:10">
      <c r="A13" t="s">
        <v>519</v>
      </c>
    </row>
    <row r="14" spans="1:10">
      <c r="A14" t="s">
        <v>520</v>
      </c>
    </row>
    <row r="15" spans="1:10">
      <c r="A15" t="s">
        <v>521</v>
      </c>
    </row>
    <row r="16" spans="1:10">
      <c r="A16" t="s">
        <v>522</v>
      </c>
    </row>
    <row r="17" spans="1:1">
      <c r="A17" t="s">
        <v>523</v>
      </c>
    </row>
    <row r="18" spans="1:1">
      <c r="A18" t="s">
        <v>524</v>
      </c>
    </row>
    <row r="19" spans="1:1">
      <c r="A19" t="s">
        <v>525</v>
      </c>
    </row>
    <row r="20" spans="1:1">
      <c r="A20" t="s">
        <v>526</v>
      </c>
    </row>
  </sheetData>
  <pageMargins left="0.35629921259842517" right="0.35629921259842517" top="1" bottom="1" header="0.5" footer="0.5"/>
  <pageSetup paperSize="9" scale="6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startup</vt:lpstr>
      <vt:lpstr>notes</vt:lpstr>
      <vt:lpstr>logs</vt:lpstr>
      <vt:lpstr>bag wts</vt:lpstr>
      <vt:lpstr>nutrients</vt:lpstr>
      <vt:lpstr>Mclane comments</vt:lpstr>
      <vt:lpstr>inlet</vt:lpstr>
      <vt:lpstr>phytoplankton</vt:lpstr>
      <vt:lpstr>build comments</vt:lpstr>
      <vt:lpstr>CO2</vt:lpstr>
      <vt:lpstr>SBEsurface</vt:lpstr>
      <vt:lpstr>SOTSs</vt:lpstr>
      <vt:lpstr>netcdf</vt:lpstr>
      <vt:lpstr>flags</vt:lpstr>
      <vt:lpstr>'build comments'!Print_Area</vt:lpstr>
      <vt:lpstr>logs!Print_Area</vt:lpstr>
      <vt:lpstr>phytoplankton!Print_Area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Peter Jansen</cp:lastModifiedBy>
  <cp:revision>1</cp:revision>
  <dcterms:created xsi:type="dcterms:W3CDTF">2017-11-16T02:10:21Z</dcterms:created>
  <dcterms:modified xsi:type="dcterms:W3CDTF">2020-05-26T01:14:04Z</dcterms:modified>
</cp:coreProperties>
</file>