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4.xml" ContentType="application/vnd.openxmlformats-officedocument.drawing+xml"/>
  <Override PartName="/xl/queryTables/queryTable1.xml" ContentType="application/vnd.openxmlformats-officedocument.spreadsheetml.queryTable+xml"/>
  <Override PartName="/xl/comments2.xml" ContentType="application/vnd.openxmlformats-officedocument.spreadsheetml.comments+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drawings/drawing5.xml" ContentType="application/vnd.openxmlformats-officedocument.drawing+xml"/>
  <Override PartName="/xl/comments3.xml" ContentType="application/vnd.openxmlformats-officedocument.spreadsheetml.comments+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drawings/drawing6.xml" ContentType="application/vnd.openxmlformats-officedocument.drawing+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queryTables/queryTable2.xml" ContentType="application/vnd.openxmlformats-officedocument.spreadsheetml.queryTable+xml"/>
  <Override PartName="/xl/drawings/drawing7.xml" ContentType="application/vnd.openxmlformats-officedocument.drawing+xml"/>
  <Override PartName="/xl/queryTables/queryTable3.xml" ContentType="application/vnd.openxmlformats-officedocument.spreadsheetml.queryTable+xml"/>
  <Override PartName="/xl/charts/chart20.xml" ContentType="application/vnd.openxmlformats-officedocument.drawingml.chart+xml"/>
  <Override PartName="/xl/charts/chart21.xml" ContentType="application/vnd.openxmlformats-officedocument.drawingml.chart+xml"/>
  <Override PartName="/xl/drawings/drawing8.xml" ContentType="application/vnd.openxmlformats-officedocument.drawing+xml"/>
  <Override PartName="/xl/charts/chart22.xml" ContentType="application/vnd.openxmlformats-officedocument.drawingml.chart+xml"/>
  <Override PartName="/xl/drawings/drawing9.xml" ContentType="application/vnd.openxmlformats-officedocument.drawing+xml"/>
  <Override PartName="/xl/comments4.xml" ContentType="application/vnd.openxmlformats-officedocument.spreadsheetml.comments+xml"/>
  <Override PartName="/xl/charts/chart23.xml" ContentType="application/vnd.openxmlformats-officedocument.drawingml.chart+xml"/>
  <Override PartName="/xl/charts/chart24.xml" ContentType="application/vnd.openxmlformats-officedocument.drawingml.chart+xml"/>
  <Override PartName="/xl/charts/chart25.xml" ContentType="application/vnd.openxmlformats-officedocument.drawingml.chart+xml"/>
  <Override PartName="/xl/charts/chart26.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3"/>
  <workbookPr date1904="1"/>
  <mc:AlternateContent xmlns:mc="http://schemas.openxmlformats.org/markup-compatibility/2006">
    <mc:Choice Requires="x15">
      <x15ac:absPath xmlns:x15ac="http://schemas.microsoft.com/office/spreadsheetml/2010/11/ac" url="/Users/pete/cloudstor/Shared/SOTS_Annual Reports/QC documentation/RAS QC/updated alk TCO2 flags/"/>
    </mc:Choice>
  </mc:AlternateContent>
  <xr:revisionPtr revIDLastSave="0" documentId="13_ncr:1_{6D67C023-0602-6F4D-83A1-5D5F220C79EA}" xr6:coauthVersionLast="45" xr6:coauthVersionMax="45" xr10:uidLastSave="{00000000-0000-0000-0000-000000000000}"/>
  <bookViews>
    <workbookView xWindow="9640" yWindow="4700" windowWidth="32000" windowHeight="21020" tabRatio="500" firstSheet="2" activeTab="11" xr2:uid="{00000000-000D-0000-FFFF-FFFF00000000}"/>
  </bookViews>
  <sheets>
    <sheet name="phytoplankton" sheetId="4" r:id="rId1"/>
    <sheet name="RAS-prep n log" sheetId="1" r:id="rId2"/>
    <sheet name="nuts" sheetId="2" r:id="rId3"/>
    <sheet name="DIC-alk" sheetId="3" r:id="rId4"/>
    <sheet name="13C_DIC" sheetId="5" r:id="rId5"/>
    <sheet name="plots" sheetId="7" r:id="rId6"/>
    <sheet name="salinity" sheetId="8" r:id="rId7"/>
    <sheet name="Sheet1" sheetId="9" r:id="rId8"/>
    <sheet name="sorting" sheetId="10" r:id="rId9"/>
    <sheet name="resample dSi" sheetId="11" r:id="rId10"/>
    <sheet name="dilutions nuts final" sheetId="12" r:id="rId11"/>
    <sheet name="netCDF" sheetId="13" r:id="rId12"/>
  </sheets>
  <externalReferences>
    <externalReference r:id="rId13"/>
    <externalReference r:id="rId14"/>
    <externalReference r:id="rId15"/>
  </externalReferences>
  <definedNames>
    <definedName name="_xlnm.Print_Area" localSheetId="4">'13C_DIC'!$O$1:$U$38</definedName>
    <definedName name="_xlnm.Print_Area" localSheetId="3">'DIC-alk'!$L$54:$V$130</definedName>
    <definedName name="_xlnm.Print_Area" localSheetId="0">phytoplankton!$A$1:$AI$57</definedName>
    <definedName name="_xlnm.Print_Area" localSheetId="1">'RAS-prep n log'!$A$1:$H$47</definedName>
    <definedName name="_xlnm.Print_Area" localSheetId="9">'resample dSi'!$A$1:$F$30</definedName>
    <definedName name="_xlnm.Print_Area" localSheetId="8">sorting!$A$1:$F$55</definedName>
    <definedName name="Pulse_7_RAS_Sample_CTD_data" localSheetId="6">salinity!$A$1:$G$314</definedName>
    <definedName name="Pulse_7_RAS_Sample_CTD_data" localSheetId="8">sorting!$A$1:$G$314</definedName>
    <definedName name="Ras_samples_may_2011" localSheetId="3">'DIC-alk'!$A$6:$AF$51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O7" i="11" l="1"/>
  <c r="P7" i="11" s="1"/>
  <c r="O8" i="11"/>
  <c r="P8" i="11" s="1"/>
  <c r="O9" i="11"/>
  <c r="P9" i="11" s="1"/>
  <c r="O10" i="11"/>
  <c r="P10" i="11" s="1"/>
  <c r="O11" i="11"/>
  <c r="P11" i="11" s="1"/>
  <c r="O12" i="11"/>
  <c r="P12" i="11" s="1"/>
  <c r="O13" i="11"/>
  <c r="P13" i="11" s="1"/>
  <c r="O14" i="11"/>
  <c r="P14" i="11" s="1"/>
  <c r="O15" i="11"/>
  <c r="P15" i="11" s="1"/>
  <c r="O16" i="11"/>
  <c r="P16" i="11" s="1"/>
  <c r="O17" i="11"/>
  <c r="P17" i="11" s="1"/>
  <c r="O18" i="11"/>
  <c r="P18" i="11" s="1"/>
  <c r="O19" i="11"/>
  <c r="P19" i="11" s="1"/>
  <c r="O20" i="11"/>
  <c r="P20" i="11" s="1"/>
  <c r="O21" i="11"/>
  <c r="P21" i="11" s="1"/>
  <c r="O22" i="11"/>
  <c r="P22" i="11" s="1"/>
  <c r="O23" i="11"/>
  <c r="P23" i="11" s="1"/>
  <c r="O24" i="11"/>
  <c r="P24" i="11" s="1"/>
  <c r="O25" i="11"/>
  <c r="P25" i="11" s="1"/>
  <c r="O26" i="11"/>
  <c r="P26" i="11" s="1"/>
  <c r="O27" i="11"/>
  <c r="P27" i="11" s="1"/>
  <c r="O28" i="11"/>
  <c r="P28" i="11" s="1"/>
  <c r="O29" i="11"/>
  <c r="P29" i="11" s="1"/>
  <c r="O6" i="11"/>
  <c r="P6" i="11" s="1"/>
  <c r="V28" i="11"/>
  <c r="V5" i="13"/>
  <c r="AC138" i="3"/>
  <c r="AC139" i="3"/>
  <c r="AC140" i="3"/>
  <c r="AC141" i="3"/>
  <c r="AC142" i="3"/>
  <c r="AC143" i="3"/>
  <c r="AC144" i="3"/>
  <c r="AC145" i="3"/>
  <c r="AC146" i="3"/>
  <c r="AC147" i="3"/>
  <c r="AC148" i="3"/>
  <c r="AC149" i="3"/>
  <c r="AC150" i="3"/>
  <c r="AC151" i="3"/>
  <c r="AC152" i="3"/>
  <c r="AC153" i="3"/>
  <c r="AC154" i="3"/>
  <c r="AC155" i="3"/>
  <c r="AC156" i="3"/>
  <c r="AC157" i="3"/>
  <c r="AC158" i="3"/>
  <c r="AC159" i="3"/>
  <c r="AC160" i="3"/>
  <c r="AC137" i="3"/>
  <c r="AD151" i="3"/>
  <c r="X24" i="13" s="1"/>
  <c r="AG138" i="3"/>
  <c r="AD138" i="3" s="1"/>
  <c r="X11" i="13" s="1"/>
  <c r="AG139" i="3"/>
  <c r="AE139" i="3" s="1"/>
  <c r="Z12" i="13" s="1"/>
  <c r="AG140" i="3"/>
  <c r="AE140" i="3" s="1"/>
  <c r="Z13" i="13" s="1"/>
  <c r="AG141" i="3"/>
  <c r="AE141" i="3" s="1"/>
  <c r="Z14" i="13" s="1"/>
  <c r="AG142" i="3"/>
  <c r="AG143" i="3"/>
  <c r="AE143" i="3" s="1"/>
  <c r="Z16" i="13" s="1"/>
  <c r="AG144" i="3"/>
  <c r="AE144" i="3" s="1"/>
  <c r="Z17" i="13" s="1"/>
  <c r="AG145" i="3"/>
  <c r="AE145" i="3" s="1"/>
  <c r="Z18" i="13" s="1"/>
  <c r="AG146" i="3"/>
  <c r="AE146" i="3" s="1"/>
  <c r="Z19" i="13" s="1"/>
  <c r="AG147" i="3"/>
  <c r="AD147" i="3" s="1"/>
  <c r="X20" i="13" s="1"/>
  <c r="AG148" i="3"/>
  <c r="AD148" i="3" s="1"/>
  <c r="X21" i="13" s="1"/>
  <c r="AG149" i="3"/>
  <c r="AE149" i="3" s="1"/>
  <c r="Z22" i="13" s="1"/>
  <c r="AG150" i="3"/>
  <c r="AG151" i="3"/>
  <c r="AE151" i="3" s="1"/>
  <c r="Z24" i="13" s="1"/>
  <c r="AG152" i="3"/>
  <c r="AD152" i="3" s="1"/>
  <c r="X25" i="13" s="1"/>
  <c r="AG153" i="3"/>
  <c r="AE153" i="3" s="1"/>
  <c r="Z26" i="13" s="1"/>
  <c r="AG154" i="3"/>
  <c r="AD154" i="3" s="1"/>
  <c r="X27" i="13" s="1"/>
  <c r="AG155" i="3"/>
  <c r="AE155" i="3" s="1"/>
  <c r="Z28" i="13" s="1"/>
  <c r="AG156" i="3"/>
  <c r="AE156" i="3" s="1"/>
  <c r="Z29" i="13" s="1"/>
  <c r="AG157" i="3"/>
  <c r="AE157" i="3" s="1"/>
  <c r="Z30" i="13" s="1"/>
  <c r="AG158" i="3"/>
  <c r="AG159" i="3"/>
  <c r="AD159" i="3" s="1"/>
  <c r="X32" i="13" s="1"/>
  <c r="AG160" i="3"/>
  <c r="AE160" i="3" s="1"/>
  <c r="Z33" i="13" s="1"/>
  <c r="AG137" i="3"/>
  <c r="AE137" i="3" s="1"/>
  <c r="Z10" i="13" s="1"/>
  <c r="AD144" i="3" l="1"/>
  <c r="X17" i="13" s="1"/>
  <c r="AE152" i="3"/>
  <c r="Z25" i="13" s="1"/>
  <c r="AD155" i="3"/>
  <c r="X28" i="13" s="1"/>
  <c r="AD156" i="3"/>
  <c r="X29" i="13" s="1"/>
  <c r="AE159" i="3"/>
  <c r="Z32" i="13" s="1"/>
  <c r="AD146" i="3"/>
  <c r="X19" i="13" s="1"/>
  <c r="AE148" i="3"/>
  <c r="Z21" i="13" s="1"/>
  <c r="AE147" i="3"/>
  <c r="Z20" i="13" s="1"/>
  <c r="P30" i="11"/>
  <c r="AD143" i="3"/>
  <c r="X16" i="13" s="1"/>
  <c r="AD160" i="3"/>
  <c r="X33" i="13" s="1"/>
  <c r="AD140" i="3"/>
  <c r="X13" i="13" s="1"/>
  <c r="AE138" i="3"/>
  <c r="Z11" i="13" s="1"/>
  <c r="AD139" i="3"/>
  <c r="X12" i="13" s="1"/>
  <c r="AD158" i="3"/>
  <c r="X31" i="13" s="1"/>
  <c r="AE158" i="3"/>
  <c r="Z31" i="13" s="1"/>
  <c r="AE154" i="3"/>
  <c r="Z27" i="13" s="1"/>
  <c r="AE150" i="3"/>
  <c r="Z23" i="13" s="1"/>
  <c r="AD150" i="3"/>
  <c r="X23" i="13" s="1"/>
  <c r="AD142" i="3"/>
  <c r="X15" i="13" s="1"/>
  <c r="AE142" i="3"/>
  <c r="Z15" i="13" s="1"/>
  <c r="O30" i="11"/>
  <c r="AD137" i="3"/>
  <c r="X10" i="13" s="1"/>
  <c r="AD157" i="3"/>
  <c r="X30" i="13" s="1"/>
  <c r="AD153" i="3"/>
  <c r="X26" i="13" s="1"/>
  <c r="AD149" i="3"/>
  <c r="X22" i="13" s="1"/>
  <c r="AD145" i="3"/>
  <c r="X18" i="13" s="1"/>
  <c r="AD141" i="3"/>
  <c r="X14" i="13" s="1"/>
  <c r="G162" i="3"/>
  <c r="G161" i="3" s="1"/>
  <c r="M161" i="3"/>
  <c r="K161" i="3"/>
  <c r="R160" i="3"/>
  <c r="Q160" i="3"/>
  <c r="R159" i="3"/>
  <c r="Q159" i="3"/>
  <c r="R158" i="3"/>
  <c r="Q158" i="3"/>
  <c r="R157" i="3"/>
  <c r="Q157" i="3"/>
  <c r="R156" i="3"/>
  <c r="Q156" i="3"/>
  <c r="R155" i="3"/>
  <c r="Q155" i="3"/>
  <c r="R154" i="3"/>
  <c r="Q154" i="3"/>
  <c r="R153" i="3"/>
  <c r="Q153" i="3"/>
  <c r="R152" i="3"/>
  <c r="Q152" i="3"/>
  <c r="R151" i="3"/>
  <c r="Q151" i="3"/>
  <c r="R150" i="3"/>
  <c r="Q150" i="3"/>
  <c r="R149" i="3"/>
  <c r="Q149" i="3"/>
  <c r="R148" i="3"/>
  <c r="Q148" i="3"/>
  <c r="R147" i="3"/>
  <c r="Q147" i="3"/>
  <c r="R146" i="3"/>
  <c r="Q146" i="3"/>
  <c r="R145" i="3"/>
  <c r="Q145" i="3"/>
  <c r="R144" i="3"/>
  <c r="Q144" i="3"/>
  <c r="R143" i="3"/>
  <c r="Q143" i="3"/>
  <c r="R142" i="3"/>
  <c r="Q142" i="3"/>
  <c r="R141" i="3"/>
  <c r="Q141" i="3"/>
  <c r="R140" i="3"/>
  <c r="Q140" i="3"/>
  <c r="R139" i="3"/>
  <c r="Q139" i="3"/>
  <c r="R138" i="3"/>
  <c r="Q138" i="3"/>
  <c r="R137" i="3"/>
  <c r="Q137" i="3"/>
  <c r="R136" i="3"/>
  <c r="Q136" i="3"/>
  <c r="P136" i="3"/>
  <c r="R135" i="3"/>
  <c r="Q135" i="3"/>
  <c r="P135" i="3"/>
  <c r="R134" i="3"/>
  <c r="Q134" i="3"/>
  <c r="P134" i="3"/>
  <c r="R133" i="3"/>
  <c r="Q133" i="3"/>
  <c r="P133" i="3"/>
  <c r="R132" i="3"/>
  <c r="Q132" i="3"/>
  <c r="P132" i="3"/>
  <c r="R131" i="3"/>
  <c r="Q131" i="3"/>
  <c r="P131" i="3"/>
  <c r="R130" i="3"/>
  <c r="Q130" i="3"/>
  <c r="P130" i="3"/>
  <c r="R129" i="3"/>
  <c r="Q129" i="3"/>
  <c r="P129" i="3"/>
  <c r="R128" i="3"/>
  <c r="Q128" i="3"/>
  <c r="P128" i="3"/>
  <c r="R127" i="3"/>
  <c r="Q127" i="3"/>
  <c r="P127" i="3"/>
  <c r="R126" i="3"/>
  <c r="Q126" i="3"/>
  <c r="P126" i="3"/>
  <c r="R125" i="3"/>
  <c r="Q125" i="3"/>
  <c r="P125" i="3"/>
  <c r="R124" i="3"/>
  <c r="Q124" i="3"/>
  <c r="P124" i="3"/>
  <c r="R123" i="3"/>
  <c r="Q123" i="3"/>
  <c r="P123" i="3"/>
  <c r="R122" i="3"/>
  <c r="Q122" i="3"/>
  <c r="P122" i="3"/>
  <c r="R121" i="3"/>
  <c r="Q121" i="3"/>
  <c r="P121" i="3"/>
  <c r="R120" i="3"/>
  <c r="Q120" i="3"/>
  <c r="P120" i="3"/>
  <c r="R119" i="3"/>
  <c r="P119" i="3"/>
  <c r="R118" i="3"/>
  <c r="Q118" i="3"/>
  <c r="P118" i="3"/>
  <c r="R117" i="3"/>
  <c r="Q117" i="3"/>
  <c r="P117" i="3"/>
  <c r="R116" i="3"/>
  <c r="P116" i="3"/>
  <c r="R115" i="3"/>
  <c r="Q115" i="3"/>
  <c r="P115" i="3"/>
  <c r="R114" i="3"/>
  <c r="Q114" i="3"/>
  <c r="P114" i="3"/>
  <c r="P5" i="13" l="1"/>
  <c r="O3" i="10"/>
  <c r="J98" i="10"/>
  <c r="J99" i="10"/>
  <c r="K99" i="10" s="1"/>
  <c r="J100" i="10"/>
  <c r="K100" i="10" s="1"/>
  <c r="J101" i="10"/>
  <c r="K101" i="10" s="1"/>
  <c r="J102" i="10"/>
  <c r="K102" i="10" s="1"/>
  <c r="J103" i="10"/>
  <c r="K103" i="10" s="1"/>
  <c r="J104" i="10"/>
  <c r="K104" i="10" s="1"/>
  <c r="J105" i="10"/>
  <c r="K105" i="10" s="1"/>
  <c r="J106" i="10"/>
  <c r="J107" i="10"/>
  <c r="K107" i="10" s="1"/>
  <c r="J108" i="10"/>
  <c r="K108" i="10" s="1"/>
  <c r="J109" i="10"/>
  <c r="K109" i="10" s="1"/>
  <c r="J110" i="10"/>
  <c r="K110" i="10" s="1"/>
  <c r="J111" i="10"/>
  <c r="K111" i="10" s="1"/>
  <c r="J112" i="10"/>
  <c r="J113" i="10"/>
  <c r="K113" i="10" s="1"/>
  <c r="J114" i="10"/>
  <c r="K114" i="10" s="1"/>
  <c r="J115" i="10"/>
  <c r="K115" i="10" s="1"/>
  <c r="J116" i="10"/>
  <c r="K116" i="10" s="1"/>
  <c r="J117" i="10"/>
  <c r="K117" i="10" s="1"/>
  <c r="J118" i="10"/>
  <c r="K118" i="10" s="1"/>
  <c r="J119" i="10"/>
  <c r="K119" i="10" s="1"/>
  <c r="J120" i="10"/>
  <c r="J121" i="10"/>
  <c r="K121" i="10" s="1"/>
  <c r="J122" i="10"/>
  <c r="J123" i="10"/>
  <c r="J124" i="10"/>
  <c r="J125" i="10"/>
  <c r="K125" i="10" s="1"/>
  <c r="J126" i="10"/>
  <c r="K126" i="10" s="1"/>
  <c r="J127" i="10"/>
  <c r="K127" i="10" s="1"/>
  <c r="J128" i="10"/>
  <c r="J129" i="10"/>
  <c r="K129" i="10" s="1"/>
  <c r="J130" i="10"/>
  <c r="K130" i="10" s="1"/>
  <c r="J131" i="10"/>
  <c r="K131" i="10" s="1"/>
  <c r="J132" i="10"/>
  <c r="K132" i="10" s="1"/>
  <c r="J133" i="10"/>
  <c r="K133" i="10" s="1"/>
  <c r="J134" i="10"/>
  <c r="K134" i="10" s="1"/>
  <c r="J135" i="10"/>
  <c r="K135" i="10" s="1"/>
  <c r="J136" i="10"/>
  <c r="J137" i="10"/>
  <c r="K137" i="10" s="1"/>
  <c r="J138" i="10"/>
  <c r="J139" i="10"/>
  <c r="J140" i="10"/>
  <c r="J141" i="10"/>
  <c r="K141" i="10" s="1"/>
  <c r="J142" i="10"/>
  <c r="K142" i="10" s="1"/>
  <c r="J143" i="10"/>
  <c r="K143" i="10" s="1"/>
  <c r="J144" i="10"/>
  <c r="J97" i="10"/>
  <c r="K97" i="10" s="1"/>
  <c r="K98" i="10"/>
  <c r="K106" i="10"/>
  <c r="K112" i="10"/>
  <c r="K120" i="10"/>
  <c r="K122" i="10"/>
  <c r="K123" i="10"/>
  <c r="K124" i="10"/>
  <c r="K128" i="10"/>
  <c r="K136" i="10"/>
  <c r="K138" i="10"/>
  <c r="K139" i="10"/>
  <c r="K140" i="10"/>
  <c r="K144" i="10"/>
  <c r="K145" i="10"/>
  <c r="K146" i="10"/>
  <c r="K147" i="10"/>
  <c r="K148" i="10"/>
  <c r="K149" i="10"/>
  <c r="K150" i="10"/>
  <c r="K151" i="10"/>
  <c r="K152" i="10"/>
  <c r="K153" i="10"/>
  <c r="K154" i="10"/>
  <c r="K155" i="10"/>
  <c r="K156" i="10"/>
  <c r="K157" i="10"/>
  <c r="K158" i="10"/>
  <c r="K159" i="10"/>
  <c r="K160" i="10"/>
  <c r="K161" i="10"/>
  <c r="K162" i="10"/>
  <c r="K163" i="10"/>
  <c r="K164" i="10"/>
  <c r="K165" i="10"/>
  <c r="K166" i="10"/>
  <c r="K167" i="10"/>
  <c r="K168" i="10"/>
  <c r="K169" i="10"/>
  <c r="K170" i="10"/>
  <c r="K171" i="10"/>
  <c r="K172" i="10"/>
  <c r="K173" i="10"/>
  <c r="K174" i="10"/>
  <c r="K175" i="10"/>
  <c r="K176" i="10"/>
  <c r="K177" i="10"/>
  <c r="K178" i="10"/>
  <c r="K179" i="10"/>
  <c r="K180" i="10"/>
  <c r="K181" i="10"/>
  <c r="K182" i="10"/>
  <c r="K183" i="10"/>
  <c r="K184" i="10"/>
  <c r="K185" i="10"/>
  <c r="K186" i="10"/>
  <c r="K187" i="10"/>
  <c r="K188" i="10"/>
  <c r="K189" i="10"/>
  <c r="K190" i="10"/>
  <c r="K191" i="10"/>
  <c r="K192" i="10"/>
  <c r="K193" i="10"/>
  <c r="K194" i="10"/>
  <c r="K195" i="10"/>
  <c r="K196" i="10"/>
  <c r="K197" i="10"/>
  <c r="K198" i="10"/>
  <c r="K199" i="10"/>
  <c r="K200" i="10"/>
  <c r="K201" i="10"/>
  <c r="K202" i="10"/>
  <c r="K203" i="10"/>
  <c r="K204" i="10"/>
  <c r="K205" i="10"/>
  <c r="K206" i="10"/>
  <c r="K207" i="10"/>
  <c r="K208" i="10"/>
  <c r="K209" i="10"/>
  <c r="K210" i="10"/>
  <c r="K211" i="10"/>
  <c r="K212" i="10"/>
  <c r="K213" i="10"/>
  <c r="K214" i="10"/>
  <c r="K215" i="10"/>
  <c r="K216" i="10"/>
  <c r="K217" i="10"/>
  <c r="K218" i="10"/>
  <c r="K219" i="10"/>
  <c r="K220" i="10"/>
  <c r="K221" i="10"/>
  <c r="K222" i="10"/>
  <c r="K223" i="10"/>
  <c r="K224" i="10"/>
  <c r="K225" i="10"/>
  <c r="K226" i="10"/>
  <c r="K227" i="10"/>
  <c r="K228" i="10"/>
  <c r="K229" i="10"/>
  <c r="K230" i="10"/>
  <c r="K231" i="10"/>
  <c r="K232" i="10"/>
  <c r="K233" i="10"/>
  <c r="K234" i="10"/>
  <c r="K235" i="10"/>
  <c r="K236" i="10"/>
  <c r="K237" i="10"/>
  <c r="K238" i="10"/>
  <c r="K239" i="10"/>
  <c r="K240" i="10"/>
  <c r="K241" i="10"/>
  <c r="K242" i="10"/>
  <c r="K243" i="10"/>
  <c r="J49" i="10"/>
  <c r="K49" i="10" s="1"/>
  <c r="J50" i="10"/>
  <c r="K50" i="10" s="1"/>
  <c r="J51" i="10"/>
  <c r="K51" i="10" s="1"/>
  <c r="J52" i="10"/>
  <c r="K52" i="10" s="1"/>
  <c r="J53" i="10"/>
  <c r="K53" i="10" s="1"/>
  <c r="J54" i="10"/>
  <c r="K54" i="10" s="1"/>
  <c r="J55" i="10"/>
  <c r="K55" i="10" s="1"/>
  <c r="J56" i="10"/>
  <c r="K56" i="10" s="1"/>
  <c r="J57" i="10"/>
  <c r="K57" i="10" s="1"/>
  <c r="J58" i="10"/>
  <c r="K58" i="10" s="1"/>
  <c r="J59" i="10"/>
  <c r="K59" i="10" s="1"/>
  <c r="J60" i="10"/>
  <c r="K60" i="10" s="1"/>
  <c r="J61" i="10"/>
  <c r="K61" i="10" s="1"/>
  <c r="J62" i="10"/>
  <c r="K62" i="10" s="1"/>
  <c r="J63" i="10"/>
  <c r="K63" i="10" s="1"/>
  <c r="J64" i="10"/>
  <c r="K64" i="10" s="1"/>
  <c r="J65" i="10"/>
  <c r="K65" i="10" s="1"/>
  <c r="J66" i="10"/>
  <c r="K66" i="10" s="1"/>
  <c r="J67" i="10"/>
  <c r="K67" i="10" s="1"/>
  <c r="J68" i="10"/>
  <c r="K68" i="10" s="1"/>
  <c r="J69" i="10"/>
  <c r="K69" i="10" s="1"/>
  <c r="J70" i="10"/>
  <c r="K70" i="10" s="1"/>
  <c r="J71" i="10"/>
  <c r="K71" i="10" s="1"/>
  <c r="J72" i="10"/>
  <c r="K72" i="10" s="1"/>
  <c r="J73" i="10"/>
  <c r="K73" i="10" s="1"/>
  <c r="J74" i="10"/>
  <c r="K74" i="10" s="1"/>
  <c r="J75" i="10"/>
  <c r="K75" i="10" s="1"/>
  <c r="J76" i="10"/>
  <c r="K76" i="10" s="1"/>
  <c r="J77" i="10"/>
  <c r="K77" i="10" s="1"/>
  <c r="J78" i="10"/>
  <c r="K78" i="10" s="1"/>
  <c r="J79" i="10"/>
  <c r="K79" i="10" s="1"/>
  <c r="J80" i="10"/>
  <c r="K80" i="10" s="1"/>
  <c r="J81" i="10"/>
  <c r="K81" i="10" s="1"/>
  <c r="J82" i="10"/>
  <c r="K82" i="10" s="1"/>
  <c r="J83" i="10"/>
  <c r="K83" i="10" s="1"/>
  <c r="J84" i="10"/>
  <c r="K84" i="10" s="1"/>
  <c r="J85" i="10"/>
  <c r="K85" i="10" s="1"/>
  <c r="J86" i="10"/>
  <c r="K86" i="10" s="1"/>
  <c r="J87" i="10"/>
  <c r="K87" i="10" s="1"/>
  <c r="J88" i="10"/>
  <c r="K88" i="10" s="1"/>
  <c r="J89" i="10"/>
  <c r="K89" i="10" s="1"/>
  <c r="J90" i="10"/>
  <c r="K90" i="10" s="1"/>
  <c r="J91" i="10"/>
  <c r="K91" i="10" s="1"/>
  <c r="J92" i="10"/>
  <c r="K92" i="10" s="1"/>
  <c r="J93" i="10"/>
  <c r="K93" i="10" s="1"/>
  <c r="J94" i="10"/>
  <c r="K94" i="10" s="1"/>
  <c r="J95" i="10"/>
  <c r="K95" i="10" s="1"/>
  <c r="J96" i="10"/>
  <c r="K96" i="10" s="1"/>
  <c r="U28" i="12" l="1"/>
  <c r="U29" i="12"/>
  <c r="J4" i="12"/>
  <c r="L4" i="12" s="1"/>
  <c r="J5" i="12"/>
  <c r="L5" i="12" s="1"/>
  <c r="J6" i="12"/>
  <c r="L6" i="12" s="1"/>
  <c r="J7" i="12"/>
  <c r="L7" i="12" s="1"/>
  <c r="J8" i="12"/>
  <c r="L8" i="12" s="1"/>
  <c r="J9" i="12"/>
  <c r="L9" i="12" s="1"/>
  <c r="J10" i="12"/>
  <c r="L10" i="12" s="1"/>
  <c r="J11" i="12"/>
  <c r="L11" i="12" s="1"/>
  <c r="J12" i="12"/>
  <c r="L12" i="12" s="1"/>
  <c r="J13" i="12"/>
  <c r="L13" i="12" s="1"/>
  <c r="J14" i="12"/>
  <c r="L14" i="12" s="1"/>
  <c r="J15" i="12"/>
  <c r="L15" i="12" s="1"/>
  <c r="J16" i="12"/>
  <c r="L16" i="12" s="1"/>
  <c r="J17" i="12"/>
  <c r="L17" i="12" s="1"/>
  <c r="J18" i="12"/>
  <c r="L18" i="12" s="1"/>
  <c r="J19" i="12"/>
  <c r="L19" i="12" s="1"/>
  <c r="J20" i="12"/>
  <c r="L20" i="12" s="1"/>
  <c r="J21" i="12"/>
  <c r="L21" i="12" s="1"/>
  <c r="J22" i="12"/>
  <c r="L22" i="12" s="1"/>
  <c r="J23" i="12"/>
  <c r="L23" i="12" s="1"/>
  <c r="J24" i="12"/>
  <c r="L24" i="12" s="1"/>
  <c r="J25" i="12"/>
  <c r="L25" i="12" s="1"/>
  <c r="J26" i="12"/>
  <c r="L26" i="12" s="1"/>
  <c r="J27" i="12"/>
  <c r="L27" i="12" s="1"/>
  <c r="F13" i="1"/>
  <c r="L29" i="12"/>
  <c r="J28" i="12"/>
  <c r="J3" i="12"/>
  <c r="J7" i="11"/>
  <c r="J8" i="11"/>
  <c r="J9" i="11"/>
  <c r="J10" i="11"/>
  <c r="J11" i="11"/>
  <c r="J12" i="11"/>
  <c r="J13" i="11"/>
  <c r="J14" i="11"/>
  <c r="J15" i="11"/>
  <c r="J16" i="11"/>
  <c r="J17" i="11"/>
  <c r="J18" i="11"/>
  <c r="J19" i="11"/>
  <c r="J20" i="11"/>
  <c r="J21" i="11"/>
  <c r="J22" i="11"/>
  <c r="J23" i="11"/>
  <c r="J24" i="11"/>
  <c r="J25" i="11"/>
  <c r="J26" i="11"/>
  <c r="J27" i="11"/>
  <c r="J28" i="11"/>
  <c r="J29" i="11"/>
  <c r="J6" i="11"/>
  <c r="B62" i="4"/>
  <c r="B61" i="4"/>
  <c r="J2" i="10"/>
  <c r="K2" i="10" s="1"/>
  <c r="J3" i="10"/>
  <c r="K3" i="10" s="1"/>
  <c r="J4" i="10"/>
  <c r="K4" i="10" s="1"/>
  <c r="J5" i="10"/>
  <c r="K5" i="10" s="1"/>
  <c r="J6" i="10"/>
  <c r="K6" i="10" s="1"/>
  <c r="J7" i="10"/>
  <c r="K7" i="10" s="1"/>
  <c r="J8" i="10"/>
  <c r="K8" i="10" s="1"/>
  <c r="J9" i="10"/>
  <c r="K9" i="10" s="1"/>
  <c r="J10" i="10"/>
  <c r="K10" i="10" s="1"/>
  <c r="J11" i="10"/>
  <c r="K11" i="10" s="1"/>
  <c r="J12" i="10"/>
  <c r="K12" i="10" s="1"/>
  <c r="J13" i="10"/>
  <c r="K13" i="10" s="1"/>
  <c r="J14" i="10"/>
  <c r="K14" i="10" s="1"/>
  <c r="J15" i="10"/>
  <c r="K15" i="10" s="1"/>
  <c r="J16" i="10"/>
  <c r="K16" i="10" s="1"/>
  <c r="J17" i="10"/>
  <c r="K17" i="10" s="1"/>
  <c r="J18" i="10"/>
  <c r="K18" i="10" s="1"/>
  <c r="J19" i="10"/>
  <c r="K19" i="10" s="1"/>
  <c r="J20" i="10"/>
  <c r="K20" i="10" s="1"/>
  <c r="J21" i="10"/>
  <c r="K21" i="10" s="1"/>
  <c r="J22" i="10"/>
  <c r="K22" i="10" s="1"/>
  <c r="J23" i="10"/>
  <c r="K23" i="10" s="1"/>
  <c r="J24" i="10"/>
  <c r="K24" i="10" s="1"/>
  <c r="J25" i="10"/>
  <c r="K25" i="10" s="1"/>
  <c r="J26" i="10"/>
  <c r="K26" i="10" s="1"/>
  <c r="J27" i="10"/>
  <c r="K27" i="10" s="1"/>
  <c r="J28" i="10"/>
  <c r="K28" i="10" s="1"/>
  <c r="J29" i="10"/>
  <c r="K29" i="10" s="1"/>
  <c r="J30" i="10"/>
  <c r="K30" i="10" s="1"/>
  <c r="J31" i="10"/>
  <c r="K31" i="10" s="1"/>
  <c r="J32" i="10"/>
  <c r="K32" i="10" s="1"/>
  <c r="J33" i="10"/>
  <c r="K33" i="10" s="1"/>
  <c r="J34" i="10"/>
  <c r="K34" i="10" s="1"/>
  <c r="J35" i="10"/>
  <c r="K35" i="10" s="1"/>
  <c r="J36" i="10"/>
  <c r="K36" i="10" s="1"/>
  <c r="J37" i="10"/>
  <c r="K37" i="10" s="1"/>
  <c r="J38" i="10"/>
  <c r="K38" i="10" s="1"/>
  <c r="J39" i="10"/>
  <c r="K39" i="10" s="1"/>
  <c r="J40" i="10"/>
  <c r="K40" i="10" s="1"/>
  <c r="J41" i="10"/>
  <c r="K41" i="10" s="1"/>
  <c r="J42" i="10"/>
  <c r="K42" i="10" s="1"/>
  <c r="J43" i="10"/>
  <c r="K43" i="10" s="1"/>
  <c r="J44" i="10"/>
  <c r="K44" i="10" s="1"/>
  <c r="J45" i="10"/>
  <c r="K45" i="10" s="1"/>
  <c r="J46" i="10"/>
  <c r="K46" i="10" s="1"/>
  <c r="J47" i="10"/>
  <c r="K47" i="10" s="1"/>
  <c r="J48" i="10"/>
  <c r="K48" i="10" s="1"/>
  <c r="J1" i="10"/>
  <c r="K1" i="10" s="1"/>
  <c r="D4" i="9"/>
  <c r="D5" i="9"/>
  <c r="D6" i="9"/>
  <c r="D7" i="9"/>
  <c r="D8" i="9"/>
  <c r="D9" i="9"/>
  <c r="D10" i="9"/>
  <c r="D11" i="9"/>
  <c r="D12" i="9"/>
  <c r="D13" i="9"/>
  <c r="D14" i="9"/>
  <c r="D15" i="9"/>
  <c r="D16" i="9"/>
  <c r="D17" i="9"/>
  <c r="D18" i="9"/>
  <c r="D19" i="9"/>
  <c r="D20" i="9"/>
  <c r="D21" i="9"/>
  <c r="D22" i="9"/>
  <c r="D23" i="9"/>
  <c r="D24" i="9"/>
  <c r="D25" i="9"/>
  <c r="D26" i="9"/>
  <c r="D27" i="9"/>
  <c r="D28" i="9"/>
  <c r="D29" i="9"/>
  <c r="D30" i="9"/>
  <c r="D31" i="9"/>
  <c r="D32" i="9"/>
  <c r="D33" i="9"/>
  <c r="D34" i="9"/>
  <c r="D35" i="9"/>
  <c r="D36" i="9"/>
  <c r="D37" i="9"/>
  <c r="D38" i="9"/>
  <c r="D39" i="9"/>
  <c r="D40" i="9"/>
  <c r="D41" i="9"/>
  <c r="D42" i="9"/>
  <c r="D43" i="9"/>
  <c r="D44" i="9"/>
  <c r="D45" i="9"/>
  <c r="D46" i="9"/>
  <c r="D47" i="9"/>
  <c r="D48" i="9"/>
  <c r="D49" i="9"/>
  <c r="D50" i="9"/>
  <c r="D3" i="9"/>
  <c r="H220" i="10"/>
  <c r="H193" i="10"/>
  <c r="H145" i="10"/>
  <c r="H97" i="10"/>
  <c r="H49" i="10"/>
  <c r="H1" i="10"/>
  <c r="H221" i="10"/>
  <c r="H222" i="10"/>
  <c r="H194" i="10"/>
  <c r="H146" i="10"/>
  <c r="H98" i="10"/>
  <c r="H50" i="10"/>
  <c r="H2" i="10"/>
  <c r="H223" i="10"/>
  <c r="H224" i="10"/>
  <c r="H195" i="10"/>
  <c r="H147" i="10"/>
  <c r="H99" i="10"/>
  <c r="H51" i="10"/>
  <c r="H3" i="10"/>
  <c r="H225" i="10"/>
  <c r="H226" i="10"/>
  <c r="H196" i="10"/>
  <c r="H148" i="10"/>
  <c r="H100" i="10"/>
  <c r="H52" i="10"/>
  <c r="H4" i="10"/>
  <c r="H227" i="10"/>
  <c r="H228" i="10"/>
  <c r="H197" i="10"/>
  <c r="H149" i="10"/>
  <c r="H101" i="10"/>
  <c r="H53" i="10"/>
  <c r="H5" i="10"/>
  <c r="H229" i="10"/>
  <c r="H230" i="10"/>
  <c r="H198" i="10"/>
  <c r="H150" i="10"/>
  <c r="H102" i="10"/>
  <c r="H54" i="10"/>
  <c r="H6" i="10"/>
  <c r="H231" i="10"/>
  <c r="H232" i="10"/>
  <c r="H199" i="10"/>
  <c r="H151" i="10"/>
  <c r="H103" i="10"/>
  <c r="H55" i="10"/>
  <c r="H7" i="10"/>
  <c r="H233" i="10"/>
  <c r="H234" i="10"/>
  <c r="H200" i="10"/>
  <c r="H152" i="10"/>
  <c r="H104" i="10"/>
  <c r="H56" i="10"/>
  <c r="H8" i="10"/>
  <c r="H235" i="10"/>
  <c r="H236" i="10"/>
  <c r="H201" i="10"/>
  <c r="H153" i="10"/>
  <c r="H105" i="10"/>
  <c r="H57" i="10"/>
  <c r="H9" i="10"/>
  <c r="H237" i="10"/>
  <c r="H238" i="10"/>
  <c r="H202" i="10"/>
  <c r="H154" i="10"/>
  <c r="H106" i="10"/>
  <c r="H58" i="10"/>
  <c r="H10" i="10"/>
  <c r="H239" i="10"/>
  <c r="H240" i="10"/>
  <c r="H203" i="10"/>
  <c r="H155" i="10"/>
  <c r="H107" i="10"/>
  <c r="H59" i="10"/>
  <c r="H11" i="10"/>
  <c r="H241" i="10"/>
  <c r="H242" i="10"/>
  <c r="H204" i="10"/>
  <c r="H156" i="10"/>
  <c r="H108" i="10"/>
  <c r="H60" i="10"/>
  <c r="H12" i="10"/>
  <c r="H243" i="10"/>
  <c r="H244" i="10"/>
  <c r="H205" i="10"/>
  <c r="H157" i="10"/>
  <c r="H109" i="10"/>
  <c r="H61" i="10"/>
  <c r="H13" i="10"/>
  <c r="H245" i="10"/>
  <c r="H246" i="10"/>
  <c r="H206" i="10"/>
  <c r="H158" i="10"/>
  <c r="H110" i="10"/>
  <c r="H62" i="10"/>
  <c r="H14" i="10"/>
  <c r="H247" i="10"/>
  <c r="H248" i="10"/>
  <c r="H207" i="10"/>
  <c r="H159" i="10"/>
  <c r="H111" i="10"/>
  <c r="H63" i="10"/>
  <c r="H15" i="10"/>
  <c r="H249" i="10"/>
  <c r="H250" i="10"/>
  <c r="H208" i="10"/>
  <c r="H160" i="10"/>
  <c r="H112" i="10"/>
  <c r="H64" i="10"/>
  <c r="H16" i="10"/>
  <c r="H251" i="10"/>
  <c r="H252" i="10"/>
  <c r="H209" i="10"/>
  <c r="H161" i="10"/>
  <c r="H113" i="10"/>
  <c r="H65" i="10"/>
  <c r="H17" i="10"/>
  <c r="H253" i="10"/>
  <c r="H254" i="10"/>
  <c r="H210" i="10"/>
  <c r="H162" i="10"/>
  <c r="H114" i="10"/>
  <c r="H66" i="10"/>
  <c r="H18" i="10"/>
  <c r="H255" i="10"/>
  <c r="H256" i="10"/>
  <c r="H211" i="10"/>
  <c r="H163" i="10"/>
  <c r="H115" i="10"/>
  <c r="H67" i="10"/>
  <c r="H19" i="10"/>
  <c r="H257" i="10"/>
  <c r="H258" i="10"/>
  <c r="H212" i="10"/>
  <c r="H164" i="10"/>
  <c r="H116" i="10"/>
  <c r="H68" i="10"/>
  <c r="H20" i="10"/>
  <c r="H259" i="10"/>
  <c r="H260" i="10"/>
  <c r="H213" i="10"/>
  <c r="H165" i="10"/>
  <c r="H117" i="10"/>
  <c r="H69" i="10"/>
  <c r="H21" i="10"/>
  <c r="H261" i="10"/>
  <c r="H262" i="10"/>
  <c r="H214" i="10"/>
  <c r="H166" i="10"/>
  <c r="H118" i="10"/>
  <c r="H70" i="10"/>
  <c r="H22" i="10"/>
  <c r="H263" i="10"/>
  <c r="H264" i="10"/>
  <c r="H215" i="10"/>
  <c r="H167" i="10"/>
  <c r="H119" i="10"/>
  <c r="H71" i="10"/>
  <c r="H23" i="10"/>
  <c r="H265" i="10"/>
  <c r="H266" i="10"/>
  <c r="H216" i="10"/>
  <c r="H168" i="10"/>
  <c r="H120" i="10"/>
  <c r="H72" i="10"/>
  <c r="H24" i="10"/>
  <c r="H267" i="10"/>
  <c r="H268" i="10"/>
  <c r="H217" i="10"/>
  <c r="H169" i="10"/>
  <c r="H121" i="10"/>
  <c r="H73" i="10"/>
  <c r="H25" i="10"/>
  <c r="H269" i="10"/>
  <c r="H270" i="10"/>
  <c r="H218" i="10"/>
  <c r="H170" i="10"/>
  <c r="H122" i="10"/>
  <c r="H74" i="10"/>
  <c r="H26" i="10"/>
  <c r="H271" i="10"/>
  <c r="H272" i="10"/>
  <c r="H171" i="10"/>
  <c r="H123" i="10"/>
  <c r="H75" i="10"/>
  <c r="H27" i="10"/>
  <c r="H273" i="10"/>
  <c r="H274" i="10"/>
  <c r="H172" i="10"/>
  <c r="H124" i="10"/>
  <c r="H76" i="10"/>
  <c r="H28" i="10"/>
  <c r="H275" i="10"/>
  <c r="H276" i="10"/>
  <c r="H173" i="10"/>
  <c r="H125" i="10"/>
  <c r="H77" i="10"/>
  <c r="H29" i="10"/>
  <c r="H277" i="10"/>
  <c r="H278" i="10"/>
  <c r="H174" i="10"/>
  <c r="H126" i="10"/>
  <c r="H78" i="10"/>
  <c r="H30" i="10"/>
  <c r="H279" i="10"/>
  <c r="H280" i="10"/>
  <c r="H175" i="10"/>
  <c r="H127" i="10"/>
  <c r="H79" i="10"/>
  <c r="H31" i="10"/>
  <c r="H281" i="10"/>
  <c r="H282" i="10"/>
  <c r="H176" i="10"/>
  <c r="H128" i="10"/>
  <c r="H80" i="10"/>
  <c r="H32" i="10"/>
  <c r="H283" i="10"/>
  <c r="H284" i="10"/>
  <c r="H177" i="10"/>
  <c r="H129" i="10"/>
  <c r="H81" i="10"/>
  <c r="H33" i="10"/>
  <c r="H285" i="10"/>
  <c r="H286" i="10"/>
  <c r="H178" i="10"/>
  <c r="H130" i="10"/>
  <c r="H82" i="10"/>
  <c r="H34" i="10"/>
  <c r="H287" i="10"/>
  <c r="H288" i="10"/>
  <c r="H179" i="10"/>
  <c r="H131" i="10"/>
  <c r="H83" i="10"/>
  <c r="H35" i="10"/>
  <c r="H289" i="10"/>
  <c r="H290" i="10"/>
  <c r="H180" i="10"/>
  <c r="H132" i="10"/>
  <c r="H84" i="10"/>
  <c r="H36" i="10"/>
  <c r="H291" i="10"/>
  <c r="H292" i="10"/>
  <c r="H181" i="10"/>
  <c r="H133" i="10"/>
  <c r="H85" i="10"/>
  <c r="H37" i="10"/>
  <c r="H293" i="10"/>
  <c r="H294" i="10"/>
  <c r="H182" i="10"/>
  <c r="H134" i="10"/>
  <c r="H86" i="10"/>
  <c r="H38" i="10"/>
  <c r="H295" i="10"/>
  <c r="H296" i="10"/>
  <c r="H183" i="10"/>
  <c r="H135" i="10"/>
  <c r="H87" i="10"/>
  <c r="H39" i="10"/>
  <c r="H297" i="10"/>
  <c r="H298" i="10"/>
  <c r="H184" i="10"/>
  <c r="H136" i="10"/>
  <c r="H88" i="10"/>
  <c r="H40" i="10"/>
  <c r="H299" i="10"/>
  <c r="H300" i="10"/>
  <c r="H185" i="10"/>
  <c r="H137" i="10"/>
  <c r="H89" i="10"/>
  <c r="H41" i="10"/>
  <c r="H301" i="10"/>
  <c r="H302" i="10"/>
  <c r="H186" i="10"/>
  <c r="H138" i="10"/>
  <c r="H90" i="10"/>
  <c r="H42" i="10"/>
  <c r="H303" i="10"/>
  <c r="H304" i="10"/>
  <c r="H187" i="10"/>
  <c r="H139" i="10"/>
  <c r="H91" i="10"/>
  <c r="H43" i="10"/>
  <c r="H305" i="10"/>
  <c r="H306" i="10"/>
  <c r="H188" i="10"/>
  <c r="H140" i="10"/>
  <c r="H92" i="10"/>
  <c r="H44" i="10"/>
  <c r="H307" i="10"/>
  <c r="H308" i="10"/>
  <c r="H189" i="10"/>
  <c r="H141" i="10"/>
  <c r="H93" i="10"/>
  <c r="H45" i="10"/>
  <c r="H309" i="10"/>
  <c r="H310" i="10"/>
  <c r="H190" i="10"/>
  <c r="H142" i="10"/>
  <c r="H94" i="10"/>
  <c r="H46" i="10"/>
  <c r="H311" i="10"/>
  <c r="H312" i="10"/>
  <c r="H191" i="10"/>
  <c r="H143" i="10"/>
  <c r="H95" i="10"/>
  <c r="H47" i="10"/>
  <c r="H313" i="10"/>
  <c r="H314" i="10"/>
  <c r="H192" i="10"/>
  <c r="H144" i="10"/>
  <c r="H96" i="10"/>
  <c r="H48" i="10"/>
  <c r="H219" i="10"/>
  <c r="F28" i="2"/>
  <c r="R52" i="3"/>
  <c r="G3" i="5"/>
  <c r="G4" i="5"/>
  <c r="G5" i="5"/>
  <c r="G6" i="5"/>
  <c r="G7" i="5"/>
  <c r="G26" i="5"/>
  <c r="G9" i="5"/>
  <c r="G10" i="5"/>
  <c r="G11" i="5"/>
  <c r="G12" i="5"/>
  <c r="G13" i="5"/>
  <c r="G14" i="5"/>
  <c r="G15" i="5"/>
  <c r="G16" i="5"/>
  <c r="G17" i="5"/>
  <c r="G18" i="5"/>
  <c r="G19" i="5"/>
  <c r="G20" i="5"/>
  <c r="G21" i="5"/>
  <c r="G22" i="5"/>
  <c r="G23" i="5"/>
  <c r="G24" i="5"/>
  <c r="G25" i="5"/>
  <c r="G2" i="5"/>
  <c r="N3" i="5"/>
  <c r="N4" i="5"/>
  <c r="N5" i="5"/>
  <c r="N6" i="5"/>
  <c r="N7" i="5"/>
  <c r="N26" i="5"/>
  <c r="N25" i="5"/>
  <c r="N9" i="5"/>
  <c r="N10" i="5"/>
  <c r="N11" i="5"/>
  <c r="N12" i="5"/>
  <c r="N13" i="5"/>
  <c r="N14" i="5"/>
  <c r="N15" i="5"/>
  <c r="N16" i="5"/>
  <c r="N17" i="5"/>
  <c r="N18" i="5"/>
  <c r="N19" i="5"/>
  <c r="N20" i="5"/>
  <c r="N21" i="5"/>
  <c r="N22" i="5"/>
  <c r="N23" i="5"/>
  <c r="N24" i="5"/>
  <c r="N2" i="5"/>
  <c r="M3" i="5"/>
  <c r="M4" i="5"/>
  <c r="M5" i="5"/>
  <c r="M6" i="5"/>
  <c r="M7" i="5"/>
  <c r="M26" i="5"/>
  <c r="M25" i="5"/>
  <c r="M9" i="5"/>
  <c r="M10" i="5"/>
  <c r="M11" i="5"/>
  <c r="M12" i="5"/>
  <c r="M13" i="5"/>
  <c r="M14" i="5"/>
  <c r="M15" i="5"/>
  <c r="M16" i="5"/>
  <c r="M17" i="5"/>
  <c r="M18" i="5"/>
  <c r="M19" i="5"/>
  <c r="M20" i="5"/>
  <c r="M21" i="5"/>
  <c r="M22" i="5"/>
  <c r="M23" i="5"/>
  <c r="M24" i="5"/>
  <c r="M2" i="5"/>
  <c r="L24" i="5"/>
  <c r="L3" i="5"/>
  <c r="L4" i="5"/>
  <c r="L5" i="5"/>
  <c r="L6" i="5"/>
  <c r="L7" i="5"/>
  <c r="L26" i="5"/>
  <c r="L25" i="5"/>
  <c r="L9" i="5"/>
  <c r="L10" i="5"/>
  <c r="L11" i="5"/>
  <c r="L12" i="5"/>
  <c r="L13" i="5"/>
  <c r="L14" i="5"/>
  <c r="L15" i="5"/>
  <c r="L16" i="5"/>
  <c r="L17" i="5"/>
  <c r="L18" i="5"/>
  <c r="L19" i="5"/>
  <c r="L20" i="5"/>
  <c r="L21" i="5"/>
  <c r="L22" i="5"/>
  <c r="L23" i="5"/>
  <c r="L2" i="5"/>
  <c r="G61" i="3"/>
  <c r="K61" i="3" s="1"/>
  <c r="K55" i="3"/>
  <c r="K56" i="3"/>
  <c r="K57" i="3"/>
  <c r="K58" i="3"/>
  <c r="K59" i="3"/>
  <c r="K62" i="3"/>
  <c r="K63" i="3"/>
  <c r="K64" i="3"/>
  <c r="K65" i="3"/>
  <c r="K66" i="3"/>
  <c r="K67" i="3"/>
  <c r="K68" i="3"/>
  <c r="K69" i="3"/>
  <c r="K70" i="3"/>
  <c r="K71" i="3"/>
  <c r="K72" i="3"/>
  <c r="K73" i="3"/>
  <c r="K74" i="3"/>
  <c r="K75" i="3"/>
  <c r="K76" i="3"/>
  <c r="K77" i="3"/>
  <c r="K60" i="3"/>
  <c r="K54" i="3"/>
  <c r="K3" i="5"/>
  <c r="K4" i="5"/>
  <c r="K5" i="5"/>
  <c r="K6" i="5"/>
  <c r="K7" i="5"/>
  <c r="K26" i="5"/>
  <c r="K25" i="5"/>
  <c r="K9" i="5"/>
  <c r="K10" i="5"/>
  <c r="K11" i="5"/>
  <c r="K12" i="5"/>
  <c r="K13" i="5"/>
  <c r="K14" i="5"/>
  <c r="K15" i="5"/>
  <c r="K16" i="5"/>
  <c r="K17" i="5"/>
  <c r="K18" i="5"/>
  <c r="K19" i="5"/>
  <c r="K20" i="5"/>
  <c r="K21" i="5"/>
  <c r="K22" i="5"/>
  <c r="K23" i="5"/>
  <c r="K24" i="5"/>
  <c r="K2" i="5"/>
  <c r="J55" i="3"/>
  <c r="J56" i="3"/>
  <c r="J57" i="3"/>
  <c r="J58" i="3"/>
  <c r="J59" i="3"/>
  <c r="J60" i="3"/>
  <c r="J62" i="3"/>
  <c r="J63" i="3"/>
  <c r="J64" i="3"/>
  <c r="J65" i="3"/>
  <c r="J66" i="3"/>
  <c r="J67" i="3"/>
  <c r="J68" i="3"/>
  <c r="J69" i="3"/>
  <c r="J70" i="3"/>
  <c r="J71" i="3"/>
  <c r="J72" i="3"/>
  <c r="J73" i="3"/>
  <c r="J74" i="3"/>
  <c r="J75" i="3"/>
  <c r="J76" i="3"/>
  <c r="J77" i="3"/>
  <c r="J54" i="3"/>
  <c r="G6" i="2"/>
  <c r="G39" i="2" s="1"/>
  <c r="G7" i="2"/>
  <c r="G40" i="2" s="1"/>
  <c r="G8" i="2"/>
  <c r="G41" i="2" s="1"/>
  <c r="G9" i="2"/>
  <c r="G42" i="2" s="1"/>
  <c r="G10" i="2"/>
  <c r="G43" i="2" s="1"/>
  <c r="G11" i="2"/>
  <c r="G44" i="2" s="1"/>
  <c r="G12" i="2"/>
  <c r="G45" i="2" s="1"/>
  <c r="G13" i="2"/>
  <c r="G46" i="2" s="1"/>
  <c r="G14" i="2"/>
  <c r="G47" i="2"/>
  <c r="G15" i="2"/>
  <c r="G48" i="2" s="1"/>
  <c r="G16" i="2"/>
  <c r="G49" i="2" s="1"/>
  <c r="G17" i="2"/>
  <c r="G50" i="2" s="1"/>
  <c r="G18" i="2"/>
  <c r="G51" i="2" s="1"/>
  <c r="G52" i="2"/>
  <c r="G53" i="2"/>
  <c r="G54" i="2"/>
  <c r="G55" i="2"/>
  <c r="G56" i="2"/>
  <c r="G57" i="2"/>
  <c r="G58" i="2"/>
  <c r="G59" i="2"/>
  <c r="G60" i="2"/>
  <c r="G61" i="2"/>
  <c r="G5" i="2"/>
  <c r="G38" i="2" s="1"/>
  <c r="B13" i="1"/>
  <c r="D92" i="1"/>
  <c r="F5" i="2"/>
  <c r="F6" i="2"/>
  <c r="F7" i="2"/>
  <c r="F8" i="2"/>
  <c r="F9" i="2"/>
  <c r="F10" i="2"/>
  <c r="F11" i="2"/>
  <c r="F12" i="2"/>
  <c r="F13" i="2"/>
  <c r="F14" i="2"/>
  <c r="F15" i="2"/>
  <c r="F16" i="2"/>
  <c r="F17" i="2"/>
  <c r="F18" i="2"/>
  <c r="F19" i="2"/>
  <c r="F20" i="2"/>
  <c r="F21" i="2"/>
  <c r="F22" i="2"/>
  <c r="F23" i="2"/>
  <c r="F24" i="2"/>
  <c r="F25" i="2"/>
  <c r="F26" i="2"/>
  <c r="F27" i="2"/>
  <c r="R17" i="12" l="1"/>
  <c r="Y17" i="12" s="1"/>
  <c r="T23" i="13" s="1"/>
  <c r="T17" i="12"/>
  <c r="P17" i="12"/>
  <c r="P23" i="12"/>
  <c r="N23" i="12"/>
  <c r="Z23" i="12" s="1"/>
  <c r="V29" i="13" s="1"/>
  <c r="R23" i="12"/>
  <c r="Y23" i="12" s="1"/>
  <c r="T29" i="13" s="1"/>
  <c r="T23" i="12"/>
  <c r="P7" i="12"/>
  <c r="U7" i="12" s="1"/>
  <c r="R7" i="12"/>
  <c r="Y7" i="12" s="1"/>
  <c r="T13" i="13" s="1"/>
  <c r="T7" i="12"/>
  <c r="N7" i="12"/>
  <c r="Z7" i="12" s="1"/>
  <c r="V13" i="13" s="1"/>
  <c r="T13" i="12"/>
  <c r="N13" i="12"/>
  <c r="Z13" i="12" s="1"/>
  <c r="V19" i="13" s="1"/>
  <c r="R13" i="12"/>
  <c r="Y13" i="12" s="1"/>
  <c r="T19" i="13" s="1"/>
  <c r="P5" i="12"/>
  <c r="R5" i="12"/>
  <c r="Y5" i="12" s="1"/>
  <c r="T11" i="13" s="1"/>
  <c r="T5" i="12"/>
  <c r="N5" i="12"/>
  <c r="Z5" i="12" s="1"/>
  <c r="V11" i="13" s="1"/>
  <c r="T11" i="12"/>
  <c r="R11" i="12"/>
  <c r="Y11" i="12" s="1"/>
  <c r="T17" i="13" s="1"/>
  <c r="N11" i="12"/>
  <c r="Z11" i="12" s="1"/>
  <c r="V17" i="13" s="1"/>
  <c r="N21" i="12"/>
  <c r="Z21" i="12" s="1"/>
  <c r="V27" i="13" s="1"/>
  <c r="P21" i="12"/>
  <c r="U21" i="12" s="1"/>
  <c r="R21" i="12"/>
  <c r="Y21" i="12" s="1"/>
  <c r="T27" i="13" s="1"/>
  <c r="T21" i="12"/>
  <c r="T27" i="12"/>
  <c r="N27" i="12"/>
  <c r="Z27" i="12" s="1"/>
  <c r="V33" i="13" s="1"/>
  <c r="R27" i="12"/>
  <c r="Y27" i="12" s="1"/>
  <c r="T33" i="13" s="1"/>
  <c r="P25" i="12"/>
  <c r="R25" i="12"/>
  <c r="Y25" i="12" s="1"/>
  <c r="T31" i="13" s="1"/>
  <c r="N25" i="12"/>
  <c r="Z25" i="12" s="1"/>
  <c r="V31" i="13" s="1"/>
  <c r="T25" i="12"/>
  <c r="U25" i="12" s="1"/>
  <c r="R19" i="12"/>
  <c r="Y19" i="12" s="1"/>
  <c r="T25" i="13" s="1"/>
  <c r="N19" i="12"/>
  <c r="Z19" i="12" s="1"/>
  <c r="V25" i="13" s="1"/>
  <c r="T19" i="12"/>
  <c r="P19" i="12"/>
  <c r="T15" i="12"/>
  <c r="X15" i="12" s="1"/>
  <c r="R21" i="13" s="1"/>
  <c r="P15" i="12"/>
  <c r="R15" i="12"/>
  <c r="Y15" i="12" s="1"/>
  <c r="T21" i="13" s="1"/>
  <c r="N15" i="12"/>
  <c r="Z15" i="12" s="1"/>
  <c r="V21" i="13" s="1"/>
  <c r="P9" i="12"/>
  <c r="R9" i="12"/>
  <c r="Y9" i="12" s="1"/>
  <c r="T15" i="13" s="1"/>
  <c r="N9" i="12"/>
  <c r="Z9" i="12" s="1"/>
  <c r="V15" i="13" s="1"/>
  <c r="T9" i="12"/>
  <c r="P13" i="12"/>
  <c r="U13" i="12" s="1"/>
  <c r="P27" i="12"/>
  <c r="P11" i="12"/>
  <c r="N17" i="12"/>
  <c r="Z17" i="12" s="1"/>
  <c r="V23" i="13" s="1"/>
  <c r="T22" i="12"/>
  <c r="R22" i="12"/>
  <c r="Y22" i="12" s="1"/>
  <c r="T28" i="13" s="1"/>
  <c r="P22" i="12"/>
  <c r="N22" i="12"/>
  <c r="Z22" i="12" s="1"/>
  <c r="V28" i="13" s="1"/>
  <c r="T14" i="12"/>
  <c r="R14" i="12"/>
  <c r="Y14" i="12" s="1"/>
  <c r="T20" i="13" s="1"/>
  <c r="P14" i="12"/>
  <c r="N14" i="12"/>
  <c r="Z14" i="12" s="1"/>
  <c r="V20" i="13" s="1"/>
  <c r="R6" i="12"/>
  <c r="Y6" i="12" s="1"/>
  <c r="T12" i="13" s="1"/>
  <c r="T6" i="12"/>
  <c r="P6" i="12"/>
  <c r="N6" i="12"/>
  <c r="Z6" i="12" s="1"/>
  <c r="V12" i="13" s="1"/>
  <c r="T24" i="12"/>
  <c r="R24" i="12"/>
  <c r="Y24" i="12" s="1"/>
  <c r="T30" i="13" s="1"/>
  <c r="P24" i="12"/>
  <c r="N24" i="12"/>
  <c r="Z24" i="12" s="1"/>
  <c r="V30" i="13" s="1"/>
  <c r="T16" i="12"/>
  <c r="R16" i="12"/>
  <c r="Y16" i="12" s="1"/>
  <c r="T22" i="13" s="1"/>
  <c r="P16" i="12"/>
  <c r="N16" i="12"/>
  <c r="Z16" i="12" s="1"/>
  <c r="V22" i="13" s="1"/>
  <c r="T8" i="12"/>
  <c r="R8" i="12"/>
  <c r="Y8" i="12" s="1"/>
  <c r="T14" i="13" s="1"/>
  <c r="P8" i="12"/>
  <c r="N8" i="12"/>
  <c r="Z8" i="12" s="1"/>
  <c r="V14" i="13" s="1"/>
  <c r="T26" i="12"/>
  <c r="R26" i="12"/>
  <c r="Y26" i="12" s="1"/>
  <c r="T32" i="13" s="1"/>
  <c r="P26" i="12"/>
  <c r="N26" i="12"/>
  <c r="Z26" i="12" s="1"/>
  <c r="V32" i="13" s="1"/>
  <c r="T18" i="12"/>
  <c r="R18" i="12"/>
  <c r="Y18" i="12" s="1"/>
  <c r="T24" i="13" s="1"/>
  <c r="P18" i="12"/>
  <c r="N18" i="12"/>
  <c r="Z18" i="12" s="1"/>
  <c r="V24" i="13" s="1"/>
  <c r="T10" i="12"/>
  <c r="R10" i="12"/>
  <c r="Y10" i="12" s="1"/>
  <c r="T16" i="13" s="1"/>
  <c r="P10" i="12"/>
  <c r="N10" i="12"/>
  <c r="Z10" i="12" s="1"/>
  <c r="V16" i="13" s="1"/>
  <c r="T20" i="12"/>
  <c r="R20" i="12"/>
  <c r="Y20" i="12" s="1"/>
  <c r="T26" i="13" s="1"/>
  <c r="P20" i="12"/>
  <c r="N20" i="12"/>
  <c r="Z20" i="12" s="1"/>
  <c r="V26" i="13" s="1"/>
  <c r="T12" i="12"/>
  <c r="R12" i="12"/>
  <c r="Y12" i="12" s="1"/>
  <c r="T18" i="13" s="1"/>
  <c r="P12" i="12"/>
  <c r="N12" i="12"/>
  <c r="Z12" i="12" s="1"/>
  <c r="V18" i="13" s="1"/>
  <c r="T4" i="12"/>
  <c r="R4" i="12"/>
  <c r="Y4" i="12" s="1"/>
  <c r="T10" i="13" s="1"/>
  <c r="P4" i="12"/>
  <c r="N4" i="12"/>
  <c r="Z4" i="12" s="1"/>
  <c r="V10" i="13" s="1"/>
  <c r="L31" i="12"/>
  <c r="V27" i="12"/>
  <c r="X27" i="12"/>
  <c r="R33" i="13" s="1"/>
  <c r="V23" i="12"/>
  <c r="X23" i="12"/>
  <c r="R29" i="13" s="1"/>
  <c r="V15" i="12"/>
  <c r="V11" i="12"/>
  <c r="X11" i="12"/>
  <c r="R17" i="13" s="1"/>
  <c r="V7" i="12"/>
  <c r="X7" i="12"/>
  <c r="R13" i="13" s="1"/>
  <c r="V21" i="12"/>
  <c r="X21" i="12"/>
  <c r="R27" i="13" s="1"/>
  <c r="V17" i="12"/>
  <c r="X17" i="12"/>
  <c r="R23" i="13" s="1"/>
  <c r="V13" i="12"/>
  <c r="X13" i="12"/>
  <c r="R19" i="13" s="1"/>
  <c r="X9" i="12"/>
  <c r="R15" i="13" s="1"/>
  <c r="X5" i="12"/>
  <c r="R11" i="13" s="1"/>
  <c r="U27" i="12"/>
  <c r="U23" i="12"/>
  <c r="U11" i="12"/>
  <c r="U15" i="12" l="1"/>
  <c r="U19" i="12"/>
  <c r="V5" i="12"/>
  <c r="U17" i="12"/>
  <c r="U5" i="12"/>
  <c r="X25" i="12"/>
  <c r="R31" i="13" s="1"/>
  <c r="V9" i="12"/>
  <c r="X19" i="12"/>
  <c r="R25" i="13" s="1"/>
  <c r="V25" i="12"/>
  <c r="V19" i="12"/>
  <c r="U9" i="12"/>
  <c r="V6" i="12"/>
  <c r="X6" i="12"/>
  <c r="R12" i="13" s="1"/>
  <c r="U6" i="12"/>
  <c r="V4" i="12"/>
  <c r="X4" i="12"/>
  <c r="R10" i="13" s="1"/>
  <c r="U4" i="12"/>
  <c r="V12" i="12"/>
  <c r="X12" i="12"/>
  <c r="R18" i="13" s="1"/>
  <c r="U12" i="12"/>
  <c r="V20" i="12"/>
  <c r="X20" i="12"/>
  <c r="R26" i="13" s="1"/>
  <c r="U20" i="12"/>
  <c r="X10" i="12"/>
  <c r="R16" i="13" s="1"/>
  <c r="V10" i="12"/>
  <c r="U10" i="12"/>
  <c r="V18" i="12"/>
  <c r="X18" i="12"/>
  <c r="R24" i="13" s="1"/>
  <c r="U18" i="12"/>
  <c r="X26" i="12"/>
  <c r="R32" i="13" s="1"/>
  <c r="V26" i="12"/>
  <c r="U26" i="12"/>
  <c r="V8" i="12"/>
  <c r="X8" i="12"/>
  <c r="R14" i="13" s="1"/>
  <c r="U8" i="12"/>
  <c r="V16" i="12"/>
  <c r="X16" i="12"/>
  <c r="R22" i="13" s="1"/>
  <c r="U16" i="12"/>
  <c r="V24" i="12"/>
  <c r="X24" i="12"/>
  <c r="R30" i="13" s="1"/>
  <c r="U24" i="12"/>
  <c r="X14" i="12"/>
  <c r="R20" i="13" s="1"/>
  <c r="V14" i="12"/>
  <c r="U14" i="12"/>
  <c r="V22" i="12"/>
  <c r="X22" i="12"/>
  <c r="R28" i="13" s="1"/>
  <c r="U22" i="1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Diana Davies</author>
  </authors>
  <commentList>
    <comment ref="D100" authorId="0" shapeId="0" xr:uid="{00000000-0006-0000-0100-000001000000}">
      <text>
        <r>
          <rPr>
            <b/>
            <sz val="9"/>
            <color rgb="FF000000"/>
            <rFont val="Verdana"/>
            <family val="2"/>
          </rPr>
          <t>Di: confusion over opening time, Pete thinks this was UTC hence opening at 1pm in daylingt</t>
        </r>
        <r>
          <rPr>
            <sz val="9"/>
            <color rgb="FF000000"/>
            <rFont val="Verdan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Berry, Kate (CMAR, Hobart)</author>
    <author>Diana Davies</author>
  </authors>
  <commentList>
    <comment ref="G112" authorId="0" shapeId="0" xr:uid="{A368AAE0-F2FB-C549-85F6-1C2FA0507D5C}">
      <text>
        <r>
          <rPr>
            <b/>
            <sz val="8"/>
            <color indexed="81"/>
            <rFont val="Tahoma"/>
            <family val="2"/>
          </rPr>
          <t>Berry, Kate (CMAR, Hobart):</t>
        </r>
        <r>
          <rPr>
            <sz val="8"/>
            <color indexed="81"/>
            <rFont val="Tahoma"/>
            <family val="2"/>
          </rPr>
          <t xml:space="preserve">
Note: offset from true salinity by about 0.1</t>
        </r>
      </text>
    </comment>
    <comment ref="R112" authorId="1" shapeId="0" xr:uid="{4E41C7C2-E9A9-C240-9302-B2D7ACC3D771}">
      <text>
        <r>
          <rPr>
            <b/>
            <sz val="9"/>
            <color rgb="FF000000"/>
            <rFont val="Arial"/>
            <family val="2"/>
          </rPr>
          <t>Di:these are corrected only to the somma salinity rather than the reference material</t>
        </r>
        <r>
          <rPr>
            <sz val="9"/>
            <color rgb="FF000000"/>
            <rFont val="Arial"/>
            <family val="2"/>
          </rPr>
          <t xml:space="preserve">
</t>
        </r>
      </text>
    </comment>
    <comment ref="L139" authorId="0" shapeId="0" xr:uid="{87669DBC-9918-4E4B-A871-C37108E6B37B}">
      <text>
        <r>
          <rPr>
            <b/>
            <sz val="8"/>
            <color indexed="81"/>
            <rFont val="Tahoma"/>
            <family val="2"/>
          </rPr>
          <t>Berry, Kate (CMAR, Hobart):</t>
        </r>
        <r>
          <rPr>
            <sz val="8"/>
            <color indexed="81"/>
            <rFont val="Tahoma"/>
            <family val="2"/>
          </rPr>
          <t xml:space="preserve">
no reason found for low result</t>
        </r>
      </text>
    </comment>
    <comment ref="N144" authorId="0" shapeId="0" xr:uid="{E71E020F-4F58-DC4D-A18C-EE94C9BFF1C3}">
      <text>
        <r>
          <rPr>
            <b/>
            <sz val="8"/>
            <color indexed="81"/>
            <rFont val="Tahoma"/>
            <family val="2"/>
          </rPr>
          <t>Berry, Kate (CMAR, Hobart):</t>
        </r>
        <r>
          <rPr>
            <sz val="8"/>
            <color indexed="81"/>
            <rFont val="Tahoma"/>
            <family val="2"/>
          </rPr>
          <t xml:space="preserve">
no reason found for high result</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Diana Davies</author>
  </authors>
  <commentList>
    <comment ref="A10" authorId="0" shapeId="0" xr:uid="{00000000-0006-0000-0400-000001000000}">
      <text>
        <r>
          <rPr>
            <b/>
            <sz val="9"/>
            <color rgb="FF000000"/>
            <rFont val="Verdana"/>
            <family val="2"/>
          </rPr>
          <t>Di:bad injection, ignore this point</t>
        </r>
        <r>
          <rPr>
            <sz val="9"/>
            <color rgb="FF000000"/>
            <rFont val="Verdana"/>
            <family val="2"/>
          </rPr>
          <t xml:space="preserve">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K11" authorId="0" shapeId="0" xr:uid="{00000000-0006-0000-0A00-000001000000}">
      <text>
        <r>
          <rPr>
            <sz val="10"/>
            <color rgb="FF000000"/>
            <rFont val="Tahoma"/>
            <family val="2"/>
          </rPr>
          <t xml:space="preserve">
</t>
        </r>
        <r>
          <rPr>
            <sz val="10"/>
            <color rgb="FF000000"/>
            <rFont val="Tahoma"/>
            <family val="2"/>
          </rPr>
          <t>RAS package pulled down</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Pulse-7-RAS-Sample-CTD-data" type="6" refreshedVersion="0" background="1" saveData="1">
    <textPr fileType="mac" sourceFile="Macintosh HD:Users:diana:Desktop:Pulse-7-RAS-Sample-CTD-data.csv" delimited="0" comma="1">
      <textFields count="7">
        <textField/>
        <textField position="15"/>
        <textField position="55"/>
        <textField position="122"/>
        <textField position="173"/>
        <textField position="184"/>
        <textField position="214"/>
      </textFields>
    </textPr>
  </connection>
  <connection id="2" xr16:uid="{00000000-0015-0000-FFFF-FFFF01000000}" name="Pulse-7-RAS-Sample-CTD-data1" type="6" refreshedVersion="0" background="1" saveData="1">
    <textPr fileType="mac" sourceFile="Macintosh HD:Users:diana:Desktop:Pulse-7-RAS-Sample-CTD-data.csv" delimited="0" comma="1">
      <textFields count="7">
        <textField/>
        <textField position="15"/>
        <textField position="55"/>
        <textField position="122"/>
        <textField position="173"/>
        <textField position="184"/>
        <textField position="214"/>
      </textFields>
    </textPr>
  </connection>
  <connection id="3" xr16:uid="{00000000-0015-0000-FFFF-FFFF02000000}" name="Ras samples may 2011" type="6" refreshedVersion="0" background="1" saveData="1">
    <textPr fileType="mac" sourceFile="Macintosh HD:Users:ddavis:Desktop:Ras samples may 2011.txt">
      <textFields count="32">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s>
    </textPr>
  </connection>
</connections>
</file>

<file path=xl/sharedStrings.xml><?xml version="1.0" encoding="utf-8"?>
<sst xmlns="http://schemas.openxmlformats.org/spreadsheetml/2006/main" count="5690" uniqueCount="975">
  <si>
    <t xml:space="preserve">Bottom twist fittings secured with cable ties and gun and all fittings checked.  </t>
  </si>
  <si>
    <t>Check for polymerization:  One extra bag loaded with 5mL MQ and 20ml of 25% glut stored in block 3 LG cool room.</t>
  </si>
  <si>
    <t>retaining strips broken</t>
  </si>
  <si>
    <t>gone to Danny for new ones from tougher material</t>
  </si>
  <si>
    <t>preliminary results only returned</t>
  </si>
  <si>
    <t>Nuts samples (Dave Terhel)</t>
  </si>
  <si>
    <t>Workshop removed filter bodies leaving white jointing gunk everywhere.  Tops need adapting for life without filter holders.</t>
  </si>
  <si>
    <t>count them and have insides milled for easy air out. Annular groove cut.</t>
  </si>
  <si>
    <t>Miguel not available.  Samples to Ruth on casual basis with support from Simon.  Using AAD misroscopes. Preservation of samples is good.</t>
  </si>
  <si>
    <t>order more bungs.  Used them all on the new RAS.</t>
  </si>
  <si>
    <t>All filter holders assembled without filters and primed with milliq inside and out (start with the inside tubes).  Volume of MQ in bag=5ml.</t>
  </si>
  <si>
    <t>Even numbered bags:  loaded with 20ml of 25% glutaraldehyde. (pentanedial Merk UN2922 exp June 2012)</t>
  </si>
  <si>
    <t>Odd numbered bags: loaded with 200ul of saturated HgCl2 (28ppm).</t>
  </si>
  <si>
    <t xml:space="preserve">DIC/alk analyses both from the Soma bottle and a conductivity value from the Soma.  </t>
  </si>
  <si>
    <t>RAS recovered Tuesday 19th April, 2011.  Isus disconnected 1113am Friday 22April 2011.  Loose tape still on the face of the Optode.</t>
  </si>
  <si>
    <t>to do:</t>
  </si>
  <si>
    <t>25mm, 10um mesh had copepods and diatom chains and some clumpy green foram like lumps.</t>
  </si>
  <si>
    <t>order them</t>
  </si>
  <si>
    <t>software on RAS netbook</t>
  </si>
  <si>
    <t>next time put covers on access ports where they seemed to be more abundant.</t>
  </si>
  <si>
    <t>all fresh water soaked and rinsed</t>
  </si>
  <si>
    <t xml:space="preserve">valve needs MQ </t>
  </si>
  <si>
    <t>done</t>
  </si>
  <si>
    <t>The retaining nut inside the bag had been attacked by the glut and was tacky to touch.</t>
  </si>
  <si>
    <t xml:space="preserve"> SCHEDULE - sample dates</t>
  </si>
  <si>
    <t>Ruth Eriksen &lt;Ruth.Eriksen@utas.edu.au&gt;</t>
  </si>
  <si>
    <t>SS2011_V01 RAS 7</t>
  </si>
  <si>
    <t>SS2011_V01 RAS 9</t>
  </si>
  <si>
    <t>SS2011_V01 RAS 11</t>
  </si>
  <si>
    <t>SS2011_V01 RAS 13</t>
  </si>
  <si>
    <t>SS2011_V01 RAS 15</t>
  </si>
  <si>
    <t>SS2011_V01 RAS 17</t>
  </si>
  <si>
    <t>SS2011_V01 RAS 19</t>
  </si>
  <si>
    <t>SS2011_V01 RAS 21</t>
  </si>
  <si>
    <t>SS2011_V01 RAS 23</t>
  </si>
  <si>
    <t>SS2011_V01 RAS 25</t>
  </si>
  <si>
    <t>SS2011_V01 RAS 27</t>
  </si>
  <si>
    <t>SS2011_V01 RAS 29</t>
  </si>
  <si>
    <t>SS2011_V01 RAS 31</t>
  </si>
  <si>
    <t>SS2011_V01 RAS 33</t>
  </si>
  <si>
    <t>SS2011_V01 RAS 35</t>
  </si>
  <si>
    <t>SS2011_V01 RAS 37</t>
  </si>
  <si>
    <t>SS2011_V01 RAS 39</t>
  </si>
  <si>
    <t>SS2011_V01 RAS 41</t>
  </si>
  <si>
    <t>Note: that Honda and Watanabe 2006 lost samples due to the bottom fittings coming off and also acrylic tubes falling down.</t>
  </si>
  <si>
    <t>All bags filled.  Recovery breakage at 37 (corner) tube, top and inlet nut.  Atl least 300ml of mercuric chloride soln remaining in flush bag.</t>
  </si>
  <si>
    <t>Rinsing program and import to RAS.</t>
  </si>
  <si>
    <t xml:space="preserve">make up fittings to connect top of valve to bottom for all ports for rinse. </t>
  </si>
  <si>
    <t>Samples to Miguel</t>
  </si>
  <si>
    <t>Samples to Kate</t>
  </si>
  <si>
    <t>2x10ml into nuts tubes from DIC/alk bags</t>
  </si>
  <si>
    <t>download photos.</t>
  </si>
  <si>
    <t xml:space="preserve"> Event  3 of 48 @ 09/21/2010 02:00:00</t>
  </si>
  <si>
    <t xml:space="preserve"> Event  4 of 48 @ 09/21/2010 03:00:00</t>
  </si>
  <si>
    <t xml:space="preserve"> Event  5 of 48 @ 09/30/2010 02:00:00</t>
  </si>
  <si>
    <t xml:space="preserve"> Event  6 of 48 @ 09/30/2010 03:00:00</t>
  </si>
  <si>
    <t xml:space="preserve"> Event  7 of 48 @ 10/09/2010 02:00:00</t>
  </si>
  <si>
    <t xml:space="preserve"> Event  8 of 48 @ 10/09/2010 03:00:00</t>
  </si>
  <si>
    <t xml:space="preserve"> Event  9 of 48 @ 10/18/2010 02:00:00</t>
  </si>
  <si>
    <t xml:space="preserve"> Event 10 of 48 @ 10/18/2010 03:00:00</t>
  </si>
  <si>
    <t xml:space="preserve"> Event 11 of 48 @ 10/27/2010 02:00:00</t>
  </si>
  <si>
    <t xml:space="preserve"> Event 12 of 48 @ 10/27/2010 03:00:00</t>
  </si>
  <si>
    <t xml:space="preserve"> Event 13 of 48 @ 11/05/2010 02:00:00</t>
  </si>
  <si>
    <t xml:space="preserve"> Event 14 of 48 @ 11/05/2010 03:00:00</t>
  </si>
  <si>
    <t xml:space="preserve"> Event 15 of 48 @ 11/14/2010 02:00:00</t>
  </si>
  <si>
    <t xml:space="preserve"> Event 16 of 48 @ 11/14/2010 03:00:00</t>
  </si>
  <si>
    <t xml:space="preserve"> Event 17 of 48 @ 11/23/2010 02:00:00</t>
  </si>
  <si>
    <t xml:space="preserve"> Event 18 of 48 @ 11/23/2010 03:00:00</t>
  </si>
  <si>
    <t xml:space="preserve"> Event 19 of 48 @ 12/02/2010 02:00:00</t>
  </si>
  <si>
    <t xml:space="preserve"> Event 20 of 48 @ 12/02/2010 03:00:00</t>
  </si>
  <si>
    <t xml:space="preserve"> Event 21 of 48 @ 12/11/2010 02:00:00</t>
  </si>
  <si>
    <t>No polymerisation visible on recovery day.  Volume of bag contents measured at  23ml, 2ml of glut lost from bag equivalent to 8ml of solution.</t>
  </si>
  <si>
    <t>RAS Prep August 2010</t>
  </si>
  <si>
    <t>10um nylon mesh</t>
  </si>
  <si>
    <t>pump inline filter replaced:</t>
  </si>
  <si>
    <t xml:space="preserve"> Event 27 of 48 @ 01/07/2011 02:00:00</t>
  </si>
  <si>
    <t xml:space="preserve"> Event 28 of 48 @ 01/07/2011 03:00:00</t>
  </si>
  <si>
    <t xml:space="preserve"> Event 29 of 48 @ 01/16/2011 02:00:00</t>
  </si>
  <si>
    <t xml:space="preserve"> Event 30 of 48 @ 01/16/2011 03:00:00</t>
  </si>
  <si>
    <t xml:space="preserve"> Event 31 of 48 @ 01/25/2011 02:00:00</t>
  </si>
  <si>
    <t xml:space="preserve"> Event 32 of 48 @ 01/25/2011 03:00:00</t>
  </si>
  <si>
    <t xml:space="preserve"> Event 33 of 48 @ 02/03/2011 02:00:00</t>
  </si>
  <si>
    <t xml:space="preserve"> Event 34 of 48 @ 02/03/2011 03:00:00</t>
  </si>
  <si>
    <t>Acid wash tube loaded with 2ml saturated HgCl2 in bag filled with MQ.</t>
  </si>
  <si>
    <t xml:space="preserve">Bottles rinsed with 2x20ml aliquots of sample.  </t>
  </si>
  <si>
    <t>Prepd 250ml Schott bottle filled to just above the ridge the cap fits against.</t>
  </si>
  <si>
    <t>type</t>
  </si>
  <si>
    <t>Bottle</t>
  </si>
  <si>
    <t>Stn</t>
  </si>
  <si>
    <t>Cast</t>
  </si>
  <si>
    <t>Nisk</t>
  </si>
  <si>
    <t>Depth</t>
  </si>
  <si>
    <t>S temp</t>
  </si>
  <si>
    <t>salt</t>
  </si>
  <si>
    <t>counts</t>
  </si>
  <si>
    <t>RT</t>
  </si>
  <si>
    <t>TCO2</t>
  </si>
  <si>
    <t>Calfact</t>
  </si>
  <si>
    <t>blank</t>
  </si>
  <si>
    <t>TCT</t>
  </si>
  <si>
    <t>last CRM</t>
  </si>
  <si>
    <t>cert CRM</t>
  </si>
  <si>
    <t>CRM sal</t>
  </si>
  <si>
    <t>cert sal</t>
  </si>
  <si>
    <t>batch</t>
  </si>
  <si>
    <t>LL CalF</t>
  </si>
  <si>
    <t>SL CalF</t>
  </si>
  <si>
    <t>% agr</t>
  </si>
  <si>
    <t>LL T</t>
  </si>
  <si>
    <t>SL T</t>
  </si>
  <si>
    <t>Lp Press</t>
  </si>
  <si>
    <t>pip vol</t>
  </si>
  <si>
    <t>SBE T</t>
  </si>
  <si>
    <t>Lat</t>
  </si>
  <si>
    <t>Long</t>
  </si>
  <si>
    <t>date</t>
  </si>
  <si>
    <t>time</t>
  </si>
  <si>
    <t>cell ID</t>
  </si>
  <si>
    <t>junk</t>
  </si>
  <si>
    <t>C_May12-11_0905</t>
  </si>
  <si>
    <t>L loop</t>
  </si>
  <si>
    <t>S loop</t>
  </si>
  <si>
    <t>CRM</t>
  </si>
  <si>
    <t>bottle</t>
  </si>
  <si>
    <t>RAS_2011</t>
  </si>
  <si>
    <t>958a</t>
  </si>
  <si>
    <t>05/13/11</t>
  </si>
  <si>
    <t>C_May13-11_0805</t>
  </si>
  <si>
    <t>1080a</t>
  </si>
  <si>
    <t>749a</t>
  </si>
  <si>
    <t>bag</t>
  </si>
  <si>
    <t xml:space="preserve"> Event 35 of 48 @ 02/12/2011 02:00:00</t>
  </si>
  <si>
    <t xml:space="preserve"> Event 36 of 48 @ 02/12/2011 03:00:00</t>
  </si>
  <si>
    <t xml:space="preserve"> Event 37 of 48 @ 02/21/2011 02:00:00</t>
  </si>
  <si>
    <t xml:space="preserve"> Event 38 of 48 @ 02/21/2011 03:00:00</t>
  </si>
  <si>
    <t xml:space="preserve"> Event 39 of 48 @ 03/02/2011 02:00:00</t>
  </si>
  <si>
    <t xml:space="preserve"> Event 40 of 48 @ 03/02/2011 03:00:00</t>
  </si>
  <si>
    <t xml:space="preserve"> Event 41 of 48 @ 03/11/2011 02:00:00</t>
  </si>
  <si>
    <t xml:space="preserve"> Event 42 of 48 @ 03/11/2011 03:00:00</t>
  </si>
  <si>
    <t xml:space="preserve"> Event 43 of 48 @ 03/20/2011 02:00:00</t>
  </si>
  <si>
    <t xml:space="preserve"> Event 44 of 48 @ 03/20/2011 03:00:00</t>
  </si>
  <si>
    <t xml:space="preserve"> Event 45 of 48 @ 03/29/2011 02:00:00</t>
  </si>
  <si>
    <t xml:space="preserve"> Event 46 of 48 @ 03/29/2011 03:00:00</t>
  </si>
  <si>
    <t xml:space="preserve"> Event 47 of 48 @ 04/07/2011 02:00:00</t>
  </si>
  <si>
    <t xml:space="preserve"> Event 48 of 48 @ 04/07/2011 03:00:00</t>
  </si>
  <si>
    <t xml:space="preserve"> DEPLOYMENT DATA</t>
  </si>
  <si>
    <t xml:space="preserve"> _______________</t>
  </si>
  <si>
    <t xml:space="preserve">   1  09/12/2010 02:00:00  31.8 Vbat  9.6 ¯C  PORT = 00 </t>
  </si>
  <si>
    <t xml:space="preserve">      Pre-sample acid flush         4 ml        4 sec  LB 31.1 V   Volume reached.</t>
  </si>
  <si>
    <t xml:space="preserve">Antifoul????  Barnacles eating particles.  </t>
  </si>
  <si>
    <t>make sure there are enough filter tops</t>
  </si>
  <si>
    <t>Sample Name</t>
  </si>
  <si>
    <t>SS2011_V01 RAS 1</t>
  </si>
  <si>
    <t>SS2011_V01 RAS 3</t>
  </si>
  <si>
    <t>SS2011_V01 RAS 5</t>
  </si>
  <si>
    <t xml:space="preserve">      Flush port = 49</t>
  </si>
  <si>
    <t xml:space="preserve">      Intake flush     100 ml       80 sec  LB 30.9 V   Volume reached.</t>
  </si>
  <si>
    <t xml:space="preserve">      Flush port = 00</t>
  </si>
  <si>
    <t xml:space="preserve">      Sample           500 ml      400 sec  LB 30.8 V   Volume reached.</t>
  </si>
  <si>
    <t xml:space="preserve">      Sample port = 01</t>
  </si>
  <si>
    <t xml:space="preserve">      09/12/2010 02:09:33  31.3 Vbat  13.1 ¯C  PORT = 01</t>
  </si>
  <si>
    <t xml:space="preserve">      Post-sample acid flush         4 ml        4 sec  LB 30.9 V   Volume reached.</t>
  </si>
  <si>
    <t>75ml/60sec, pump ran 400sec</t>
  </si>
  <si>
    <t>recovery</t>
  </si>
  <si>
    <t>backflush filter vol= 4.8L</t>
  </si>
  <si>
    <t>flush volume 4ml, expected volume used=</t>
  </si>
  <si>
    <t>Kate uses 0.1ml in 200ml so increase to 250ul.</t>
  </si>
  <si>
    <t>Artemis:  McLane RAS2 Pulse7</t>
  </si>
  <si>
    <t>SS2011_V01 RAS 43</t>
  </si>
  <si>
    <t>SS2011_V01 RAS 45</t>
  </si>
  <si>
    <t>SS2011_V01 RAS 47</t>
  </si>
  <si>
    <t xml:space="preserve"> Pulse 7 - 2010 September</t>
  </si>
  <si>
    <t xml:space="preserve"> SAMPLE PARAMETERS</t>
  </si>
  <si>
    <t xml:space="preserve"> _________________</t>
  </si>
  <si>
    <t xml:space="preserve"> Pre-sample acid:</t>
  </si>
  <si>
    <t xml:space="preserve"> Acid flush volume       [ml]      = 4</t>
  </si>
  <si>
    <t xml:space="preserve"> Acid flush time limit   [minutes] = 1</t>
  </si>
  <si>
    <t xml:space="preserve"> Acid exposure delay     [minutes] = 1</t>
  </si>
  <si>
    <t xml:space="preserve"> Water Flush:</t>
  </si>
  <si>
    <t xml:space="preserve"> Water flush volume      [ml]      = 100</t>
  </si>
  <si>
    <t xml:space="preserve"> Water flush time limit  [minutes] = 5</t>
  </si>
  <si>
    <t xml:space="preserve"> Sample:</t>
  </si>
  <si>
    <t xml:space="preserve"> Sample volume           [ml]      = 500</t>
  </si>
  <si>
    <t xml:space="preserve"> Sample time limit       [minutes] = 25</t>
  </si>
  <si>
    <t xml:space="preserve"> Post-sample acid:</t>
  </si>
  <si>
    <t xml:space="preserve"> ________</t>
  </si>
  <si>
    <t xml:space="preserve"> Event  1 of 48 @ 09/12/2010 02:00:00</t>
  </si>
  <si>
    <t xml:space="preserve"> Event  2 of 48 @ 09/12/2010 03:00:00</t>
  </si>
  <si>
    <t>CTD</t>
  </si>
  <si>
    <t>Sample ID</t>
  </si>
  <si>
    <t>SS2011_V01 201</t>
  </si>
  <si>
    <t>SS2011_V01 202</t>
  </si>
  <si>
    <t>SS2011_V01 203</t>
  </si>
  <si>
    <t>SS2011_V01 204</t>
  </si>
  <si>
    <t>SS2011_V01 205</t>
  </si>
  <si>
    <t>SS2011_V01 206</t>
  </si>
  <si>
    <t>SS2011_V01 207</t>
  </si>
  <si>
    <t>SS2011_V01 208</t>
  </si>
  <si>
    <t>SS2011_V01 209</t>
  </si>
  <si>
    <t>SS2011_V01 211</t>
  </si>
  <si>
    <t>SS2011_V01 213</t>
  </si>
  <si>
    <t>SS2011_V01 215</t>
  </si>
  <si>
    <t>SS2011_V01 217</t>
  </si>
  <si>
    <t>SS2011_V01 219</t>
  </si>
  <si>
    <t>SS2011_V01 501</t>
  </si>
  <si>
    <t>SS2011_V01 502</t>
  </si>
  <si>
    <t>SS2011_V01 503</t>
  </si>
  <si>
    <t>SS2011_V01 504</t>
  </si>
  <si>
    <t>SS2011_V01 505</t>
  </si>
  <si>
    <t>SS2011_V01 506</t>
  </si>
  <si>
    <t>SS2011_V01 507</t>
  </si>
  <si>
    <t>SS2011_V01 508</t>
  </si>
  <si>
    <t>SS2011_V01 511</t>
  </si>
  <si>
    <t>SS2011_V01 513</t>
  </si>
  <si>
    <t>SS2011_V01 515</t>
  </si>
  <si>
    <t>SS2011_V01 517</t>
  </si>
  <si>
    <t>SS2011_V01 519</t>
  </si>
  <si>
    <t>nitrate + diln</t>
  </si>
  <si>
    <t xml:space="preserve"> Event 22 of 48 @ 12/11/2010 03:00:00</t>
  </si>
  <si>
    <t xml:space="preserve"> Event 23 of 48 @ 12/20/2010 02:00:00</t>
  </si>
  <si>
    <t xml:space="preserve"> Event 24 of 48 @ 12/20/2010 03:00:00</t>
  </si>
  <si>
    <t xml:space="preserve"> Event 25 of 48 @ 12/29/2010 02:00:00</t>
  </si>
  <si>
    <t xml:space="preserve"> Event 26 of 48 @ 12/29/2010 03:00:00</t>
  </si>
  <si>
    <t>phosphate</t>
  </si>
  <si>
    <t>silicate</t>
  </si>
  <si>
    <t>nitrate</t>
  </si>
  <si>
    <t>Phosphate uM</t>
  </si>
  <si>
    <t>Silicate uM</t>
  </si>
  <si>
    <t>Nox uM</t>
  </si>
  <si>
    <t>Nitrate uM</t>
  </si>
  <si>
    <t>Samples are well preserved.</t>
  </si>
  <si>
    <t>mylar bag with 15ml glutaraldehyde loaded at the same time as the RAS appears to be intact.</t>
  </si>
  <si>
    <t>ug CaCO3</t>
  </si>
  <si>
    <t>ras 2011 rec #1</t>
  </si>
  <si>
    <t>3</t>
  </si>
  <si>
    <t>5</t>
  </si>
  <si>
    <t>7</t>
  </si>
  <si>
    <t>9</t>
  </si>
  <si>
    <t>11</t>
  </si>
  <si>
    <t>13</t>
  </si>
  <si>
    <t>15</t>
  </si>
  <si>
    <t>17</t>
  </si>
  <si>
    <t>19</t>
  </si>
  <si>
    <t>21</t>
  </si>
  <si>
    <t>23</t>
  </si>
  <si>
    <t>25</t>
  </si>
  <si>
    <t>27</t>
  </si>
  <si>
    <t>29</t>
  </si>
  <si>
    <t>31</t>
  </si>
  <si>
    <t>33</t>
  </si>
  <si>
    <t>35</t>
  </si>
  <si>
    <t>37</t>
  </si>
  <si>
    <t>39</t>
  </si>
  <si>
    <t>41</t>
  </si>
  <si>
    <t>43</t>
  </si>
  <si>
    <t>45</t>
  </si>
  <si>
    <t>47</t>
  </si>
  <si>
    <t>corrn d13/12C</t>
  </si>
  <si>
    <t>d13/12C DIC</t>
  </si>
  <si>
    <t>mM 44</t>
  </si>
  <si>
    <t>TCO2 umol/kg</t>
  </si>
  <si>
    <t>Bag filled with Maria Is reference water with pH 8.11, salinity 35.362 and DIC 2081.58umol/Kg.  Bag glut+ Maria Is water pH 7.08=undersaturated.</t>
  </si>
  <si>
    <t>ln[NO3]</t>
  </si>
  <si>
    <t>TCO2mM</t>
  </si>
  <si>
    <t>ln[PO4]</t>
  </si>
  <si>
    <t>N/P</t>
  </si>
  <si>
    <t>13C-PO4</t>
  </si>
  <si>
    <t>Is further buffering required to raise the pH? Yes, Coccoliths likely to dissolve.</t>
  </si>
  <si>
    <t>Remaining bag contents retained - cool room building 2, cool room failure, moved to block5 cool room.</t>
  </si>
  <si>
    <t>44 mV DIC</t>
  </si>
  <si>
    <t>ln[tCO2]</t>
  </si>
  <si>
    <t>forced line for 13C DIC ln[DIC]</t>
  </si>
  <si>
    <t>ctd</t>
  </si>
  <si>
    <t>But, contol bag showed polymerization at 10 months.  Buffering for RAS 5 abandoned and likely to be a problem RAS 4.</t>
  </si>
  <si>
    <t xml:space="preserve">These samples were settled with acid Lugols.  </t>
  </si>
  <si>
    <t>Samples at AAD Pulse 7 settled volumes 2-48</t>
  </si>
  <si>
    <t>Deployment</t>
  </si>
  <si>
    <t>Recovery</t>
  </si>
  <si>
    <t>ss2010_v07</t>
  </si>
  <si>
    <t>Need ctd nutrients ss2010_v07</t>
  </si>
  <si>
    <t>Sample set complete, summary from Ruth, final results to come.</t>
  </si>
  <si>
    <t>Survey_Code</t>
  </si>
  <si>
    <t>Sample code</t>
  </si>
  <si>
    <t>Date</t>
  </si>
  <si>
    <t>time local</t>
  </si>
  <si>
    <t xml:space="preserve">lat </t>
  </si>
  <si>
    <t>long</t>
  </si>
  <si>
    <t>Sort_Code</t>
  </si>
  <si>
    <t>Depth_code</t>
  </si>
  <si>
    <t>TAXON CODE</t>
  </si>
  <si>
    <t>TAXON</t>
  </si>
  <si>
    <t>GROUP</t>
  </si>
  <si>
    <t>number counted</t>
  </si>
  <si>
    <t>FOV counted</t>
  </si>
  <si>
    <t>V2</t>
  </si>
  <si>
    <t>V1</t>
  </si>
  <si>
    <t>Cells per litre</t>
  </si>
  <si>
    <t>GROUP CPL</t>
  </si>
  <si>
    <t>shape</t>
  </si>
  <si>
    <t>a=length</t>
  </si>
  <si>
    <t>b=width</t>
  </si>
  <si>
    <t>c=height</t>
  </si>
  <si>
    <t>d=diam</t>
  </si>
  <si>
    <t>e</t>
  </si>
  <si>
    <t>f</t>
  </si>
  <si>
    <t>biovol in um3</t>
  </si>
  <si>
    <t xml:space="preserve">cell vol - convert to ml </t>
  </si>
  <si>
    <t>biomass - ml/L</t>
  </si>
  <si>
    <t>GROUP ml/L</t>
  </si>
  <si>
    <t>Tropy</t>
  </si>
  <si>
    <t>Order</t>
  </si>
  <si>
    <t>Class</t>
  </si>
  <si>
    <t>Division</t>
  </si>
  <si>
    <t xml:space="preserve">RAS </t>
  </si>
  <si>
    <t>#2</t>
  </si>
  <si>
    <t>unknown</t>
  </si>
  <si>
    <t xml:space="preserve"> </t>
  </si>
  <si>
    <t>RAS</t>
  </si>
  <si>
    <t>Thalassiosira small (20 um)</t>
  </si>
  <si>
    <t>cyl</t>
  </si>
  <si>
    <t>A</t>
  </si>
  <si>
    <t>EUPODISCALES (BIDDULPHIALES, CENTRALES)</t>
  </si>
  <si>
    <t>Diatomophyceae (Bacillariophyceae)</t>
  </si>
  <si>
    <t>CHRYSOPHYTA (HETEROKONTOPHYTA)</t>
  </si>
  <si>
    <t>62b</t>
  </si>
  <si>
    <t>Thalassiosira small (30 um)</t>
  </si>
  <si>
    <t>262a</t>
  </si>
  <si>
    <t>Centric small 10 um diam</t>
  </si>
  <si>
    <t>35a</t>
  </si>
  <si>
    <t>Navicula sp (53 um)</t>
  </si>
  <si>
    <t>prism on par (see notes on elliptic prism)</t>
  </si>
  <si>
    <t>BACILLARIALES (PENNALES)</t>
  </si>
  <si>
    <t>Leptocylindrus mediterraneus</t>
  </si>
  <si>
    <t>Rhizosolenia sp</t>
  </si>
  <si>
    <t>62c</t>
  </si>
  <si>
    <t>Thalassiosira small (15 um)</t>
  </si>
  <si>
    <t>Rhizosolenia cf simplex RAS#22011</t>
  </si>
  <si>
    <t>cylinder + 2 cones</t>
  </si>
  <si>
    <t xml:space="preserve">dinoflagellate 15μm </t>
  </si>
  <si>
    <t>ellipsoid</t>
  </si>
  <si>
    <t>H?</t>
  </si>
  <si>
    <t>Gymnodinioid dinoflagellate 15μm</t>
  </si>
  <si>
    <t>A/H</t>
  </si>
  <si>
    <t>GYMNODINIALES</t>
  </si>
  <si>
    <t>Dinophyceae</t>
  </si>
  <si>
    <t>DINOPHYTA (PYRROPHYTA)</t>
  </si>
  <si>
    <t>76a</t>
  </si>
  <si>
    <t>Protoperidinium sp (30 um)</t>
  </si>
  <si>
    <t>3 cones</t>
  </si>
  <si>
    <t>H</t>
  </si>
  <si>
    <t>PERIDINIALES</t>
  </si>
  <si>
    <t>Oxytoxum sp</t>
  </si>
  <si>
    <t>prolate sphere</t>
  </si>
  <si>
    <t>GONYAULACALES</t>
  </si>
  <si>
    <t xml:space="preserve"> cf Scripsiella trochoidea (small)</t>
  </si>
  <si>
    <t>cone+half-sphere</t>
  </si>
  <si>
    <t>Phaeocystis</t>
  </si>
  <si>
    <t>sphere</t>
  </si>
  <si>
    <t>PRYMNESIALES</t>
  </si>
  <si>
    <t>Prymnesiophyceae (Haptophyceae)</t>
  </si>
  <si>
    <t>HAPTOPHYTA</t>
  </si>
  <si>
    <t>Mesodinium rubrum</t>
  </si>
  <si>
    <t>2 part-spheres</t>
  </si>
  <si>
    <t>HAPTORIDA</t>
  </si>
  <si>
    <t>Ciliophora</t>
  </si>
  <si>
    <t>flagellates 5-10 μm fusiform</t>
  </si>
  <si>
    <t>cone</t>
  </si>
  <si>
    <t>?</t>
  </si>
  <si>
    <t>Ciliate (15 um)</t>
  </si>
  <si>
    <t>Ciliate  fusiform (40um)</t>
  </si>
  <si>
    <t>Dictyocha speculum</t>
  </si>
  <si>
    <t>prism on triangle</t>
  </si>
  <si>
    <t>DICTYOCHALES</t>
  </si>
  <si>
    <t>Dictyochophyceae</t>
  </si>
  <si>
    <t>NA</t>
  </si>
  <si>
    <t>egg 30 um</t>
  </si>
  <si>
    <t>obs</t>
  </si>
  <si>
    <t>major taxonomic groups for counts (see below)</t>
  </si>
  <si>
    <t>combined biovolume for group</t>
  </si>
  <si>
    <t>observed in scan but not in count (ie present in sample)</t>
  </si>
  <si>
    <t>Mixotrophic</t>
  </si>
  <si>
    <t>number of field of view counted</t>
  </si>
  <si>
    <t>Heterotrophic</t>
  </si>
  <si>
    <t>final settled volume</t>
  </si>
  <si>
    <t>Autotrophic</t>
  </si>
  <si>
    <t>initial volume in bag</t>
  </si>
  <si>
    <t>Unknown (cant be determined from preserved specimen)</t>
  </si>
  <si>
    <t>1= diatoms</t>
  </si>
  <si>
    <t>2= dinoflagellates</t>
  </si>
  <si>
    <t>3= flagellates</t>
  </si>
  <si>
    <t>4=</t>
  </si>
  <si>
    <t>5=</t>
  </si>
  <si>
    <t>6= cyanobacteria</t>
  </si>
  <si>
    <t>7= silicoflagellates</t>
  </si>
  <si>
    <t>Suggested reporting format:</t>
  </si>
  <si>
    <t>1. could you order columns so that all the things that don't change (taxon code, taxon, tropy, order, class, etc.) are together?</t>
  </si>
  <si>
    <t>C biomass (umol C m-3)</t>
  </si>
  <si>
    <t>% C biomass (C biomass for the line, divided by C biomass for everything counted)</t>
  </si>
  <si>
    <t>Si biomass (umol Si m-3)</t>
  </si>
  <si>
    <t>% Si biomass(Si biomass for the line, divided by Si biomass for everything counted)</t>
  </si>
  <si>
    <t>Toms suggestions:</t>
  </si>
  <si>
    <t>2. could you add 4 columns for:</t>
  </si>
  <si>
    <t>Fall back position is to filter at least 30mL of mercuric chloride preserved sample onto 13mm nucleopore for SEM for coccoliths.</t>
  </si>
  <si>
    <t>Pulse-7-2010</t>
  </si>
  <si>
    <t>,Aanderaa</t>
  </si>
  <si>
    <t>,Optode 3975C</t>
  </si>
  <si>
    <t>,1161</t>
  </si>
  <si>
    <t>,2010-09-12</t>
  </si>
  <si>
    <t>02:00:00,DOX2</t>
  </si>
  <si>
    <t>,278.6694,uM/kg</t>
  </si>
  <si>
    <t>,Sea-Bird Electronics</t>
  </si>
  <si>
    <t>,SBE43</t>
  </si>
  <si>
    <t>,431635</t>
  </si>
  <si>
    <t>,278.7710,uM/kg</t>
  </si>
  <si>
    <t>,Satlantic</t>
  </si>
  <si>
    <t>,MBARI-ISUS V3</t>
  </si>
  <si>
    <t>,188</t>
  </si>
  <si>
    <t>02:00:00,NTRI</t>
  </si>
  <si>
    <t>,-267.2234,uMol/kg</t>
  </si>
  <si>
    <t>,SBE16plusV2</t>
  </si>
  <si>
    <t>,6331</t>
  </si>
  <si>
    <t>02:00:00,OXSOL</t>
  </si>
  <si>
    <t>02:00:00,PRES</t>
  </si>
  <si>
    <t>,31.8081,dbar</t>
  </si>
  <si>
    <t>02:00:00,PSAL</t>
  </si>
  <si>
    <t>,34.6683,psu</t>
  </si>
  <si>
    <t>02:00:00,TEMP</t>
  </si>
  <si>
    <t>,9.4096,degree_Celsius</t>
  </si>
  <si>
    <t>03:00:00,DOX2</t>
  </si>
  <si>
    <t>,279.0938,uM/kg</t>
  </si>
  <si>
    <t>,278.7968,uM/kg</t>
  </si>
  <si>
    <t>03:00:00,NTRI</t>
  </si>
  <si>
    <t>,-265.6794,uMol/kg</t>
  </si>
  <si>
    <t>03:00:00,OXSOL</t>
  </si>
  <si>
    <t>03:00:00,PRES</t>
  </si>
  <si>
    <t>,32.0486,dbar</t>
  </si>
  <si>
    <t>03:00:00,PSAL</t>
  </si>
  <si>
    <t>,34.6667,psu</t>
  </si>
  <si>
    <t>03:00:00,TEMP</t>
  </si>
  <si>
    <t>,9.4058,degree_Celsius</t>
  </si>
  <si>
    <t>,2010-09-21</t>
  </si>
  <si>
    <t>,278.0833,uM/kg</t>
  </si>
  <si>
    <t>,280.4463,uM/kg</t>
  </si>
  <si>
    <t>,-281.5010,uMol/kg</t>
  </si>
  <si>
    <t>,33.7285,dbar</t>
  </si>
  <si>
    <t>,34.6406,psu</t>
  </si>
  <si>
    <t>,9.1437,degree_Celsius</t>
  </si>
  <si>
    <t>,278.9197,uM/kg</t>
  </si>
  <si>
    <t>,280.6060,uM/kg</t>
  </si>
  <si>
    <t>,-278.5343,uMol/kg</t>
  </si>
  <si>
    <t>,34.0271,dbar</t>
  </si>
  <si>
    <t>,34.6338,psu</t>
  </si>
  <si>
    <t>,9.1199,degree_Celsius</t>
  </si>
  <si>
    <t>,2010-09-30</t>
  </si>
  <si>
    <t>,277.8119,uM/kg</t>
  </si>
  <si>
    <t>,280.7486,uM/kg</t>
  </si>
  <si>
    <t>,-275.1710,uMol/kg</t>
  </si>
  <si>
    <t>,34.0012,dbar</t>
  </si>
  <si>
    <t>,34.6452,psu</t>
  </si>
  <si>
    <t>,9.0929,degree_Celsius</t>
  </si>
  <si>
    <t>,278.2033,uM/kg</t>
  </si>
  <si>
    <t>,280.8943,uM/kg</t>
  </si>
  <si>
    <t>,-280.9378,uMol/kg</t>
  </si>
  <si>
    <t>,34.0339,dbar</t>
  </si>
  <si>
    <t>,34.6376,psu</t>
  </si>
  <si>
    <t>,9.0717,degree_Celsius</t>
  </si>
  <si>
    <t>,2010-10-09</t>
  </si>
  <si>
    <t>,284.1922,uM/kg</t>
  </si>
  <si>
    <t>,281.4857,uM/kg</t>
  </si>
  <si>
    <t>,-296.4647,uMol/kg</t>
  </si>
  <si>
    <t>,281.4858,uM/kg</t>
  </si>
  <si>
    <t>,33.4164,dbar</t>
  </si>
  <si>
    <t>,34.6115,psu</t>
  </si>
  <si>
    <t>,8.9845,degree_Celsius</t>
  </si>
  <si>
    <t>,284.6154,uM/kg</t>
  </si>
  <si>
    <t>,281.3951,uM/kg</t>
  </si>
  <si>
    <t>,-274.5739,uMol/kg</t>
  </si>
  <si>
    <t>,33.9290,dbar</t>
  </si>
  <si>
    <t>,34.6117,psu</t>
  </si>
  <si>
    <t>,8.9990,degree_Celsius</t>
  </si>
  <si>
    <t>,2010-10-18</t>
  </si>
  <si>
    <t>,281.0624,uM/kg</t>
  </si>
  <si>
    <t>,279.4155,uM/kg</t>
  </si>
  <si>
    <t>,-276.6947,uMol/kg</t>
  </si>
  <si>
    <t>,35.4751,dbar</t>
  </si>
  <si>
    <t>,34.6759,psu</t>
  </si>
  <si>
    <t>,9.3003,degree_Celsius</t>
  </si>
  <si>
    <t>,281.1300,uM/kg</t>
  </si>
  <si>
    <t>,279.3578,uM/kg</t>
  </si>
  <si>
    <t>,-278.1397,uMol/kg</t>
  </si>
  <si>
    <t>,35.1274,dbar</t>
  </si>
  <si>
    <t>,34.6764,psu</t>
  </si>
  <si>
    <t>,9.3097,degree_Celsius</t>
  </si>
  <si>
    <t>,2010-10-27</t>
  </si>
  <si>
    <t>,287.5864,uM/kg</t>
  </si>
  <si>
    <t>,279.0136,uM/kg</t>
  </si>
  <si>
    <t>,-265.4736,uMol/kg</t>
  </si>
  <si>
    <t>,37.2002,dbar</t>
  </si>
  <si>
    <t>,34.6575,psu</t>
  </si>
  <si>
    <t>,9.3721,degree_Celsius</t>
  </si>
  <si>
    <t>,287.7475,uM/kg</t>
  </si>
  <si>
    <t>,278.9058,uM/kg</t>
  </si>
  <si>
    <t>,-274.0184,uMol/kg</t>
  </si>
  <si>
    <t>,38.6587,dbar</t>
  </si>
  <si>
    <t>,34.6603,psu</t>
  </si>
  <si>
    <t>,9.3887,degree_Celsius</t>
  </si>
  <si>
    <t>,2010-11-05</t>
  </si>
  <si>
    <t>,289.6551,uM/kg</t>
  </si>
  <si>
    <t>,275.2378,uM/kg</t>
  </si>
  <si>
    <t>,-220.4035,uMol/kg</t>
  </si>
  <si>
    <t>,275.2379,uM/kg</t>
  </si>
  <si>
    <t>,38.2175,dbar</t>
  </si>
  <si>
    <t>,34.7448,psu</t>
  </si>
  <si>
    <t>,9.9721,degree_Celsius</t>
  </si>
  <si>
    <t>,290.5686,uM/kg</t>
  </si>
  <si>
    <t>,274.8430,uM/kg</t>
  </si>
  <si>
    <t>,-220.6924,uMol/kg</t>
  </si>
  <si>
    <t>,38.1131,dbar</t>
  </si>
  <si>
    <t>,34.7467,psu</t>
  </si>
  <si>
    <t>,10.0383,degree_Celsius</t>
  </si>
  <si>
    <t>,2010-11-14</t>
  </si>
  <si>
    <t>,275.9246,uM/kg</t>
  </si>
  <si>
    <t>,268.1186,uM/kg</t>
  </si>
  <si>
    <t>,-196.7359,uMol/kg</t>
  </si>
  <si>
    <t>,49.5679,dbar</t>
  </si>
  <si>
    <t>,35.0023,psu</t>
  </si>
  <si>
    <t>,11.1138,degree_Celsius</t>
  </si>
  <si>
    <t>,275.1946,uM/kg</t>
  </si>
  <si>
    <t>,268.1733,uM/kg</t>
  </si>
  <si>
    <t>,-216.0885,uMol/kg</t>
  </si>
  <si>
    <t>,268.1732,uM/kg</t>
  </si>
  <si>
    <t>,48.8601,dbar</t>
  </si>
  <si>
    <t>,35.0018,psu</t>
  </si>
  <si>
    <t>,11.1044,degree_Celsius</t>
  </si>
  <si>
    <t>,2010-11-23</t>
  </si>
  <si>
    <t>,288.9561,uM/kg</t>
  </si>
  <si>
    <t>,276.7023,uM/kg</t>
  </si>
  <si>
    <t>,-289.2661,uMol/kg</t>
  </si>
  <si>
    <t>,276.7022,uM/kg</t>
  </si>
  <si>
    <t>,35.6242,dbar</t>
  </si>
  <si>
    <t>,34.6405,psu</t>
  </si>
  <si>
    <t>,9.7614,degree_Celsius</t>
  </si>
  <si>
    <t>,289.1719,uM/kg</t>
  </si>
  <si>
    <t>,276.6469,uM/kg</t>
  </si>
  <si>
    <t>,-250.6285,uMol/kg</t>
  </si>
  <si>
    <t>,276.6470,uM/kg</t>
  </si>
  <si>
    <t>,35.4815,dbar</t>
  </si>
  <si>
    <t>,34.6410,psu</t>
  </si>
  <si>
    <t>,9.7706,degree_Celsius</t>
  </si>
  <si>
    <t>,2010-12-02</t>
  </si>
  <si>
    <t>,296.8225,uM/kg</t>
  </si>
  <si>
    <t>,274.9964,uM/kg</t>
  </si>
  <si>
    <t>,-275.3108,uMol/kg</t>
  </si>
  <si>
    <t>,274.9963,uM/kg</t>
  </si>
  <si>
    <t>,35.5896,dbar</t>
  </si>
  <si>
    <t>,34.6030,psu</t>
  </si>
  <si>
    <t>,10.0607,degree_Celsius</t>
  </si>
  <si>
    <t>,297.2913,uM/kg</t>
  </si>
  <si>
    <t>,275.0713,uM/kg</t>
  </si>
  <si>
    <t>,-292.2559,uMol/kg</t>
  </si>
  <si>
    <t>,35.4933,dbar</t>
  </si>
  <si>
    <t>,34.6034,psu</t>
  </si>
  <si>
    <t>,10.0479,degree_Celsius</t>
  </si>
  <si>
    <t>,2010-12-11</t>
  </si>
  <si>
    <t>,286.9132,uM/kg</t>
  </si>
  <si>
    <t>,273.4790,uM/kg</t>
  </si>
  <si>
    <t>,-251.6936,uMol/kg</t>
  </si>
  <si>
    <t>,273.4791,uM/kg</t>
  </si>
  <si>
    <t>,35.2374,dbar</t>
  </si>
  <si>
    <t>,34.6311,psu</t>
  </si>
  <si>
    <t>,10.3093,degree_Celsius</t>
  </si>
  <si>
    <t>,286.6344,uM/kg</t>
  </si>
  <si>
    <t>,273.2835,uM/kg</t>
  </si>
  <si>
    <t>,-289.3101,uMol/kg</t>
  </si>
  <si>
    <t>,273.2834,uM/kg</t>
  </si>
  <si>
    <t>,35.0038,dbar</t>
  </si>
  <si>
    <t>,34.6306,psu</t>
  </si>
  <si>
    <t>,10.3429,degree_Celsius</t>
  </si>
  <si>
    <t>,2010-12-20</t>
  </si>
  <si>
    <t>,288.0545,uM/kg</t>
  </si>
  <si>
    <t>,272.4687,uM/kg</t>
  </si>
  <si>
    <t>,-283.2344,uMol/kg</t>
  </si>
  <si>
    <t>,36.0360,dbar</t>
  </si>
  <si>
    <t>,34.5847,psu</t>
  </si>
  <si>
    <t>,10.4979,degree_Celsius</t>
  </si>
  <si>
    <t>,288.4773,uM/kg</t>
  </si>
  <si>
    <t>,272.3681,uM/kg</t>
  </si>
  <si>
    <t>,-267.3862,uMol/kg</t>
  </si>
  <si>
    <t>,36.0037,dbar</t>
  </si>
  <si>
    <t>,34.5848,psu</t>
  </si>
  <si>
    <t>,10.5151,degree_Celsius</t>
  </si>
  <si>
    <t>,2010-12-29</t>
  </si>
  <si>
    <t>,283.8849,uM/kg</t>
  </si>
  <si>
    <t>,270.4257,uM/kg</t>
  </si>
  <si>
    <t>,-280.4284,uMol/kg</t>
  </si>
  <si>
    <t>,270.4256,uM/kg</t>
  </si>
  <si>
    <t>,35.0976,dbar</t>
  </si>
  <si>
    <t>,34.6180,psu</t>
  </si>
  <si>
    <t>,10.8408,degree_Celsius</t>
  </si>
  <si>
    <t>,283.9980,uM/kg</t>
  </si>
  <si>
    <t>,270.1443,uM/kg</t>
  </si>
  <si>
    <t>,-290.0386,uMol/kg</t>
  </si>
  <si>
    <t>,35.4842,dbar</t>
  </si>
  <si>
    <t>,34.6178,psu</t>
  </si>
  <si>
    <t>,10.8899,degree_Celsius</t>
  </si>
  <si>
    <t>,2011-01-07</t>
  </si>
  <si>
    <t>,283.7401,uM/kg</t>
  </si>
  <si>
    <t>,269.1604,uM/kg</t>
  </si>
  <si>
    <t>,35.0595,dbar</t>
  </si>
  <si>
    <t>,34.5954,psu</t>
  </si>
  <si>
    <t>,11.0701,degree_Celsius</t>
  </si>
  <si>
    <t>,283.9900,uM/kg</t>
  </si>
  <si>
    <t>,269.4119,uM/kg</t>
  </si>
  <si>
    <t>,269.4120,uM/kg</t>
  </si>
  <si>
    <t>,37.2234,dbar</t>
  </si>
  <si>
    <t>,34.5923,psu</t>
  </si>
  <si>
    <t>,11.0265,degree_Celsius</t>
  </si>
  <si>
    <t>,2011-01-16</t>
  </si>
  <si>
    <t>,287.7057,uM/kg</t>
  </si>
  <si>
    <t>,271.4863,uM/kg</t>
  </si>
  <si>
    <t>,271.4862,uM/kg</t>
  </si>
  <si>
    <t>,35.2219,dbar</t>
  </si>
  <si>
    <t>,34.6286,psu</t>
  </si>
  <si>
    <t>,10.6529,degree_Celsius</t>
  </si>
  <si>
    <t>,287.2115,uM/kg</t>
  </si>
  <si>
    <t>,271.6355,uM/kg</t>
  </si>
  <si>
    <t>,35.1098,dbar</t>
  </si>
  <si>
    <t>,34.6290,psu</t>
  </si>
  <si>
    <t>,10.6270,degree_Celsius</t>
  </si>
  <si>
    <t>,2011-01-25</t>
  </si>
  <si>
    <t>,277.7346,uM/kg</t>
  </si>
  <si>
    <t>,264.4975,uM/kg</t>
  </si>
  <si>
    <t>,35.1965,dbar</t>
  </si>
  <si>
    <t>,34.6342,psu</t>
  </si>
  <si>
    <t>,11.8911,degree_Celsius</t>
  </si>
  <si>
    <t>,278.0231,uM/kg</t>
  </si>
  <si>
    <t>,264.5391,uM/kg</t>
  </si>
  <si>
    <t>,35.4399,dbar</t>
  </si>
  <si>
    <t>,34.6332,psu</t>
  </si>
  <si>
    <t>,11.8838,degree_Celsius</t>
  </si>
  <si>
    <t>,2011-02-03</t>
  </si>
  <si>
    <t>,274.5029,uM/kg</t>
  </si>
  <si>
    <t>,264.2083,uM/kg</t>
  </si>
  <si>
    <t>,35.6034,dbar</t>
  </si>
  <si>
    <t>,34.6268,psu</t>
  </si>
  <si>
    <t>,11.9461,degree_Celsius</t>
  </si>
  <si>
    <t>,274.5988,uM/kg</t>
  </si>
  <si>
    <t>,264.2532,uM/kg</t>
  </si>
  <si>
    <t>,35.9154,dbar</t>
  </si>
  <si>
    <t>,34.6263,psu</t>
  </si>
  <si>
    <t>,11.9380,degree_Celsius</t>
  </si>
  <si>
    <t>,2011-02-12</t>
  </si>
  <si>
    <t>,277.2237,uM/kg</t>
  </si>
  <si>
    <t>,266.9092,uM/kg</t>
  </si>
  <si>
    <t>,35.0532,dbar</t>
  </si>
  <si>
    <t>,11.4541,degree_Celsius</t>
  </si>
  <si>
    <t>,277.0869,uM/kg</t>
  </si>
  <si>
    <t>,266.9042,uM/kg</t>
  </si>
  <si>
    <t>,266.9043,uM/kg</t>
  </si>
  <si>
    <t>,35.5128,dbar</t>
  </si>
  <si>
    <t>,34.6407,psu</t>
  </si>
  <si>
    <t>,11.4549,degree_Celsius</t>
  </si>
  <si>
    <t>,2011-02-21</t>
  </si>
  <si>
    <t>,278.0097,uM/kg</t>
  </si>
  <si>
    <t>,269.0021,uM/kg</t>
  </si>
  <si>
    <t>,269.0020,uM/kg</t>
  </si>
  <si>
    <t>,35.6660,dbar</t>
  </si>
  <si>
    <t>,34.6784,psu</t>
  </si>
  <si>
    <t>,11.0699,degree_Celsius</t>
  </si>
  <si>
    <t>,277.8801,uM/kg</t>
  </si>
  <si>
    <t>,268.9829,uM/kg</t>
  </si>
  <si>
    <t>,268.9830,uM/kg</t>
  </si>
  <si>
    <t>,35.2809,dbar</t>
  </si>
  <si>
    <t>,34.6797,psu</t>
  </si>
  <si>
    <t>,11.0729,degree_Celsius</t>
  </si>
  <si>
    <t>,2011-03-02</t>
  </si>
  <si>
    <t>,276.9526,uM/kg</t>
  </si>
  <si>
    <t>,268.3265,uM/kg</t>
  </si>
  <si>
    <t>,35.4468,dbar</t>
  </si>
  <si>
    <t>,34.6755,psu</t>
  </si>
  <si>
    <t>,11.1902,degree_Celsius</t>
  </si>
  <si>
    <t>,277.1458,uM/kg</t>
  </si>
  <si>
    <t>,268.3139,uM/kg</t>
  </si>
  <si>
    <t>,268.3138,uM/kg</t>
  </si>
  <si>
    <t>,35.1421,dbar</t>
  </si>
  <si>
    <t>,34.6769,psu</t>
  </si>
  <si>
    <t>,11.1920,degree_Celsius</t>
  </si>
  <si>
    <t>,2011-03-11</t>
  </si>
  <si>
    <t>,276.4433,uM/kg</t>
  </si>
  <si>
    <t>,268.0329,uM/kg</t>
  </si>
  <si>
    <t>,35.5561,dbar</t>
  </si>
  <si>
    <t>,34.6898,psu</t>
  </si>
  <si>
    <t>,11.2374,degree_Celsius</t>
  </si>
  <si>
    <t>,276.8048,uM/kg</t>
  </si>
  <si>
    <t>,268.4484,uM/kg</t>
  </si>
  <si>
    <t>,35.4868,dbar</t>
  </si>
  <si>
    <t>,34.6932,psu</t>
  </si>
  <si>
    <t>,11.1627,degree_Celsius</t>
  </si>
  <si>
    <t>,2011-03-20</t>
  </si>
  <si>
    <t>,275.7055,uM/kg</t>
  </si>
  <si>
    <t>,266.6639,uM/kg</t>
  </si>
  <si>
    <t>,35.6157,dbar</t>
  </si>
  <si>
    <t>,34.7708,psu</t>
  </si>
  <si>
    <t>,11.4539,degree_Celsius</t>
  </si>
  <si>
    <t>,274.8775,uM/kg</t>
  </si>
  <si>
    <t>,266.2430,uM/kg</t>
  </si>
  <si>
    <t>,266.2429,uM/kg</t>
  </si>
  <si>
    <t>,35.5575,dbar</t>
  </si>
  <si>
    <t>,34.7838,psu</t>
  </si>
  <si>
    <t>,11.5249,degree_Celsius</t>
  </si>
  <si>
    <t>,2011-03-29</t>
  </si>
  <si>
    <t>,275.5713,uM/kg</t>
  </si>
  <si>
    <t>,266.3669,uM/kg</t>
  </si>
  <si>
    <t>,266.3668,uM/kg</t>
  </si>
  <si>
    <t>,35.6298,dbar</t>
  </si>
  <si>
    <t>,34.7693,psu</t>
  </si>
  <si>
    <t>,11.5075,degree_Celsius</t>
  </si>
  <si>
    <t>,275.0099,uM/kg</t>
  </si>
  <si>
    <t>,266.0155,uM/kg</t>
  </si>
  <si>
    <t>,266.0154,uM/kg</t>
  </si>
  <si>
    <t>,35.1574,dbar</t>
  </si>
  <si>
    <t>,34.7754,psu</t>
  </si>
  <si>
    <t>,11.5687,degree_Celsius</t>
  </si>
  <si>
    <t>,2011-04-07</t>
  </si>
  <si>
    <t>,276.1321,uM/kg</t>
  </si>
  <si>
    <t>,267.8157,uM/kg</t>
  </si>
  <si>
    <t>,267.8156,uM/kg</t>
  </si>
  <si>
    <t>,35.7490,dbar</t>
  </si>
  <si>
    <t>,34.7576,psu</t>
  </si>
  <si>
    <t>,11.2530,degree_Celsius</t>
  </si>
  <si>
    <t>,277.4734,uM/kg</t>
  </si>
  <si>
    <t>,268.1138,uM/kg</t>
  </si>
  <si>
    <t>,35.7947,dbar</t>
  </si>
  <si>
    <t>,34.7470,psu</t>
  </si>
  <si>
    <t>,11.2037,degree_Celsius</t>
  </si>
  <si>
    <t>analysis on board Southern Surveyor transit to Brisbane and then Geotraces for hydrochemisty.  Dave Terhel.</t>
  </si>
  <si>
    <t>UTC</t>
  </si>
  <si>
    <t>ss2011_v01</t>
  </si>
  <si>
    <t>no hydrochemist on board, ctd samples possibly frozen.</t>
  </si>
  <si>
    <t>PSAL</t>
  </si>
  <si>
    <t>SBE16plusV2</t>
  </si>
  <si>
    <t>bag#</t>
  </si>
  <si>
    <t>RAW CO2</t>
  </si>
  <si>
    <t>sal</t>
  </si>
  <si>
    <t>C</t>
  </si>
  <si>
    <t>Somma</t>
  </si>
  <si>
    <t>CRM cert sal.</t>
  </si>
  <si>
    <t>34.6683</t>
  </si>
  <si>
    <t>RAS Bag number</t>
  </si>
  <si>
    <t xml:space="preserve">Deployment PULSE7 Ras2 </t>
  </si>
  <si>
    <t>RAS id</t>
  </si>
  <si>
    <t>Artemis</t>
  </si>
  <si>
    <t>sample date</t>
  </si>
  <si>
    <t>time UTC</t>
  </si>
  <si>
    <t>(but was likely local time)</t>
  </si>
  <si>
    <t>Phytoplankton</t>
  </si>
  <si>
    <t>deployment</t>
  </si>
  <si>
    <t>sample</t>
  </si>
  <si>
    <t>previous results</t>
  </si>
  <si>
    <t>The sampleswere originally sampled 2011, diatom dissolution may have occurred.</t>
  </si>
  <si>
    <t>Resampling of RAS2 Pulse7 for silicate analysis, resubmitted for analysis 30 April 2015</t>
  </si>
  <si>
    <t>All samples have been poisoned with saturated mercuric chloride solution, 400uL/L</t>
  </si>
  <si>
    <t>Results to Diana.Davies@csiro.au</t>
  </si>
  <si>
    <t>Alfa Aesar Puratronic 99.999% 10808 lot 23512.</t>
  </si>
  <si>
    <t xml:space="preserve">Pulse 7 silicate results for repeat run of samples </t>
  </si>
  <si>
    <t>Analysed by Val Latham on 1/5/15</t>
  </si>
  <si>
    <t>Repeat results</t>
  </si>
  <si>
    <t>prime dilution 1%</t>
  </si>
  <si>
    <t>Original results</t>
  </si>
  <si>
    <t>Silicate uM/L Si</t>
  </si>
  <si>
    <t>Silicate</t>
  </si>
  <si>
    <t>Pulse7.1</t>
  </si>
  <si>
    <t>pulse 7.3</t>
  </si>
  <si>
    <t>pulse 7.5</t>
  </si>
  <si>
    <t>pulse 7.7</t>
  </si>
  <si>
    <t>pulse 7.9</t>
  </si>
  <si>
    <t>pulse 7.11</t>
  </si>
  <si>
    <t>pulse 7.13</t>
  </si>
  <si>
    <t>pulse 7.15</t>
  </si>
  <si>
    <t>pulse 7.17</t>
  </si>
  <si>
    <t>pulse 7.19</t>
  </si>
  <si>
    <t>pulse 7.21</t>
  </si>
  <si>
    <t>pulse 7.23</t>
  </si>
  <si>
    <t>pulse 7.25</t>
  </si>
  <si>
    <t>pulse 7.27</t>
  </si>
  <si>
    <t>pulse 7.29</t>
  </si>
  <si>
    <t>pulse 7.31</t>
  </si>
  <si>
    <t>pulse 7.33</t>
  </si>
  <si>
    <t>pulse 7.35</t>
  </si>
  <si>
    <t>pulse 7.37</t>
  </si>
  <si>
    <t>pulse 7.39</t>
  </si>
  <si>
    <t>pulse 7.41</t>
  </si>
  <si>
    <t>pulse 7.43</t>
  </si>
  <si>
    <t>pulse 7.45</t>
  </si>
  <si>
    <t>pulse 7.47</t>
  </si>
  <si>
    <t>These samples are unfiltered and frustules redissolving could contribute to the signal but it does not seem to be the case here.  The high samples are higer and the low samples are lower.</t>
  </si>
  <si>
    <t>CTD silicate uM</t>
  </si>
  <si>
    <t>depth m</t>
  </si>
  <si>
    <t>SS2011_V01 215 recovery</t>
  </si>
  <si>
    <t>ss2010_V07 deloyment</t>
  </si>
  <si>
    <t>there were no CTD casts for this cruise.</t>
  </si>
  <si>
    <t xml:space="preserve">I went  back to the original omnion file for the first set of data and reworked it logically and got an offset of about 0.5uM silicate.  There was no explanation from hydrochem as to how they arrived at their result or CRM offered. </t>
  </si>
  <si>
    <t>The eventual plan is to determine the salinity of all of the samples, now that I have a low volume probe, and calculate the actual prime volume but the differences will be small. Testing of mercuric chloride effects are needed before I can make progress.</t>
  </si>
  <si>
    <t>ss2010_V07</t>
  </si>
  <si>
    <t>mercuric chloride nutrient bags sample at 02:00</t>
  </si>
  <si>
    <t>corrected bag</t>
  </si>
  <si>
    <t>RAS depth 32m</t>
  </si>
  <si>
    <t>SBE on RAS</t>
  </si>
  <si>
    <t>RAS prime volume was 5mL which could potentially be squeezed down to 3mL when insitu.</t>
  </si>
  <si>
    <t>salinity at 02:00</t>
  </si>
  <si>
    <t>salt offset CO2 rig</t>
  </si>
  <si>
    <t>%</t>
  </si>
  <si>
    <t>RAS program was for 500mL but we know from later bag weights that the samples volume increases with time.</t>
  </si>
  <si>
    <t>Reanalysis</t>
  </si>
  <si>
    <t>silicate uM</t>
  </si>
  <si>
    <t xml:space="preserve">original </t>
  </si>
  <si>
    <t>diln corrected</t>
  </si>
  <si>
    <t>dilution corrected</t>
  </si>
  <si>
    <t>RAS undersampling could be explained by loss of prime in the outer acrylic tube during transport</t>
  </si>
  <si>
    <t>ctd 18 april no corrections</t>
  </si>
  <si>
    <t>saturated at 20C 0.27M</t>
  </si>
  <si>
    <t>mean % prime</t>
  </si>
  <si>
    <t>N/Si</t>
  </si>
  <si>
    <t>deployment year start</t>
  </si>
  <si>
    <t>site</t>
  </si>
  <si>
    <t>metadata</t>
  </si>
  <si>
    <t>temperature</t>
  </si>
  <si>
    <t>salinity</t>
  </si>
  <si>
    <t>weight</t>
  </si>
  <si>
    <t>standard_name</t>
  </si>
  <si>
    <t>sea_water_temperature</t>
  </si>
  <si>
    <t>sea_water_practical_salinity</t>
  </si>
  <si>
    <t>moles_of_nitrate_and_nitrite_per_unit_mass_in_sea_water</t>
  </si>
  <si>
    <t>moles_of_phosphate_per_unit_mass_in_sea_water</t>
  </si>
  <si>
    <t>moles_of_silicate_per_unit_mass_in_sea_water</t>
  </si>
  <si>
    <t>moles_of_alkalinity_per_unit_mass_in_sea_water</t>
  </si>
  <si>
    <t>moles_of_inorganic_carbon_per_unit_mass_in_sea_water</t>
  </si>
  <si>
    <t>m</t>
  </si>
  <si>
    <t>units</t>
  </si>
  <si>
    <t>dbar</t>
  </si>
  <si>
    <t>kg</t>
  </si>
  <si>
    <t>nominal</t>
  </si>
  <si>
    <t>uncertainty</t>
  </si>
  <si>
    <t>95% ci</t>
  </si>
  <si>
    <t>comment</t>
  </si>
  <si>
    <t>comment_method</t>
  </si>
  <si>
    <t>TCO2 sample preservation issue flag 3</t>
  </si>
  <si>
    <t>potentiometric</t>
  </si>
  <si>
    <t>coulometric</t>
  </si>
  <si>
    <t>comment_sample</t>
  </si>
  <si>
    <t>comment_QC_report</t>
  </si>
  <si>
    <t>Pulse7</t>
  </si>
  <si>
    <t>Sample pairs, nutrients and separate sample for phytoplankton reported elsewhere (SOTS Phytoplankton abundance and biovolume).</t>
  </si>
  <si>
    <t xml:space="preserve"> 2:00:00 am</t>
  </si>
  <si>
    <t>sample plus prime volume (~2%)</t>
  </si>
  <si>
    <t>volume pumped</t>
  </si>
  <si>
    <t xml:space="preserve"> Sample</t>
  </si>
  <si>
    <t xml:space="preserve"> Date_Time</t>
  </si>
  <si>
    <t xml:space="preserve"> Determination Start</t>
  </si>
  <si>
    <t xml:space="preserve"> CTD</t>
  </si>
  <si>
    <t xml:space="preserve"> Rosette</t>
  </si>
  <si>
    <t xml:space="preserve"> Depth</t>
  </si>
  <si>
    <t xml:space="preserve"> SOMMA Salinity</t>
  </si>
  <si>
    <t xml:space="preserve"> T_insitu</t>
  </si>
  <si>
    <t xml:space="preserve"> Latitude</t>
  </si>
  <si>
    <t xml:space="preserve"> Longitude</t>
  </si>
  <si>
    <t xml:space="preserve"> Corr Alkalinity</t>
  </si>
  <si>
    <t>Corr TCO2</t>
  </si>
  <si>
    <t>CTD salinity</t>
  </si>
  <si>
    <t>CTD-somma</t>
  </si>
  <si>
    <t>Norm TA</t>
  </si>
  <si>
    <t>Norm TCO2</t>
  </si>
  <si>
    <t>Phosphate</t>
  </si>
  <si>
    <t>Nitrate</t>
  </si>
  <si>
    <t xml:space="preserve"> type</t>
  </si>
  <si>
    <t xml:space="preserve"> yyyymmdd_hhmm</t>
  </si>
  <si>
    <t xml:space="preserve">  </t>
  </si>
  <si>
    <t xml:space="preserve"> no</t>
  </si>
  <si>
    <t xml:space="preserve"> db</t>
  </si>
  <si>
    <t xml:space="preserve"> °C</t>
  </si>
  <si>
    <t xml:space="preserve"> °S</t>
  </si>
  <si>
    <t xml:space="preserve"> °E</t>
  </si>
  <si>
    <t xml:space="preserve"> umol/kg</t>
  </si>
  <si>
    <t xml:space="preserve"> SS2011_V01</t>
  </si>
  <si>
    <t xml:space="preserve"> 18/04/2011 9:11</t>
  </si>
  <si>
    <t xml:space="preserve"> 2011-05-12 12:14:30 UTC+10</t>
  </si>
  <si>
    <t xml:space="preserve"> 2011-05-12 12:34:36 UTC+10</t>
  </si>
  <si>
    <t xml:space="preserve"> 2011-05-12 12:55:10 UTC+10</t>
  </si>
  <si>
    <t xml:space="preserve"> 2011-05-12 13:15:17 UTC+10</t>
  </si>
  <si>
    <t xml:space="preserve"> 2011-05-12 13:35:17 UTC+10</t>
  </si>
  <si>
    <t xml:space="preserve"> 2011-05-12 13:56:39 UTC+10</t>
  </si>
  <si>
    <t xml:space="preserve"> 2011-05-12 14:16:53 UTC+10</t>
  </si>
  <si>
    <t xml:space="preserve"> 2011-05-12 14:36:41 UTC+10</t>
  </si>
  <si>
    <t xml:space="preserve"> 2011-05-12 14:56:23 UTC+10</t>
  </si>
  <si>
    <t xml:space="preserve"> 2011-05-12 15:16:16 UTC+10</t>
  </si>
  <si>
    <t xml:space="preserve"> 20/04/2011 5:57</t>
  </si>
  <si>
    <t xml:space="preserve"> 2011-05-13 11:27:39 UTC+10</t>
  </si>
  <si>
    <t xml:space="preserve"> 2011-05-13 11:48:30 UTC+10</t>
  </si>
  <si>
    <t xml:space="preserve"> 2011-05-13 12:09:01 UTC+10</t>
  </si>
  <si>
    <t xml:space="preserve"> 2011-05-13 12:28:25 UTC+10</t>
  </si>
  <si>
    <t xml:space="preserve"> 2011-05-13 12:48:16 UTC+10</t>
  </si>
  <si>
    <t xml:space="preserve"> 2011-05-13 13:08:45 UTC+10</t>
  </si>
  <si>
    <t xml:space="preserve"> 2011-05-13 13:28:35 UTC+10</t>
  </si>
  <si>
    <t xml:space="preserve"> 2011-05-13 13:48:25 UTC+10</t>
  </si>
  <si>
    <t xml:space="preserve"> 2011-05-13 14:11:20 UTC+10</t>
  </si>
  <si>
    <t xml:space="preserve"> 2011-05-13 14:31:21 UTC+10</t>
  </si>
  <si>
    <t xml:space="preserve"> 2011-05-13 14:51:11 UTC+10</t>
  </si>
  <si>
    <t xml:space="preserve"> RAS</t>
  </si>
  <si>
    <t xml:space="preserve"> 2011-05-12 12:14:29 UTC+10</t>
  </si>
  <si>
    <t>09/21/2010 02:00:00</t>
  </si>
  <si>
    <t xml:space="preserve"> 2011-05-12 12:34:48 UTC+10</t>
  </si>
  <si>
    <t>09/30/2010 02:00:00</t>
  </si>
  <si>
    <t xml:space="preserve"> 2011-05-12 13:15:21 UTC+10</t>
  </si>
  <si>
    <t xml:space="preserve"> 2011-05-12 13:35:18 UTC+10</t>
  </si>
  <si>
    <t xml:space="preserve"> 2011-05-12 14:16:49 UTC+10</t>
  </si>
  <si>
    <t xml:space="preserve"> 2011-05-12 14:36:51 UTC+10</t>
  </si>
  <si>
    <t xml:space="preserve"> 2011-05-12 15:16:15 UTC+10</t>
  </si>
  <si>
    <t xml:space="preserve"> 2011-05-12 15:36:24 UTC+10</t>
  </si>
  <si>
    <t xml:space="preserve"> 2011-05-12 15:57:52 UTC+10</t>
  </si>
  <si>
    <t xml:space="preserve"> 2011-05-12 16:17:49 UTC+10</t>
  </si>
  <si>
    <t xml:space="preserve"> 2011-05-12 16:37:48 UTC+10</t>
  </si>
  <si>
    <t xml:space="preserve"> 2011-05-13 11:48:31 UTC+10</t>
  </si>
  <si>
    <t xml:space="preserve"> 2011-05-13 12:08:32 UTC+10</t>
  </si>
  <si>
    <t xml:space="preserve"> 2011-05-13 12:28:27 UTC+10</t>
  </si>
  <si>
    <t xml:space="preserve"> 2011-05-13 12:48:22 UTC+10</t>
  </si>
  <si>
    <t xml:space="preserve"> 2011-05-13 13:08:42 UTC+10</t>
  </si>
  <si>
    <t xml:space="preserve"> 2011-05-13 14:09:33 UTC+10</t>
  </si>
  <si>
    <t xml:space="preserve"> 2011-05-13 14:29:10 UTC+10</t>
  </si>
  <si>
    <t xml:space="preserve"> 2011-05-13 14:51:24 UTC+10</t>
  </si>
  <si>
    <t>MQ dilution</t>
  </si>
  <si>
    <t>depth</t>
  </si>
  <si>
    <t>salinometer</t>
  </si>
  <si>
    <t>ras ctd</t>
  </si>
  <si>
    <t>mq dilution</t>
  </si>
  <si>
    <t>NOTE:  Kate uses 0.1ml of saturated mercuric chloride in 200ml.  These CTD somma salinities include mercuric chloride.  Our RAS bags have less.</t>
  </si>
  <si>
    <t>kg/L</t>
  </si>
  <si>
    <r>
      <t>umol kg</t>
    </r>
    <r>
      <rPr>
        <vertAlign val="superscript"/>
        <sz val="10"/>
        <rFont val="Verdana"/>
        <family val="2"/>
      </rPr>
      <t>-1</t>
    </r>
  </si>
  <si>
    <t>alk umol/kg</t>
  </si>
  <si>
    <t>diln corrn</t>
  </si>
  <si>
    <t>nothing on Marlin</t>
  </si>
  <si>
    <t>FSA</t>
  </si>
  <si>
    <t>Silicate uM Si</t>
  </si>
  <si>
    <t>difference</t>
  </si>
  <si>
    <t>RAS package pulled down at sample 15</t>
  </si>
  <si>
    <t>yyyy:mm:dd hh:mm:ss</t>
  </si>
  <si>
    <t>SS2010_V07</t>
  </si>
  <si>
    <t>sea_water_pressure_due_to_sea_water</t>
  </si>
  <si>
    <t>remoteaccesssampler</t>
  </si>
  <si>
    <t>pressurerel</t>
  </si>
  <si>
    <t>NOxconcentration</t>
  </si>
  <si>
    <t>phosphateconcentration</t>
  </si>
  <si>
    <t>silicateconcentration</t>
  </si>
  <si>
    <t>totalalkalinity</t>
  </si>
  <si>
    <t>totalcarbondioxide</t>
  </si>
  <si>
    <t>depth nominal</t>
  </si>
  <si>
    <t>sample number</t>
  </si>
  <si>
    <t>time of sample start</t>
  </si>
  <si>
    <t>sample mass</t>
  </si>
  <si>
    <r>
      <t>o</t>
    </r>
    <r>
      <rPr>
        <sz val="12"/>
        <rFont val="Calibri"/>
        <family val="2"/>
        <scheme val="minor"/>
      </rPr>
      <t>C</t>
    </r>
  </si>
  <si>
    <r>
      <t>umol.kg</t>
    </r>
    <r>
      <rPr>
        <vertAlign val="superscript"/>
        <sz val="12"/>
        <rFont val="Calibri"/>
        <family val="2"/>
        <scheme val="minor"/>
      </rPr>
      <t>-1</t>
    </r>
  </si>
  <si>
    <t>long_name</t>
  </si>
  <si>
    <t>Davies, Diana M., Jansen, Peter, Trull, Thomas W. IMOS - ABOS Southern Ocean Time Series (SOTS) - Quality Assessment and Control Report - Remote Access Sampler: Sample Analysis http://dx.doi.org/10.26198/5e156a63a8f75</t>
  </si>
  <si>
    <t>Sea-Bird Electronics-SBE16plusV2 SN6331</t>
  </si>
  <si>
    <t>RAS-3-48-500 serial no: 11906-01 Artemis</t>
  </si>
  <si>
    <t>depth_nominal</t>
  </si>
  <si>
    <t>sample_qc</t>
  </si>
  <si>
    <t>pressurerel_qc</t>
  </si>
  <si>
    <t>temperature_qc</t>
  </si>
  <si>
    <t>salinity_qc</t>
  </si>
  <si>
    <t>weight_qc</t>
  </si>
  <si>
    <t>NOx_qc</t>
  </si>
  <si>
    <t>phosphate_qc</t>
  </si>
  <si>
    <t>silicate_qc</t>
  </si>
  <si>
    <t>totalalkalinity_qc</t>
  </si>
  <si>
    <t>totalcarbondioxide_qc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</si>
</sst>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164" formatCode="d/mm/yyyy;@"/>
    <numFmt numFmtId="165" formatCode="0.000"/>
    <numFmt numFmtId="166" formatCode="dd/mm/yyyy;@"/>
    <numFmt numFmtId="167" formatCode="0.0"/>
    <numFmt numFmtId="168" formatCode="0.000000"/>
    <numFmt numFmtId="169" formatCode="0.0000"/>
    <numFmt numFmtId="170" formatCode="yyyy/mm/dd\ hh:mm:ss"/>
    <numFmt numFmtId="171" formatCode="0.00000"/>
    <numFmt numFmtId="172" formatCode="0.00000000000000"/>
  </numFmts>
  <fonts count="56" x14ac:knownFonts="1">
    <font>
      <sz val="10"/>
      <name val="Verdana"/>
    </font>
    <font>
      <sz val="11"/>
      <color theme="1"/>
      <name val="Calibri"/>
      <family val="2"/>
      <scheme val="minor"/>
    </font>
    <font>
      <b/>
      <sz val="10"/>
      <name val="Verdana"/>
      <family val="2"/>
    </font>
    <font>
      <sz val="8"/>
      <name val="Arial"/>
      <family val="2"/>
    </font>
    <font>
      <sz val="12"/>
      <name val="Arial"/>
      <family val="2"/>
    </font>
    <font>
      <sz val="12"/>
      <name val="Verdana"/>
      <family val="2"/>
    </font>
    <font>
      <b/>
      <sz val="12"/>
      <name val="Verdana"/>
      <family val="2"/>
    </font>
    <font>
      <b/>
      <sz val="14"/>
      <name val="Verdana"/>
      <family val="2"/>
    </font>
    <font>
      <sz val="11"/>
      <color indexed="8"/>
      <name val="Calibri"/>
      <family val="2"/>
    </font>
    <font>
      <sz val="10"/>
      <color indexed="8"/>
      <name val="Arial"/>
      <family val="2"/>
    </font>
    <font>
      <sz val="8"/>
      <name val="Verdana"/>
      <family val="2"/>
    </font>
    <font>
      <sz val="10"/>
      <name val="Arial"/>
      <family val="2"/>
    </font>
    <font>
      <sz val="8"/>
      <color indexed="10"/>
      <name val="Arial"/>
      <family val="2"/>
    </font>
    <font>
      <b/>
      <sz val="8"/>
      <name val="Arial"/>
      <family val="2"/>
    </font>
    <font>
      <i/>
      <sz val="8"/>
      <name val="Arial"/>
      <family val="2"/>
    </font>
    <font>
      <b/>
      <sz val="10"/>
      <name val="Arial"/>
      <family val="2"/>
    </font>
    <font>
      <sz val="12"/>
      <color rgb="FFFF0000"/>
      <name val="Calibri"/>
      <family val="2"/>
      <scheme val="minor"/>
    </font>
    <font>
      <b/>
      <sz val="12"/>
      <color rgb="FF0000FF"/>
      <name val="Verdana"/>
      <family val="2"/>
    </font>
    <font>
      <sz val="8"/>
      <color rgb="FFFF0000"/>
      <name val="Arial"/>
      <family val="2"/>
    </font>
    <font>
      <sz val="8"/>
      <color theme="9" tint="-0.249977111117893"/>
      <name val="Arial"/>
      <family val="2"/>
    </font>
    <font>
      <sz val="10"/>
      <color theme="9" tint="-0.249977111117893"/>
      <name val="Arial"/>
      <family val="2"/>
    </font>
    <font>
      <b/>
      <sz val="10"/>
      <color rgb="FFFF0000"/>
      <name val="Verdana"/>
      <family val="2"/>
    </font>
    <font>
      <sz val="12"/>
      <color rgb="FF3366FF"/>
      <name val="Verdana"/>
      <family val="2"/>
    </font>
    <font>
      <sz val="10"/>
      <color rgb="FF008000"/>
      <name val="Verdana"/>
      <family val="2"/>
    </font>
    <font>
      <u/>
      <sz val="12"/>
      <color theme="1"/>
      <name val="Calibri"/>
      <family val="2"/>
      <scheme val="minor"/>
    </font>
    <font>
      <u/>
      <sz val="11"/>
      <color rgb="FF0070C0"/>
      <name val="Calibri"/>
      <family val="2"/>
      <scheme val="minor"/>
    </font>
    <font>
      <u/>
      <sz val="11"/>
      <color theme="1"/>
      <name val="Calibri"/>
      <family val="2"/>
      <scheme val="minor"/>
    </font>
    <font>
      <sz val="11"/>
      <color rgb="FF3366FF"/>
      <name val="Calibri"/>
      <family val="2"/>
      <scheme val="minor"/>
    </font>
    <font>
      <sz val="11"/>
      <color rgb="FF0070C0"/>
      <name val="Calibri"/>
      <family val="2"/>
      <scheme val="minor"/>
    </font>
    <font>
      <sz val="10"/>
      <color rgb="FFFF0000"/>
      <name val="Verdana"/>
      <family val="2"/>
    </font>
    <font>
      <sz val="11"/>
      <color rgb="FF000000"/>
      <name val="Calibri"/>
      <family val="2"/>
    </font>
    <font>
      <b/>
      <sz val="9"/>
      <color rgb="FF000000"/>
      <name val="Verdana"/>
      <family val="2"/>
    </font>
    <font>
      <sz val="9"/>
      <color rgb="FF000000"/>
      <name val="Verdana"/>
      <family val="2"/>
    </font>
    <font>
      <sz val="10"/>
      <color rgb="FF000000"/>
      <name val="Tahoma"/>
      <family val="2"/>
    </font>
    <font>
      <sz val="10"/>
      <name val="Verdana"/>
      <family val="2"/>
    </font>
    <font>
      <sz val="10"/>
      <color theme="1"/>
      <name val="Verdana"/>
      <family val="2"/>
    </font>
    <font>
      <u/>
      <sz val="10"/>
      <color theme="10"/>
      <name val="Verdana"/>
      <family val="2"/>
    </font>
    <font>
      <sz val="10"/>
      <color theme="1"/>
      <name val="Arial"/>
      <family val="2"/>
    </font>
    <font>
      <sz val="10"/>
      <color rgb="FF7030A0"/>
      <name val="Arial"/>
      <family val="2"/>
    </font>
    <font>
      <sz val="8"/>
      <color indexed="12"/>
      <name val="Arial"/>
      <family val="2"/>
    </font>
    <font>
      <b/>
      <sz val="8"/>
      <color indexed="81"/>
      <name val="Tahoma"/>
      <family val="2"/>
    </font>
    <font>
      <sz val="8"/>
      <color indexed="81"/>
      <name val="Tahoma"/>
      <family val="2"/>
    </font>
    <font>
      <vertAlign val="superscript"/>
      <sz val="10"/>
      <name val="Verdana"/>
      <family val="2"/>
    </font>
    <font>
      <sz val="10"/>
      <color indexed="12"/>
      <name val="Arial"/>
      <family val="2"/>
    </font>
    <font>
      <sz val="10"/>
      <color indexed="10"/>
      <name val="Arial"/>
      <family val="2"/>
    </font>
    <font>
      <sz val="10"/>
      <color indexed="17"/>
      <name val="Arial"/>
      <family val="2"/>
    </font>
    <font>
      <b/>
      <sz val="9"/>
      <color rgb="FF000000"/>
      <name val="Arial"/>
      <family val="2"/>
    </font>
    <font>
      <sz val="9"/>
      <color rgb="FF000000"/>
      <name val="Arial"/>
      <family val="2"/>
    </font>
    <font>
      <b/>
      <sz val="12"/>
      <name val="Arial"/>
      <family val="2"/>
    </font>
    <font>
      <sz val="11"/>
      <color theme="1"/>
      <name val="Calibri"/>
      <family val="2"/>
      <scheme val="minor"/>
    </font>
    <font>
      <sz val="11"/>
      <color indexed="64"/>
      <name val="Calibri"/>
      <family val="2"/>
      <scheme val="minor"/>
    </font>
    <font>
      <sz val="11"/>
      <name val="Calibri"/>
      <family val="2"/>
      <scheme val="minor"/>
    </font>
    <font>
      <sz val="11"/>
      <color rgb="FF0000D4"/>
      <name val="Calibri"/>
      <family val="2"/>
      <scheme val="minor"/>
    </font>
    <font>
      <sz val="12"/>
      <name val="Calibri"/>
      <family val="2"/>
      <scheme val="minor"/>
    </font>
    <font>
      <sz val="12"/>
      <color rgb="FF000000"/>
      <name val="Calibri"/>
      <family val="2"/>
      <scheme val="minor"/>
    </font>
    <font>
      <vertAlign val="superscript"/>
      <sz val="12"/>
      <name val="Calibri"/>
      <family val="2"/>
      <scheme val="minor"/>
    </font>
  </fonts>
  <fills count="15">
    <fill>
      <patternFill patternType="none"/>
    </fill>
    <fill>
      <patternFill patternType="gray125"/>
    </fill>
    <fill>
      <patternFill patternType="solid">
        <fgColor indexed="49"/>
        <bgColor indexed="64"/>
      </patternFill>
    </fill>
    <fill>
      <patternFill patternType="solid">
        <fgColor indexed="45"/>
        <bgColor indexed="64"/>
      </patternFill>
    </fill>
    <fill>
      <patternFill patternType="solid">
        <fgColor indexed="41"/>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rgb="FFFFFF00"/>
        <bgColor indexed="64"/>
      </patternFill>
    </fill>
    <fill>
      <patternFill patternType="solid">
        <fgColor theme="3" tint="0.79998168889431442"/>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theme="6" tint="0.79998168889431442"/>
        <bgColor rgb="FF000000"/>
      </patternFill>
    </fill>
    <fill>
      <patternFill patternType="solid">
        <fgColor theme="7" tint="0.79998168889431442"/>
        <bgColor indexed="64"/>
      </patternFill>
    </fill>
    <fill>
      <patternFill patternType="solid">
        <fgColor rgb="FFFFFF00"/>
        <bgColor indexed="5"/>
      </patternFill>
    </fill>
  </fills>
  <borders count="24">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bottom style="medium">
        <color indexed="64"/>
      </bottom>
      <diagonal/>
    </border>
    <border>
      <left style="medium">
        <color indexed="64"/>
      </left>
      <right/>
      <top style="medium">
        <color indexed="64"/>
      </top>
      <bottom/>
      <diagonal/>
    </border>
    <border>
      <left/>
      <right style="thin">
        <color indexed="64"/>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style="medium">
        <color indexed="64"/>
      </right>
      <top/>
      <bottom/>
      <diagonal/>
    </border>
    <border>
      <left style="medium">
        <color indexed="64"/>
      </left>
      <right/>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2">
    <xf numFmtId="0" fontId="0" fillId="0" borderId="0"/>
    <xf numFmtId="0" fontId="36" fillId="0" borderId="0" applyNumberFormat="0" applyFill="0" applyBorder="0" applyAlignment="0" applyProtection="0"/>
  </cellStyleXfs>
  <cellXfs count="317">
    <xf numFmtId="0" fontId="0" fillId="0" borderId="0" xfId="0"/>
    <xf numFmtId="0" fontId="4" fillId="0" borderId="0" xfId="0" applyFont="1"/>
    <xf numFmtId="0" fontId="5" fillId="0" borderId="0" xfId="0" applyFont="1"/>
    <xf numFmtId="0" fontId="6" fillId="0" borderId="0" xfId="0" applyFont="1"/>
    <xf numFmtId="0" fontId="7" fillId="2" borderId="0" xfId="0" applyFont="1" applyFill="1"/>
    <xf numFmtId="14" fontId="0" fillId="0" borderId="0" xfId="0" applyNumberFormat="1"/>
    <xf numFmtId="20" fontId="0" fillId="0" borderId="0" xfId="0" applyNumberFormat="1"/>
    <xf numFmtId="0" fontId="0" fillId="3" borderId="0" xfId="0" applyFill="1"/>
    <xf numFmtId="2" fontId="0" fillId="0" borderId="0" xfId="0" applyNumberFormat="1"/>
    <xf numFmtId="0" fontId="0" fillId="0" borderId="0" xfId="0" applyAlignment="1">
      <alignment horizontal="right"/>
    </xf>
    <xf numFmtId="0" fontId="2" fillId="0" borderId="0" xfId="0" applyFont="1"/>
    <xf numFmtId="14" fontId="0" fillId="0" borderId="0" xfId="0" applyNumberFormat="1" applyAlignment="1">
      <alignment horizontal="right"/>
    </xf>
    <xf numFmtId="21" fontId="0" fillId="0" borderId="0" xfId="0" applyNumberFormat="1" applyAlignment="1">
      <alignment horizontal="right"/>
    </xf>
    <xf numFmtId="0" fontId="8" fillId="0" borderId="1" xfId="0" applyFont="1" applyBorder="1" applyAlignment="1">
      <alignment wrapText="1"/>
    </xf>
    <xf numFmtId="2" fontId="8" fillId="0" borderId="2" xfId="0" applyNumberFormat="1" applyFont="1" applyBorder="1" applyAlignment="1">
      <alignment wrapText="1"/>
    </xf>
    <xf numFmtId="2" fontId="8" fillId="0" borderId="3" xfId="0" applyNumberFormat="1" applyFont="1" applyBorder="1" applyAlignment="1">
      <alignment wrapText="1"/>
    </xf>
    <xf numFmtId="0" fontId="8" fillId="0" borderId="4" xfId="0" applyFont="1" applyBorder="1"/>
    <xf numFmtId="2" fontId="8" fillId="0" borderId="0" xfId="0" applyNumberFormat="1" applyFont="1" applyBorder="1"/>
    <xf numFmtId="0" fontId="0" fillId="0" borderId="5" xfId="0" applyBorder="1"/>
    <xf numFmtId="0" fontId="3" fillId="0" borderId="5" xfId="0" applyFont="1" applyBorder="1"/>
    <xf numFmtId="0" fontId="3" fillId="4" borderId="5" xfId="0" applyFont="1" applyFill="1" applyBorder="1"/>
    <xf numFmtId="0" fontId="8" fillId="0" borderId="6" xfId="0" applyFont="1" applyBorder="1"/>
    <xf numFmtId="2" fontId="8" fillId="0" borderId="7" xfId="0" applyNumberFormat="1" applyFont="1" applyBorder="1"/>
    <xf numFmtId="0" fontId="3" fillId="0" borderId="8" xfId="0" applyFont="1" applyBorder="1"/>
    <xf numFmtId="164" fontId="0" fillId="0" borderId="0" xfId="0" applyNumberFormat="1"/>
    <xf numFmtId="0" fontId="8" fillId="0" borderId="0" xfId="0" applyFont="1" applyFill="1" applyBorder="1"/>
    <xf numFmtId="14" fontId="0" fillId="0" borderId="0" xfId="0" applyNumberFormat="1" applyAlignment="1">
      <alignment horizontal="left"/>
    </xf>
    <xf numFmtId="2" fontId="0" fillId="5" borderId="0" xfId="0" applyNumberFormat="1" applyFill="1"/>
    <xf numFmtId="165" fontId="0" fillId="5" borderId="0" xfId="0" applyNumberFormat="1" applyFill="1"/>
    <xf numFmtId="0" fontId="0" fillId="5" borderId="0" xfId="0" applyFill="1" applyAlignment="1">
      <alignment horizontal="right"/>
    </xf>
    <xf numFmtId="165" fontId="0" fillId="0" borderId="0" xfId="0" applyNumberFormat="1"/>
    <xf numFmtId="2" fontId="0" fillId="6" borderId="0" xfId="0" applyNumberFormat="1" applyFill="1"/>
    <xf numFmtId="165" fontId="0" fillId="6" borderId="0" xfId="0" applyNumberFormat="1" applyFill="1"/>
    <xf numFmtId="0" fontId="0" fillId="6" borderId="0" xfId="0" applyFill="1" applyAlignment="1">
      <alignment horizontal="right"/>
    </xf>
    <xf numFmtId="0" fontId="0" fillId="6" borderId="0" xfId="0" applyFill="1"/>
    <xf numFmtId="166" fontId="0" fillId="0" borderId="0" xfId="0" applyNumberFormat="1"/>
    <xf numFmtId="166" fontId="0" fillId="0" borderId="0" xfId="0" applyNumberFormat="1" applyAlignment="1">
      <alignment horizontal="right"/>
    </xf>
    <xf numFmtId="0" fontId="17" fillId="0" borderId="0" xfId="0" applyFont="1" applyFill="1"/>
    <xf numFmtId="0" fontId="17" fillId="0" borderId="0" xfId="0" applyFont="1"/>
    <xf numFmtId="49" fontId="3" fillId="5" borderId="0" xfId="0" applyNumberFormat="1" applyFont="1" applyFill="1" applyAlignment="1">
      <alignment wrapText="1"/>
    </xf>
    <xf numFmtId="0" fontId="3" fillId="5" borderId="0" xfId="0" applyFont="1" applyFill="1"/>
    <xf numFmtId="0" fontId="3" fillId="7" borderId="0" xfId="0" applyFont="1" applyFill="1"/>
    <xf numFmtId="0" fontId="11" fillId="7" borderId="0" xfId="0" applyFont="1" applyFill="1" applyBorder="1"/>
    <xf numFmtId="0" fontId="3" fillId="5" borderId="0" xfId="0" applyFont="1" applyFill="1" applyAlignment="1">
      <alignment horizontal="center" wrapText="1"/>
    </xf>
    <xf numFmtId="0" fontId="3" fillId="5" borderId="0" xfId="0" applyFont="1" applyFill="1" applyAlignment="1">
      <alignment wrapText="1"/>
    </xf>
    <xf numFmtId="0" fontId="12" fillId="5" borderId="0" xfId="0" applyFont="1" applyFill="1" applyAlignment="1">
      <alignment horizontal="center" wrapText="1"/>
    </xf>
    <xf numFmtId="0" fontId="12" fillId="5" borderId="0" xfId="0" applyFont="1" applyFill="1" applyAlignment="1">
      <alignment wrapText="1"/>
    </xf>
    <xf numFmtId="0" fontId="12" fillId="5" borderId="0" xfId="0" applyFont="1" applyFill="1" applyAlignment="1">
      <alignment horizontal="center"/>
    </xf>
    <xf numFmtId="0" fontId="18" fillId="5" borderId="0" xfId="0" applyFont="1" applyFill="1" applyAlignment="1">
      <alignment horizontal="center" wrapText="1"/>
    </xf>
    <xf numFmtId="167" fontId="13" fillId="5" borderId="0" xfId="0" applyNumberFormat="1" applyFont="1" applyFill="1" applyAlignment="1">
      <alignment horizontal="center" wrapText="1"/>
    </xf>
    <xf numFmtId="0" fontId="13" fillId="5" borderId="0" xfId="0" applyFont="1" applyFill="1" applyAlignment="1">
      <alignment horizontal="center" wrapText="1"/>
    </xf>
    <xf numFmtId="1" fontId="3" fillId="5" borderId="0" xfId="0" applyNumberFormat="1" applyFont="1" applyFill="1" applyAlignment="1">
      <alignment horizontal="center" wrapText="1"/>
    </xf>
    <xf numFmtId="1" fontId="19" fillId="5" borderId="0" xfId="0" applyNumberFormat="1" applyFont="1" applyFill="1" applyAlignment="1">
      <alignment horizontal="center" wrapText="1"/>
    </xf>
    <xf numFmtId="1" fontId="14" fillId="5" borderId="0" xfId="0" applyNumberFormat="1" applyFont="1" applyFill="1" applyAlignment="1">
      <alignment horizontal="left" wrapText="1"/>
    </xf>
    <xf numFmtId="1" fontId="14" fillId="5" borderId="0" xfId="0" applyNumberFormat="1" applyFont="1" applyFill="1" applyAlignment="1">
      <alignment horizontal="center" wrapText="1"/>
    </xf>
    <xf numFmtId="11" fontId="3" fillId="5" borderId="0" xfId="0" applyNumberFormat="1" applyFont="1" applyFill="1" applyAlignment="1">
      <alignment horizontal="center" wrapText="1"/>
    </xf>
    <xf numFmtId="168" fontId="3" fillId="5" borderId="0" xfId="0" applyNumberFormat="1" applyFont="1" applyFill="1" applyAlignment="1">
      <alignment horizontal="center" wrapText="1"/>
    </xf>
    <xf numFmtId="169" fontId="3" fillId="5" borderId="0" xfId="0" applyNumberFormat="1" applyFont="1" applyFill="1" applyAlignment="1">
      <alignment horizontal="center" wrapText="1"/>
    </xf>
    <xf numFmtId="0" fontId="11" fillId="5" borderId="0" xfId="0" applyFont="1" applyFill="1" applyAlignment="1">
      <alignment horizontal="center"/>
    </xf>
    <xf numFmtId="49" fontId="11" fillId="5" borderId="0" xfId="0" applyNumberFormat="1" applyFont="1" applyFill="1" applyAlignment="1">
      <alignment horizontal="left"/>
    </xf>
    <xf numFmtId="49" fontId="11" fillId="8" borderId="0" xfId="0" applyNumberFormat="1" applyFont="1" applyFill="1"/>
    <xf numFmtId="15" fontId="11" fillId="8" borderId="0" xfId="0" applyNumberFormat="1" applyFont="1" applyFill="1"/>
    <xf numFmtId="21" fontId="0" fillId="8" borderId="0" xfId="0" applyNumberFormat="1" applyFill="1"/>
    <xf numFmtId="0" fontId="9" fillId="8" borderId="0" xfId="0" applyFont="1" applyFill="1" applyBorder="1"/>
    <xf numFmtId="0" fontId="11" fillId="8" borderId="0" xfId="0" applyFont="1" applyFill="1" applyAlignment="1">
      <alignment horizontal="center"/>
    </xf>
    <xf numFmtId="0" fontId="11" fillId="8" borderId="0" xfId="0" applyFont="1" applyFill="1"/>
    <xf numFmtId="0" fontId="13" fillId="8" borderId="0" xfId="0" applyFont="1" applyFill="1" applyAlignment="1">
      <alignment horizontal="center"/>
    </xf>
    <xf numFmtId="0" fontId="13" fillId="8" borderId="0" xfId="0" applyFont="1" applyFill="1"/>
    <xf numFmtId="167" fontId="15" fillId="8" borderId="0" xfId="0" applyNumberFormat="1" applyFont="1" applyFill="1" applyAlignment="1">
      <alignment horizontal="center" wrapText="1"/>
    </xf>
    <xf numFmtId="0" fontId="15" fillId="8" borderId="0" xfId="0" applyFont="1" applyFill="1" applyAlignment="1">
      <alignment horizontal="center" wrapText="1"/>
    </xf>
    <xf numFmtId="1" fontId="11" fillId="8" borderId="0" xfId="0" applyNumberFormat="1" applyFont="1" applyFill="1" applyAlignment="1">
      <alignment horizontal="center"/>
    </xf>
    <xf numFmtId="0" fontId="20" fillId="8" borderId="0" xfId="0" applyFont="1" applyFill="1" applyAlignment="1">
      <alignment horizontal="center"/>
    </xf>
    <xf numFmtId="0" fontId="14" fillId="8" borderId="0" xfId="0" applyFont="1" applyFill="1" applyAlignment="1">
      <alignment horizontal="left"/>
    </xf>
    <xf numFmtId="0" fontId="3" fillId="8" borderId="0" xfId="0" applyFont="1" applyFill="1" applyAlignment="1">
      <alignment horizontal="center"/>
    </xf>
    <xf numFmtId="1" fontId="0" fillId="8" borderId="0" xfId="0" applyNumberFormat="1" applyFill="1" applyAlignment="1">
      <alignment horizontal="center"/>
    </xf>
    <xf numFmtId="11" fontId="0" fillId="8" borderId="0" xfId="0" applyNumberFormat="1" applyFill="1" applyAlignment="1">
      <alignment horizontal="center"/>
    </xf>
    <xf numFmtId="168" fontId="0" fillId="8" borderId="0" xfId="0" applyNumberFormat="1" applyFill="1" applyAlignment="1">
      <alignment horizontal="center"/>
    </xf>
    <xf numFmtId="169" fontId="20" fillId="8" borderId="0" xfId="0" applyNumberFormat="1" applyFont="1" applyFill="1" applyAlignment="1">
      <alignment horizontal="center"/>
    </xf>
    <xf numFmtId="49" fontId="0" fillId="8" borderId="0" xfId="0" applyNumberFormat="1" applyFill="1" applyAlignment="1">
      <alignment horizontal="left"/>
    </xf>
    <xf numFmtId="167" fontId="15" fillId="8" borderId="0" xfId="0" applyNumberFormat="1" applyFont="1" applyFill="1" applyAlignment="1">
      <alignment horizontal="center"/>
    </xf>
    <xf numFmtId="1" fontId="19" fillId="8" borderId="0" xfId="0" applyNumberFormat="1" applyFont="1" applyFill="1" applyAlignment="1">
      <alignment horizontal="center"/>
    </xf>
    <xf numFmtId="0" fontId="14" fillId="8" borderId="0" xfId="0" applyFont="1" applyFill="1" applyAlignment="1">
      <alignment horizontal="center"/>
    </xf>
    <xf numFmtId="169" fontId="19" fillId="8" borderId="0" xfId="0" applyNumberFormat="1" applyFont="1" applyFill="1" applyAlignment="1">
      <alignment horizontal="center"/>
    </xf>
    <xf numFmtId="0" fontId="15" fillId="8" borderId="0" xfId="0" applyFont="1" applyFill="1" applyAlignment="1">
      <alignment horizontal="center"/>
    </xf>
    <xf numFmtId="1" fontId="20" fillId="8" borderId="0" xfId="0" applyNumberFormat="1" applyFont="1" applyFill="1" applyAlignment="1">
      <alignment horizontal="center"/>
    </xf>
    <xf numFmtId="0" fontId="14" fillId="8" borderId="0" xfId="0" applyFont="1" applyFill="1" applyAlignment="1">
      <alignment horizontal="left" wrapText="1"/>
    </xf>
    <xf numFmtId="0" fontId="3" fillId="8" borderId="0" xfId="0" applyFont="1" applyFill="1" applyAlignment="1">
      <alignment horizontal="center" wrapText="1"/>
    </xf>
    <xf numFmtId="49" fontId="11" fillId="8" borderId="0" xfId="0" applyNumberFormat="1" applyFont="1" applyFill="1" applyAlignment="1">
      <alignment horizontal="left"/>
    </xf>
    <xf numFmtId="49" fontId="3" fillId="8" borderId="0" xfId="0" applyNumberFormat="1" applyFont="1" applyFill="1" applyAlignment="1">
      <alignment horizontal="left"/>
    </xf>
    <xf numFmtId="0" fontId="13" fillId="8" borderId="0" xfId="0" applyFont="1" applyFill="1" applyBorder="1" applyAlignment="1">
      <alignment horizontal="center"/>
    </xf>
    <xf numFmtId="0" fontId="13" fillId="8" borderId="0" xfId="0" applyFont="1" applyFill="1" applyBorder="1"/>
    <xf numFmtId="0" fontId="11" fillId="8" borderId="0" xfId="0" applyFont="1" applyFill="1" applyBorder="1" applyAlignment="1">
      <alignment horizontal="center"/>
    </xf>
    <xf numFmtId="167" fontId="15" fillId="8" borderId="0" xfId="0" applyNumberFormat="1" applyFont="1" applyFill="1" applyBorder="1" applyAlignment="1">
      <alignment horizontal="center" wrapText="1"/>
    </xf>
    <xf numFmtId="0" fontId="15" fillId="8" borderId="0" xfId="0" applyFont="1" applyFill="1" applyBorder="1" applyAlignment="1">
      <alignment horizontal="center" wrapText="1"/>
    </xf>
    <xf numFmtId="1" fontId="11" fillId="8" borderId="0" xfId="0" applyNumberFormat="1" applyFont="1" applyFill="1" applyBorder="1" applyAlignment="1">
      <alignment horizontal="center"/>
    </xf>
    <xf numFmtId="1" fontId="20" fillId="8" borderId="0" xfId="0" applyNumberFormat="1" applyFont="1" applyFill="1" applyBorder="1" applyAlignment="1">
      <alignment horizontal="center"/>
    </xf>
    <xf numFmtId="0" fontId="14" fillId="8" borderId="0" xfId="0" applyFont="1" applyFill="1" applyBorder="1" applyAlignment="1">
      <alignment horizontal="left"/>
    </xf>
    <xf numFmtId="0" fontId="3" fillId="8" borderId="0" xfId="0" applyFont="1" applyFill="1" applyBorder="1" applyAlignment="1">
      <alignment horizontal="center"/>
    </xf>
    <xf numFmtId="0" fontId="14" fillId="8" borderId="0" xfId="0" applyFont="1" applyFill="1" applyBorder="1" applyAlignment="1">
      <alignment horizontal="center"/>
    </xf>
    <xf numFmtId="11" fontId="11" fillId="8" borderId="0" xfId="0" applyNumberFormat="1" applyFont="1" applyFill="1" applyBorder="1" applyAlignment="1">
      <alignment horizontal="center"/>
    </xf>
    <xf numFmtId="168" fontId="11" fillId="8" borderId="0" xfId="0" applyNumberFormat="1" applyFont="1" applyFill="1" applyBorder="1" applyAlignment="1">
      <alignment horizontal="center"/>
    </xf>
    <xf numFmtId="169" fontId="20" fillId="8" borderId="0" xfId="0" applyNumberFormat="1" applyFont="1" applyFill="1" applyBorder="1" applyAlignment="1">
      <alignment horizontal="center"/>
    </xf>
    <xf numFmtId="49" fontId="11" fillId="8" borderId="0" xfId="0" applyNumberFormat="1" applyFont="1" applyFill="1" applyBorder="1" applyAlignment="1">
      <alignment horizontal="left"/>
    </xf>
    <xf numFmtId="49" fontId="11" fillId="0" borderId="0" xfId="0" applyNumberFormat="1" applyFont="1" applyFill="1" applyBorder="1"/>
    <xf numFmtId="15" fontId="11" fillId="0" borderId="0" xfId="0" applyNumberFormat="1" applyFont="1" applyFill="1" applyBorder="1"/>
    <xf numFmtId="21" fontId="0" fillId="0" borderId="0" xfId="0" applyNumberFormat="1" applyFill="1" applyBorder="1"/>
    <xf numFmtId="0" fontId="9" fillId="0" borderId="0" xfId="0" applyFont="1" applyFill="1" applyBorder="1"/>
    <xf numFmtId="0" fontId="11" fillId="0" borderId="0" xfId="0" applyFont="1" applyFill="1" applyBorder="1" applyAlignment="1">
      <alignment horizontal="center"/>
    </xf>
    <xf numFmtId="0" fontId="11" fillId="0" borderId="0" xfId="0" applyFont="1" applyFill="1" applyBorder="1"/>
    <xf numFmtId="0" fontId="13" fillId="0" borderId="0" xfId="0" applyFont="1" applyFill="1" applyBorder="1" applyAlignment="1">
      <alignment horizontal="center"/>
    </xf>
    <xf numFmtId="0" fontId="13" fillId="0" borderId="0" xfId="0" applyFont="1" applyFill="1" applyBorder="1"/>
    <xf numFmtId="167" fontId="15" fillId="0" borderId="0" xfId="0" applyNumberFormat="1" applyFont="1" applyFill="1" applyBorder="1" applyAlignment="1">
      <alignment horizontal="center" wrapText="1"/>
    </xf>
    <xf numFmtId="0" fontId="15" fillId="0" borderId="0" xfId="0" applyFont="1" applyFill="1" applyBorder="1" applyAlignment="1">
      <alignment horizontal="center" wrapText="1"/>
    </xf>
    <xf numFmtId="1" fontId="11" fillId="0" borderId="0" xfId="0" applyNumberFormat="1" applyFont="1" applyFill="1" applyBorder="1" applyAlignment="1">
      <alignment horizontal="center"/>
    </xf>
    <xf numFmtId="1" fontId="20" fillId="0" borderId="0" xfId="0" applyNumberFormat="1" applyFont="1" applyFill="1" applyBorder="1" applyAlignment="1">
      <alignment horizontal="center"/>
    </xf>
    <xf numFmtId="0" fontId="14" fillId="0" borderId="0" xfId="0" applyFont="1" applyFill="1" applyBorder="1" applyAlignment="1">
      <alignment horizontal="left"/>
    </xf>
    <xf numFmtId="0" fontId="3" fillId="0" borderId="0" xfId="0" applyFont="1" applyFill="1" applyBorder="1" applyAlignment="1">
      <alignment horizontal="center"/>
    </xf>
    <xf numFmtId="0" fontId="14" fillId="0" borderId="0" xfId="0" applyFont="1" applyFill="1" applyBorder="1" applyAlignment="1">
      <alignment horizontal="center"/>
    </xf>
    <xf numFmtId="11" fontId="11" fillId="0" borderId="0" xfId="0" applyNumberFormat="1" applyFont="1" applyFill="1" applyBorder="1" applyAlignment="1">
      <alignment horizontal="center"/>
    </xf>
    <xf numFmtId="168" fontId="11" fillId="0" borderId="0" xfId="0" applyNumberFormat="1" applyFont="1" applyFill="1" applyBorder="1" applyAlignment="1">
      <alignment horizontal="center"/>
    </xf>
    <xf numFmtId="169" fontId="11" fillId="0" borderId="0" xfId="0" applyNumberFormat="1" applyFont="1" applyFill="1" applyBorder="1" applyAlignment="1">
      <alignment horizontal="center"/>
    </xf>
    <xf numFmtId="49" fontId="11" fillId="0" borderId="0" xfId="0" applyNumberFormat="1" applyFont="1" applyFill="1" applyBorder="1" applyAlignment="1">
      <alignment horizontal="left"/>
    </xf>
    <xf numFmtId="0" fontId="12" fillId="8" borderId="0" xfId="0" applyFont="1" applyFill="1" applyAlignment="1">
      <alignment horizontal="center" wrapText="1"/>
    </xf>
    <xf numFmtId="0" fontId="0" fillId="0" borderId="0" xfId="0" applyAlignment="1">
      <alignment horizontal="center"/>
    </xf>
    <xf numFmtId="0" fontId="0" fillId="0" borderId="0" xfId="0" applyAlignment="1">
      <alignment horizontal="left"/>
    </xf>
    <xf numFmtId="0" fontId="12" fillId="5" borderId="0" xfId="0" applyFont="1" applyFill="1" applyAlignment="1">
      <alignment horizontal="left"/>
    </xf>
    <xf numFmtId="0" fontId="21" fillId="0" borderId="0" xfId="0" applyFont="1"/>
    <xf numFmtId="0" fontId="11" fillId="0" borderId="0" xfId="0" applyFont="1" applyFill="1" applyBorder="1" applyAlignment="1">
      <alignment horizontal="left" vertical="center"/>
    </xf>
    <xf numFmtId="49" fontId="11" fillId="0" borderId="0" xfId="0" applyNumberFormat="1" applyFont="1" applyFill="1" applyBorder="1" applyAlignment="1">
      <alignment vertical="center"/>
    </xf>
    <xf numFmtId="167" fontId="11" fillId="0" borderId="0" xfId="0" applyNumberFormat="1" applyFont="1" applyFill="1" applyBorder="1" applyAlignment="1">
      <alignment horizontal="left"/>
    </xf>
    <xf numFmtId="0" fontId="11" fillId="0" borderId="0" xfId="0" applyFont="1" applyFill="1" applyBorder="1" applyAlignment="1">
      <alignment horizontal="left"/>
    </xf>
    <xf numFmtId="1" fontId="11" fillId="0" borderId="0" xfId="0" applyNumberFormat="1" applyFont="1" applyFill="1" applyBorder="1" applyAlignment="1">
      <alignment horizontal="left"/>
    </xf>
    <xf numFmtId="2" fontId="0" fillId="9" borderId="0" xfId="0" applyNumberFormat="1" applyFill="1"/>
    <xf numFmtId="0" fontId="22" fillId="0" borderId="0" xfId="0" applyFont="1"/>
    <xf numFmtId="0" fontId="0" fillId="10" borderId="0" xfId="0" applyFill="1"/>
    <xf numFmtId="0" fontId="0" fillId="0" borderId="0" xfId="0" applyFill="1"/>
    <xf numFmtId="169" fontId="0" fillId="0" borderId="0" xfId="0" applyNumberFormat="1"/>
    <xf numFmtId="0" fontId="0" fillId="11" borderId="0" xfId="0" applyFill="1"/>
    <xf numFmtId="0" fontId="23" fillId="0" borderId="0" xfId="0" applyFont="1"/>
    <xf numFmtId="0" fontId="16" fillId="11" borderId="0" xfId="0" applyFont="1" applyFill="1"/>
    <xf numFmtId="0" fontId="0" fillId="11" borderId="0" xfId="0" applyFill="1" applyAlignment="1">
      <alignment horizontal="center"/>
    </xf>
    <xf numFmtId="0" fontId="0" fillId="0" borderId="0" xfId="0" applyNumberFormat="1" applyAlignment="1">
      <alignment horizontal="center"/>
    </xf>
    <xf numFmtId="15" fontId="0" fillId="0" borderId="0" xfId="0" applyNumberFormat="1"/>
    <xf numFmtId="14" fontId="0" fillId="6" borderId="0" xfId="0" applyNumberFormat="1" applyFill="1"/>
    <xf numFmtId="2" fontId="8" fillId="6" borderId="0" xfId="0" applyNumberFormat="1" applyFont="1" applyFill="1" applyBorder="1"/>
    <xf numFmtId="2" fontId="0" fillId="0" borderId="5" xfId="0" applyNumberFormat="1" applyBorder="1" applyAlignment="1">
      <alignment horizontal="center"/>
    </xf>
    <xf numFmtId="2" fontId="0" fillId="0" borderId="8" xfId="0" applyNumberFormat="1"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0" fillId="0" borderId="11" xfId="0" applyBorder="1" applyAlignment="1">
      <alignment horizontal="center"/>
    </xf>
    <xf numFmtId="0" fontId="0" fillId="0" borderId="12" xfId="0" applyBorder="1" applyAlignment="1">
      <alignment horizontal="center"/>
    </xf>
    <xf numFmtId="0" fontId="0" fillId="0" borderId="13" xfId="0" applyBorder="1" applyAlignment="1">
      <alignment horizontal="center"/>
    </xf>
    <xf numFmtId="0" fontId="24" fillId="0" borderId="0" xfId="0" applyFont="1"/>
    <xf numFmtId="0" fontId="25" fillId="0" borderId="14" xfId="0" applyFont="1" applyBorder="1"/>
    <xf numFmtId="0" fontId="26" fillId="0" borderId="14" xfId="0" applyFont="1" applyBorder="1"/>
    <xf numFmtId="0" fontId="27" fillId="0" borderId="14" xfId="0" applyFont="1" applyBorder="1"/>
    <xf numFmtId="0" fontId="28" fillId="0" borderId="14" xfId="0" applyFont="1" applyBorder="1"/>
    <xf numFmtId="0" fontId="0" fillId="0" borderId="14" xfId="0" applyBorder="1"/>
    <xf numFmtId="0" fontId="0" fillId="0" borderId="0" xfId="0" applyAlignment="1">
      <alignment wrapText="1"/>
    </xf>
    <xf numFmtId="1" fontId="8" fillId="0" borderId="0" xfId="0" applyNumberFormat="1" applyFont="1" applyFill="1" applyBorder="1"/>
    <xf numFmtId="14" fontId="8" fillId="0" borderId="0" xfId="0" applyNumberFormat="1" applyFont="1" applyFill="1" applyBorder="1"/>
    <xf numFmtId="0" fontId="3" fillId="0" borderId="0" xfId="0" applyFont="1" applyFill="1" applyBorder="1"/>
    <xf numFmtId="15" fontId="0" fillId="0" borderId="0" xfId="0" applyNumberFormat="1" applyFill="1" applyBorder="1"/>
    <xf numFmtId="0" fontId="0" fillId="0" borderId="1" xfId="0" applyBorder="1"/>
    <xf numFmtId="0" fontId="0" fillId="0" borderId="2" xfId="0" applyBorder="1"/>
    <xf numFmtId="0" fontId="0" fillId="0" borderId="4" xfId="0" applyBorder="1"/>
    <xf numFmtId="0" fontId="0" fillId="0" borderId="0" xfId="0" applyBorder="1"/>
    <xf numFmtId="0" fontId="0" fillId="11" borderId="4" xfId="0" applyFill="1" applyBorder="1"/>
    <xf numFmtId="0" fontId="0" fillId="11" borderId="0" xfId="0" applyFill="1" applyBorder="1"/>
    <xf numFmtId="0" fontId="0" fillId="11" borderId="6" xfId="0" applyFill="1" applyBorder="1"/>
    <xf numFmtId="0" fontId="0" fillId="11" borderId="7" xfId="0" applyFill="1" applyBorder="1"/>
    <xf numFmtId="0" fontId="16" fillId="11" borderId="7" xfId="0" applyFont="1" applyFill="1" applyBorder="1"/>
    <xf numFmtId="0" fontId="0" fillId="0" borderId="0" xfId="0" applyFill="1" applyBorder="1"/>
    <xf numFmtId="0" fontId="0" fillId="0" borderId="8" xfId="0" applyFill="1" applyBorder="1"/>
    <xf numFmtId="0" fontId="0" fillId="0" borderId="0" xfId="0" applyBorder="1" applyAlignment="1">
      <alignment horizontal="center"/>
    </xf>
    <xf numFmtId="0" fontId="0" fillId="10" borderId="4" xfId="0" applyFill="1" applyBorder="1"/>
    <xf numFmtId="0" fontId="0" fillId="0" borderId="15" xfId="0" applyBorder="1"/>
    <xf numFmtId="0" fontId="0" fillId="0" borderId="16" xfId="0" applyBorder="1"/>
    <xf numFmtId="0" fontId="0" fillId="0" borderId="17" xfId="0" applyBorder="1"/>
    <xf numFmtId="0" fontId="0" fillId="0" borderId="17" xfId="0" applyBorder="1" applyAlignment="1">
      <alignment horizontal="center"/>
    </xf>
    <xf numFmtId="1" fontId="0" fillId="0" borderId="17" xfId="0" applyNumberFormat="1" applyFill="1" applyBorder="1" applyAlignment="1">
      <alignment horizontal="center"/>
    </xf>
    <xf numFmtId="0" fontId="0" fillId="0" borderId="17" xfId="0" applyFill="1" applyBorder="1" applyAlignment="1">
      <alignment horizontal="center" vertical="center"/>
    </xf>
    <xf numFmtId="0" fontId="0" fillId="0" borderId="18" xfId="0" applyFill="1" applyBorder="1" applyAlignment="1">
      <alignment horizontal="center" vertical="center"/>
    </xf>
    <xf numFmtId="0" fontId="0" fillId="0" borderId="19" xfId="0" applyFill="1" applyBorder="1"/>
    <xf numFmtId="2" fontId="0" fillId="0" borderId="0" xfId="0" applyNumberFormat="1" applyBorder="1"/>
    <xf numFmtId="0" fontId="0" fillId="0" borderId="20" xfId="0" applyBorder="1" applyAlignment="1">
      <alignment horizontal="center"/>
    </xf>
    <xf numFmtId="0" fontId="0" fillId="11" borderId="21" xfId="0" applyFill="1" applyBorder="1"/>
    <xf numFmtId="0" fontId="0" fillId="0" borderId="21" xfId="0" applyBorder="1"/>
    <xf numFmtId="2" fontId="0" fillId="0" borderId="20" xfId="0" applyNumberFormat="1" applyBorder="1"/>
    <xf numFmtId="169" fontId="30" fillId="12" borderId="22" xfId="0" applyNumberFormat="1" applyFont="1" applyFill="1" applyBorder="1"/>
    <xf numFmtId="0" fontId="0" fillId="10" borderId="14" xfId="0" applyFill="1" applyBorder="1"/>
    <xf numFmtId="2" fontId="0" fillId="10" borderId="14" xfId="0" applyNumberFormat="1" applyFill="1" applyBorder="1"/>
    <xf numFmtId="2" fontId="8" fillId="10" borderId="14" xfId="0" applyNumberFormat="1" applyFont="1" applyFill="1" applyBorder="1"/>
    <xf numFmtId="2" fontId="8" fillId="10" borderId="23" xfId="0" applyNumberFormat="1" applyFont="1" applyFill="1" applyBorder="1"/>
    <xf numFmtId="0" fontId="0" fillId="13" borderId="4" xfId="0" applyFill="1" applyBorder="1"/>
    <xf numFmtId="0" fontId="0" fillId="13" borderId="0" xfId="0" applyFill="1" applyBorder="1"/>
    <xf numFmtId="164" fontId="0" fillId="13" borderId="0" xfId="0" applyNumberFormat="1" applyFill="1"/>
    <xf numFmtId="0" fontId="29" fillId="13" borderId="21" xfId="0" applyFont="1" applyFill="1" applyBorder="1"/>
    <xf numFmtId="0" fontId="29" fillId="13" borderId="0" xfId="0" applyFont="1" applyFill="1" applyBorder="1"/>
    <xf numFmtId="2" fontId="0" fillId="13" borderId="0" xfId="0" applyNumberFormat="1" applyFill="1" applyBorder="1"/>
    <xf numFmtId="2" fontId="0" fillId="13" borderId="20" xfId="0" applyNumberFormat="1" applyFill="1" applyBorder="1"/>
    <xf numFmtId="0" fontId="0" fillId="13" borderId="0" xfId="0" applyFill="1"/>
    <xf numFmtId="0" fontId="37" fillId="0" borderId="0" xfId="0" applyFont="1" applyAlignment="1">
      <alignment horizontal="left"/>
    </xf>
    <xf numFmtId="0" fontId="11" fillId="0" borderId="0" xfId="0" applyFont="1"/>
    <xf numFmtId="0" fontId="11" fillId="0" borderId="0" xfId="0" applyFont="1" applyAlignment="1">
      <alignment horizontal="left"/>
    </xf>
    <xf numFmtId="0" fontId="38" fillId="0" borderId="0" xfId="0" applyFont="1" applyAlignment="1">
      <alignment horizontal="left"/>
    </xf>
    <xf numFmtId="1" fontId="38" fillId="0" borderId="0" xfId="0" applyNumberFormat="1" applyFont="1" applyAlignment="1">
      <alignment horizontal="left"/>
    </xf>
    <xf numFmtId="170" fontId="38" fillId="0" borderId="0" xfId="0" applyNumberFormat="1" applyFont="1" applyAlignment="1"/>
    <xf numFmtId="0" fontId="38" fillId="0" borderId="0" xfId="0" applyFont="1" applyAlignment="1">
      <alignment horizontal="right"/>
    </xf>
    <xf numFmtId="2" fontId="38" fillId="0" borderId="0" xfId="0" applyNumberFormat="1" applyFont="1" applyAlignment="1">
      <alignment horizontal="left"/>
    </xf>
    <xf numFmtId="0" fontId="34" fillId="0" borderId="0" xfId="0" applyFont="1" applyAlignment="1">
      <alignment horizontal="left"/>
    </xf>
    <xf numFmtId="0" fontId="37" fillId="0" borderId="0" xfId="0" applyFont="1" applyAlignment="1"/>
    <xf numFmtId="0" fontId="38" fillId="0" borderId="0" xfId="0" applyFont="1" applyAlignment="1"/>
    <xf numFmtId="0" fontId="37" fillId="0" borderId="0" xfId="0" applyFont="1" applyFill="1" applyAlignment="1">
      <alignment horizontal="left"/>
    </xf>
    <xf numFmtId="1" fontId="37" fillId="0" borderId="0" xfId="0" applyNumberFormat="1" applyFont="1" applyAlignment="1">
      <alignment horizontal="left"/>
    </xf>
    <xf numFmtId="2" fontId="29" fillId="0" borderId="0" xfId="0" applyNumberFormat="1" applyFont="1" applyBorder="1"/>
    <xf numFmtId="0" fontId="0" fillId="0" borderId="0" xfId="0" applyNumberFormat="1" applyAlignment="1">
      <alignment horizontal="left"/>
    </xf>
    <xf numFmtId="170" fontId="0" fillId="0" borderId="0" xfId="0" applyNumberFormat="1" applyAlignment="1">
      <alignment horizontal="right"/>
    </xf>
    <xf numFmtId="21" fontId="0" fillId="0" borderId="0" xfId="0" applyNumberFormat="1"/>
    <xf numFmtId="170" fontId="0" fillId="0" borderId="0" xfId="0" applyNumberFormat="1"/>
    <xf numFmtId="21" fontId="34" fillId="0" borderId="0" xfId="0" applyNumberFormat="1" applyFont="1"/>
    <xf numFmtId="0" fontId="35" fillId="0" borderId="0" xfId="0" applyFont="1" applyAlignment="1">
      <alignment horizontal="left"/>
    </xf>
    <xf numFmtId="171" fontId="0" fillId="0" borderId="0" xfId="0" applyNumberFormat="1" applyBorder="1" applyAlignment="1">
      <alignment horizontal="left"/>
    </xf>
    <xf numFmtId="0" fontId="3" fillId="0" borderId="0" xfId="0" applyFont="1"/>
    <xf numFmtId="2" fontId="39" fillId="0" borderId="0" xfId="0" applyNumberFormat="1" applyFont="1"/>
    <xf numFmtId="168" fontId="11" fillId="0" borderId="0" xfId="0" applyNumberFormat="1" applyFont="1" applyBorder="1" applyAlignment="1">
      <alignment horizontal="center"/>
    </xf>
    <xf numFmtId="0" fontId="34" fillId="0" borderId="0" xfId="0" applyFont="1"/>
    <xf numFmtId="0" fontId="34" fillId="0" borderId="0" xfId="0" applyFont="1" applyFill="1" applyBorder="1"/>
    <xf numFmtId="0" fontId="34" fillId="0" borderId="15" xfId="0" applyFont="1" applyBorder="1"/>
    <xf numFmtId="0" fontId="0" fillId="0" borderId="18" xfId="0" applyBorder="1"/>
    <xf numFmtId="0" fontId="34" fillId="0" borderId="21" xfId="0" applyFont="1" applyFill="1" applyBorder="1"/>
    <xf numFmtId="0" fontId="34" fillId="0" borderId="20" xfId="0" applyFont="1" applyFill="1" applyBorder="1"/>
    <xf numFmtId="0" fontId="0" fillId="0" borderId="22" xfId="0" applyBorder="1"/>
    <xf numFmtId="0" fontId="0" fillId="0" borderId="23" xfId="0" applyBorder="1"/>
    <xf numFmtId="0" fontId="2" fillId="0" borderId="21" xfId="0" applyFont="1" applyBorder="1"/>
    <xf numFmtId="0" fontId="2" fillId="0" borderId="0" xfId="0" applyFont="1" applyBorder="1"/>
    <xf numFmtId="0" fontId="2" fillId="0" borderId="20" xfId="0" applyFont="1" applyBorder="1"/>
    <xf numFmtId="2" fontId="11" fillId="0" borderId="0" xfId="0" applyNumberFormat="1" applyFont="1"/>
    <xf numFmtId="167" fontId="37" fillId="0" borderId="0" xfId="0" applyNumberFormat="1" applyFont="1" applyAlignment="1">
      <alignment horizontal="left"/>
    </xf>
    <xf numFmtId="169" fontId="37" fillId="0" borderId="0" xfId="0" applyNumberFormat="1" applyFont="1" applyAlignment="1">
      <alignment horizontal="left"/>
    </xf>
    <xf numFmtId="167" fontId="38" fillId="0" borderId="0" xfId="0" applyNumberFormat="1" applyFont="1" applyAlignment="1">
      <alignment horizontal="left"/>
    </xf>
    <xf numFmtId="2" fontId="11" fillId="0" borderId="0" xfId="0" applyNumberFormat="1" applyFont="1" applyAlignment="1">
      <alignment horizontal="left"/>
    </xf>
    <xf numFmtId="2" fontId="43" fillId="0" borderId="0" xfId="0" applyNumberFormat="1" applyFont="1"/>
    <xf numFmtId="0" fontId="11" fillId="0" borderId="0" xfId="0" applyFont="1" applyAlignment="1">
      <alignment wrapText="1"/>
    </xf>
    <xf numFmtId="2" fontId="11" fillId="0" borderId="0" xfId="0" applyNumberFormat="1" applyFont="1" applyAlignment="1">
      <alignment wrapText="1"/>
    </xf>
    <xf numFmtId="0" fontId="43" fillId="0" borderId="0" xfId="0" applyFont="1"/>
    <xf numFmtId="2" fontId="44" fillId="0" borderId="0" xfId="0" applyNumberFormat="1" applyFont="1"/>
    <xf numFmtId="0" fontId="11" fillId="4" borderId="0" xfId="0" applyFont="1" applyFill="1"/>
    <xf numFmtId="2" fontId="43" fillId="4" borderId="0" xfId="0" applyNumberFormat="1" applyFont="1" applyFill="1"/>
    <xf numFmtId="2" fontId="44" fillId="4" borderId="0" xfId="0" applyNumberFormat="1" applyFont="1" applyFill="1"/>
    <xf numFmtId="22" fontId="11" fillId="0" borderId="0" xfId="0" applyNumberFormat="1" applyFont="1"/>
    <xf numFmtId="2" fontId="43" fillId="0" borderId="0" xfId="0" applyNumberFormat="1" applyFont="1" applyFill="1"/>
    <xf numFmtId="0" fontId="43" fillId="0" borderId="0" xfId="0" applyFont="1" applyFill="1"/>
    <xf numFmtId="0" fontId="45" fillId="0" borderId="0" xfId="0" applyFont="1"/>
    <xf numFmtId="2" fontId="45" fillId="0" borderId="0" xfId="0" applyNumberFormat="1" applyFont="1"/>
    <xf numFmtId="0" fontId="11" fillId="0" borderId="1" xfId="0" applyFont="1" applyBorder="1"/>
    <xf numFmtId="0" fontId="11" fillId="0" borderId="2" xfId="0" applyFont="1" applyBorder="1"/>
    <xf numFmtId="0" fontId="11" fillId="0" borderId="3" xfId="0" applyFont="1" applyBorder="1"/>
    <xf numFmtId="0" fontId="11" fillId="0" borderId="6" xfId="0" applyFont="1" applyBorder="1"/>
    <xf numFmtId="22" fontId="11" fillId="0" borderId="7" xfId="0" applyNumberFormat="1" applyFont="1" applyBorder="1" applyAlignment="1">
      <alignment horizontal="left"/>
    </xf>
    <xf numFmtId="0" fontId="11" fillId="0" borderId="7" xfId="0" applyFont="1" applyBorder="1"/>
    <xf numFmtId="0" fontId="11" fillId="0" borderId="8" xfId="0" applyFont="1" applyBorder="1"/>
    <xf numFmtId="0" fontId="48" fillId="0" borderId="0" xfId="0" applyFont="1"/>
    <xf numFmtId="2" fontId="37" fillId="0" borderId="0" xfId="0" applyNumberFormat="1" applyFont="1" applyAlignment="1">
      <alignment horizontal="left"/>
    </xf>
    <xf numFmtId="0" fontId="37" fillId="0" borderId="0" xfId="0" applyFont="1" applyAlignment="1">
      <alignment horizontal="right"/>
    </xf>
    <xf numFmtId="1" fontId="37" fillId="0" borderId="0" xfId="0" applyNumberFormat="1" applyFont="1" applyAlignment="1"/>
    <xf numFmtId="0" fontId="34" fillId="0" borderId="0" xfId="0" applyFont="1" applyAlignment="1">
      <alignment wrapText="1"/>
    </xf>
    <xf numFmtId="172" fontId="0" fillId="0" borderId="0" xfId="0" applyNumberFormat="1"/>
    <xf numFmtId="0" fontId="29" fillId="0" borderId="0" xfId="0" applyFont="1"/>
    <xf numFmtId="0" fontId="37" fillId="0" borderId="0" xfId="0" applyFont="1" applyFill="1"/>
    <xf numFmtId="0" fontId="35" fillId="0" borderId="0" xfId="0" applyFont="1" applyFill="1" applyAlignment="1">
      <alignment horizontal="left"/>
    </xf>
    <xf numFmtId="0" fontId="35" fillId="0" borderId="0" xfId="0" applyNumberFormat="1" applyFont="1" applyFill="1" applyAlignment="1">
      <alignment horizontal="left"/>
    </xf>
    <xf numFmtId="171" fontId="35" fillId="0" borderId="0" xfId="0" applyNumberFormat="1" applyFont="1" applyFill="1" applyBorder="1" applyAlignment="1">
      <alignment horizontal="left"/>
    </xf>
    <xf numFmtId="170" fontId="35" fillId="0" borderId="0" xfId="0" applyNumberFormat="1" applyFont="1" applyFill="1" applyAlignment="1">
      <alignment horizontal="right"/>
    </xf>
    <xf numFmtId="0" fontId="11" fillId="0" borderId="0" xfId="0" applyFont="1" applyFill="1" applyAlignment="1">
      <alignment horizontal="left"/>
    </xf>
    <xf numFmtId="2" fontId="11" fillId="0" borderId="0" xfId="0" applyNumberFormat="1" applyFont="1" applyFill="1" applyAlignment="1">
      <alignment horizontal="left"/>
    </xf>
    <xf numFmtId="2" fontId="0" fillId="0" borderId="21" xfId="0" applyNumberFormat="1" applyBorder="1"/>
    <xf numFmtId="0" fontId="49" fillId="0" borderId="0" xfId="0" applyFont="1"/>
    <xf numFmtId="170" fontId="49" fillId="0" borderId="0" xfId="0" applyNumberFormat="1" applyFont="1"/>
    <xf numFmtId="0" fontId="49" fillId="0" borderId="0" xfId="0" applyFont="1" applyAlignment="1">
      <alignment horizontal="left" vertical="center"/>
    </xf>
    <xf numFmtId="0" fontId="49" fillId="0" borderId="0" xfId="0" applyFont="1" applyAlignment="1">
      <alignment vertical="center"/>
    </xf>
    <xf numFmtId="1" fontId="49" fillId="0" borderId="0" xfId="0" applyNumberFormat="1" applyFont="1"/>
    <xf numFmtId="170" fontId="50" fillId="0" borderId="0" xfId="0" applyNumberFormat="1" applyFont="1" applyAlignment="1">
      <alignment horizontal="left"/>
    </xf>
    <xf numFmtId="170" fontId="49" fillId="0" borderId="0" xfId="0" applyNumberFormat="1" applyFont="1" applyAlignment="1">
      <alignment horizontal="left"/>
    </xf>
    <xf numFmtId="167" fontId="49" fillId="0" borderId="0" xfId="0" applyNumberFormat="1" applyFont="1"/>
    <xf numFmtId="14" fontId="50" fillId="0" borderId="0" xfId="0" applyNumberFormat="1" applyFont="1" applyAlignment="1">
      <alignment horizontal="center"/>
    </xf>
    <xf numFmtId="0" fontId="49" fillId="0" borderId="0" xfId="0" applyFont="1" applyAlignment="1">
      <alignment horizontal="center"/>
    </xf>
    <xf numFmtId="1" fontId="49" fillId="0" borderId="0" xfId="0" applyNumberFormat="1" applyFont="1" applyAlignment="1">
      <alignment horizontal="center"/>
    </xf>
    <xf numFmtId="0" fontId="50" fillId="0" borderId="0" xfId="0" applyFont="1"/>
    <xf numFmtId="0" fontId="49" fillId="14" borderId="0" xfId="0" applyFont="1" applyFill="1"/>
    <xf numFmtId="0" fontId="50" fillId="14" borderId="0" xfId="0" applyFont="1" applyFill="1"/>
    <xf numFmtId="0" fontId="49" fillId="7" borderId="0" xfId="0" applyFont="1" applyFill="1" applyAlignment="1">
      <alignment horizontal="left" vertical="center"/>
    </xf>
    <xf numFmtId="1" fontId="51" fillId="14" borderId="0" xfId="0" applyNumberFormat="1" applyFont="1" applyFill="1"/>
    <xf numFmtId="0" fontId="52" fillId="14" borderId="0" xfId="1" applyFont="1" applyFill="1" applyAlignment="1"/>
    <xf numFmtId="170" fontId="49" fillId="7" borderId="0" xfId="0" applyNumberFormat="1" applyFont="1" applyFill="1" applyAlignment="1">
      <alignment horizontal="left"/>
    </xf>
    <xf numFmtId="167" fontId="51" fillId="7" borderId="0" xfId="0" applyNumberFormat="1" applyFont="1" applyFill="1"/>
    <xf numFmtId="0" fontId="51" fillId="14" borderId="0" xfId="0" applyFont="1" applyFill="1" applyAlignment="1">
      <alignment horizontal="left"/>
    </xf>
    <xf numFmtId="0" fontId="49" fillId="7" borderId="0" xfId="0" applyFont="1" applyFill="1"/>
    <xf numFmtId="0" fontId="49" fillId="0" borderId="0" xfId="0" applyFont="1" applyFill="1"/>
    <xf numFmtId="0" fontId="49" fillId="0" borderId="0" xfId="0" applyFont="1" applyFill="1" applyAlignment="1">
      <alignment horizontal="left" vertical="center"/>
    </xf>
    <xf numFmtId="0" fontId="49" fillId="0" borderId="0" xfId="0" applyFont="1" applyFill="1" applyAlignment="1">
      <alignment vertical="center"/>
    </xf>
    <xf numFmtId="170" fontId="49" fillId="0" borderId="0" xfId="0" applyNumberFormat="1" applyFont="1" applyFill="1" applyAlignment="1">
      <alignment horizontal="left"/>
    </xf>
    <xf numFmtId="170" fontId="51" fillId="0" borderId="0" xfId="0" applyNumberFormat="1" applyFont="1" applyFill="1" applyAlignment="1">
      <alignment horizontal="left"/>
    </xf>
    <xf numFmtId="167" fontId="51" fillId="0" borderId="0" xfId="0" applyNumberFormat="1" applyFont="1" applyFill="1"/>
    <xf numFmtId="0" fontId="51" fillId="0" borderId="0" xfId="0" applyFont="1" applyFill="1" applyAlignment="1">
      <alignment horizontal="left"/>
    </xf>
    <xf numFmtId="1" fontId="51" fillId="0" borderId="0" xfId="0" applyNumberFormat="1" applyFont="1" applyFill="1"/>
    <xf numFmtId="0" fontId="51" fillId="0" borderId="0" xfId="0" applyFont="1" applyFill="1"/>
    <xf numFmtId="0" fontId="53" fillId="0" borderId="0" xfId="0" applyFont="1" applyAlignment="1">
      <alignment horizontal="left"/>
    </xf>
    <xf numFmtId="0" fontId="53" fillId="0" borderId="0" xfId="0" applyFont="1" applyAlignment="1">
      <alignment horizontal="left" vertical="center"/>
    </xf>
    <xf numFmtId="0" fontId="54" fillId="0" borderId="0" xfId="0" applyFont="1" applyAlignment="1">
      <alignment horizontal="left"/>
    </xf>
    <xf numFmtId="170" fontId="55" fillId="0" borderId="0" xfId="0" applyNumberFormat="1" applyFont="1" applyAlignment="1">
      <alignment horizontal="left"/>
    </xf>
    <xf numFmtId="170" fontId="54" fillId="0" borderId="0" xfId="0" applyNumberFormat="1" applyFont="1" applyAlignment="1">
      <alignment horizontal="left"/>
    </xf>
    <xf numFmtId="170" fontId="53" fillId="0" borderId="0" xfId="0" applyNumberFormat="1" applyFont="1" applyAlignment="1">
      <alignment horizontal="left"/>
    </xf>
    <xf numFmtId="167" fontId="53" fillId="0" borderId="0" xfId="0" applyNumberFormat="1" applyFont="1" applyAlignment="1">
      <alignment horizontal="left"/>
    </xf>
    <xf numFmtId="1" fontId="53" fillId="0" borderId="0" xfId="0" applyNumberFormat="1" applyFont="1" applyAlignment="1">
      <alignment horizontal="left"/>
    </xf>
    <xf numFmtId="0" fontId="1" fillId="0" borderId="0" xfId="0" applyFont="1" applyFill="1"/>
    <xf numFmtId="0" fontId="1" fillId="0" borderId="0" xfId="0" applyFont="1"/>
  </cellXfs>
  <cellStyles count="2">
    <cellStyle name="Hyperlink" xfId="1" builtinId="8"/>
    <cellStyle name="Normal" xfId="0" builtinId="0"/>
  </cellStyles>
  <dxfs count="0"/>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2.xml"/></Relationships>
</file>

<file path=xl/charts/_rels/chart26.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Arial"/>
                <a:ea typeface="Arial"/>
                <a:cs typeface="Arial"/>
              </a:defRPr>
            </a:pPr>
            <a:r>
              <a:rPr lang="en-US"/>
              <a:t>Nuts RAS without 1% MQ diln corrn</a:t>
            </a:r>
          </a:p>
        </c:rich>
      </c:tx>
      <c:layout>
        <c:manualLayout>
          <c:xMode val="edge"/>
          <c:yMode val="edge"/>
          <c:x val="0.30476152980877391"/>
          <c:y val="2.6768691851261781E-2"/>
        </c:manualLayout>
      </c:layout>
      <c:overlay val="0"/>
      <c:spPr>
        <a:noFill/>
        <a:ln w="25400">
          <a:noFill/>
        </a:ln>
      </c:spPr>
    </c:title>
    <c:autoTitleDeleted val="0"/>
    <c:plotArea>
      <c:layout>
        <c:manualLayout>
          <c:layoutTarget val="inner"/>
          <c:xMode val="edge"/>
          <c:yMode val="edge"/>
          <c:x val="0.15476172483988462"/>
          <c:y val="0.10898671743053656"/>
          <c:w val="0.64285639548875151"/>
          <c:h val="0.79541183247549485"/>
        </c:manualLayout>
      </c:layout>
      <c:scatterChart>
        <c:scatterStyle val="lineMarker"/>
        <c:varyColors val="0"/>
        <c:ser>
          <c:idx val="0"/>
          <c:order val="0"/>
          <c:tx>
            <c:v>phosphate</c:v>
          </c:tx>
          <c:spPr>
            <a:ln w="25400">
              <a:solidFill>
                <a:srgbClr val="FFCC99"/>
              </a:solidFill>
              <a:prstDash val="solid"/>
            </a:ln>
          </c:spPr>
          <c:marker>
            <c:symbol val="circle"/>
            <c:size val="5"/>
            <c:spPr>
              <a:solidFill>
                <a:srgbClr val="DD0806"/>
              </a:solidFill>
              <a:ln>
                <a:solidFill>
                  <a:srgbClr val="F20884"/>
                </a:solidFill>
                <a:prstDash val="solid"/>
              </a:ln>
            </c:spPr>
          </c:marker>
          <c:xVal>
            <c:numRef>
              <c:f>nuts!$B$5:$B$28</c:f>
              <c:numCache>
                <c:formatCode>General</c:formatCode>
                <c:ptCount val="24"/>
                <c:pt idx="0">
                  <c:v>1</c:v>
                </c:pt>
                <c:pt idx="1">
                  <c:v>3</c:v>
                </c:pt>
                <c:pt idx="2">
                  <c:v>5</c:v>
                </c:pt>
                <c:pt idx="3">
                  <c:v>7</c:v>
                </c:pt>
                <c:pt idx="4">
                  <c:v>9</c:v>
                </c:pt>
                <c:pt idx="5">
                  <c:v>11</c:v>
                </c:pt>
                <c:pt idx="6">
                  <c:v>13</c:v>
                </c:pt>
                <c:pt idx="7">
                  <c:v>15</c:v>
                </c:pt>
                <c:pt idx="8">
                  <c:v>17</c:v>
                </c:pt>
                <c:pt idx="9">
                  <c:v>19</c:v>
                </c:pt>
                <c:pt idx="10">
                  <c:v>21</c:v>
                </c:pt>
                <c:pt idx="11">
                  <c:v>23</c:v>
                </c:pt>
                <c:pt idx="12">
                  <c:v>25</c:v>
                </c:pt>
                <c:pt idx="13">
                  <c:v>27</c:v>
                </c:pt>
                <c:pt idx="14">
                  <c:v>29</c:v>
                </c:pt>
                <c:pt idx="15">
                  <c:v>31</c:v>
                </c:pt>
                <c:pt idx="16">
                  <c:v>33</c:v>
                </c:pt>
                <c:pt idx="17">
                  <c:v>35</c:v>
                </c:pt>
                <c:pt idx="18">
                  <c:v>37</c:v>
                </c:pt>
                <c:pt idx="19">
                  <c:v>39</c:v>
                </c:pt>
                <c:pt idx="20">
                  <c:v>41</c:v>
                </c:pt>
                <c:pt idx="21">
                  <c:v>43</c:v>
                </c:pt>
                <c:pt idx="22">
                  <c:v>45</c:v>
                </c:pt>
                <c:pt idx="23">
                  <c:v>47</c:v>
                </c:pt>
              </c:numCache>
            </c:numRef>
          </c:xVal>
          <c:yVal>
            <c:numRef>
              <c:f>nuts!$C$5:$C$28</c:f>
              <c:numCache>
                <c:formatCode>0.00</c:formatCode>
                <c:ptCount val="24"/>
                <c:pt idx="0">
                  <c:v>1.0018713453210379</c:v>
                </c:pt>
                <c:pt idx="1">
                  <c:v>1.0206895878194846</c:v>
                </c:pt>
                <c:pt idx="2">
                  <c:v>3.8686944266088612</c:v>
                </c:pt>
                <c:pt idx="3">
                  <c:v>1.1063582002245311</c:v>
                </c:pt>
                <c:pt idx="4">
                  <c:v>1.0451271268360722</c:v>
                </c:pt>
                <c:pt idx="5">
                  <c:v>1.1397307059472164</c:v>
                </c:pt>
                <c:pt idx="6">
                  <c:v>1.180993215308193</c:v>
                </c:pt>
                <c:pt idx="7">
                  <c:v>0.79126546117507313</c:v>
                </c:pt>
                <c:pt idx="8">
                  <c:v>1.1096034636216663</c:v>
                </c:pt>
                <c:pt idx="9">
                  <c:v>1.2384295773814626</c:v>
                </c:pt>
                <c:pt idx="10">
                  <c:v>0.99215595990582828</c:v>
                </c:pt>
                <c:pt idx="11">
                  <c:v>1.0045056790577775</c:v>
                </c:pt>
                <c:pt idx="12">
                  <c:v>0.90404548257453743</c:v>
                </c:pt>
                <c:pt idx="13">
                  <c:v>0.95660117255728827</c:v>
                </c:pt>
                <c:pt idx="14">
                  <c:v>0.98250081006453471</c:v>
                </c:pt>
                <c:pt idx="15">
                  <c:v>0.82723617647901537</c:v>
                </c:pt>
                <c:pt idx="16">
                  <c:v>0.80559634694387539</c:v>
                </c:pt>
                <c:pt idx="17">
                  <c:v>0.8255996511704411</c:v>
                </c:pt>
                <c:pt idx="18">
                  <c:v>0.85553137178505101</c:v>
                </c:pt>
                <c:pt idx="19">
                  <c:v>0.85862740274628691</c:v>
                </c:pt>
                <c:pt idx="20">
                  <c:v>0.99577292186152233</c:v>
                </c:pt>
                <c:pt idx="21">
                  <c:v>0.88279693714838559</c:v>
                </c:pt>
                <c:pt idx="22">
                  <c:v>0.83077675731405565</c:v>
                </c:pt>
                <c:pt idx="23">
                  <c:v>0.80634607723952134</c:v>
                </c:pt>
              </c:numCache>
            </c:numRef>
          </c:yVal>
          <c:smooth val="0"/>
          <c:extLst>
            <c:ext xmlns:c16="http://schemas.microsoft.com/office/drawing/2014/chart" uri="{C3380CC4-5D6E-409C-BE32-E72D297353CC}">
              <c16:uniqueId val="{00000000-6853-CC4B-A57D-61382291D698}"/>
            </c:ext>
          </c:extLst>
        </c:ser>
        <c:ser>
          <c:idx val="1"/>
          <c:order val="1"/>
          <c:tx>
            <c:v>silicate</c:v>
          </c:tx>
          <c:spPr>
            <a:ln w="25400">
              <a:solidFill>
                <a:srgbClr val="FEA746"/>
              </a:solidFill>
              <a:prstDash val="solid"/>
            </a:ln>
          </c:spPr>
          <c:marker>
            <c:symbol val="circle"/>
            <c:size val="5"/>
            <c:spPr>
              <a:solidFill>
                <a:srgbClr val="FFCC00"/>
              </a:solidFill>
              <a:ln>
                <a:solidFill>
                  <a:srgbClr val="FF6600"/>
                </a:solidFill>
                <a:prstDash val="solid"/>
              </a:ln>
            </c:spPr>
          </c:marker>
          <c:xVal>
            <c:numRef>
              <c:f>nuts!$B$5:$B$28</c:f>
              <c:numCache>
                <c:formatCode>General</c:formatCode>
                <c:ptCount val="24"/>
                <c:pt idx="0">
                  <c:v>1</c:v>
                </c:pt>
                <c:pt idx="1">
                  <c:v>3</c:v>
                </c:pt>
                <c:pt idx="2">
                  <c:v>5</c:v>
                </c:pt>
                <c:pt idx="3">
                  <c:v>7</c:v>
                </c:pt>
                <c:pt idx="4">
                  <c:v>9</c:v>
                </c:pt>
                <c:pt idx="5">
                  <c:v>11</c:v>
                </c:pt>
                <c:pt idx="6">
                  <c:v>13</c:v>
                </c:pt>
                <c:pt idx="7">
                  <c:v>15</c:v>
                </c:pt>
                <c:pt idx="8">
                  <c:v>17</c:v>
                </c:pt>
                <c:pt idx="9">
                  <c:v>19</c:v>
                </c:pt>
                <c:pt idx="10">
                  <c:v>21</c:v>
                </c:pt>
                <c:pt idx="11">
                  <c:v>23</c:v>
                </c:pt>
                <c:pt idx="12">
                  <c:v>25</c:v>
                </c:pt>
                <c:pt idx="13">
                  <c:v>27</c:v>
                </c:pt>
                <c:pt idx="14">
                  <c:v>29</c:v>
                </c:pt>
                <c:pt idx="15">
                  <c:v>31</c:v>
                </c:pt>
                <c:pt idx="16">
                  <c:v>33</c:v>
                </c:pt>
                <c:pt idx="17">
                  <c:v>35</c:v>
                </c:pt>
                <c:pt idx="18">
                  <c:v>37</c:v>
                </c:pt>
                <c:pt idx="19">
                  <c:v>39</c:v>
                </c:pt>
                <c:pt idx="20">
                  <c:v>41</c:v>
                </c:pt>
                <c:pt idx="21">
                  <c:v>43</c:v>
                </c:pt>
                <c:pt idx="22">
                  <c:v>45</c:v>
                </c:pt>
                <c:pt idx="23">
                  <c:v>47</c:v>
                </c:pt>
              </c:numCache>
            </c:numRef>
          </c:xVal>
          <c:yVal>
            <c:numRef>
              <c:f>nuts!$D$5:$D$28</c:f>
              <c:numCache>
                <c:formatCode>0.00</c:formatCode>
                <c:ptCount val="24"/>
                <c:pt idx="0">
                  <c:v>2.7489519318249731</c:v>
                </c:pt>
                <c:pt idx="1">
                  <c:v>3.0750119800133286</c:v>
                </c:pt>
                <c:pt idx="2">
                  <c:v>3.5580911119453349</c:v>
                </c:pt>
                <c:pt idx="3">
                  <c:v>3.3154491045055017</c:v>
                </c:pt>
                <c:pt idx="4">
                  <c:v>3.2199815721470086</c:v>
                </c:pt>
                <c:pt idx="5">
                  <c:v>3.2519675432104349</c:v>
                </c:pt>
                <c:pt idx="6">
                  <c:v>2.9952441794645388</c:v>
                </c:pt>
                <c:pt idx="7">
                  <c:v>2.527964062170156</c:v>
                </c:pt>
                <c:pt idx="8">
                  <c:v>2.8634444493683322</c:v>
                </c:pt>
                <c:pt idx="9">
                  <c:v>1.998362004448202</c:v>
                </c:pt>
                <c:pt idx="10">
                  <c:v>2.301294855796868</c:v>
                </c:pt>
                <c:pt idx="11">
                  <c:v>1.3776304892973277</c:v>
                </c:pt>
                <c:pt idx="12">
                  <c:v>1.3089910590422993</c:v>
                </c:pt>
                <c:pt idx="13">
                  <c:v>1.1049404545137276</c:v>
                </c:pt>
                <c:pt idx="14">
                  <c:v>1.2756329804389428</c:v>
                </c:pt>
                <c:pt idx="15">
                  <c:v>0.80635348560660969</c:v>
                </c:pt>
                <c:pt idx="16">
                  <c:v>0.85499111663717708</c:v>
                </c:pt>
                <c:pt idx="17">
                  <c:v>0.7776525941468444</c:v>
                </c:pt>
                <c:pt idx="18">
                  <c:v>1.331776453078648</c:v>
                </c:pt>
                <c:pt idx="19">
                  <c:v>1.0352409636186826</c:v>
                </c:pt>
                <c:pt idx="20">
                  <c:v>1.1755109001343804</c:v>
                </c:pt>
                <c:pt idx="21">
                  <c:v>1.2086176616548774</c:v>
                </c:pt>
                <c:pt idx="22">
                  <c:v>1.2173502809559977</c:v>
                </c:pt>
                <c:pt idx="23">
                  <c:v>1.1549189587700175</c:v>
                </c:pt>
              </c:numCache>
            </c:numRef>
          </c:yVal>
          <c:smooth val="0"/>
          <c:extLst>
            <c:ext xmlns:c16="http://schemas.microsoft.com/office/drawing/2014/chart" uri="{C3380CC4-5D6E-409C-BE32-E72D297353CC}">
              <c16:uniqueId val="{00000001-6853-CC4B-A57D-61382291D698}"/>
            </c:ext>
          </c:extLst>
        </c:ser>
        <c:ser>
          <c:idx val="2"/>
          <c:order val="2"/>
          <c:tx>
            <c:v>nitrate</c:v>
          </c:tx>
          <c:spPr>
            <a:ln w="25400">
              <a:solidFill>
                <a:srgbClr val="33CCCC"/>
              </a:solidFill>
              <a:prstDash val="solid"/>
            </a:ln>
          </c:spPr>
          <c:marker>
            <c:symbol val="circle"/>
            <c:size val="5"/>
            <c:spPr>
              <a:solidFill>
                <a:srgbClr val="33CCCC"/>
              </a:solidFill>
              <a:ln>
                <a:solidFill>
                  <a:srgbClr val="3366FF"/>
                </a:solidFill>
                <a:prstDash val="solid"/>
              </a:ln>
            </c:spPr>
          </c:marker>
          <c:xVal>
            <c:numRef>
              <c:f>nuts!$B$5:$B$28</c:f>
              <c:numCache>
                <c:formatCode>General</c:formatCode>
                <c:ptCount val="24"/>
                <c:pt idx="0">
                  <c:v>1</c:v>
                </c:pt>
                <c:pt idx="1">
                  <c:v>3</c:v>
                </c:pt>
                <c:pt idx="2">
                  <c:v>5</c:v>
                </c:pt>
                <c:pt idx="3">
                  <c:v>7</c:v>
                </c:pt>
                <c:pt idx="4">
                  <c:v>9</c:v>
                </c:pt>
                <c:pt idx="5">
                  <c:v>11</c:v>
                </c:pt>
                <c:pt idx="6">
                  <c:v>13</c:v>
                </c:pt>
                <c:pt idx="7">
                  <c:v>15</c:v>
                </c:pt>
                <c:pt idx="8">
                  <c:v>17</c:v>
                </c:pt>
                <c:pt idx="9">
                  <c:v>19</c:v>
                </c:pt>
                <c:pt idx="10">
                  <c:v>21</c:v>
                </c:pt>
                <c:pt idx="11">
                  <c:v>23</c:v>
                </c:pt>
                <c:pt idx="12">
                  <c:v>25</c:v>
                </c:pt>
                <c:pt idx="13">
                  <c:v>27</c:v>
                </c:pt>
                <c:pt idx="14">
                  <c:v>29</c:v>
                </c:pt>
                <c:pt idx="15">
                  <c:v>31</c:v>
                </c:pt>
                <c:pt idx="16">
                  <c:v>33</c:v>
                </c:pt>
                <c:pt idx="17">
                  <c:v>35</c:v>
                </c:pt>
                <c:pt idx="18">
                  <c:v>37</c:v>
                </c:pt>
                <c:pt idx="19">
                  <c:v>39</c:v>
                </c:pt>
                <c:pt idx="20">
                  <c:v>41</c:v>
                </c:pt>
                <c:pt idx="21">
                  <c:v>43</c:v>
                </c:pt>
                <c:pt idx="22">
                  <c:v>45</c:v>
                </c:pt>
                <c:pt idx="23">
                  <c:v>47</c:v>
                </c:pt>
              </c:numCache>
            </c:numRef>
          </c:xVal>
          <c:yVal>
            <c:numRef>
              <c:f>nuts!$E$5:$E$28</c:f>
              <c:numCache>
                <c:formatCode>0.00</c:formatCode>
                <c:ptCount val="24"/>
                <c:pt idx="0">
                  <c:v>13.954583168029785</c:v>
                </c:pt>
                <c:pt idx="1">
                  <c:v>14.635932922363281</c:v>
                </c:pt>
                <c:pt idx="2">
                  <c:v>14.502432823181152</c:v>
                </c:pt>
                <c:pt idx="3">
                  <c:v>15.078328132629395</c:v>
                </c:pt>
                <c:pt idx="4">
                  <c:v>14.335990905761719</c:v>
                </c:pt>
                <c:pt idx="5">
                  <c:v>14.002256393432617</c:v>
                </c:pt>
                <c:pt idx="6">
                  <c:v>12.002001762390137</c:v>
                </c:pt>
                <c:pt idx="7">
                  <c:v>9.4282045364379883</c:v>
                </c:pt>
                <c:pt idx="8">
                  <c:v>12.815449714660645</c:v>
                </c:pt>
                <c:pt idx="9">
                  <c:v>12.066460609436035</c:v>
                </c:pt>
                <c:pt idx="10">
                  <c:v>11.702966690063477</c:v>
                </c:pt>
                <c:pt idx="11">
                  <c:v>11.609045028686523</c:v>
                </c:pt>
                <c:pt idx="12">
                  <c:v>10.336405754089355</c:v>
                </c:pt>
                <c:pt idx="13">
                  <c:v>10.566847801208496</c:v>
                </c:pt>
                <c:pt idx="14">
                  <c:v>10.571516990661621</c:v>
                </c:pt>
                <c:pt idx="15">
                  <c:v>8.9485483169555664</c:v>
                </c:pt>
                <c:pt idx="16">
                  <c:v>8.6263294219970703</c:v>
                </c:pt>
                <c:pt idx="17">
                  <c:v>9.5721006393432617</c:v>
                </c:pt>
                <c:pt idx="18">
                  <c:v>9.7862653732299805</c:v>
                </c:pt>
                <c:pt idx="19">
                  <c:v>9.6303310394287109</c:v>
                </c:pt>
                <c:pt idx="20">
                  <c:v>9.376708984375</c:v>
                </c:pt>
                <c:pt idx="21">
                  <c:v>8.5215091705322266</c:v>
                </c:pt>
                <c:pt idx="22">
                  <c:v>8.4410896301269531</c:v>
                </c:pt>
                <c:pt idx="23">
                  <c:v>8.6699895858764648</c:v>
                </c:pt>
              </c:numCache>
            </c:numRef>
          </c:yVal>
          <c:smooth val="0"/>
          <c:extLst>
            <c:ext xmlns:c16="http://schemas.microsoft.com/office/drawing/2014/chart" uri="{C3380CC4-5D6E-409C-BE32-E72D297353CC}">
              <c16:uniqueId val="{00000002-6853-CC4B-A57D-61382291D698}"/>
            </c:ext>
          </c:extLst>
        </c:ser>
        <c:ser>
          <c:idx val="3"/>
          <c:order val="3"/>
          <c:tx>
            <c:v>13C_DIC</c:v>
          </c:tx>
          <c:spPr>
            <a:ln w="25400">
              <a:solidFill>
                <a:srgbClr val="CC99FF"/>
              </a:solidFill>
              <a:prstDash val="solid"/>
            </a:ln>
          </c:spPr>
          <c:marker>
            <c:symbol val="triangle"/>
            <c:size val="7"/>
            <c:spPr>
              <a:solidFill>
                <a:srgbClr val="8064A2">
                  <a:alpha val="20000"/>
                </a:srgbClr>
              </a:solidFill>
              <a:ln>
                <a:solidFill>
                  <a:srgbClr val="666699"/>
                </a:solidFill>
                <a:prstDash val="solid"/>
              </a:ln>
            </c:spPr>
          </c:marker>
          <c:xVal>
            <c:numRef>
              <c:f>nuts!$B$5:$B$28</c:f>
              <c:numCache>
                <c:formatCode>General</c:formatCode>
                <c:ptCount val="24"/>
                <c:pt idx="0">
                  <c:v>1</c:v>
                </c:pt>
                <c:pt idx="1">
                  <c:v>3</c:v>
                </c:pt>
                <c:pt idx="2">
                  <c:v>5</c:v>
                </c:pt>
                <c:pt idx="3">
                  <c:v>7</c:v>
                </c:pt>
                <c:pt idx="4">
                  <c:v>9</c:v>
                </c:pt>
                <c:pt idx="5">
                  <c:v>11</c:v>
                </c:pt>
                <c:pt idx="6">
                  <c:v>13</c:v>
                </c:pt>
                <c:pt idx="7">
                  <c:v>15</c:v>
                </c:pt>
                <c:pt idx="8">
                  <c:v>17</c:v>
                </c:pt>
                <c:pt idx="9">
                  <c:v>19</c:v>
                </c:pt>
                <c:pt idx="10">
                  <c:v>21</c:v>
                </c:pt>
                <c:pt idx="11">
                  <c:v>23</c:v>
                </c:pt>
                <c:pt idx="12">
                  <c:v>25</c:v>
                </c:pt>
                <c:pt idx="13">
                  <c:v>27</c:v>
                </c:pt>
                <c:pt idx="14">
                  <c:v>29</c:v>
                </c:pt>
                <c:pt idx="15">
                  <c:v>31</c:v>
                </c:pt>
                <c:pt idx="16">
                  <c:v>33</c:v>
                </c:pt>
                <c:pt idx="17">
                  <c:v>35</c:v>
                </c:pt>
                <c:pt idx="18">
                  <c:v>37</c:v>
                </c:pt>
                <c:pt idx="19">
                  <c:v>39</c:v>
                </c:pt>
                <c:pt idx="20">
                  <c:v>41</c:v>
                </c:pt>
                <c:pt idx="21">
                  <c:v>43</c:v>
                </c:pt>
                <c:pt idx="22">
                  <c:v>45</c:v>
                </c:pt>
                <c:pt idx="23">
                  <c:v>47</c:v>
                </c:pt>
              </c:numCache>
            </c:numRef>
          </c:xVal>
          <c:yVal>
            <c:numRef>
              <c:f>'13C_DIC'!$A$2:$A$24</c:f>
              <c:numCache>
                <c:formatCode>0.00</c:formatCode>
                <c:ptCount val="23"/>
                <c:pt idx="0">
                  <c:v>1.0391249999999999</c:v>
                </c:pt>
                <c:pt idx="1">
                  <c:v>1.1146249999999998</c:v>
                </c:pt>
                <c:pt idx="2">
                  <c:v>1.405125</c:v>
                </c:pt>
                <c:pt idx="3">
                  <c:v>1.0921249999999998</c:v>
                </c:pt>
                <c:pt idx="4">
                  <c:v>1.0176249999999998</c:v>
                </c:pt>
                <c:pt idx="5">
                  <c:v>1.1906249999999998</c:v>
                </c:pt>
                <c:pt idx="7">
                  <c:v>1.1101249999999998</c:v>
                </c:pt>
                <c:pt idx="9">
                  <c:v>1.1001249999999998</c:v>
                </c:pt>
                <c:pt idx="10">
                  <c:v>1.0851249999999999</c:v>
                </c:pt>
                <c:pt idx="11">
                  <c:v>1.0456249999999998</c:v>
                </c:pt>
                <c:pt idx="12">
                  <c:v>1.1271249999999999</c:v>
                </c:pt>
                <c:pt idx="13">
                  <c:v>1.1711249999999997</c:v>
                </c:pt>
                <c:pt idx="14">
                  <c:v>1.2926249999999997</c:v>
                </c:pt>
                <c:pt idx="15">
                  <c:v>1.3621249999999998</c:v>
                </c:pt>
                <c:pt idx="16">
                  <c:v>1.2221249999999997</c:v>
                </c:pt>
                <c:pt idx="17">
                  <c:v>1.211125</c:v>
                </c:pt>
                <c:pt idx="18">
                  <c:v>1.3236249999999998</c:v>
                </c:pt>
                <c:pt idx="19">
                  <c:v>1.3151249999999997</c:v>
                </c:pt>
                <c:pt idx="20">
                  <c:v>1.3451249999999999</c:v>
                </c:pt>
                <c:pt idx="21">
                  <c:v>1.2811249999999998</c:v>
                </c:pt>
                <c:pt idx="22">
                  <c:v>1.4071249999999997</c:v>
                </c:pt>
              </c:numCache>
            </c:numRef>
          </c:yVal>
          <c:smooth val="0"/>
          <c:extLst>
            <c:ext xmlns:c16="http://schemas.microsoft.com/office/drawing/2014/chart" uri="{C3380CC4-5D6E-409C-BE32-E72D297353CC}">
              <c16:uniqueId val="{00000003-6853-CC4B-A57D-61382291D698}"/>
            </c:ext>
          </c:extLst>
        </c:ser>
        <c:dLbls>
          <c:showLegendKey val="0"/>
          <c:showVal val="0"/>
          <c:showCatName val="0"/>
          <c:showSerName val="0"/>
          <c:showPercent val="0"/>
          <c:showBubbleSize val="0"/>
        </c:dLbls>
        <c:axId val="69711071"/>
        <c:axId val="1"/>
      </c:scatterChart>
      <c:valAx>
        <c:axId val="69711071"/>
        <c:scaling>
          <c:orientation val="minMax"/>
        </c:scaling>
        <c:delete val="0"/>
        <c:axPos val="b"/>
        <c:majorGridlines>
          <c:spPr>
            <a:ln w="3175">
              <a:solidFill>
                <a:srgbClr val="808080"/>
              </a:solidFill>
              <a:prstDash val="solid"/>
            </a:ln>
          </c:spPr>
        </c:majorGridlines>
        <c:title>
          <c:tx>
            <c:rich>
              <a:bodyPr/>
              <a:lstStyle/>
              <a:p>
                <a:pPr>
                  <a:defRPr sz="1000" b="0" i="0" u="none" strike="noStrike" baseline="0">
                    <a:solidFill>
                      <a:srgbClr val="000000"/>
                    </a:solidFill>
                    <a:latin typeface="Arial"/>
                    <a:ea typeface="Arial"/>
                    <a:cs typeface="Arial"/>
                  </a:defRPr>
                </a:pPr>
                <a:r>
                  <a:rPr lang="en-US"/>
                  <a:t>bag number</a:t>
                </a:r>
              </a:p>
            </c:rich>
          </c:tx>
          <c:layout>
            <c:manualLayout>
              <c:xMode val="edge"/>
              <c:yMode val="edge"/>
              <c:x val="0.40714229471316088"/>
              <c:y val="0.94646363757059548"/>
            </c:manualLayout>
          </c:layout>
          <c:overlay val="0"/>
          <c:spPr>
            <a:noFill/>
            <a:ln w="25400">
              <a:noFill/>
            </a:ln>
          </c:spPr>
        </c:title>
        <c:numFmt formatCode="General" sourceLinked="1"/>
        <c:majorTickMark val="out"/>
        <c:minorTickMark val="none"/>
        <c:tickLblPos val="nextTo"/>
        <c:spPr>
          <a:ln w="12700">
            <a:solidFill>
              <a:srgbClr val="333333"/>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
        <c:crosses val="autoZero"/>
        <c:crossBetween val="midCat"/>
        <c:majorUnit val="5"/>
      </c:valAx>
      <c:valAx>
        <c:axId val="1"/>
        <c:scaling>
          <c:orientation val="minMax"/>
        </c:scaling>
        <c:delete val="0"/>
        <c:axPos val="l"/>
        <c:majorGridlines>
          <c:spPr>
            <a:ln w="3175">
              <a:solidFill>
                <a:srgbClr val="333333"/>
              </a:solidFill>
              <a:prstDash val="solid"/>
            </a:ln>
          </c:spPr>
        </c:majorGridlines>
        <c:title>
          <c:tx>
            <c:rich>
              <a:bodyPr/>
              <a:lstStyle/>
              <a:p>
                <a:pPr>
                  <a:defRPr sz="1000" b="0" i="0" u="none" strike="noStrike" baseline="0">
                    <a:solidFill>
                      <a:srgbClr val="000000"/>
                    </a:solidFill>
                    <a:latin typeface="Arial"/>
                    <a:ea typeface="Arial"/>
                    <a:cs typeface="Arial"/>
                  </a:defRPr>
                </a:pPr>
                <a:r>
                  <a:rPr lang="en-US"/>
                  <a:t>uM</a:t>
                </a:r>
              </a:p>
            </c:rich>
          </c:tx>
          <c:layout>
            <c:manualLayout>
              <c:xMode val="edge"/>
              <c:yMode val="edge"/>
              <c:x val="3.0952380952380953E-2"/>
              <c:y val="0.48948405282024571"/>
            </c:manualLayout>
          </c:layout>
          <c:overlay val="0"/>
          <c:spPr>
            <a:noFill/>
            <a:ln w="25400">
              <a:noFill/>
            </a:ln>
          </c:spPr>
        </c:title>
        <c:numFmt formatCode="0.00"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69711071"/>
        <c:crosses val="autoZero"/>
        <c:crossBetween val="midCat"/>
        <c:majorUnit val="1"/>
      </c:valAx>
      <c:spPr>
        <a:noFill/>
        <a:ln w="12700">
          <a:solidFill>
            <a:srgbClr val="808080"/>
          </a:solidFill>
          <a:prstDash val="solid"/>
        </a:ln>
      </c:spPr>
    </c:plotArea>
    <c:legend>
      <c:legendPos val="r"/>
      <c:layout>
        <c:manualLayout>
          <c:xMode val="edge"/>
          <c:yMode val="edge"/>
          <c:x val="0.83571334833145849"/>
          <c:y val="0.46845164782417764"/>
          <c:w val="0.14336951631046113"/>
          <c:h val="9.437574680596833E-2"/>
        </c:manualLayout>
      </c:layout>
      <c:overlay val="0"/>
      <c:spPr>
        <a:solidFill>
          <a:srgbClr val="FFFFFF"/>
        </a:solidFill>
        <a:ln w="25400">
          <a:noFill/>
        </a:ln>
      </c:spPr>
      <c:txPr>
        <a:bodyPr/>
        <a:lstStyle/>
        <a:p>
          <a:pPr>
            <a:defRPr sz="84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0.98425196850393704" l="0.74803149606299213" r="0.74803149606299213" t="0.98425196850393704" header="0.51181102362204722" footer="0.51181102362204722"/>
    <c:pageSetup paperSize="0" orientation="portrait" horizontalDpi="-4" verticalDpi="-4"/>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ctr" rtl="1">
              <a:defRPr sz="900" b="1" i="0" u="none" strike="noStrike" baseline="0">
                <a:solidFill>
                  <a:srgbClr val="000000"/>
                </a:solidFill>
                <a:latin typeface="Arial"/>
                <a:ea typeface="Arial"/>
                <a:cs typeface="Arial"/>
              </a:defRPr>
            </a:pPr>
            <a:r>
              <a:rPr lang="en-US"/>
              <a:t>norm TCO2</a:t>
            </a:r>
          </a:p>
        </c:rich>
      </c:tx>
      <c:layout>
        <c:manualLayout>
          <c:xMode val="edge"/>
          <c:yMode val="edge"/>
          <c:x val="0.441739161369889"/>
          <c:y val="4.0485802910999763E-2"/>
        </c:manualLayout>
      </c:layout>
      <c:overlay val="0"/>
      <c:spPr>
        <a:noFill/>
        <a:ln w="25400">
          <a:noFill/>
        </a:ln>
      </c:spPr>
    </c:title>
    <c:autoTitleDeleted val="0"/>
    <c:plotArea>
      <c:layout>
        <c:manualLayout>
          <c:layoutTarget val="inner"/>
          <c:xMode val="edge"/>
          <c:yMode val="edge"/>
          <c:x val="0.12349397590361445"/>
          <c:y val="0.26060586780460776"/>
          <c:w val="0.82530120481927716"/>
          <c:h val="0.52727233718606681"/>
        </c:manualLayout>
      </c:layout>
      <c:scatterChart>
        <c:scatterStyle val="lineMarker"/>
        <c:varyColors val="0"/>
        <c:ser>
          <c:idx val="0"/>
          <c:order val="0"/>
          <c:spPr>
            <a:ln w="28575">
              <a:noFill/>
            </a:ln>
          </c:spPr>
          <c:marker>
            <c:symbol val="diamond"/>
            <c:size val="5"/>
            <c:spPr>
              <a:solidFill>
                <a:srgbClr val="000090"/>
              </a:solidFill>
              <a:ln>
                <a:solidFill>
                  <a:srgbClr val="000090"/>
                </a:solidFill>
                <a:prstDash val="solid"/>
              </a:ln>
            </c:spPr>
          </c:marker>
          <c:yVal>
            <c:numRef>
              <c:f>'[1]SS2011_V1 and RAS data + TCO2'!$R$3:$R$49</c:f>
              <c:numCache>
                <c:formatCode>General</c:formatCode>
                <c:ptCount val="4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numCache>
            </c:numRef>
          </c:yVal>
          <c:smooth val="0"/>
          <c:extLst>
            <c:ext xmlns:c16="http://schemas.microsoft.com/office/drawing/2014/chart" uri="{C3380CC4-5D6E-409C-BE32-E72D297353CC}">
              <c16:uniqueId val="{00000000-3ECF-0942-B36A-9BFD0D42A58E}"/>
            </c:ext>
          </c:extLst>
        </c:ser>
        <c:dLbls>
          <c:showLegendKey val="0"/>
          <c:showVal val="0"/>
          <c:showCatName val="0"/>
          <c:showSerName val="0"/>
          <c:showPercent val="0"/>
          <c:showBubbleSize val="0"/>
        </c:dLbls>
        <c:axId val="518860367"/>
        <c:axId val="1"/>
      </c:scatterChart>
      <c:valAx>
        <c:axId val="518860367"/>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575" b="0" i="0" u="none" strike="noStrike" baseline="0">
                <a:solidFill>
                  <a:srgbClr val="000000"/>
                </a:solidFill>
                <a:latin typeface="Arial"/>
                <a:ea typeface="Arial"/>
                <a:cs typeface="Arial"/>
              </a:defRPr>
            </a:pPr>
            <a:endParaRPr lang="en-US"/>
          </a:p>
        </c:txPr>
        <c:crossAx val="1"/>
        <c:crosses val="autoZero"/>
        <c:crossBetween val="midCat"/>
      </c:valAx>
      <c:valAx>
        <c:axId val="1"/>
        <c:scaling>
          <c:orientation val="minMax"/>
        </c:scaling>
        <c:delete val="0"/>
        <c:axPos val="l"/>
        <c:numFmt formatCode="General" sourceLinked="1"/>
        <c:majorTickMark val="out"/>
        <c:minorTickMark val="none"/>
        <c:tickLblPos val="nextTo"/>
        <c:spPr>
          <a:ln w="3175">
            <a:solidFill>
              <a:srgbClr val="000000"/>
            </a:solidFill>
            <a:prstDash val="solid"/>
          </a:ln>
        </c:spPr>
        <c:txPr>
          <a:bodyPr rot="0" vert="horz"/>
          <a:lstStyle/>
          <a:p>
            <a:pPr>
              <a:defRPr sz="575" b="0" i="0" u="none" strike="noStrike" baseline="0">
                <a:solidFill>
                  <a:srgbClr val="000000"/>
                </a:solidFill>
                <a:latin typeface="Arial"/>
                <a:ea typeface="Arial"/>
                <a:cs typeface="Arial"/>
              </a:defRPr>
            </a:pPr>
            <a:endParaRPr lang="en-US"/>
          </a:p>
        </c:txPr>
        <c:crossAx val="518860367"/>
        <c:crosses val="autoZero"/>
        <c:crossBetween val="midCat"/>
      </c:valAx>
      <c:spPr>
        <a:solidFill>
          <a:srgbClr val="FFFFFF"/>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5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GB"/>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0.13793093363329584"/>
          <c:y val="4.6783625730994149E-2"/>
          <c:w val="0.79078335208098982"/>
          <c:h val="0.82062393516599896"/>
        </c:manualLayout>
      </c:layout>
      <c:scatterChart>
        <c:scatterStyle val="lineMarker"/>
        <c:varyColors val="0"/>
        <c:ser>
          <c:idx val="0"/>
          <c:order val="0"/>
          <c:spPr>
            <a:ln w="47625">
              <a:noFill/>
            </a:ln>
          </c:spPr>
          <c:marker>
            <c:symbol val="circle"/>
            <c:size val="7"/>
            <c:spPr>
              <a:noFill/>
              <a:ln>
                <a:solidFill>
                  <a:schemeClr val="tx1"/>
                </a:solidFill>
              </a:ln>
            </c:spPr>
          </c:marker>
          <c:trendline>
            <c:spPr>
              <a:ln w="3175">
                <a:solidFill>
                  <a:srgbClr val="000000"/>
                </a:solidFill>
                <a:prstDash val="solid"/>
              </a:ln>
            </c:spPr>
            <c:trendlineType val="linear"/>
            <c:dispRSqr val="1"/>
            <c:dispEq val="1"/>
            <c:trendlineLbl>
              <c:layout>
                <c:manualLayout>
                  <c:x val="-1.5025371828521435E-2"/>
                  <c:y val="-0.49408988824850503"/>
                </c:manualLayout>
              </c:layout>
              <c:numFmt formatCode="General" sourceLinked="0"/>
              <c:spPr>
                <a:noFill/>
                <a:ln w="25400">
                  <a:noFill/>
                </a:ln>
              </c:spPr>
              <c:txPr>
                <a:bodyPr/>
                <a:lstStyle/>
                <a:p>
                  <a:pPr algn="ctr" rtl="1">
                    <a:defRPr sz="1000" b="0" i="0" u="none" strike="noStrike" baseline="0">
                      <a:solidFill>
                        <a:srgbClr val="000000"/>
                      </a:solidFill>
                      <a:latin typeface="Calibri"/>
                      <a:ea typeface="Calibri"/>
                      <a:cs typeface="Calibri"/>
                    </a:defRPr>
                  </a:pPr>
                  <a:endParaRPr lang="en-US"/>
                </a:p>
              </c:txPr>
            </c:trendlineLbl>
          </c:trendline>
          <c:xVal>
            <c:numRef>
              <c:f>'13C_DIC'!$K$5:$K$24</c:f>
              <c:numCache>
                <c:formatCode>0.000</c:formatCode>
                <c:ptCount val="20"/>
                <c:pt idx="0">
                  <c:v>2.7132584898971488</c:v>
                </c:pt>
                <c:pt idx="1">
                  <c:v>2.6627732218686542</c:v>
                </c:pt>
                <c:pt idx="2">
                  <c:v>2.6392184875880877</c:v>
                </c:pt>
                <c:pt idx="4">
                  <c:v>2.550651452033744</c:v>
                </c:pt>
                <c:pt idx="5">
                  <c:v>2.490429753451735</c:v>
                </c:pt>
                <c:pt idx="6">
                  <c:v>2.4598423729152703</c:v>
                </c:pt>
                <c:pt idx="7">
                  <c:v>2.4517845381223036</c:v>
                </c:pt>
                <c:pt idx="8">
                  <c:v>2.3356722026638281</c:v>
                </c:pt>
                <c:pt idx="9">
                  <c:v>2.3577215341384061</c:v>
                </c:pt>
                <c:pt idx="10">
                  <c:v>2.3581633080953832</c:v>
                </c:pt>
                <c:pt idx="11">
                  <c:v>2.1914913199082058</c:v>
                </c:pt>
                <c:pt idx="12">
                  <c:v>2.1548190869234269</c:v>
                </c:pt>
                <c:pt idx="13">
                  <c:v>2.2588526839214098</c:v>
                </c:pt>
                <c:pt idx="14">
                  <c:v>2.2809799101397603</c:v>
                </c:pt>
                <c:pt idx="15">
                  <c:v>2.2649176010684933</c:v>
                </c:pt>
                <c:pt idx="16">
                  <c:v>2.2382288469100344</c:v>
                </c:pt>
                <c:pt idx="17">
                  <c:v>2.1425934578466572</c:v>
                </c:pt>
                <c:pt idx="18">
                  <c:v>2.1331114033703891</c:v>
                </c:pt>
                <c:pt idx="19">
                  <c:v>2.1598675896240778</c:v>
                </c:pt>
              </c:numCache>
            </c:numRef>
          </c:xVal>
          <c:yVal>
            <c:numRef>
              <c:f>'13C_DIC'!$A$5:$A$24</c:f>
              <c:numCache>
                <c:formatCode>0.00</c:formatCode>
                <c:ptCount val="20"/>
                <c:pt idx="0">
                  <c:v>1.0921249999999998</c:v>
                </c:pt>
                <c:pt idx="1">
                  <c:v>1.0176249999999998</c:v>
                </c:pt>
                <c:pt idx="2">
                  <c:v>1.1906249999999998</c:v>
                </c:pt>
                <c:pt idx="4">
                  <c:v>1.1101249999999998</c:v>
                </c:pt>
                <c:pt idx="6">
                  <c:v>1.1001249999999998</c:v>
                </c:pt>
                <c:pt idx="7">
                  <c:v>1.0851249999999999</c:v>
                </c:pt>
                <c:pt idx="8">
                  <c:v>1.0456249999999998</c:v>
                </c:pt>
                <c:pt idx="9">
                  <c:v>1.1271249999999999</c:v>
                </c:pt>
                <c:pt idx="10">
                  <c:v>1.1711249999999997</c:v>
                </c:pt>
                <c:pt idx="11">
                  <c:v>1.2926249999999997</c:v>
                </c:pt>
                <c:pt idx="12">
                  <c:v>1.3621249999999998</c:v>
                </c:pt>
                <c:pt idx="13">
                  <c:v>1.2221249999999997</c:v>
                </c:pt>
                <c:pt idx="14">
                  <c:v>1.211125</c:v>
                </c:pt>
                <c:pt idx="15">
                  <c:v>1.3236249999999998</c:v>
                </c:pt>
                <c:pt idx="16">
                  <c:v>1.3151249999999997</c:v>
                </c:pt>
                <c:pt idx="17">
                  <c:v>1.3451249999999999</c:v>
                </c:pt>
                <c:pt idx="18">
                  <c:v>1.2811249999999998</c:v>
                </c:pt>
                <c:pt idx="19">
                  <c:v>1.4071249999999997</c:v>
                </c:pt>
              </c:numCache>
            </c:numRef>
          </c:yVal>
          <c:smooth val="0"/>
          <c:extLst>
            <c:ext xmlns:c16="http://schemas.microsoft.com/office/drawing/2014/chart" uri="{C3380CC4-5D6E-409C-BE32-E72D297353CC}">
              <c16:uniqueId val="{00000001-5687-A048-ADAD-26BFA4A3E83F}"/>
            </c:ext>
          </c:extLst>
        </c:ser>
        <c:dLbls>
          <c:showLegendKey val="0"/>
          <c:showVal val="0"/>
          <c:showCatName val="0"/>
          <c:showSerName val="0"/>
          <c:showPercent val="0"/>
          <c:showBubbleSize val="0"/>
        </c:dLbls>
        <c:axId val="83906191"/>
        <c:axId val="1"/>
      </c:scatterChart>
      <c:valAx>
        <c:axId val="83906191"/>
        <c:scaling>
          <c:orientation val="minMax"/>
          <c:max val="2.8"/>
          <c:min val="2.1"/>
        </c:scaling>
        <c:delete val="0"/>
        <c:axPos val="b"/>
        <c:title>
          <c:tx>
            <c:rich>
              <a:bodyPr/>
              <a:lstStyle/>
              <a:p>
                <a:pPr>
                  <a:defRPr sz="1000" b="1" i="0" u="none" strike="noStrike" baseline="0">
                    <a:solidFill>
                      <a:srgbClr val="000000"/>
                    </a:solidFill>
                    <a:latin typeface="Calibri"/>
                    <a:ea typeface="Calibri"/>
                    <a:cs typeface="Calibri"/>
                  </a:defRPr>
                </a:pPr>
                <a:r>
                  <a:rPr lang="en-US"/>
                  <a:t>ln[NO3]</a:t>
                </a:r>
              </a:p>
            </c:rich>
          </c:tx>
          <c:layout>
            <c:manualLayout>
              <c:xMode val="edge"/>
              <c:yMode val="edge"/>
              <c:x val="0.42194418419216584"/>
              <c:y val="0.91228070175438591"/>
            </c:manualLayout>
          </c:layout>
          <c:overlay val="0"/>
          <c:spPr>
            <a:noFill/>
            <a:ln w="25400">
              <a:noFill/>
            </a:ln>
          </c:spPr>
        </c:title>
        <c:numFmt formatCode="0.000" sourceLinked="1"/>
        <c:majorTickMark val="out"/>
        <c:minorTickMark val="none"/>
        <c:tickLblPos val="nextTo"/>
        <c:spPr>
          <a:ln w="3175">
            <a:solidFill>
              <a:srgbClr val="808080"/>
            </a:solidFill>
            <a:prstDash val="solid"/>
          </a:ln>
        </c:spPr>
        <c:txPr>
          <a:bodyPr rot="0" vert="horz"/>
          <a:lstStyle/>
          <a:p>
            <a:pPr>
              <a:defRPr sz="1000" b="0" i="0" u="none" strike="noStrike" baseline="0">
                <a:solidFill>
                  <a:srgbClr val="000000"/>
                </a:solidFill>
                <a:latin typeface="Calibri"/>
                <a:ea typeface="Calibri"/>
                <a:cs typeface="Calibri"/>
              </a:defRPr>
            </a:pPr>
            <a:endParaRPr lang="en-US"/>
          </a:p>
        </c:txPr>
        <c:crossAx val="1"/>
        <c:crosses val="autoZero"/>
        <c:crossBetween val="midCat"/>
      </c:valAx>
      <c:valAx>
        <c:axId val="1"/>
        <c:scaling>
          <c:orientation val="minMax"/>
          <c:min val="1"/>
        </c:scaling>
        <c:delete val="0"/>
        <c:axPos val="l"/>
        <c:majorGridlines>
          <c:spPr>
            <a:ln w="3175">
              <a:solidFill>
                <a:srgbClr val="808080"/>
              </a:solidFill>
              <a:prstDash val="solid"/>
            </a:ln>
          </c:spPr>
        </c:majorGridlines>
        <c:title>
          <c:tx>
            <c:rich>
              <a:bodyPr/>
              <a:lstStyle/>
              <a:p>
                <a:pPr>
                  <a:defRPr sz="1000" b="1" i="0" u="none" strike="noStrike" baseline="0">
                    <a:solidFill>
                      <a:srgbClr val="000000"/>
                    </a:solidFill>
                    <a:latin typeface="Calibri"/>
                    <a:ea typeface="Calibri"/>
                    <a:cs typeface="Calibri"/>
                  </a:defRPr>
                </a:pPr>
                <a:r>
                  <a:rPr lang="en-US"/>
                  <a:t>d13/12C DIC</a:t>
                </a:r>
              </a:p>
            </c:rich>
          </c:tx>
          <c:overlay val="0"/>
          <c:spPr>
            <a:noFill/>
            <a:ln w="25400">
              <a:noFill/>
            </a:ln>
          </c:spPr>
        </c:title>
        <c:numFmt formatCode="0.00" sourceLinked="1"/>
        <c:majorTickMark val="out"/>
        <c:minorTickMark val="none"/>
        <c:tickLblPos val="nextTo"/>
        <c:spPr>
          <a:ln w="3175">
            <a:solidFill>
              <a:srgbClr val="808080"/>
            </a:solidFill>
            <a:prstDash val="solid"/>
          </a:ln>
        </c:spPr>
        <c:txPr>
          <a:bodyPr rot="0" vert="horz"/>
          <a:lstStyle/>
          <a:p>
            <a:pPr>
              <a:defRPr sz="1000" b="0" i="0" u="none" strike="noStrike" baseline="0">
                <a:solidFill>
                  <a:srgbClr val="000000"/>
                </a:solidFill>
                <a:latin typeface="Calibri"/>
                <a:ea typeface="Calibri"/>
                <a:cs typeface="Calibri"/>
              </a:defRPr>
            </a:pPr>
            <a:endParaRPr lang="en-US"/>
          </a:p>
        </c:txPr>
        <c:crossAx val="83906191"/>
        <c:crosses val="autoZero"/>
        <c:crossBetween val="midCat"/>
      </c:valAx>
      <c:spPr>
        <a:solidFill>
          <a:srgbClr val="FFFFFF"/>
        </a:solidFill>
        <a:ln w="25400">
          <a:noFill/>
        </a:ln>
      </c:spPr>
    </c:plotArea>
    <c:plotVisOnly val="1"/>
    <c:dispBlanksAs val="gap"/>
    <c:showDLblsOverMax val="0"/>
  </c:chart>
  <c:spPr>
    <a:solidFill>
      <a:srgbClr val="FFFFFF"/>
    </a:solidFill>
    <a:ln w="3175">
      <a:solidFill>
        <a:srgbClr val="808080"/>
      </a:solidFill>
      <a:prstDash val="solid"/>
    </a:ln>
  </c:spPr>
  <c:txPr>
    <a:bodyPr/>
    <a:lstStyle/>
    <a:p>
      <a:pPr>
        <a:defRPr sz="1000" b="0" i="0" u="none" strike="noStrike" baseline="0">
          <a:solidFill>
            <a:srgbClr val="000000"/>
          </a:solidFill>
          <a:latin typeface="Calibri"/>
          <a:ea typeface="Calibri"/>
          <a:cs typeface="Calibri"/>
        </a:defRPr>
      </a:pPr>
      <a:endParaRPr lang="en-US"/>
    </a:p>
  </c:txPr>
  <c:printSettings>
    <c:headerFooter alignWithMargins="0"/>
    <c:pageMargins b="1" l="0.75" r="0.75" t="1" header="0.5" footer="0.5"/>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GB"/>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scatterChart>
        <c:scatterStyle val="lineMarker"/>
        <c:varyColors val="0"/>
        <c:ser>
          <c:idx val="0"/>
          <c:order val="0"/>
          <c:spPr>
            <a:ln w="47625">
              <a:noFill/>
            </a:ln>
          </c:spPr>
          <c:marker>
            <c:symbol val="circle"/>
            <c:size val="7"/>
            <c:spPr>
              <a:noFill/>
            </c:spPr>
          </c:marker>
          <c:dLbls>
            <c:spPr>
              <a:noFill/>
              <a:ln w="25400">
                <a:noFill/>
              </a:ln>
            </c:spPr>
            <c:txPr>
              <a:bodyPr wrap="square" lIns="38100" tIns="19050" rIns="38100" bIns="19050" anchor="ctr">
                <a:spAutoFit/>
              </a:bodyPr>
              <a:lstStyle/>
              <a:p>
                <a:pPr algn="ctr" rtl="1">
                  <a:defRPr sz="1000" b="0" i="0" u="none" strike="noStrike" baseline="0">
                    <a:solidFill>
                      <a:srgbClr val="000000"/>
                    </a:solidFill>
                    <a:latin typeface="Calibri"/>
                    <a:ea typeface="Calibri"/>
                    <a:cs typeface="Calibri"/>
                  </a:defRPr>
                </a:pPr>
                <a:endParaRPr lang="en-US"/>
              </a:p>
            </c:txPr>
            <c:dLblPos val="b"/>
            <c:showLegendKey val="0"/>
            <c:showVal val="0"/>
            <c:showCatName val="1"/>
            <c:showSerName val="0"/>
            <c:showPercent val="0"/>
            <c:showBubbleSize val="0"/>
            <c:showLeaderLines val="0"/>
            <c:extLst>
              <c:ext xmlns:c15="http://schemas.microsoft.com/office/drawing/2012/chart" uri="{CE6537A1-D6FC-4f65-9D91-7224C49458BB}">
                <c15:showLeaderLines val="0"/>
              </c:ext>
            </c:extLst>
          </c:dLbls>
          <c:trendline>
            <c:spPr>
              <a:ln w="3175">
                <a:solidFill>
                  <a:srgbClr val="000000"/>
                </a:solidFill>
                <a:prstDash val="solid"/>
              </a:ln>
            </c:spPr>
            <c:trendlineType val="linear"/>
            <c:dispRSqr val="1"/>
            <c:dispEq val="1"/>
            <c:trendlineLbl>
              <c:layout>
                <c:manualLayout>
                  <c:x val="6.3747812773403328E-2"/>
                  <c:y val="-0.21142862350539515"/>
                </c:manualLayout>
              </c:layout>
              <c:numFmt formatCode="General" sourceLinked="0"/>
              <c:spPr>
                <a:noFill/>
                <a:ln w="25400">
                  <a:noFill/>
                </a:ln>
              </c:spPr>
              <c:txPr>
                <a:bodyPr/>
                <a:lstStyle/>
                <a:p>
                  <a:pPr algn="ctr" rtl="1">
                    <a:defRPr sz="1000" b="0" i="0" u="none" strike="noStrike" baseline="0">
                      <a:solidFill>
                        <a:srgbClr val="000000"/>
                      </a:solidFill>
                      <a:latin typeface="Calibri"/>
                      <a:ea typeface="Calibri"/>
                      <a:cs typeface="Calibri"/>
                    </a:defRPr>
                  </a:pPr>
                  <a:endParaRPr lang="en-US"/>
                </a:p>
              </c:txPr>
            </c:trendlineLbl>
          </c:trendline>
          <c:xVal>
            <c:numRef>
              <c:f>'13C_DIC'!$E$5:$E$24</c:f>
              <c:numCache>
                <c:formatCode>General</c:formatCode>
                <c:ptCount val="20"/>
                <c:pt idx="0">
                  <c:v>7</c:v>
                </c:pt>
                <c:pt idx="1">
                  <c:v>9</c:v>
                </c:pt>
                <c:pt idx="2">
                  <c:v>11</c:v>
                </c:pt>
                <c:pt idx="4">
                  <c:v>17</c:v>
                </c:pt>
                <c:pt idx="5">
                  <c:v>19</c:v>
                </c:pt>
                <c:pt idx="6">
                  <c:v>21</c:v>
                </c:pt>
                <c:pt idx="7">
                  <c:v>23</c:v>
                </c:pt>
                <c:pt idx="8">
                  <c:v>25</c:v>
                </c:pt>
                <c:pt idx="9">
                  <c:v>27</c:v>
                </c:pt>
                <c:pt idx="10">
                  <c:v>29</c:v>
                </c:pt>
                <c:pt idx="11">
                  <c:v>31</c:v>
                </c:pt>
                <c:pt idx="12">
                  <c:v>33</c:v>
                </c:pt>
                <c:pt idx="13">
                  <c:v>35</c:v>
                </c:pt>
                <c:pt idx="14">
                  <c:v>37</c:v>
                </c:pt>
                <c:pt idx="15">
                  <c:v>39</c:v>
                </c:pt>
                <c:pt idx="16">
                  <c:v>41</c:v>
                </c:pt>
                <c:pt idx="17">
                  <c:v>43</c:v>
                </c:pt>
                <c:pt idx="18">
                  <c:v>45</c:v>
                </c:pt>
                <c:pt idx="19">
                  <c:v>47</c:v>
                </c:pt>
              </c:numCache>
            </c:numRef>
          </c:xVal>
          <c:yVal>
            <c:numRef>
              <c:f>'13C_DIC'!$M$5:$M$24</c:f>
              <c:numCache>
                <c:formatCode>0.00</c:formatCode>
                <c:ptCount val="20"/>
                <c:pt idx="0">
                  <c:v>13.628794118911312</c:v>
                </c:pt>
                <c:pt idx="1">
                  <c:v>13.716982879548119</c:v>
                </c:pt>
                <c:pt idx="2">
                  <c:v>12.285583182384748</c:v>
                </c:pt>
                <c:pt idx="4">
                  <c:v>11.549576163751269</c:v>
                </c:pt>
                <c:pt idx="5">
                  <c:v>9.7433562875245414</c:v>
                </c:pt>
                <c:pt idx="6">
                  <c:v>11.795490994353628</c:v>
                </c:pt>
                <c:pt idx="7">
                  <c:v>11.556973017390765</c:v>
                </c:pt>
                <c:pt idx="8">
                  <c:v>11.433501912595567</c:v>
                </c:pt>
                <c:pt idx="9">
                  <c:v>11.046241740390169</c:v>
                </c:pt>
                <c:pt idx="10">
                  <c:v>10.759804859567739</c:v>
                </c:pt>
                <c:pt idx="11">
                  <c:v>10.817404474552214</c:v>
                </c:pt>
                <c:pt idx="12">
                  <c:v>10.708004641185461</c:v>
                </c:pt>
                <c:pt idx="13">
                  <c:v>11.594119045197061</c:v>
                </c:pt>
                <c:pt idx="14">
                  <c:v>11.438815332757596</c:v>
                </c:pt>
                <c:pt idx="15">
                  <c:v>11.215960506998107</c:v>
                </c:pt>
                <c:pt idx="16">
                  <c:v>9.4165133219790214</c:v>
                </c:pt>
                <c:pt idx="17">
                  <c:v>9.6528531216458919</c:v>
                </c:pt>
                <c:pt idx="18">
                  <c:v>10.160478799885343</c:v>
                </c:pt>
                <c:pt idx="19">
                  <c:v>10.752194164021567</c:v>
                </c:pt>
              </c:numCache>
            </c:numRef>
          </c:yVal>
          <c:smooth val="0"/>
          <c:extLst>
            <c:ext xmlns:c16="http://schemas.microsoft.com/office/drawing/2014/chart" uri="{C3380CC4-5D6E-409C-BE32-E72D297353CC}">
              <c16:uniqueId val="{00000001-E03A-AE42-A2A8-6540B29B9442}"/>
            </c:ext>
          </c:extLst>
        </c:ser>
        <c:dLbls>
          <c:showLegendKey val="0"/>
          <c:showVal val="0"/>
          <c:showCatName val="0"/>
          <c:showSerName val="0"/>
          <c:showPercent val="0"/>
          <c:showBubbleSize val="0"/>
        </c:dLbls>
        <c:axId val="84187599"/>
        <c:axId val="1"/>
      </c:scatterChart>
      <c:valAx>
        <c:axId val="84187599"/>
        <c:scaling>
          <c:orientation val="minMax"/>
        </c:scaling>
        <c:delete val="0"/>
        <c:axPos val="b"/>
        <c:title>
          <c:tx>
            <c:rich>
              <a:bodyPr/>
              <a:lstStyle/>
              <a:p>
                <a:pPr>
                  <a:defRPr sz="1000" b="1" i="0" u="none" strike="noStrike" baseline="0">
                    <a:solidFill>
                      <a:srgbClr val="000000"/>
                    </a:solidFill>
                    <a:latin typeface="Calibri"/>
                    <a:ea typeface="Calibri"/>
                    <a:cs typeface="Calibri"/>
                  </a:defRPr>
                </a:pPr>
                <a:r>
                  <a:rPr lang="en-US"/>
                  <a:t>bag</a:t>
                </a:r>
              </a:p>
            </c:rich>
          </c:tx>
          <c:overlay val="0"/>
          <c:spPr>
            <a:noFill/>
            <a:ln w="25400">
              <a:noFill/>
            </a:ln>
          </c:spPr>
        </c:title>
        <c:numFmt formatCode="General" sourceLinked="1"/>
        <c:majorTickMark val="out"/>
        <c:minorTickMark val="none"/>
        <c:tickLblPos val="nextTo"/>
        <c:spPr>
          <a:ln w="3175">
            <a:solidFill>
              <a:srgbClr val="808080"/>
            </a:solidFill>
            <a:prstDash val="solid"/>
          </a:ln>
        </c:spPr>
        <c:txPr>
          <a:bodyPr rot="0" vert="horz"/>
          <a:lstStyle/>
          <a:p>
            <a:pPr>
              <a:defRPr sz="1000" b="0" i="0" u="none" strike="noStrike" baseline="0">
                <a:solidFill>
                  <a:srgbClr val="000000"/>
                </a:solidFill>
                <a:latin typeface="Calibri"/>
                <a:ea typeface="Calibri"/>
                <a:cs typeface="Calibri"/>
              </a:defRPr>
            </a:pPr>
            <a:endParaRPr lang="en-US"/>
          </a:p>
        </c:txPr>
        <c:crossAx val="1"/>
        <c:crosses val="autoZero"/>
        <c:crossBetween val="midCat"/>
      </c:valAx>
      <c:valAx>
        <c:axId val="1"/>
        <c:scaling>
          <c:orientation val="minMax"/>
        </c:scaling>
        <c:delete val="0"/>
        <c:axPos val="l"/>
        <c:majorGridlines>
          <c:spPr>
            <a:ln w="3175">
              <a:solidFill>
                <a:srgbClr val="808080"/>
              </a:solidFill>
              <a:prstDash val="solid"/>
            </a:ln>
          </c:spPr>
        </c:majorGridlines>
        <c:title>
          <c:tx>
            <c:rich>
              <a:bodyPr/>
              <a:lstStyle/>
              <a:p>
                <a:pPr>
                  <a:defRPr sz="1000" b="1" i="0" u="none" strike="noStrike" baseline="0">
                    <a:solidFill>
                      <a:srgbClr val="000000"/>
                    </a:solidFill>
                    <a:latin typeface="Calibri"/>
                    <a:ea typeface="Calibri"/>
                    <a:cs typeface="Calibri"/>
                  </a:defRPr>
                </a:pPr>
                <a:r>
                  <a:rPr lang="en-US"/>
                  <a:t>N/P</a:t>
                </a:r>
              </a:p>
            </c:rich>
          </c:tx>
          <c:overlay val="0"/>
          <c:spPr>
            <a:noFill/>
            <a:ln w="25400">
              <a:noFill/>
            </a:ln>
          </c:spPr>
        </c:title>
        <c:numFmt formatCode="0.00" sourceLinked="1"/>
        <c:majorTickMark val="out"/>
        <c:minorTickMark val="none"/>
        <c:tickLblPos val="nextTo"/>
        <c:spPr>
          <a:ln w="3175">
            <a:solidFill>
              <a:srgbClr val="808080"/>
            </a:solidFill>
            <a:prstDash val="solid"/>
          </a:ln>
        </c:spPr>
        <c:txPr>
          <a:bodyPr rot="0" vert="horz"/>
          <a:lstStyle/>
          <a:p>
            <a:pPr>
              <a:defRPr sz="1000" b="0" i="0" u="none" strike="noStrike" baseline="0">
                <a:solidFill>
                  <a:srgbClr val="000000"/>
                </a:solidFill>
                <a:latin typeface="Calibri"/>
                <a:ea typeface="Calibri"/>
                <a:cs typeface="Calibri"/>
              </a:defRPr>
            </a:pPr>
            <a:endParaRPr lang="en-US"/>
          </a:p>
        </c:txPr>
        <c:crossAx val="84187599"/>
        <c:crosses val="autoZero"/>
        <c:crossBetween val="midCat"/>
      </c:valAx>
      <c:spPr>
        <a:solidFill>
          <a:srgbClr val="FFFFFF"/>
        </a:solidFill>
        <a:ln w="25400">
          <a:noFill/>
        </a:ln>
      </c:spPr>
    </c:plotArea>
    <c:plotVisOnly val="1"/>
    <c:dispBlanksAs val="gap"/>
    <c:showDLblsOverMax val="0"/>
  </c:chart>
  <c:spPr>
    <a:solidFill>
      <a:srgbClr val="FFFFFF"/>
    </a:solidFill>
    <a:ln w="3175">
      <a:solidFill>
        <a:srgbClr val="808080"/>
      </a:solidFill>
      <a:prstDash val="solid"/>
    </a:ln>
  </c:spPr>
  <c:txPr>
    <a:bodyPr/>
    <a:lstStyle/>
    <a:p>
      <a:pPr>
        <a:defRPr sz="1000" b="0" i="0" u="none" strike="noStrike" baseline="0">
          <a:solidFill>
            <a:srgbClr val="000000"/>
          </a:solidFill>
          <a:latin typeface="Calibri"/>
          <a:ea typeface="Calibri"/>
          <a:cs typeface="Calibri"/>
        </a:defRPr>
      </a:pPr>
      <a:endParaRPr lang="en-US"/>
    </a:p>
  </c:txPr>
  <c:printSettings>
    <c:headerFooter alignWithMargins="0"/>
    <c:pageMargins b="1" l="0.75" r="0.75" t="1" header="0.5" footer="0.5"/>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GB"/>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lgn="ctr" rtl="1">
              <a:defRPr sz="1800" b="1" i="0" u="none" strike="noStrike" baseline="0">
                <a:solidFill>
                  <a:srgbClr val="000000"/>
                </a:solidFill>
                <a:latin typeface="Calibri"/>
                <a:ea typeface="Calibri"/>
                <a:cs typeface="Calibri"/>
              </a:defRPr>
            </a:pPr>
            <a:r>
              <a:rPr lang="en-US"/>
              <a:t>13CDIC-[PO4]</a:t>
            </a:r>
          </a:p>
        </c:rich>
      </c:tx>
      <c:overlay val="0"/>
      <c:spPr>
        <a:noFill/>
        <a:ln w="25400">
          <a:noFill/>
        </a:ln>
      </c:spPr>
    </c:title>
    <c:autoTitleDeleted val="0"/>
    <c:plotArea>
      <c:layout>
        <c:manualLayout>
          <c:layoutTarget val="inner"/>
          <c:xMode val="edge"/>
          <c:yMode val="edge"/>
          <c:x val="0.12201584366731487"/>
          <c:y val="6.0185185185185182E-2"/>
          <c:w val="0.83243759762823166"/>
          <c:h val="0.87962962962962965"/>
        </c:manualLayout>
      </c:layout>
      <c:scatterChart>
        <c:scatterStyle val="lineMarker"/>
        <c:varyColors val="0"/>
        <c:ser>
          <c:idx val="0"/>
          <c:order val="0"/>
          <c:spPr>
            <a:ln w="47625">
              <a:noFill/>
            </a:ln>
          </c:spPr>
          <c:marker>
            <c:symbol val="circle"/>
            <c:size val="7"/>
            <c:spPr>
              <a:noFill/>
            </c:spPr>
          </c:marker>
          <c:dLbls>
            <c:spPr>
              <a:noFill/>
              <a:ln w="25400">
                <a:noFill/>
              </a:ln>
            </c:spPr>
            <c:txPr>
              <a:bodyPr wrap="square" lIns="38100" tIns="19050" rIns="38100" bIns="19050" anchor="ctr">
                <a:spAutoFit/>
              </a:bodyPr>
              <a:lstStyle/>
              <a:p>
                <a:pPr algn="ctr" rtl="1">
                  <a:defRPr sz="1000" b="0" i="0" u="none" strike="noStrike" baseline="0">
                    <a:solidFill>
                      <a:srgbClr val="000000"/>
                    </a:solidFill>
                    <a:latin typeface="Calibri"/>
                    <a:ea typeface="Calibri"/>
                    <a:cs typeface="Calibri"/>
                  </a:defRPr>
                </a:pPr>
                <a:endParaRPr lang="en-US"/>
              </a:p>
            </c:txPr>
            <c:dLblPos val="b"/>
            <c:showLegendKey val="0"/>
            <c:showVal val="0"/>
            <c:showCatName val="1"/>
            <c:showSerName val="0"/>
            <c:showPercent val="0"/>
            <c:showBubbleSize val="0"/>
            <c:showLeaderLines val="0"/>
            <c:extLst>
              <c:ext xmlns:c15="http://schemas.microsoft.com/office/drawing/2012/chart" uri="{CE6537A1-D6FC-4f65-9D91-7224C49458BB}">
                <c15:showLeaderLines val="0"/>
              </c:ext>
            </c:extLst>
          </c:dLbls>
          <c:xVal>
            <c:strRef>
              <c:f>'13C_DIC'!$D$5:$D$24</c:f>
              <c:strCache>
                <c:ptCount val="20"/>
                <c:pt idx="0">
                  <c:v>7</c:v>
                </c:pt>
                <c:pt idx="1">
                  <c:v>9</c:v>
                </c:pt>
                <c:pt idx="2">
                  <c:v>11</c:v>
                </c:pt>
                <c:pt idx="4">
                  <c:v>17</c:v>
                </c:pt>
                <c:pt idx="5">
                  <c:v>19</c:v>
                </c:pt>
                <c:pt idx="6">
                  <c:v>21</c:v>
                </c:pt>
                <c:pt idx="7">
                  <c:v>23</c:v>
                </c:pt>
                <c:pt idx="8">
                  <c:v>25</c:v>
                </c:pt>
                <c:pt idx="9">
                  <c:v>27</c:v>
                </c:pt>
                <c:pt idx="10">
                  <c:v>29</c:v>
                </c:pt>
                <c:pt idx="11">
                  <c:v>31</c:v>
                </c:pt>
                <c:pt idx="12">
                  <c:v>33</c:v>
                </c:pt>
                <c:pt idx="13">
                  <c:v>35</c:v>
                </c:pt>
                <c:pt idx="14">
                  <c:v>37</c:v>
                </c:pt>
                <c:pt idx="15">
                  <c:v>39</c:v>
                </c:pt>
                <c:pt idx="16">
                  <c:v>41</c:v>
                </c:pt>
                <c:pt idx="17">
                  <c:v>43</c:v>
                </c:pt>
                <c:pt idx="18">
                  <c:v>45</c:v>
                </c:pt>
                <c:pt idx="19">
                  <c:v>47</c:v>
                </c:pt>
              </c:strCache>
            </c:strRef>
          </c:xVal>
          <c:yVal>
            <c:numRef>
              <c:f>'13C_DIC'!$N$5:$N$24</c:f>
              <c:numCache>
                <c:formatCode>0.00</c:formatCode>
                <c:ptCount val="20"/>
                <c:pt idx="0">
                  <c:v>1.4233200224531339E-2</c:v>
                </c:pt>
                <c:pt idx="1">
                  <c:v>2.7502126836072449E-2</c:v>
                </c:pt>
                <c:pt idx="2">
                  <c:v>-5.0894294052783451E-2</c:v>
                </c:pt>
                <c:pt idx="4">
                  <c:v>-5.2153637833352029E-4</c:v>
                </c:pt>
                <c:pt idx="5">
                  <c:v>1.2384295773814626</c:v>
                </c:pt>
                <c:pt idx="6">
                  <c:v>-0.10796904009417152</c:v>
                </c:pt>
                <c:pt idx="7">
                  <c:v>-8.061932094222235E-2</c:v>
                </c:pt>
                <c:pt idx="8">
                  <c:v>-0.14157951742546238</c:v>
                </c:pt>
                <c:pt idx="9">
                  <c:v>-0.17052382744271166</c:v>
                </c:pt>
                <c:pt idx="10">
                  <c:v>-0.18862418993546504</c:v>
                </c:pt>
                <c:pt idx="11">
                  <c:v>-0.46538882352098432</c:v>
                </c:pt>
                <c:pt idx="12">
                  <c:v>-0.55652865305612442</c:v>
                </c:pt>
                <c:pt idx="13">
                  <c:v>-0.39652534882955859</c:v>
                </c:pt>
                <c:pt idx="14">
                  <c:v>-0.355593628214949</c:v>
                </c:pt>
                <c:pt idx="15">
                  <c:v>-0.46499759725371292</c:v>
                </c:pt>
                <c:pt idx="16">
                  <c:v>-0.31935207813847732</c:v>
                </c:pt>
                <c:pt idx="17">
                  <c:v>-0.46232806285161432</c:v>
                </c:pt>
                <c:pt idx="18">
                  <c:v>-0.4503482426859442</c:v>
                </c:pt>
                <c:pt idx="19">
                  <c:v>-0.6007789227604784</c:v>
                </c:pt>
              </c:numCache>
            </c:numRef>
          </c:yVal>
          <c:smooth val="0"/>
          <c:extLst>
            <c:ext xmlns:c16="http://schemas.microsoft.com/office/drawing/2014/chart" uri="{C3380CC4-5D6E-409C-BE32-E72D297353CC}">
              <c16:uniqueId val="{00000000-955A-E040-912E-B9B53B439F1E}"/>
            </c:ext>
          </c:extLst>
        </c:ser>
        <c:ser>
          <c:idx val="1"/>
          <c:order val="1"/>
          <c:tx>
            <c:v>first part</c:v>
          </c:tx>
          <c:spPr>
            <a:ln w="47625">
              <a:noFill/>
            </a:ln>
          </c:spPr>
          <c:marker>
            <c:symbol val="plus"/>
            <c:size val="8"/>
            <c:spPr>
              <a:gradFill rotWithShape="0">
                <a:gsLst>
                  <a:gs pos="0">
                    <a:srgbClr val="FF9A99"/>
                  </a:gs>
                  <a:gs pos="100000">
                    <a:srgbClr val="D1403C"/>
                  </a:gs>
                </a:gsLst>
                <a:lin ang="5400000"/>
              </a:gradFill>
              <a:ln>
                <a:solidFill>
                  <a:srgbClr val="DD2D32"/>
                </a:solidFill>
                <a:prstDash val="solid"/>
              </a:ln>
              <a:effectLst>
                <a:outerShdw dist="35921" dir="2700000" algn="br">
                  <a:srgbClr val="000000"/>
                </a:outerShdw>
              </a:effectLst>
            </c:spPr>
          </c:marker>
          <c:trendline>
            <c:spPr>
              <a:ln w="3175">
                <a:solidFill>
                  <a:srgbClr val="000000"/>
                </a:solidFill>
                <a:prstDash val="solid"/>
              </a:ln>
            </c:spPr>
            <c:trendlineType val="linear"/>
            <c:dispRSqr val="0"/>
            <c:dispEq val="0"/>
          </c:trendline>
          <c:xVal>
            <c:strRef>
              <c:f>'13C_DIC'!$D$5:$D$15</c:f>
              <c:strCache>
                <c:ptCount val="11"/>
                <c:pt idx="0">
                  <c:v>7</c:v>
                </c:pt>
                <c:pt idx="1">
                  <c:v>9</c:v>
                </c:pt>
                <c:pt idx="2">
                  <c:v>11</c:v>
                </c:pt>
                <c:pt idx="4">
                  <c:v>17</c:v>
                </c:pt>
                <c:pt idx="5">
                  <c:v>19</c:v>
                </c:pt>
                <c:pt idx="6">
                  <c:v>21</c:v>
                </c:pt>
                <c:pt idx="7">
                  <c:v>23</c:v>
                </c:pt>
                <c:pt idx="8">
                  <c:v>25</c:v>
                </c:pt>
                <c:pt idx="9">
                  <c:v>27</c:v>
                </c:pt>
                <c:pt idx="10">
                  <c:v>29</c:v>
                </c:pt>
              </c:strCache>
            </c:strRef>
          </c:xVal>
          <c:yVal>
            <c:numRef>
              <c:f>'13C_DIC'!$N$5:$N$15</c:f>
              <c:numCache>
                <c:formatCode>0.00</c:formatCode>
                <c:ptCount val="11"/>
                <c:pt idx="0">
                  <c:v>1.4233200224531339E-2</c:v>
                </c:pt>
                <c:pt idx="1">
                  <c:v>2.7502126836072449E-2</c:v>
                </c:pt>
                <c:pt idx="2">
                  <c:v>-5.0894294052783451E-2</c:v>
                </c:pt>
                <c:pt idx="4">
                  <c:v>-5.2153637833352029E-4</c:v>
                </c:pt>
                <c:pt idx="5">
                  <c:v>1.2384295773814626</c:v>
                </c:pt>
                <c:pt idx="6">
                  <c:v>-0.10796904009417152</c:v>
                </c:pt>
                <c:pt idx="7">
                  <c:v>-8.061932094222235E-2</c:v>
                </c:pt>
                <c:pt idx="8">
                  <c:v>-0.14157951742546238</c:v>
                </c:pt>
                <c:pt idx="9">
                  <c:v>-0.17052382744271166</c:v>
                </c:pt>
                <c:pt idx="10">
                  <c:v>-0.18862418993546504</c:v>
                </c:pt>
              </c:numCache>
            </c:numRef>
          </c:yVal>
          <c:smooth val="0"/>
          <c:extLst>
            <c:ext xmlns:c16="http://schemas.microsoft.com/office/drawing/2014/chart" uri="{C3380CC4-5D6E-409C-BE32-E72D297353CC}">
              <c16:uniqueId val="{00000002-955A-E040-912E-B9B53B439F1E}"/>
            </c:ext>
          </c:extLst>
        </c:ser>
        <c:dLbls>
          <c:showLegendKey val="0"/>
          <c:showVal val="0"/>
          <c:showCatName val="0"/>
          <c:showSerName val="0"/>
          <c:showPercent val="0"/>
          <c:showBubbleSize val="0"/>
        </c:dLbls>
        <c:axId val="84217839"/>
        <c:axId val="1"/>
      </c:scatterChart>
      <c:valAx>
        <c:axId val="84217839"/>
        <c:scaling>
          <c:orientation val="minMax"/>
        </c:scaling>
        <c:delete val="0"/>
        <c:axPos val="b"/>
        <c:numFmt formatCode="0" sourceLinked="0"/>
        <c:majorTickMark val="out"/>
        <c:minorTickMark val="none"/>
        <c:tickLblPos val="nextTo"/>
        <c:spPr>
          <a:ln w="3175">
            <a:solidFill>
              <a:srgbClr val="808080"/>
            </a:solidFill>
            <a:prstDash val="solid"/>
          </a:ln>
        </c:spPr>
        <c:txPr>
          <a:bodyPr rot="0" vert="horz"/>
          <a:lstStyle/>
          <a:p>
            <a:pPr>
              <a:defRPr sz="1000" b="0" i="0" u="none" strike="noStrike" baseline="0">
                <a:solidFill>
                  <a:srgbClr val="63AAFE"/>
                </a:solidFill>
                <a:latin typeface="Calibri"/>
                <a:ea typeface="Calibri"/>
                <a:cs typeface="Calibri"/>
              </a:defRPr>
            </a:pPr>
            <a:endParaRPr lang="en-US"/>
          </a:p>
        </c:txPr>
        <c:crossAx val="1"/>
        <c:crosses val="autoZero"/>
        <c:crossBetween val="midCat"/>
      </c:valAx>
      <c:valAx>
        <c:axId val="1"/>
        <c:scaling>
          <c:orientation val="minMax"/>
          <c:max val="0.30000000000000004"/>
          <c:min val="-0.60000000000000009"/>
        </c:scaling>
        <c:delete val="0"/>
        <c:axPos val="l"/>
        <c:majorGridlines>
          <c:spPr>
            <a:ln w="3175">
              <a:solidFill>
                <a:srgbClr val="808080"/>
              </a:solidFill>
              <a:prstDash val="solid"/>
            </a:ln>
          </c:spPr>
        </c:majorGridlines>
        <c:numFmt formatCode="0.00" sourceLinked="1"/>
        <c:majorTickMark val="out"/>
        <c:minorTickMark val="none"/>
        <c:tickLblPos val="nextTo"/>
        <c:spPr>
          <a:ln w="3175">
            <a:solidFill>
              <a:srgbClr val="808080"/>
            </a:solidFill>
            <a:prstDash val="solid"/>
          </a:ln>
        </c:spPr>
        <c:txPr>
          <a:bodyPr rot="0" vert="horz"/>
          <a:lstStyle/>
          <a:p>
            <a:pPr>
              <a:defRPr sz="1000" b="0" i="0" u="none" strike="noStrike" baseline="0">
                <a:solidFill>
                  <a:srgbClr val="000000"/>
                </a:solidFill>
                <a:latin typeface="Calibri"/>
                <a:ea typeface="Calibri"/>
                <a:cs typeface="Calibri"/>
              </a:defRPr>
            </a:pPr>
            <a:endParaRPr lang="en-US"/>
          </a:p>
        </c:txPr>
        <c:crossAx val="84217839"/>
        <c:crosses val="autoZero"/>
        <c:crossBetween val="midCat"/>
      </c:valAx>
      <c:spPr>
        <a:solidFill>
          <a:srgbClr val="FFFFFF"/>
        </a:solidFill>
        <a:ln w="25400">
          <a:noFill/>
        </a:ln>
      </c:spPr>
    </c:plotArea>
    <c:plotVisOnly val="1"/>
    <c:dispBlanksAs val="gap"/>
    <c:showDLblsOverMax val="0"/>
  </c:chart>
  <c:spPr>
    <a:solidFill>
      <a:srgbClr val="FFFFFF"/>
    </a:solidFill>
    <a:ln w="3175">
      <a:solidFill>
        <a:srgbClr val="808080"/>
      </a:solidFill>
      <a:prstDash val="solid"/>
    </a:ln>
  </c:spPr>
  <c:txPr>
    <a:bodyPr/>
    <a:lstStyle/>
    <a:p>
      <a:pPr>
        <a:defRPr sz="1000" b="0" i="0" u="none" strike="noStrike" baseline="0">
          <a:solidFill>
            <a:srgbClr val="000000"/>
          </a:solidFill>
          <a:latin typeface="Calibri"/>
          <a:ea typeface="Calibri"/>
          <a:cs typeface="Calibri"/>
        </a:defRPr>
      </a:pPr>
      <a:endParaRPr lang="en-US"/>
    </a:p>
  </c:txPr>
  <c:printSettings>
    <c:headerFooter alignWithMargins="0"/>
    <c:pageMargins b="1" l="0.75" r="0.75" t="1" header="0.5" footer="0.5"/>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GB"/>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scatterChart>
        <c:scatterStyle val="lineMarker"/>
        <c:varyColors val="0"/>
        <c:ser>
          <c:idx val="0"/>
          <c:order val="0"/>
          <c:spPr>
            <a:ln w="47625">
              <a:noFill/>
            </a:ln>
          </c:spPr>
          <c:marker>
            <c:spPr>
              <a:gradFill rotWithShape="0">
                <a:gsLst>
                  <a:gs pos="0">
                    <a:srgbClr val="9BC1FF"/>
                  </a:gs>
                  <a:gs pos="100000">
                    <a:srgbClr val="3F80CD"/>
                  </a:gs>
                </a:gsLst>
                <a:lin ang="5400000"/>
              </a:gradFill>
              <a:ln>
                <a:solidFill>
                  <a:srgbClr val="666699"/>
                </a:solidFill>
                <a:prstDash val="solid"/>
              </a:ln>
              <a:effectLst>
                <a:outerShdw dist="35921" dir="2700000" algn="br">
                  <a:srgbClr val="000000"/>
                </a:outerShdw>
              </a:effectLst>
            </c:spPr>
          </c:marker>
          <c:trendline>
            <c:spPr>
              <a:ln w="3175">
                <a:solidFill>
                  <a:srgbClr val="000000"/>
                </a:solidFill>
                <a:prstDash val="solid"/>
              </a:ln>
            </c:spPr>
            <c:trendlineType val="linear"/>
            <c:dispRSqr val="1"/>
            <c:dispEq val="1"/>
            <c:trendlineLbl>
              <c:layout>
                <c:manualLayout>
                  <c:x val="5.1920384951881018E-3"/>
                  <c:y val="-0.62440554434827877"/>
                </c:manualLayout>
              </c:layout>
              <c:numFmt formatCode="General" sourceLinked="0"/>
              <c:spPr>
                <a:noFill/>
                <a:ln w="25400">
                  <a:noFill/>
                </a:ln>
              </c:spPr>
              <c:txPr>
                <a:bodyPr/>
                <a:lstStyle/>
                <a:p>
                  <a:pPr algn="ctr" rtl="1">
                    <a:defRPr sz="1000" b="0" i="0" u="none" strike="noStrike" baseline="0">
                      <a:solidFill>
                        <a:srgbClr val="000000"/>
                      </a:solidFill>
                      <a:latin typeface="Calibri"/>
                      <a:ea typeface="Calibri"/>
                      <a:cs typeface="Calibri"/>
                    </a:defRPr>
                  </a:pPr>
                  <a:endParaRPr lang="en-US"/>
                </a:p>
              </c:txPr>
            </c:trendlineLbl>
          </c:trendline>
          <c:xVal>
            <c:numRef>
              <c:f>'13C_DIC'!$G$5:$G$24</c:f>
              <c:numCache>
                <c:formatCode>General</c:formatCode>
                <c:ptCount val="20"/>
                <c:pt idx="0">
                  <c:v>7.6472563250111643</c:v>
                </c:pt>
                <c:pt idx="1">
                  <c:v>7.6517809178970628</c:v>
                </c:pt>
                <c:pt idx="2">
                  <c:v>7.6453498742773771</c:v>
                </c:pt>
                <c:pt idx="4">
                  <c:v>7.642149963520346</c:v>
                </c:pt>
                <c:pt idx="5">
                  <c:v>7.6428741928593071</c:v>
                </c:pt>
                <c:pt idx="6">
                  <c:v>7.6367714079563251</c:v>
                </c:pt>
                <c:pt idx="7">
                  <c:v>7.6394450582123152</c:v>
                </c:pt>
                <c:pt idx="8">
                  <c:v>7.636472285540659</c:v>
                </c:pt>
                <c:pt idx="9">
                  <c:v>7.6435739427033376</c:v>
                </c:pt>
                <c:pt idx="10">
                  <c:v>7.6415356362373741</c:v>
                </c:pt>
                <c:pt idx="11">
                  <c:v>7.6324834875507825</c:v>
                </c:pt>
                <c:pt idx="12">
                  <c:v>7.6259169715367934</c:v>
                </c:pt>
                <c:pt idx="13">
                  <c:v>7.6369981024382501</c:v>
                </c:pt>
                <c:pt idx="14">
                  <c:v>7.6335003284592302</c:v>
                </c:pt>
                <c:pt idx="15">
                  <c:v>7.6303544599640105</c:v>
                </c:pt>
                <c:pt idx="16">
                  <c:v>7.6259023419934051</c:v>
                </c:pt>
                <c:pt idx="17">
                  <c:v>7.6200823439545493</c:v>
                </c:pt>
                <c:pt idx="18">
                  <c:v>7.6282208899460926</c:v>
                </c:pt>
                <c:pt idx="19">
                  <c:v>7.6232459736965312</c:v>
                </c:pt>
              </c:numCache>
            </c:numRef>
          </c:xVal>
          <c:yVal>
            <c:numRef>
              <c:f>'13C_DIC'!$A$5:$A$24</c:f>
              <c:numCache>
                <c:formatCode>0.00</c:formatCode>
                <c:ptCount val="20"/>
                <c:pt idx="0">
                  <c:v>1.0921249999999998</c:v>
                </c:pt>
                <c:pt idx="1">
                  <c:v>1.0176249999999998</c:v>
                </c:pt>
                <c:pt idx="2">
                  <c:v>1.1906249999999998</c:v>
                </c:pt>
                <c:pt idx="4">
                  <c:v>1.1101249999999998</c:v>
                </c:pt>
                <c:pt idx="6">
                  <c:v>1.1001249999999998</c:v>
                </c:pt>
                <c:pt idx="7">
                  <c:v>1.0851249999999999</c:v>
                </c:pt>
                <c:pt idx="8">
                  <c:v>1.0456249999999998</c:v>
                </c:pt>
                <c:pt idx="9">
                  <c:v>1.1271249999999999</c:v>
                </c:pt>
                <c:pt idx="10">
                  <c:v>1.1711249999999997</c:v>
                </c:pt>
                <c:pt idx="11">
                  <c:v>1.2926249999999997</c:v>
                </c:pt>
                <c:pt idx="12">
                  <c:v>1.3621249999999998</c:v>
                </c:pt>
                <c:pt idx="13">
                  <c:v>1.2221249999999997</c:v>
                </c:pt>
                <c:pt idx="14">
                  <c:v>1.211125</c:v>
                </c:pt>
                <c:pt idx="15">
                  <c:v>1.3236249999999998</c:v>
                </c:pt>
                <c:pt idx="16">
                  <c:v>1.3151249999999997</c:v>
                </c:pt>
                <c:pt idx="17">
                  <c:v>1.3451249999999999</c:v>
                </c:pt>
                <c:pt idx="18">
                  <c:v>1.2811249999999998</c:v>
                </c:pt>
                <c:pt idx="19">
                  <c:v>1.4071249999999997</c:v>
                </c:pt>
              </c:numCache>
            </c:numRef>
          </c:yVal>
          <c:smooth val="0"/>
          <c:extLst>
            <c:ext xmlns:c16="http://schemas.microsoft.com/office/drawing/2014/chart" uri="{C3380CC4-5D6E-409C-BE32-E72D297353CC}">
              <c16:uniqueId val="{00000001-2923-AD4B-BBF7-0277A0A45813}"/>
            </c:ext>
          </c:extLst>
        </c:ser>
        <c:dLbls>
          <c:showLegendKey val="0"/>
          <c:showVal val="0"/>
          <c:showCatName val="0"/>
          <c:showSerName val="0"/>
          <c:showPercent val="0"/>
          <c:showBubbleSize val="0"/>
        </c:dLbls>
        <c:axId val="84241119"/>
        <c:axId val="1"/>
      </c:scatterChart>
      <c:valAx>
        <c:axId val="84241119"/>
        <c:scaling>
          <c:orientation val="minMax"/>
        </c:scaling>
        <c:delete val="0"/>
        <c:axPos val="b"/>
        <c:numFmt formatCode="General" sourceLinked="1"/>
        <c:majorTickMark val="out"/>
        <c:minorTickMark val="none"/>
        <c:tickLblPos val="nextTo"/>
        <c:spPr>
          <a:ln w="3175">
            <a:solidFill>
              <a:srgbClr val="808080"/>
            </a:solidFill>
            <a:prstDash val="solid"/>
          </a:ln>
        </c:spPr>
        <c:txPr>
          <a:bodyPr rot="0" vert="horz"/>
          <a:lstStyle/>
          <a:p>
            <a:pPr>
              <a:defRPr sz="1000" b="0" i="0" u="none" strike="noStrike" baseline="0">
                <a:solidFill>
                  <a:srgbClr val="000000"/>
                </a:solidFill>
                <a:latin typeface="Calibri"/>
                <a:ea typeface="Calibri"/>
                <a:cs typeface="Calibri"/>
              </a:defRPr>
            </a:pPr>
            <a:endParaRPr lang="en-US"/>
          </a:p>
        </c:txPr>
        <c:crossAx val="1"/>
        <c:crosses val="autoZero"/>
        <c:crossBetween val="midCat"/>
      </c:valAx>
      <c:valAx>
        <c:axId val="1"/>
        <c:scaling>
          <c:orientation val="minMax"/>
          <c:min val="1"/>
        </c:scaling>
        <c:delete val="0"/>
        <c:axPos val="l"/>
        <c:majorGridlines>
          <c:spPr>
            <a:ln w="3175">
              <a:solidFill>
                <a:srgbClr val="808080"/>
              </a:solidFill>
              <a:prstDash val="solid"/>
            </a:ln>
          </c:spPr>
        </c:majorGridlines>
        <c:numFmt formatCode="0.00" sourceLinked="1"/>
        <c:majorTickMark val="out"/>
        <c:minorTickMark val="none"/>
        <c:tickLblPos val="nextTo"/>
        <c:spPr>
          <a:ln w="3175">
            <a:solidFill>
              <a:srgbClr val="808080"/>
            </a:solidFill>
            <a:prstDash val="solid"/>
          </a:ln>
        </c:spPr>
        <c:txPr>
          <a:bodyPr rot="0" vert="horz"/>
          <a:lstStyle/>
          <a:p>
            <a:pPr>
              <a:defRPr sz="1000" b="0" i="0" u="none" strike="noStrike" baseline="0">
                <a:solidFill>
                  <a:srgbClr val="000000"/>
                </a:solidFill>
                <a:latin typeface="Calibri"/>
                <a:ea typeface="Calibri"/>
                <a:cs typeface="Calibri"/>
              </a:defRPr>
            </a:pPr>
            <a:endParaRPr lang="en-US"/>
          </a:p>
        </c:txPr>
        <c:crossAx val="84241119"/>
        <c:crosses val="autoZero"/>
        <c:crossBetween val="midCat"/>
      </c:valAx>
      <c:spPr>
        <a:solidFill>
          <a:srgbClr val="FFFFFF"/>
        </a:solidFill>
        <a:ln w="25400">
          <a:noFill/>
        </a:ln>
      </c:spPr>
    </c:plotArea>
    <c:plotVisOnly val="1"/>
    <c:dispBlanksAs val="gap"/>
    <c:showDLblsOverMax val="0"/>
  </c:chart>
  <c:spPr>
    <a:solidFill>
      <a:srgbClr val="FFFFFF"/>
    </a:solidFill>
    <a:ln w="3175">
      <a:solidFill>
        <a:srgbClr val="808080"/>
      </a:solidFill>
      <a:prstDash val="solid"/>
    </a:ln>
  </c:spPr>
  <c:txPr>
    <a:bodyPr/>
    <a:lstStyle/>
    <a:p>
      <a:pPr>
        <a:defRPr sz="1000" b="0" i="0" u="none" strike="noStrike" baseline="0">
          <a:solidFill>
            <a:srgbClr val="000000"/>
          </a:solidFill>
          <a:latin typeface="Calibri"/>
          <a:ea typeface="Calibri"/>
          <a:cs typeface="Calibri"/>
        </a:defRPr>
      </a:pPr>
      <a:endParaRPr lang="en-US"/>
    </a:p>
  </c:txPr>
  <c:printSettings>
    <c:headerFooter alignWithMargins="0"/>
    <c:pageMargins b="1" l="0.75" r="0.75" t="1" header="0.5" footer="0.5"/>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GB"/>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400" b="1" i="0" u="none" strike="noStrike" baseline="0">
                <a:solidFill>
                  <a:srgbClr val="000000"/>
                </a:solidFill>
                <a:latin typeface="Arial"/>
                <a:ea typeface="Arial"/>
                <a:cs typeface="Arial"/>
              </a:defRPr>
            </a:pPr>
            <a:r>
              <a:rPr lang="en-US"/>
              <a:t>RAS 2 Pulse7 nutrients, CTD cast 30m Niskin shown as solid colour</a:t>
            </a:r>
          </a:p>
        </c:rich>
      </c:tx>
      <c:layout>
        <c:manualLayout>
          <c:xMode val="edge"/>
          <c:yMode val="edge"/>
          <c:x val="0.11847425222006994"/>
          <c:y val="4.1013751802151492E-2"/>
        </c:manualLayout>
      </c:layout>
      <c:overlay val="0"/>
      <c:spPr>
        <a:noFill/>
        <a:ln w="25400">
          <a:noFill/>
        </a:ln>
      </c:spPr>
    </c:title>
    <c:autoTitleDeleted val="0"/>
    <c:plotArea>
      <c:layout>
        <c:manualLayout>
          <c:layoutTarget val="inner"/>
          <c:xMode val="edge"/>
          <c:yMode val="edge"/>
          <c:x val="0.10701003679235081"/>
          <c:y val="8.7429522013973623E-2"/>
          <c:w val="0.71810607271806803"/>
          <c:h val="0.84008759842519709"/>
        </c:manualLayout>
      </c:layout>
      <c:lineChart>
        <c:grouping val="standard"/>
        <c:varyColors val="0"/>
        <c:ser>
          <c:idx val="1"/>
          <c:order val="0"/>
          <c:tx>
            <c:strRef>
              <c:f>nuts!$I$37</c:f>
              <c:strCache>
                <c:ptCount val="1"/>
                <c:pt idx="0">
                  <c:v>phosphate</c:v>
                </c:pt>
              </c:strCache>
            </c:strRef>
          </c:tx>
          <c:spPr>
            <a:ln w="12700">
              <a:solidFill>
                <a:srgbClr val="DD2D32"/>
              </a:solidFill>
              <a:prstDash val="solid"/>
            </a:ln>
          </c:spPr>
          <c:marker>
            <c:symbol val="circle"/>
            <c:size val="9"/>
            <c:spPr>
              <a:noFill/>
              <a:ln>
                <a:solidFill>
                  <a:srgbClr val="800000"/>
                </a:solidFill>
              </a:ln>
            </c:spPr>
          </c:marker>
          <c:dPt>
            <c:idx val="24"/>
            <c:marker>
              <c:spPr>
                <a:solidFill>
                  <a:srgbClr val="E46C0A"/>
                </a:solidFill>
                <a:ln>
                  <a:solidFill>
                    <a:srgbClr val="900000"/>
                  </a:solidFill>
                  <a:prstDash val="solid"/>
                </a:ln>
                <a:effectLst>
                  <a:outerShdw dist="35921" dir="2700000" algn="br">
                    <a:srgbClr val="000000"/>
                  </a:outerShdw>
                </a:effectLst>
              </c:spPr>
            </c:marker>
            <c:bubble3D val="0"/>
            <c:spPr>
              <a:ln w="12700">
                <a:solidFill>
                  <a:srgbClr val="DD2D32"/>
                </a:solidFill>
                <a:prstDash val="solid"/>
              </a:ln>
            </c:spPr>
            <c:extLst>
              <c:ext xmlns:c16="http://schemas.microsoft.com/office/drawing/2014/chart" uri="{C3380CC4-5D6E-409C-BE32-E72D297353CC}">
                <c16:uniqueId val="{00000001-0FD1-1C49-BF16-A95BA442C866}"/>
              </c:ext>
            </c:extLst>
          </c:dPt>
          <c:cat>
            <c:numRef>
              <c:f>nuts!$G$38:$G$62</c:f>
              <c:numCache>
                <c:formatCode>d/mm/yyyy;@</c:formatCode>
                <c:ptCount val="25"/>
                <c:pt idx="0">
                  <c:v>38971</c:v>
                </c:pt>
                <c:pt idx="1">
                  <c:v>38980</c:v>
                </c:pt>
                <c:pt idx="2">
                  <c:v>38989</c:v>
                </c:pt>
                <c:pt idx="3">
                  <c:v>38998</c:v>
                </c:pt>
                <c:pt idx="4">
                  <c:v>39007</c:v>
                </c:pt>
                <c:pt idx="5">
                  <c:v>39016</c:v>
                </c:pt>
                <c:pt idx="6">
                  <c:v>39025</c:v>
                </c:pt>
                <c:pt idx="7">
                  <c:v>39034</c:v>
                </c:pt>
                <c:pt idx="8">
                  <c:v>39043</c:v>
                </c:pt>
                <c:pt idx="9">
                  <c:v>39052</c:v>
                </c:pt>
                <c:pt idx="10">
                  <c:v>39061</c:v>
                </c:pt>
                <c:pt idx="11">
                  <c:v>39070</c:v>
                </c:pt>
                <c:pt idx="12">
                  <c:v>39079</c:v>
                </c:pt>
                <c:pt idx="13">
                  <c:v>39088</c:v>
                </c:pt>
                <c:pt idx="14">
                  <c:v>39097</c:v>
                </c:pt>
                <c:pt idx="15">
                  <c:v>39106</c:v>
                </c:pt>
                <c:pt idx="16">
                  <c:v>39115</c:v>
                </c:pt>
                <c:pt idx="17">
                  <c:v>39124</c:v>
                </c:pt>
                <c:pt idx="18">
                  <c:v>39133</c:v>
                </c:pt>
                <c:pt idx="19">
                  <c:v>39142</c:v>
                </c:pt>
                <c:pt idx="20">
                  <c:v>39151</c:v>
                </c:pt>
                <c:pt idx="21">
                  <c:v>39160</c:v>
                </c:pt>
                <c:pt idx="22">
                  <c:v>39169</c:v>
                </c:pt>
                <c:pt idx="23">
                  <c:v>39178</c:v>
                </c:pt>
                <c:pt idx="24" formatCode="m/d/yy">
                  <c:v>39191</c:v>
                </c:pt>
              </c:numCache>
            </c:numRef>
          </c:cat>
          <c:val>
            <c:numRef>
              <c:f>nuts!$I$38:$I$62</c:f>
              <c:numCache>
                <c:formatCode>0.00</c:formatCode>
                <c:ptCount val="25"/>
                <c:pt idx="0">
                  <c:v>1.0018713453210379</c:v>
                </c:pt>
                <c:pt idx="1">
                  <c:v>1.0206895878194846</c:v>
                </c:pt>
                <c:pt idx="2">
                  <c:v>3.8686944266088612</c:v>
                </c:pt>
                <c:pt idx="3">
                  <c:v>1.1063582002245311</c:v>
                </c:pt>
                <c:pt idx="4">
                  <c:v>1.0451271268360722</c:v>
                </c:pt>
                <c:pt idx="5">
                  <c:v>1.1397307059472164</c:v>
                </c:pt>
                <c:pt idx="6">
                  <c:v>1.180993215308193</c:v>
                </c:pt>
                <c:pt idx="7">
                  <c:v>0.79126546117507313</c:v>
                </c:pt>
                <c:pt idx="8">
                  <c:v>1.1096034636216663</c:v>
                </c:pt>
                <c:pt idx="9">
                  <c:v>1.2384295773814626</c:v>
                </c:pt>
                <c:pt idx="10">
                  <c:v>0.99215595990582828</c:v>
                </c:pt>
                <c:pt idx="11">
                  <c:v>1.0045056790577775</c:v>
                </c:pt>
                <c:pt idx="12">
                  <c:v>0.90404548257453743</c:v>
                </c:pt>
                <c:pt idx="13">
                  <c:v>0.95660117255728827</c:v>
                </c:pt>
                <c:pt idx="14">
                  <c:v>0.98250081006453471</c:v>
                </c:pt>
                <c:pt idx="15">
                  <c:v>0.82723617647901537</c:v>
                </c:pt>
                <c:pt idx="16">
                  <c:v>0.80559634694387539</c:v>
                </c:pt>
                <c:pt idx="17">
                  <c:v>0.8255996511704411</c:v>
                </c:pt>
                <c:pt idx="18">
                  <c:v>0.85553137178505101</c:v>
                </c:pt>
                <c:pt idx="19">
                  <c:v>0.85862740274628691</c:v>
                </c:pt>
                <c:pt idx="20">
                  <c:v>0.99577292186152233</c:v>
                </c:pt>
                <c:pt idx="21">
                  <c:v>0.88279693714838559</c:v>
                </c:pt>
                <c:pt idx="22">
                  <c:v>0.83077675731405565</c:v>
                </c:pt>
                <c:pt idx="23">
                  <c:v>0.80634607723952134</c:v>
                </c:pt>
                <c:pt idx="24">
                  <c:v>0.74527227878570501</c:v>
                </c:pt>
              </c:numCache>
            </c:numRef>
          </c:val>
          <c:smooth val="0"/>
          <c:extLst>
            <c:ext xmlns:c16="http://schemas.microsoft.com/office/drawing/2014/chart" uri="{C3380CC4-5D6E-409C-BE32-E72D297353CC}">
              <c16:uniqueId val="{00000002-0FD1-1C49-BF16-A95BA442C866}"/>
            </c:ext>
          </c:extLst>
        </c:ser>
        <c:ser>
          <c:idx val="2"/>
          <c:order val="1"/>
          <c:tx>
            <c:strRef>
              <c:f>nuts!$J$37</c:f>
              <c:strCache>
                <c:ptCount val="1"/>
                <c:pt idx="0">
                  <c:v>silicate</c:v>
                </c:pt>
              </c:strCache>
            </c:strRef>
          </c:tx>
          <c:spPr>
            <a:ln w="12700">
              <a:solidFill>
                <a:srgbClr val="008080"/>
              </a:solidFill>
              <a:prstDash val="solid"/>
            </a:ln>
          </c:spPr>
          <c:marker>
            <c:symbol val="circle"/>
            <c:size val="9"/>
            <c:spPr>
              <a:noFill/>
              <a:ln>
                <a:solidFill>
                  <a:schemeClr val="tx2">
                    <a:lumMod val="60000"/>
                    <a:lumOff val="40000"/>
                  </a:schemeClr>
                </a:solidFill>
              </a:ln>
            </c:spPr>
          </c:marker>
          <c:dPt>
            <c:idx val="24"/>
            <c:marker>
              <c:spPr>
                <a:solidFill>
                  <a:srgbClr val="3366FF"/>
                </a:solidFill>
                <a:ln>
                  <a:solidFill>
                    <a:schemeClr val="tx2">
                      <a:lumMod val="60000"/>
                      <a:lumOff val="40000"/>
                    </a:schemeClr>
                  </a:solidFill>
                </a:ln>
              </c:spPr>
            </c:marker>
            <c:bubble3D val="0"/>
            <c:extLst>
              <c:ext xmlns:c16="http://schemas.microsoft.com/office/drawing/2014/chart" uri="{C3380CC4-5D6E-409C-BE32-E72D297353CC}">
                <c16:uniqueId val="{00000004-0FD1-1C49-BF16-A95BA442C866}"/>
              </c:ext>
            </c:extLst>
          </c:dPt>
          <c:cat>
            <c:numRef>
              <c:f>nuts!$G$38:$G$62</c:f>
              <c:numCache>
                <c:formatCode>d/mm/yyyy;@</c:formatCode>
                <c:ptCount val="25"/>
                <c:pt idx="0">
                  <c:v>38971</c:v>
                </c:pt>
                <c:pt idx="1">
                  <c:v>38980</c:v>
                </c:pt>
                <c:pt idx="2">
                  <c:v>38989</c:v>
                </c:pt>
                <c:pt idx="3">
                  <c:v>38998</c:v>
                </c:pt>
                <c:pt idx="4">
                  <c:v>39007</c:v>
                </c:pt>
                <c:pt idx="5">
                  <c:v>39016</c:v>
                </c:pt>
                <c:pt idx="6">
                  <c:v>39025</c:v>
                </c:pt>
                <c:pt idx="7">
                  <c:v>39034</c:v>
                </c:pt>
                <c:pt idx="8">
                  <c:v>39043</c:v>
                </c:pt>
                <c:pt idx="9">
                  <c:v>39052</c:v>
                </c:pt>
                <c:pt idx="10">
                  <c:v>39061</c:v>
                </c:pt>
                <c:pt idx="11">
                  <c:v>39070</c:v>
                </c:pt>
                <c:pt idx="12">
                  <c:v>39079</c:v>
                </c:pt>
                <c:pt idx="13">
                  <c:v>39088</c:v>
                </c:pt>
                <c:pt idx="14">
                  <c:v>39097</c:v>
                </c:pt>
                <c:pt idx="15">
                  <c:v>39106</c:v>
                </c:pt>
                <c:pt idx="16">
                  <c:v>39115</c:v>
                </c:pt>
                <c:pt idx="17">
                  <c:v>39124</c:v>
                </c:pt>
                <c:pt idx="18">
                  <c:v>39133</c:v>
                </c:pt>
                <c:pt idx="19">
                  <c:v>39142</c:v>
                </c:pt>
                <c:pt idx="20">
                  <c:v>39151</c:v>
                </c:pt>
                <c:pt idx="21">
                  <c:v>39160</c:v>
                </c:pt>
                <c:pt idx="22">
                  <c:v>39169</c:v>
                </c:pt>
                <c:pt idx="23">
                  <c:v>39178</c:v>
                </c:pt>
                <c:pt idx="24" formatCode="m/d/yy">
                  <c:v>39191</c:v>
                </c:pt>
              </c:numCache>
            </c:numRef>
          </c:cat>
          <c:val>
            <c:numRef>
              <c:f>nuts!$J$38:$J$62</c:f>
              <c:numCache>
                <c:formatCode>0.00</c:formatCode>
                <c:ptCount val="25"/>
                <c:pt idx="0">
                  <c:v>2.7489519318249731</c:v>
                </c:pt>
                <c:pt idx="1">
                  <c:v>3.0750119800133286</c:v>
                </c:pt>
                <c:pt idx="2">
                  <c:v>3.5580911119453349</c:v>
                </c:pt>
                <c:pt idx="3">
                  <c:v>3.3154491045055017</c:v>
                </c:pt>
                <c:pt idx="4">
                  <c:v>3.2199815721470086</c:v>
                </c:pt>
                <c:pt idx="5">
                  <c:v>3.2519675432104349</c:v>
                </c:pt>
                <c:pt idx="6">
                  <c:v>2.9952441794645388</c:v>
                </c:pt>
                <c:pt idx="7">
                  <c:v>2.527964062170156</c:v>
                </c:pt>
                <c:pt idx="8">
                  <c:v>2.8634444493683322</c:v>
                </c:pt>
                <c:pt idx="9">
                  <c:v>1.998362004448202</c:v>
                </c:pt>
                <c:pt idx="10">
                  <c:v>2.301294855796868</c:v>
                </c:pt>
                <c:pt idx="11">
                  <c:v>1.3776304892973277</c:v>
                </c:pt>
                <c:pt idx="12">
                  <c:v>1.3089910590422993</c:v>
                </c:pt>
                <c:pt idx="13">
                  <c:v>1.1049404545137276</c:v>
                </c:pt>
                <c:pt idx="14">
                  <c:v>1.2756329804389428</c:v>
                </c:pt>
                <c:pt idx="15">
                  <c:v>0.80635348560660969</c:v>
                </c:pt>
                <c:pt idx="16">
                  <c:v>0.85499111663717708</c:v>
                </c:pt>
                <c:pt idx="17">
                  <c:v>0.7776525941468444</c:v>
                </c:pt>
                <c:pt idx="18">
                  <c:v>1.331776453078648</c:v>
                </c:pt>
                <c:pt idx="19">
                  <c:v>1.0352409636186826</c:v>
                </c:pt>
                <c:pt idx="20">
                  <c:v>1.1755109001343804</c:v>
                </c:pt>
                <c:pt idx="21">
                  <c:v>1.2086176616548774</c:v>
                </c:pt>
                <c:pt idx="22">
                  <c:v>1.2173502809559977</c:v>
                </c:pt>
                <c:pt idx="23">
                  <c:v>1.1549189587700175</c:v>
                </c:pt>
                <c:pt idx="24">
                  <c:v>1.1961348056793211</c:v>
                </c:pt>
              </c:numCache>
            </c:numRef>
          </c:val>
          <c:smooth val="0"/>
          <c:extLst>
            <c:ext xmlns:c16="http://schemas.microsoft.com/office/drawing/2014/chart" uri="{C3380CC4-5D6E-409C-BE32-E72D297353CC}">
              <c16:uniqueId val="{00000005-0FD1-1C49-BF16-A95BA442C866}"/>
            </c:ext>
          </c:extLst>
        </c:ser>
        <c:dLbls>
          <c:showLegendKey val="0"/>
          <c:showVal val="0"/>
          <c:showCatName val="0"/>
          <c:showSerName val="0"/>
          <c:showPercent val="0"/>
          <c:showBubbleSize val="0"/>
        </c:dLbls>
        <c:marker val="1"/>
        <c:smooth val="0"/>
        <c:axId val="70171983"/>
        <c:axId val="1"/>
      </c:lineChart>
      <c:lineChart>
        <c:grouping val="standard"/>
        <c:varyColors val="0"/>
        <c:ser>
          <c:idx val="3"/>
          <c:order val="2"/>
          <c:tx>
            <c:strRef>
              <c:f>nuts!$K$37</c:f>
              <c:strCache>
                <c:ptCount val="1"/>
                <c:pt idx="0">
                  <c:v>nitrate</c:v>
                </c:pt>
              </c:strCache>
            </c:strRef>
          </c:tx>
          <c:spPr>
            <a:ln w="12700">
              <a:solidFill>
                <a:srgbClr val="666699"/>
              </a:solidFill>
              <a:prstDash val="solid"/>
            </a:ln>
          </c:spPr>
          <c:marker>
            <c:symbol val="circle"/>
            <c:size val="9"/>
            <c:spPr>
              <a:noFill/>
              <a:ln w="12700"/>
            </c:spPr>
          </c:marker>
          <c:dPt>
            <c:idx val="24"/>
            <c:marker>
              <c:spPr>
                <a:solidFill>
                  <a:srgbClr val="660066"/>
                </a:solidFill>
                <a:ln>
                  <a:solidFill>
                    <a:srgbClr val="666699"/>
                  </a:solidFill>
                  <a:prstDash val="solid"/>
                </a:ln>
                <a:effectLst>
                  <a:outerShdw dist="35921" dir="2700000" algn="br">
                    <a:srgbClr val="000000"/>
                  </a:outerShdw>
                </a:effectLst>
              </c:spPr>
            </c:marker>
            <c:bubble3D val="0"/>
            <c:spPr>
              <a:ln w="12700">
                <a:solidFill>
                  <a:srgbClr val="666699"/>
                </a:solidFill>
                <a:prstDash val="solid"/>
              </a:ln>
            </c:spPr>
            <c:extLst>
              <c:ext xmlns:c16="http://schemas.microsoft.com/office/drawing/2014/chart" uri="{C3380CC4-5D6E-409C-BE32-E72D297353CC}">
                <c16:uniqueId val="{00000007-0FD1-1C49-BF16-A95BA442C866}"/>
              </c:ext>
            </c:extLst>
          </c:dPt>
          <c:cat>
            <c:numRef>
              <c:f>nuts!$G$38:$G$62</c:f>
              <c:numCache>
                <c:formatCode>d/mm/yyyy;@</c:formatCode>
                <c:ptCount val="25"/>
                <c:pt idx="0">
                  <c:v>38971</c:v>
                </c:pt>
                <c:pt idx="1">
                  <c:v>38980</c:v>
                </c:pt>
                <c:pt idx="2">
                  <c:v>38989</c:v>
                </c:pt>
                <c:pt idx="3">
                  <c:v>38998</c:v>
                </c:pt>
                <c:pt idx="4">
                  <c:v>39007</c:v>
                </c:pt>
                <c:pt idx="5">
                  <c:v>39016</c:v>
                </c:pt>
                <c:pt idx="6">
                  <c:v>39025</c:v>
                </c:pt>
                <c:pt idx="7">
                  <c:v>39034</c:v>
                </c:pt>
                <c:pt idx="8">
                  <c:v>39043</c:v>
                </c:pt>
                <c:pt idx="9">
                  <c:v>39052</c:v>
                </c:pt>
                <c:pt idx="10">
                  <c:v>39061</c:v>
                </c:pt>
                <c:pt idx="11">
                  <c:v>39070</c:v>
                </c:pt>
                <c:pt idx="12">
                  <c:v>39079</c:v>
                </c:pt>
                <c:pt idx="13">
                  <c:v>39088</c:v>
                </c:pt>
                <c:pt idx="14">
                  <c:v>39097</c:v>
                </c:pt>
                <c:pt idx="15">
                  <c:v>39106</c:v>
                </c:pt>
                <c:pt idx="16">
                  <c:v>39115</c:v>
                </c:pt>
                <c:pt idx="17">
                  <c:v>39124</c:v>
                </c:pt>
                <c:pt idx="18">
                  <c:v>39133</c:v>
                </c:pt>
                <c:pt idx="19">
                  <c:v>39142</c:v>
                </c:pt>
                <c:pt idx="20">
                  <c:v>39151</c:v>
                </c:pt>
                <c:pt idx="21">
                  <c:v>39160</c:v>
                </c:pt>
                <c:pt idx="22">
                  <c:v>39169</c:v>
                </c:pt>
                <c:pt idx="23">
                  <c:v>39178</c:v>
                </c:pt>
                <c:pt idx="24" formatCode="m/d/yy">
                  <c:v>39191</c:v>
                </c:pt>
              </c:numCache>
            </c:numRef>
          </c:cat>
          <c:val>
            <c:numRef>
              <c:f>nuts!$K$38:$K$62</c:f>
              <c:numCache>
                <c:formatCode>0.00</c:formatCode>
                <c:ptCount val="25"/>
                <c:pt idx="0">
                  <c:v>13.954583168029785</c:v>
                </c:pt>
                <c:pt idx="1">
                  <c:v>14.635932922363281</c:v>
                </c:pt>
                <c:pt idx="2">
                  <c:v>14.502432823181152</c:v>
                </c:pt>
                <c:pt idx="3">
                  <c:v>15.078328132629395</c:v>
                </c:pt>
                <c:pt idx="4">
                  <c:v>14.335990905761719</c:v>
                </c:pt>
                <c:pt idx="5">
                  <c:v>14.002256393432617</c:v>
                </c:pt>
                <c:pt idx="6">
                  <c:v>12.002001762390137</c:v>
                </c:pt>
                <c:pt idx="7">
                  <c:v>9.4282045364379883</c:v>
                </c:pt>
                <c:pt idx="8">
                  <c:v>12.815449714660645</c:v>
                </c:pt>
                <c:pt idx="9">
                  <c:v>12.066460609436035</c:v>
                </c:pt>
                <c:pt idx="10">
                  <c:v>11.702966690063477</c:v>
                </c:pt>
                <c:pt idx="11">
                  <c:v>11.609045028686523</c:v>
                </c:pt>
                <c:pt idx="12">
                  <c:v>10.336405754089355</c:v>
                </c:pt>
                <c:pt idx="13">
                  <c:v>10.566847801208496</c:v>
                </c:pt>
                <c:pt idx="14">
                  <c:v>10.571516990661621</c:v>
                </c:pt>
                <c:pt idx="15">
                  <c:v>8.9485483169555664</c:v>
                </c:pt>
                <c:pt idx="16">
                  <c:v>8.6263294219970703</c:v>
                </c:pt>
                <c:pt idx="17">
                  <c:v>9.5721006393432617</c:v>
                </c:pt>
                <c:pt idx="18">
                  <c:v>9.7862653732299805</c:v>
                </c:pt>
                <c:pt idx="19">
                  <c:v>9.6303310394287109</c:v>
                </c:pt>
                <c:pt idx="20">
                  <c:v>9.376708984375</c:v>
                </c:pt>
                <c:pt idx="21">
                  <c:v>8.5215091705322266</c:v>
                </c:pt>
                <c:pt idx="22">
                  <c:v>8.4410896301269531</c:v>
                </c:pt>
                <c:pt idx="23">
                  <c:v>8.6699895858764648</c:v>
                </c:pt>
                <c:pt idx="24">
                  <c:v>9.2826004028320312</c:v>
                </c:pt>
              </c:numCache>
            </c:numRef>
          </c:val>
          <c:smooth val="0"/>
          <c:extLst>
            <c:ext xmlns:c16="http://schemas.microsoft.com/office/drawing/2014/chart" uri="{C3380CC4-5D6E-409C-BE32-E72D297353CC}">
              <c16:uniqueId val="{00000008-0FD1-1C49-BF16-A95BA442C866}"/>
            </c:ext>
          </c:extLst>
        </c:ser>
        <c:dLbls>
          <c:showLegendKey val="0"/>
          <c:showVal val="0"/>
          <c:showCatName val="0"/>
          <c:showSerName val="0"/>
          <c:showPercent val="0"/>
          <c:showBubbleSize val="0"/>
        </c:dLbls>
        <c:marker val="1"/>
        <c:smooth val="0"/>
        <c:axId val="3"/>
        <c:axId val="4"/>
      </c:lineChart>
      <c:dateAx>
        <c:axId val="70171983"/>
        <c:scaling>
          <c:orientation val="minMax"/>
        </c:scaling>
        <c:delete val="0"/>
        <c:axPos val="b"/>
        <c:numFmt formatCode="d/mm/yyyy;@" sourceLinked="0"/>
        <c:majorTickMark val="out"/>
        <c:minorTickMark val="out"/>
        <c:tickLblPos val="nextTo"/>
        <c:spPr>
          <a:ln w="3175">
            <a:solidFill>
              <a:srgbClr val="808080"/>
            </a:solidFill>
            <a:prstDash val="solid"/>
          </a:ln>
        </c:spPr>
        <c:txPr>
          <a:bodyPr rot="0" vert="horz"/>
          <a:lstStyle/>
          <a:p>
            <a:pPr>
              <a:defRPr sz="1000" b="0" i="0" u="none" strike="noStrike" baseline="0">
                <a:solidFill>
                  <a:srgbClr val="000000"/>
                </a:solidFill>
                <a:latin typeface="Calibri"/>
                <a:ea typeface="Calibri"/>
                <a:cs typeface="Calibri"/>
              </a:defRPr>
            </a:pPr>
            <a:endParaRPr lang="en-US"/>
          </a:p>
        </c:txPr>
        <c:crossAx val="1"/>
        <c:crosses val="autoZero"/>
        <c:auto val="1"/>
        <c:lblOffset val="100"/>
        <c:baseTimeUnit val="days"/>
        <c:minorUnit val="1"/>
        <c:minorTimeUnit val="months"/>
      </c:dateAx>
      <c:valAx>
        <c:axId val="1"/>
        <c:scaling>
          <c:orientation val="minMax"/>
        </c:scaling>
        <c:delete val="0"/>
        <c:axPos val="l"/>
        <c:majorGridlines>
          <c:spPr>
            <a:ln w="3175">
              <a:solidFill>
                <a:srgbClr val="808080"/>
              </a:solidFill>
              <a:prstDash val="solid"/>
            </a:ln>
          </c:spPr>
        </c:majorGridlines>
        <c:title>
          <c:tx>
            <c:rich>
              <a:bodyPr/>
              <a:lstStyle/>
              <a:p>
                <a:pPr>
                  <a:defRPr sz="1200" b="1" i="0" u="none" strike="noStrike" baseline="0">
                    <a:solidFill>
                      <a:srgbClr val="000000"/>
                    </a:solidFill>
                    <a:latin typeface="Calibri"/>
                    <a:ea typeface="Calibri"/>
                    <a:cs typeface="Calibri"/>
                  </a:defRPr>
                </a:pPr>
                <a:r>
                  <a:rPr lang="en-US"/>
                  <a:t>phosphate silicate uM</a:t>
                </a:r>
              </a:p>
            </c:rich>
          </c:tx>
          <c:layout>
            <c:manualLayout>
              <c:xMode val="edge"/>
              <c:yMode val="edge"/>
              <c:x val="1.3947447862946844E-2"/>
              <c:y val="0.55685715870023289"/>
            </c:manualLayout>
          </c:layout>
          <c:overlay val="0"/>
          <c:spPr>
            <a:noFill/>
            <a:ln w="25400">
              <a:noFill/>
            </a:ln>
          </c:spPr>
        </c:title>
        <c:numFmt formatCode="0.00" sourceLinked="1"/>
        <c:majorTickMark val="out"/>
        <c:minorTickMark val="none"/>
        <c:tickLblPos val="nextTo"/>
        <c:spPr>
          <a:ln w="3175">
            <a:solidFill>
              <a:srgbClr val="808080"/>
            </a:solidFill>
            <a:prstDash val="solid"/>
          </a:ln>
        </c:spPr>
        <c:txPr>
          <a:bodyPr rot="0" vert="horz"/>
          <a:lstStyle/>
          <a:p>
            <a:pPr>
              <a:defRPr sz="1000" b="0" i="0" u="none" strike="noStrike" baseline="0">
                <a:solidFill>
                  <a:srgbClr val="000000"/>
                </a:solidFill>
                <a:latin typeface="Calibri"/>
                <a:ea typeface="Calibri"/>
                <a:cs typeface="Calibri"/>
              </a:defRPr>
            </a:pPr>
            <a:endParaRPr lang="en-US"/>
          </a:p>
        </c:txPr>
        <c:crossAx val="70171983"/>
        <c:crosses val="autoZero"/>
        <c:crossBetween val="between"/>
      </c:valAx>
      <c:dateAx>
        <c:axId val="3"/>
        <c:scaling>
          <c:orientation val="minMax"/>
        </c:scaling>
        <c:delete val="1"/>
        <c:axPos val="b"/>
        <c:numFmt formatCode="d/mm/yyyy;@" sourceLinked="1"/>
        <c:majorTickMark val="out"/>
        <c:minorTickMark val="none"/>
        <c:tickLblPos val="nextTo"/>
        <c:crossAx val="4"/>
        <c:crosses val="autoZero"/>
        <c:auto val="1"/>
        <c:lblOffset val="100"/>
        <c:baseTimeUnit val="days"/>
      </c:dateAx>
      <c:valAx>
        <c:axId val="4"/>
        <c:scaling>
          <c:orientation val="minMax"/>
        </c:scaling>
        <c:delete val="0"/>
        <c:axPos val="r"/>
        <c:title>
          <c:tx>
            <c:rich>
              <a:bodyPr/>
              <a:lstStyle/>
              <a:p>
                <a:pPr>
                  <a:defRPr sz="1200" b="1" i="0" u="none" strike="noStrike" baseline="0">
                    <a:solidFill>
                      <a:srgbClr val="000000"/>
                    </a:solidFill>
                    <a:latin typeface="Calibri"/>
                    <a:ea typeface="Calibri"/>
                    <a:cs typeface="Calibri"/>
                  </a:defRPr>
                </a:pPr>
                <a:r>
                  <a:rPr lang="en-US"/>
                  <a:t>nitrate uM</a:t>
                </a:r>
              </a:p>
            </c:rich>
          </c:tx>
          <c:layout>
            <c:manualLayout>
              <c:xMode val="edge"/>
              <c:yMode val="edge"/>
              <c:x val="0.88943397650373568"/>
              <c:y val="0.58307297327270713"/>
            </c:manualLayout>
          </c:layout>
          <c:overlay val="0"/>
          <c:spPr>
            <a:noFill/>
            <a:ln w="25400">
              <a:noFill/>
            </a:ln>
          </c:spPr>
        </c:title>
        <c:numFmt formatCode="0.00" sourceLinked="1"/>
        <c:majorTickMark val="out"/>
        <c:minorTickMark val="none"/>
        <c:tickLblPos val="nextTo"/>
        <c:spPr>
          <a:ln w="3175">
            <a:solidFill>
              <a:srgbClr val="808080"/>
            </a:solidFill>
            <a:prstDash val="solid"/>
          </a:ln>
        </c:spPr>
        <c:txPr>
          <a:bodyPr rot="0" vert="horz"/>
          <a:lstStyle/>
          <a:p>
            <a:pPr>
              <a:defRPr sz="1000" b="0" i="0" u="none" strike="noStrike" baseline="0">
                <a:solidFill>
                  <a:srgbClr val="000000"/>
                </a:solidFill>
                <a:latin typeface="Calibri"/>
                <a:ea typeface="Calibri"/>
                <a:cs typeface="Calibri"/>
              </a:defRPr>
            </a:pPr>
            <a:endParaRPr lang="en-US"/>
          </a:p>
        </c:txPr>
        <c:crossAx val="3"/>
        <c:crosses val="max"/>
        <c:crossBetween val="between"/>
      </c:valAx>
      <c:spPr>
        <a:solidFill>
          <a:srgbClr val="FFFFFF"/>
        </a:solidFill>
        <a:ln w="12700">
          <a:solidFill>
            <a:srgbClr val="000000"/>
          </a:solidFill>
          <a:prstDash val="solid"/>
        </a:ln>
      </c:spPr>
    </c:plotArea>
    <c:legend>
      <c:legendPos val="r"/>
      <c:overlay val="0"/>
      <c:spPr>
        <a:noFill/>
        <a:ln w="25400">
          <a:noFill/>
        </a:ln>
      </c:spPr>
      <c:txPr>
        <a:bodyPr/>
        <a:lstStyle/>
        <a:p>
          <a:pPr>
            <a:defRPr sz="920" b="0" i="0" u="none" strike="noStrike" baseline="0">
              <a:solidFill>
                <a:srgbClr val="000000"/>
              </a:solidFill>
              <a:latin typeface="Calibri"/>
              <a:ea typeface="Calibri"/>
              <a:cs typeface="Calibri"/>
            </a:defRPr>
          </a:pPr>
          <a:endParaRPr lang="en-US"/>
        </a:p>
      </c:txPr>
    </c:legend>
    <c:plotVisOnly val="1"/>
    <c:dispBlanksAs val="gap"/>
    <c:showDLblsOverMax val="0"/>
  </c:chart>
  <c:spPr>
    <a:solidFill>
      <a:srgbClr val="FFFFFF"/>
    </a:solidFill>
    <a:ln w="3175">
      <a:solidFill>
        <a:srgbClr val="808080"/>
      </a:solidFill>
      <a:prstDash val="solid"/>
    </a:ln>
  </c:spPr>
  <c:txPr>
    <a:bodyPr/>
    <a:lstStyle/>
    <a:p>
      <a:pPr>
        <a:defRPr sz="1000" b="0" i="0" u="none" strike="noStrike" baseline="0">
          <a:solidFill>
            <a:srgbClr val="000000"/>
          </a:solidFill>
          <a:latin typeface="Calibri"/>
          <a:ea typeface="Calibri"/>
          <a:cs typeface="Calibri"/>
        </a:defRPr>
      </a:pPr>
      <a:endParaRPr lang="en-US"/>
    </a:p>
  </c:txPr>
  <c:printSettings>
    <c:headerFooter alignWithMargins="0"/>
    <c:pageMargins b="1" l="0.75000000000000011" r="0.75000000000000011" t="1" header="0.5" footer="0.5"/>
    <c:pageSetup orientation="portrait"/>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GB"/>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0.20557035860848885"/>
          <c:y val="5.7469366414328746E-2"/>
          <c:w val="0.74981692550862078"/>
          <c:h val="0.84123445976744393"/>
        </c:manualLayout>
      </c:layout>
      <c:scatterChart>
        <c:scatterStyle val="lineMarker"/>
        <c:varyColors val="0"/>
        <c:ser>
          <c:idx val="0"/>
          <c:order val="0"/>
          <c:tx>
            <c:v>13C DIC vs ln[DIC]</c:v>
          </c:tx>
          <c:spPr>
            <a:ln w="47625">
              <a:noFill/>
            </a:ln>
          </c:spPr>
          <c:marker>
            <c:symbol val="circle"/>
            <c:size val="7"/>
            <c:spPr>
              <a:noFill/>
              <a:ln>
                <a:solidFill>
                  <a:schemeClr val="tx1"/>
                </a:solidFill>
              </a:ln>
            </c:spPr>
          </c:marker>
          <c:xVal>
            <c:numRef>
              <c:f>'DIC-alk'!$J$57:$J$77</c:f>
              <c:numCache>
                <c:formatCode>General</c:formatCode>
                <c:ptCount val="21"/>
                <c:pt idx="0">
                  <c:v>7.6472563250111643</c:v>
                </c:pt>
                <c:pt idx="1">
                  <c:v>7.6517809178970628</c:v>
                </c:pt>
                <c:pt idx="2">
                  <c:v>7.6453498742773771</c:v>
                </c:pt>
                <c:pt idx="3">
                  <c:v>7.6586051696703716</c:v>
                </c:pt>
                <c:pt idx="5">
                  <c:v>7.642149963520346</c:v>
                </c:pt>
                <c:pt idx="6">
                  <c:v>7.6428741928593071</c:v>
                </c:pt>
                <c:pt idx="7">
                  <c:v>7.6367714079563251</c:v>
                </c:pt>
                <c:pt idx="8">
                  <c:v>7.6394450582123152</c:v>
                </c:pt>
                <c:pt idx="9">
                  <c:v>7.636472285540659</c:v>
                </c:pt>
                <c:pt idx="10">
                  <c:v>7.6435739427033376</c:v>
                </c:pt>
                <c:pt idx="11">
                  <c:v>7.6415356362373741</c:v>
                </c:pt>
                <c:pt idx="12">
                  <c:v>7.6324834875507825</c:v>
                </c:pt>
                <c:pt idx="13">
                  <c:v>7.6259169715367934</c:v>
                </c:pt>
                <c:pt idx="14">
                  <c:v>7.6369981024382501</c:v>
                </c:pt>
                <c:pt idx="15">
                  <c:v>7.6335003284592302</c:v>
                </c:pt>
                <c:pt idx="16">
                  <c:v>7.6303544599640105</c:v>
                </c:pt>
                <c:pt idx="17">
                  <c:v>7.6259023419934051</c:v>
                </c:pt>
                <c:pt idx="18">
                  <c:v>7.6200823439545493</c:v>
                </c:pt>
                <c:pt idx="19">
                  <c:v>7.6282208899460926</c:v>
                </c:pt>
                <c:pt idx="20">
                  <c:v>7.6232459736965312</c:v>
                </c:pt>
              </c:numCache>
            </c:numRef>
          </c:xVal>
          <c:yVal>
            <c:numRef>
              <c:f>'DIC-alk'!$I$57:$I$77</c:f>
              <c:numCache>
                <c:formatCode>0.00</c:formatCode>
                <c:ptCount val="21"/>
                <c:pt idx="0">
                  <c:v>1.0921249999999998</c:v>
                </c:pt>
                <c:pt idx="1">
                  <c:v>1.0176249999999998</c:v>
                </c:pt>
                <c:pt idx="2">
                  <c:v>1.1906249999999998</c:v>
                </c:pt>
                <c:pt idx="3">
                  <c:v>1.2666249999999999</c:v>
                </c:pt>
                <c:pt idx="4">
                  <c:v>1.3011249999999999</c:v>
                </c:pt>
                <c:pt idx="5">
                  <c:v>1.1101249999999998</c:v>
                </c:pt>
                <c:pt idx="7">
                  <c:v>1.1001249999999998</c:v>
                </c:pt>
                <c:pt idx="8">
                  <c:v>1.0851249999999999</c:v>
                </c:pt>
                <c:pt idx="9">
                  <c:v>1.0456249999999998</c:v>
                </c:pt>
                <c:pt idx="10">
                  <c:v>1.1271249999999999</c:v>
                </c:pt>
                <c:pt idx="11">
                  <c:v>1.1711249999999997</c:v>
                </c:pt>
                <c:pt idx="12">
                  <c:v>1.2926249999999997</c:v>
                </c:pt>
                <c:pt idx="13">
                  <c:v>1.3621249999999998</c:v>
                </c:pt>
                <c:pt idx="14">
                  <c:v>1.2221249999999997</c:v>
                </c:pt>
                <c:pt idx="15">
                  <c:v>1.211125</c:v>
                </c:pt>
                <c:pt idx="16">
                  <c:v>1.3236249999999998</c:v>
                </c:pt>
                <c:pt idx="17">
                  <c:v>1.3151249999999997</c:v>
                </c:pt>
                <c:pt idx="18">
                  <c:v>1.3451249999999999</c:v>
                </c:pt>
                <c:pt idx="19">
                  <c:v>1.2811249999999998</c:v>
                </c:pt>
                <c:pt idx="20">
                  <c:v>1.4071249999999997</c:v>
                </c:pt>
              </c:numCache>
            </c:numRef>
          </c:yVal>
          <c:smooth val="0"/>
          <c:extLst>
            <c:ext xmlns:c16="http://schemas.microsoft.com/office/drawing/2014/chart" uri="{C3380CC4-5D6E-409C-BE32-E72D297353CC}">
              <c16:uniqueId val="{00000000-A09C-EA45-86E3-448CE76D2387}"/>
            </c:ext>
          </c:extLst>
        </c:ser>
        <c:ser>
          <c:idx val="1"/>
          <c:order val="1"/>
          <c:tx>
            <c:v>forced line</c:v>
          </c:tx>
          <c:spPr>
            <a:ln w="47625">
              <a:noFill/>
            </a:ln>
          </c:spPr>
          <c:marker>
            <c:symbol val="none"/>
          </c:marker>
          <c:trendline>
            <c:spPr>
              <a:ln w="3175">
                <a:solidFill>
                  <a:srgbClr val="000000"/>
                </a:solidFill>
                <a:prstDash val="solid"/>
              </a:ln>
            </c:spPr>
            <c:trendlineType val="linear"/>
            <c:dispRSqr val="0"/>
            <c:dispEq val="1"/>
            <c:trendlineLbl>
              <c:layout>
                <c:manualLayout>
                  <c:x val="0.37642091181972415"/>
                  <c:y val="6.9480145146442421E-2"/>
                </c:manualLayout>
              </c:layout>
              <c:numFmt formatCode="General" sourceLinked="0"/>
              <c:spPr>
                <a:noFill/>
                <a:ln w="25400">
                  <a:noFill/>
                </a:ln>
              </c:spPr>
              <c:txPr>
                <a:bodyPr/>
                <a:lstStyle/>
                <a:p>
                  <a:pPr algn="ctr" rtl="1">
                    <a:defRPr sz="1000" b="0" i="0" u="none" strike="noStrike" baseline="0">
                      <a:solidFill>
                        <a:srgbClr val="000000"/>
                      </a:solidFill>
                      <a:latin typeface="Calibri"/>
                      <a:ea typeface="Calibri"/>
                      <a:cs typeface="Calibri"/>
                    </a:defRPr>
                  </a:pPr>
                  <a:endParaRPr lang="en-US"/>
                </a:p>
              </c:txPr>
            </c:trendlineLbl>
          </c:trendline>
          <c:xVal>
            <c:numRef>
              <c:f>'DIC-alk'!$J$80:$J$81</c:f>
              <c:numCache>
                <c:formatCode>General</c:formatCode>
                <c:ptCount val="2"/>
                <c:pt idx="0">
                  <c:v>7.6232459736965312</c:v>
                </c:pt>
                <c:pt idx="1">
                  <c:v>7.642149963520346</c:v>
                </c:pt>
              </c:numCache>
            </c:numRef>
          </c:xVal>
          <c:yVal>
            <c:numRef>
              <c:f>'DIC-alk'!$I$80:$I$81</c:f>
              <c:numCache>
                <c:formatCode>0.00</c:formatCode>
                <c:ptCount val="2"/>
                <c:pt idx="0">
                  <c:v>1.4071249999999997</c:v>
                </c:pt>
                <c:pt idx="1">
                  <c:v>1.1100000000000001</c:v>
                </c:pt>
              </c:numCache>
            </c:numRef>
          </c:yVal>
          <c:smooth val="0"/>
          <c:extLst>
            <c:ext xmlns:c16="http://schemas.microsoft.com/office/drawing/2014/chart" uri="{C3380CC4-5D6E-409C-BE32-E72D297353CC}">
              <c16:uniqueId val="{00000002-A09C-EA45-86E3-448CE76D2387}"/>
            </c:ext>
          </c:extLst>
        </c:ser>
        <c:dLbls>
          <c:showLegendKey val="0"/>
          <c:showVal val="0"/>
          <c:showCatName val="0"/>
          <c:showSerName val="0"/>
          <c:showPercent val="0"/>
          <c:showBubbleSize val="0"/>
        </c:dLbls>
        <c:axId val="71397695"/>
        <c:axId val="1"/>
      </c:scatterChart>
      <c:valAx>
        <c:axId val="71397695"/>
        <c:scaling>
          <c:orientation val="minMax"/>
        </c:scaling>
        <c:delete val="0"/>
        <c:axPos val="b"/>
        <c:title>
          <c:tx>
            <c:rich>
              <a:bodyPr/>
              <a:lstStyle/>
              <a:p>
                <a:pPr>
                  <a:defRPr sz="1000" b="1" i="0" u="none" strike="noStrike" baseline="0">
                    <a:solidFill>
                      <a:srgbClr val="000000"/>
                    </a:solidFill>
                    <a:latin typeface="Arial"/>
                    <a:ea typeface="Arial"/>
                    <a:cs typeface="Arial"/>
                  </a:defRPr>
                </a:pPr>
                <a:r>
                  <a:rPr lang="en-US"/>
                  <a:t>ln[DIC]</a:t>
                </a:r>
              </a:p>
            </c:rich>
          </c:tx>
          <c:layout>
            <c:manualLayout>
              <c:xMode val="edge"/>
              <c:yMode val="edge"/>
              <c:x val="0.48245602651561648"/>
              <c:y val="0.94396150481189856"/>
            </c:manualLayout>
          </c:layout>
          <c:overlay val="0"/>
          <c:spPr>
            <a:noFill/>
            <a:ln w="25400">
              <a:noFill/>
            </a:ln>
          </c:spPr>
        </c:title>
        <c:numFmt formatCode="General" sourceLinked="1"/>
        <c:majorTickMark val="out"/>
        <c:minorTickMark val="none"/>
        <c:tickLblPos val="nextTo"/>
        <c:spPr>
          <a:ln w="3175">
            <a:solidFill>
              <a:srgbClr val="808080"/>
            </a:solidFill>
            <a:prstDash val="solid"/>
          </a:ln>
        </c:spPr>
        <c:txPr>
          <a:bodyPr rot="0" vert="horz"/>
          <a:lstStyle/>
          <a:p>
            <a:pPr>
              <a:defRPr sz="1000" b="0" i="0" u="none" strike="noStrike" baseline="0">
                <a:solidFill>
                  <a:srgbClr val="000000"/>
                </a:solidFill>
                <a:latin typeface="Calibri"/>
                <a:ea typeface="Calibri"/>
                <a:cs typeface="Calibri"/>
              </a:defRPr>
            </a:pPr>
            <a:endParaRPr lang="en-US"/>
          </a:p>
        </c:txPr>
        <c:crossAx val="1"/>
        <c:crosses val="autoZero"/>
        <c:crossBetween val="midCat"/>
      </c:valAx>
      <c:valAx>
        <c:axId val="1"/>
        <c:scaling>
          <c:orientation val="minMax"/>
          <c:min val="1"/>
        </c:scaling>
        <c:delete val="0"/>
        <c:axPos val="l"/>
        <c:majorGridlines>
          <c:spPr>
            <a:ln w="3175">
              <a:solidFill>
                <a:srgbClr val="808080"/>
              </a:solidFill>
              <a:prstDash val="solid"/>
            </a:ln>
          </c:spPr>
        </c:majorGridlines>
        <c:title>
          <c:tx>
            <c:rich>
              <a:bodyPr/>
              <a:lstStyle/>
              <a:p>
                <a:pPr>
                  <a:defRPr sz="1000" b="1" i="0" u="none" strike="noStrike" baseline="0">
                    <a:solidFill>
                      <a:srgbClr val="000000"/>
                    </a:solidFill>
                    <a:latin typeface="Arial"/>
                    <a:ea typeface="Arial"/>
                    <a:cs typeface="Arial"/>
                  </a:defRPr>
                </a:pPr>
                <a:r>
                  <a:rPr lang="en-US"/>
                  <a:t>d13/12DIC</a:t>
                </a:r>
              </a:p>
            </c:rich>
          </c:tx>
          <c:layout>
            <c:manualLayout>
              <c:xMode val="edge"/>
              <c:yMode val="edge"/>
              <c:x val="4.6672044613576984E-2"/>
              <c:y val="0.38590988626421696"/>
            </c:manualLayout>
          </c:layout>
          <c:overlay val="0"/>
          <c:spPr>
            <a:noFill/>
            <a:ln w="25400">
              <a:noFill/>
            </a:ln>
          </c:spPr>
        </c:title>
        <c:numFmt formatCode="0.00" sourceLinked="1"/>
        <c:majorTickMark val="out"/>
        <c:minorTickMark val="none"/>
        <c:tickLblPos val="nextTo"/>
        <c:spPr>
          <a:ln w="3175">
            <a:solidFill>
              <a:srgbClr val="808080"/>
            </a:solidFill>
            <a:prstDash val="solid"/>
          </a:ln>
        </c:spPr>
        <c:txPr>
          <a:bodyPr rot="0" vert="horz"/>
          <a:lstStyle/>
          <a:p>
            <a:pPr>
              <a:defRPr sz="1000" b="0" i="0" u="none" strike="noStrike" baseline="0">
                <a:solidFill>
                  <a:srgbClr val="000000"/>
                </a:solidFill>
                <a:latin typeface="Calibri"/>
                <a:ea typeface="Calibri"/>
                <a:cs typeface="Calibri"/>
              </a:defRPr>
            </a:pPr>
            <a:endParaRPr lang="en-US"/>
          </a:p>
        </c:txPr>
        <c:crossAx val="71397695"/>
        <c:crosses val="autoZero"/>
        <c:crossBetween val="midCat"/>
      </c:valAx>
      <c:spPr>
        <a:solidFill>
          <a:srgbClr val="FFFFFF"/>
        </a:solidFill>
        <a:ln w="25400">
          <a:noFill/>
        </a:ln>
      </c:spPr>
    </c:plotArea>
    <c:plotVisOnly val="1"/>
    <c:dispBlanksAs val="gap"/>
    <c:showDLblsOverMax val="0"/>
  </c:chart>
  <c:spPr>
    <a:solidFill>
      <a:srgbClr val="FFFFFF"/>
    </a:solidFill>
    <a:ln w="3175">
      <a:solidFill>
        <a:srgbClr val="808080"/>
      </a:solidFill>
      <a:prstDash val="solid"/>
    </a:ln>
  </c:spPr>
  <c:txPr>
    <a:bodyPr/>
    <a:lstStyle/>
    <a:p>
      <a:pPr>
        <a:defRPr sz="1000" b="0" i="0" u="none" strike="noStrike" baseline="0">
          <a:solidFill>
            <a:srgbClr val="000000"/>
          </a:solidFill>
          <a:latin typeface="Calibri"/>
          <a:ea typeface="Calibri"/>
          <a:cs typeface="Calibri"/>
        </a:defRPr>
      </a:pPr>
      <a:endParaRPr lang="en-US"/>
    </a:p>
  </c:txPr>
  <c:printSettings>
    <c:headerFooter alignWithMargins="0"/>
    <c:pageMargins b="1" l="0.75000000000000011" r="0.75000000000000011" t="1" header="0.5" footer="0.5"/>
    <c:pageSetup orientation="portrait"/>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GB"/>
  <c:roundedCorners val="0"/>
  <mc:AlternateContent xmlns:mc="http://schemas.openxmlformats.org/markup-compatibility/2006">
    <mc:Choice xmlns:c14="http://schemas.microsoft.com/office/drawing/2007/8/2/chart" Requires="c14">
      <c14:style val="118"/>
    </mc:Choice>
    <mc:Fallback>
      <c:style val="18"/>
    </mc:Fallback>
  </mc:AlternateContent>
  <c:chart>
    <c:title>
      <c:layout>
        <c:manualLayout>
          <c:xMode val="edge"/>
          <c:yMode val="edge"/>
          <c:x val="0.44120031646761865"/>
          <c:y val="3.8440257887227186E-2"/>
        </c:manualLayout>
      </c:layout>
      <c:overlay val="0"/>
      <c:spPr>
        <a:noFill/>
        <a:ln w="25400">
          <a:noFill/>
        </a:ln>
      </c:spPr>
      <c:txPr>
        <a:bodyPr/>
        <a:lstStyle/>
        <a:p>
          <a:pPr>
            <a:defRPr sz="1400" b="1" i="0" u="none" strike="noStrike" baseline="0">
              <a:solidFill>
                <a:srgbClr val="000000"/>
              </a:solidFill>
              <a:latin typeface="Arial"/>
              <a:ea typeface="Arial"/>
              <a:cs typeface="Arial"/>
            </a:defRPr>
          </a:pPr>
          <a:endParaRPr lang="en-US"/>
        </a:p>
      </c:txPr>
    </c:title>
    <c:autoTitleDeleted val="0"/>
    <c:plotArea>
      <c:layout>
        <c:manualLayout>
          <c:layoutTarget val="inner"/>
          <c:xMode val="edge"/>
          <c:yMode val="edge"/>
          <c:x val="0.11429642466940436"/>
          <c:y val="0.1132000739840406"/>
          <c:w val="0.73324743497971856"/>
          <c:h val="0.81557416900068702"/>
        </c:manualLayout>
      </c:layout>
      <c:scatterChart>
        <c:scatterStyle val="lineMarker"/>
        <c:varyColors val="0"/>
        <c:ser>
          <c:idx val="0"/>
          <c:order val="0"/>
          <c:tx>
            <c:v>13CDIC</c:v>
          </c:tx>
          <c:spPr>
            <a:ln w="12700">
              <a:solidFill>
                <a:srgbClr val="000000"/>
              </a:solidFill>
              <a:prstDash val="solid"/>
            </a:ln>
          </c:spPr>
          <c:marker>
            <c:symbol val="circle"/>
            <c:size val="9"/>
            <c:spPr>
              <a:noFill/>
              <a:ln>
                <a:solidFill>
                  <a:schemeClr val="tx1"/>
                </a:solidFill>
              </a:ln>
            </c:spPr>
          </c:marker>
          <c:xVal>
            <c:numRef>
              <c:f>'DIC-alk'!$L$54:$L$77</c:f>
              <c:numCache>
                <c:formatCode>dd/mm/yyyy;@</c:formatCode>
                <c:ptCount val="24"/>
                <c:pt idx="0">
                  <c:v>38971</c:v>
                </c:pt>
                <c:pt idx="1">
                  <c:v>38980</c:v>
                </c:pt>
                <c:pt idx="2">
                  <c:v>38989</c:v>
                </c:pt>
                <c:pt idx="3">
                  <c:v>38998</c:v>
                </c:pt>
                <c:pt idx="4">
                  <c:v>39007</c:v>
                </c:pt>
                <c:pt idx="5">
                  <c:v>39016</c:v>
                </c:pt>
                <c:pt idx="6">
                  <c:v>39025</c:v>
                </c:pt>
                <c:pt idx="7">
                  <c:v>39034</c:v>
                </c:pt>
                <c:pt idx="8">
                  <c:v>39043</c:v>
                </c:pt>
                <c:pt idx="9">
                  <c:v>39052</c:v>
                </c:pt>
                <c:pt idx="10">
                  <c:v>39061</c:v>
                </c:pt>
                <c:pt idx="11">
                  <c:v>39070</c:v>
                </c:pt>
                <c:pt idx="12">
                  <c:v>39079</c:v>
                </c:pt>
                <c:pt idx="13">
                  <c:v>39088</c:v>
                </c:pt>
                <c:pt idx="14">
                  <c:v>39097</c:v>
                </c:pt>
                <c:pt idx="15">
                  <c:v>39106</c:v>
                </c:pt>
                <c:pt idx="16">
                  <c:v>39115</c:v>
                </c:pt>
                <c:pt idx="17">
                  <c:v>39124</c:v>
                </c:pt>
                <c:pt idx="18">
                  <c:v>39133</c:v>
                </c:pt>
                <c:pt idx="19">
                  <c:v>39142</c:v>
                </c:pt>
                <c:pt idx="20">
                  <c:v>39151</c:v>
                </c:pt>
                <c:pt idx="21">
                  <c:v>39160</c:v>
                </c:pt>
                <c:pt idx="22">
                  <c:v>39169</c:v>
                </c:pt>
                <c:pt idx="23">
                  <c:v>39178</c:v>
                </c:pt>
              </c:numCache>
            </c:numRef>
          </c:xVal>
          <c:yVal>
            <c:numRef>
              <c:f>'DIC-alk'!$I$54:$I$77</c:f>
              <c:numCache>
                <c:formatCode>0.00</c:formatCode>
                <c:ptCount val="24"/>
                <c:pt idx="0">
                  <c:v>1.0391249999999999</c:v>
                </c:pt>
                <c:pt idx="1">
                  <c:v>1.1146249999999998</c:v>
                </c:pt>
                <c:pt idx="2">
                  <c:v>1.405125</c:v>
                </c:pt>
                <c:pt idx="3">
                  <c:v>1.0921249999999998</c:v>
                </c:pt>
                <c:pt idx="4">
                  <c:v>1.0176249999999998</c:v>
                </c:pt>
                <c:pt idx="5">
                  <c:v>1.1906249999999998</c:v>
                </c:pt>
                <c:pt idx="6">
                  <c:v>1.2666249999999999</c:v>
                </c:pt>
                <c:pt idx="7">
                  <c:v>1.3011249999999999</c:v>
                </c:pt>
                <c:pt idx="8">
                  <c:v>1.1101249999999998</c:v>
                </c:pt>
                <c:pt idx="10">
                  <c:v>1.1001249999999998</c:v>
                </c:pt>
                <c:pt idx="11">
                  <c:v>1.0851249999999999</c:v>
                </c:pt>
                <c:pt idx="12">
                  <c:v>1.0456249999999998</c:v>
                </c:pt>
                <c:pt idx="13">
                  <c:v>1.1271249999999999</c:v>
                </c:pt>
                <c:pt idx="14">
                  <c:v>1.1711249999999997</c:v>
                </c:pt>
                <c:pt idx="15">
                  <c:v>1.2926249999999997</c:v>
                </c:pt>
                <c:pt idx="16">
                  <c:v>1.3621249999999998</c:v>
                </c:pt>
                <c:pt idx="17">
                  <c:v>1.2221249999999997</c:v>
                </c:pt>
                <c:pt idx="18">
                  <c:v>1.211125</c:v>
                </c:pt>
                <c:pt idx="19">
                  <c:v>1.3236249999999998</c:v>
                </c:pt>
                <c:pt idx="20">
                  <c:v>1.3151249999999997</c:v>
                </c:pt>
                <c:pt idx="21">
                  <c:v>1.3451249999999999</c:v>
                </c:pt>
                <c:pt idx="22">
                  <c:v>1.2811249999999998</c:v>
                </c:pt>
                <c:pt idx="23">
                  <c:v>1.4071249999999997</c:v>
                </c:pt>
              </c:numCache>
            </c:numRef>
          </c:yVal>
          <c:smooth val="0"/>
          <c:extLst>
            <c:ext xmlns:c16="http://schemas.microsoft.com/office/drawing/2014/chart" uri="{C3380CC4-5D6E-409C-BE32-E72D297353CC}">
              <c16:uniqueId val="{00000000-F47D-D64E-9983-FDE7F633D369}"/>
            </c:ext>
          </c:extLst>
        </c:ser>
        <c:dLbls>
          <c:showLegendKey val="0"/>
          <c:showVal val="0"/>
          <c:showCatName val="0"/>
          <c:showSerName val="0"/>
          <c:showPercent val="0"/>
          <c:showBubbleSize val="0"/>
        </c:dLbls>
        <c:axId val="71521919"/>
        <c:axId val="1"/>
      </c:scatterChart>
      <c:valAx>
        <c:axId val="71521919"/>
        <c:scaling>
          <c:orientation val="minMax"/>
        </c:scaling>
        <c:delete val="0"/>
        <c:axPos val="b"/>
        <c:numFmt formatCode="dd/mm/yyyy;@" sourceLinked="1"/>
        <c:majorTickMark val="out"/>
        <c:minorTickMark val="none"/>
        <c:tickLblPos val="nextTo"/>
        <c:spPr>
          <a:ln w="3175">
            <a:solidFill>
              <a:srgbClr val="808080"/>
            </a:solidFill>
            <a:prstDash val="solid"/>
          </a:ln>
        </c:spPr>
        <c:txPr>
          <a:bodyPr rot="0" vert="horz"/>
          <a:lstStyle/>
          <a:p>
            <a:pPr>
              <a:defRPr sz="1000" b="0" i="0" u="none" strike="noStrike" baseline="0">
                <a:solidFill>
                  <a:srgbClr val="000000"/>
                </a:solidFill>
                <a:latin typeface="Calibri"/>
                <a:ea typeface="Calibri"/>
                <a:cs typeface="Calibri"/>
              </a:defRPr>
            </a:pPr>
            <a:endParaRPr lang="en-US"/>
          </a:p>
        </c:txPr>
        <c:crossAx val="1"/>
        <c:crosses val="autoZero"/>
        <c:crossBetween val="midCat"/>
      </c:valAx>
      <c:valAx>
        <c:axId val="1"/>
        <c:scaling>
          <c:orientation val="minMax"/>
        </c:scaling>
        <c:delete val="0"/>
        <c:axPos val="l"/>
        <c:majorGridlines>
          <c:spPr>
            <a:ln w="3175">
              <a:solidFill>
                <a:srgbClr val="808080"/>
              </a:solidFill>
              <a:prstDash val="solid"/>
            </a:ln>
          </c:spPr>
        </c:majorGridlines>
        <c:numFmt formatCode="0.00" sourceLinked="1"/>
        <c:majorTickMark val="out"/>
        <c:minorTickMark val="none"/>
        <c:tickLblPos val="nextTo"/>
        <c:spPr>
          <a:ln w="3175">
            <a:solidFill>
              <a:srgbClr val="808080"/>
            </a:solidFill>
            <a:prstDash val="solid"/>
          </a:ln>
        </c:spPr>
        <c:txPr>
          <a:bodyPr rot="0" vert="horz"/>
          <a:lstStyle/>
          <a:p>
            <a:pPr>
              <a:defRPr sz="1000" b="0" i="0" u="none" strike="noStrike" baseline="0">
                <a:solidFill>
                  <a:srgbClr val="000000"/>
                </a:solidFill>
                <a:latin typeface="Calibri"/>
                <a:ea typeface="Calibri"/>
                <a:cs typeface="Calibri"/>
              </a:defRPr>
            </a:pPr>
            <a:endParaRPr lang="en-US"/>
          </a:p>
        </c:txPr>
        <c:crossAx val="71521919"/>
        <c:crosses val="autoZero"/>
        <c:crossBetween val="midCat"/>
      </c:valAx>
      <c:spPr>
        <a:solidFill>
          <a:srgbClr val="FFFFFF"/>
        </a:solidFill>
        <a:ln w="12700">
          <a:solidFill>
            <a:srgbClr val="000000"/>
          </a:solidFill>
          <a:prstDash val="solid"/>
        </a:ln>
      </c:spPr>
    </c:plotArea>
    <c:legend>
      <c:legendPos val="r"/>
      <c:overlay val="0"/>
      <c:spPr>
        <a:noFill/>
        <a:ln w="25400">
          <a:noFill/>
        </a:ln>
      </c:spPr>
      <c:txPr>
        <a:bodyPr/>
        <a:lstStyle/>
        <a:p>
          <a:pPr>
            <a:defRPr sz="920" b="0" i="0" u="none" strike="noStrike" baseline="0">
              <a:solidFill>
                <a:srgbClr val="000000"/>
              </a:solidFill>
              <a:latin typeface="Calibri"/>
              <a:ea typeface="Calibri"/>
              <a:cs typeface="Calibri"/>
            </a:defRPr>
          </a:pPr>
          <a:endParaRPr lang="en-US"/>
        </a:p>
      </c:txPr>
    </c:legend>
    <c:plotVisOnly val="1"/>
    <c:dispBlanksAs val="gap"/>
    <c:showDLblsOverMax val="0"/>
  </c:chart>
  <c:spPr>
    <a:solidFill>
      <a:srgbClr val="FFFFFF"/>
    </a:solidFill>
    <a:ln w="3175">
      <a:solidFill>
        <a:srgbClr val="808080"/>
      </a:solidFill>
      <a:prstDash val="solid"/>
    </a:ln>
  </c:spPr>
  <c:txPr>
    <a:bodyPr/>
    <a:lstStyle/>
    <a:p>
      <a:pPr>
        <a:defRPr sz="1000" b="0" i="0" u="none" strike="noStrike" baseline="0">
          <a:solidFill>
            <a:srgbClr val="000000"/>
          </a:solidFill>
          <a:latin typeface="Calibri"/>
          <a:ea typeface="Calibri"/>
          <a:cs typeface="Calibri"/>
        </a:defRPr>
      </a:pPr>
      <a:endParaRPr lang="en-US"/>
    </a:p>
  </c:txPr>
  <c:printSettings>
    <c:headerFooter alignWithMargins="0"/>
    <c:pageMargins b="1" l="0.75000000000000011" r="0.75000000000000011" t="1" header="0.5" footer="0.5"/>
    <c:pageSetup orientation="portrait"/>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GB"/>
  <c:roundedCorners val="0"/>
  <mc:AlternateContent xmlns:mc="http://schemas.openxmlformats.org/markup-compatibility/2006">
    <mc:Choice xmlns:c14="http://schemas.microsoft.com/office/drawing/2007/8/2/chart" Requires="c14">
      <c14:style val="118"/>
    </mc:Choice>
    <mc:Fallback>
      <c:style val="18"/>
    </mc:Fallback>
  </mc:AlternateContent>
  <c:chart>
    <c:title>
      <c:overlay val="0"/>
      <c:spPr>
        <a:noFill/>
        <a:ln w="25400">
          <a:noFill/>
        </a:ln>
      </c:spPr>
      <c:txPr>
        <a:bodyPr/>
        <a:lstStyle/>
        <a:p>
          <a:pPr>
            <a:defRPr sz="1400" b="1" i="0" u="none" strike="noStrike" baseline="0">
              <a:solidFill>
                <a:srgbClr val="000000"/>
              </a:solidFill>
              <a:latin typeface="Arial"/>
              <a:ea typeface="Arial"/>
              <a:cs typeface="Arial"/>
            </a:defRPr>
          </a:pPr>
          <a:endParaRPr lang="en-US"/>
        </a:p>
      </c:txPr>
    </c:title>
    <c:autoTitleDeleted val="0"/>
    <c:plotArea>
      <c:layout>
        <c:manualLayout>
          <c:layoutTarget val="inner"/>
          <c:xMode val="edge"/>
          <c:yMode val="edge"/>
          <c:x val="0.11789996850393701"/>
          <c:y val="0.15944055944055943"/>
          <c:w val="0.74518085039370074"/>
          <c:h val="0.75193491547822255"/>
        </c:manualLayout>
      </c:layout>
      <c:scatterChart>
        <c:scatterStyle val="lineMarker"/>
        <c:varyColors val="0"/>
        <c:ser>
          <c:idx val="0"/>
          <c:order val="0"/>
          <c:tx>
            <c:v>TCO2</c:v>
          </c:tx>
          <c:spPr>
            <a:ln w="12700">
              <a:solidFill>
                <a:srgbClr val="000000"/>
              </a:solidFill>
              <a:prstDash val="solid"/>
            </a:ln>
          </c:spPr>
          <c:marker>
            <c:symbol val="circle"/>
            <c:size val="9"/>
            <c:spPr>
              <a:noFill/>
              <a:ln>
                <a:solidFill>
                  <a:schemeClr val="tx1"/>
                </a:solidFill>
              </a:ln>
            </c:spPr>
          </c:marker>
          <c:xVal>
            <c:numRef>
              <c:f>'DIC-alk'!$L$54:$L$77</c:f>
              <c:numCache>
                <c:formatCode>dd/mm/yyyy;@</c:formatCode>
                <c:ptCount val="24"/>
                <c:pt idx="0">
                  <c:v>38971</c:v>
                </c:pt>
                <c:pt idx="1">
                  <c:v>38980</c:v>
                </c:pt>
                <c:pt idx="2">
                  <c:v>38989</c:v>
                </c:pt>
                <c:pt idx="3">
                  <c:v>38998</c:v>
                </c:pt>
                <c:pt idx="4">
                  <c:v>39007</c:v>
                </c:pt>
                <c:pt idx="5">
                  <c:v>39016</c:v>
                </c:pt>
                <c:pt idx="6">
                  <c:v>39025</c:v>
                </c:pt>
                <c:pt idx="7">
                  <c:v>39034</c:v>
                </c:pt>
                <c:pt idx="8">
                  <c:v>39043</c:v>
                </c:pt>
                <c:pt idx="9">
                  <c:v>39052</c:v>
                </c:pt>
                <c:pt idx="10">
                  <c:v>39061</c:v>
                </c:pt>
                <c:pt idx="11">
                  <c:v>39070</c:v>
                </c:pt>
                <c:pt idx="12">
                  <c:v>39079</c:v>
                </c:pt>
                <c:pt idx="13">
                  <c:v>39088</c:v>
                </c:pt>
                <c:pt idx="14">
                  <c:v>39097</c:v>
                </c:pt>
                <c:pt idx="15">
                  <c:v>39106</c:v>
                </c:pt>
                <c:pt idx="16">
                  <c:v>39115</c:v>
                </c:pt>
                <c:pt idx="17">
                  <c:v>39124</c:v>
                </c:pt>
                <c:pt idx="18">
                  <c:v>39133</c:v>
                </c:pt>
                <c:pt idx="19">
                  <c:v>39142</c:v>
                </c:pt>
                <c:pt idx="20">
                  <c:v>39151</c:v>
                </c:pt>
                <c:pt idx="21">
                  <c:v>39160</c:v>
                </c:pt>
                <c:pt idx="22">
                  <c:v>39169</c:v>
                </c:pt>
                <c:pt idx="23">
                  <c:v>39178</c:v>
                </c:pt>
              </c:numCache>
            </c:numRef>
          </c:xVal>
          <c:yVal>
            <c:numRef>
              <c:f>'DIC-alk'!$G$54:$G$77</c:f>
              <c:numCache>
                <c:formatCode>General</c:formatCode>
                <c:ptCount val="24"/>
                <c:pt idx="0">
                  <c:v>2069.41</c:v>
                </c:pt>
                <c:pt idx="1">
                  <c:v>2060.16</c:v>
                </c:pt>
                <c:pt idx="2">
                  <c:v>2104.7600000000002</c:v>
                </c:pt>
                <c:pt idx="3">
                  <c:v>2094.89</c:v>
                </c:pt>
                <c:pt idx="4">
                  <c:v>2104.39</c:v>
                </c:pt>
                <c:pt idx="5">
                  <c:v>2090.9</c:v>
                </c:pt>
                <c:pt idx="6">
                  <c:v>2118.8000000000002</c:v>
                </c:pt>
                <c:pt idx="7">
                  <c:v>2208.2600000000002</c:v>
                </c:pt>
                <c:pt idx="8">
                  <c:v>2084.2199999999998</c:v>
                </c:pt>
                <c:pt idx="9">
                  <c:v>2085.73</c:v>
                </c:pt>
                <c:pt idx="10">
                  <c:v>2073.04</c:v>
                </c:pt>
                <c:pt idx="11">
                  <c:v>2078.59</c:v>
                </c:pt>
                <c:pt idx="12">
                  <c:v>2072.42</c:v>
                </c:pt>
                <c:pt idx="13">
                  <c:v>2087.19</c:v>
                </c:pt>
                <c:pt idx="14">
                  <c:v>2082.94</c:v>
                </c:pt>
                <c:pt idx="15">
                  <c:v>2064.17</c:v>
                </c:pt>
                <c:pt idx="16">
                  <c:v>2050.66</c:v>
                </c:pt>
                <c:pt idx="17">
                  <c:v>2073.5100000000002</c:v>
                </c:pt>
                <c:pt idx="18">
                  <c:v>2066.27</c:v>
                </c:pt>
                <c:pt idx="19">
                  <c:v>2059.7800000000002</c:v>
                </c:pt>
                <c:pt idx="20">
                  <c:v>2050.63</c:v>
                </c:pt>
                <c:pt idx="21">
                  <c:v>2038.73</c:v>
                </c:pt>
                <c:pt idx="22">
                  <c:v>2055.39</c:v>
                </c:pt>
                <c:pt idx="23">
                  <c:v>2045.19</c:v>
                </c:pt>
              </c:numCache>
            </c:numRef>
          </c:yVal>
          <c:smooth val="0"/>
          <c:extLst>
            <c:ext xmlns:c16="http://schemas.microsoft.com/office/drawing/2014/chart" uri="{C3380CC4-5D6E-409C-BE32-E72D297353CC}">
              <c16:uniqueId val="{00000000-4AA3-0C40-BFB8-EF62B6B096FA}"/>
            </c:ext>
          </c:extLst>
        </c:ser>
        <c:dLbls>
          <c:showLegendKey val="0"/>
          <c:showVal val="0"/>
          <c:showCatName val="0"/>
          <c:showSerName val="0"/>
          <c:showPercent val="0"/>
          <c:showBubbleSize val="0"/>
        </c:dLbls>
        <c:axId val="84341295"/>
        <c:axId val="1"/>
      </c:scatterChart>
      <c:valAx>
        <c:axId val="84341295"/>
        <c:scaling>
          <c:orientation val="minMax"/>
        </c:scaling>
        <c:delete val="0"/>
        <c:axPos val="b"/>
        <c:numFmt formatCode="dd/mm/yyyy;@" sourceLinked="1"/>
        <c:majorTickMark val="out"/>
        <c:minorTickMark val="none"/>
        <c:tickLblPos val="nextTo"/>
        <c:spPr>
          <a:ln w="3175">
            <a:solidFill>
              <a:srgbClr val="808080"/>
            </a:solidFill>
            <a:prstDash val="solid"/>
          </a:ln>
        </c:spPr>
        <c:txPr>
          <a:bodyPr rot="0" vert="horz"/>
          <a:lstStyle/>
          <a:p>
            <a:pPr>
              <a:defRPr sz="1000" b="0" i="0" u="none" strike="noStrike" baseline="0">
                <a:solidFill>
                  <a:srgbClr val="000000"/>
                </a:solidFill>
                <a:latin typeface="Calibri"/>
                <a:ea typeface="Calibri"/>
                <a:cs typeface="Calibri"/>
              </a:defRPr>
            </a:pPr>
            <a:endParaRPr lang="en-US"/>
          </a:p>
        </c:txPr>
        <c:crossAx val="1"/>
        <c:crosses val="autoZero"/>
        <c:crossBetween val="midCat"/>
      </c:valAx>
      <c:valAx>
        <c:axId val="1"/>
        <c:scaling>
          <c:orientation val="minMax"/>
        </c:scaling>
        <c:delete val="0"/>
        <c:axPos val="l"/>
        <c:majorGridlines>
          <c:spPr>
            <a:ln w="3175">
              <a:solidFill>
                <a:srgbClr val="808080"/>
              </a:solidFill>
              <a:prstDash val="solid"/>
            </a:ln>
          </c:spPr>
        </c:majorGridlines>
        <c:numFmt formatCode="General" sourceLinked="1"/>
        <c:majorTickMark val="out"/>
        <c:minorTickMark val="none"/>
        <c:tickLblPos val="nextTo"/>
        <c:spPr>
          <a:ln w="3175">
            <a:solidFill>
              <a:srgbClr val="808080"/>
            </a:solidFill>
            <a:prstDash val="solid"/>
          </a:ln>
        </c:spPr>
        <c:txPr>
          <a:bodyPr rot="0" vert="horz"/>
          <a:lstStyle/>
          <a:p>
            <a:pPr>
              <a:defRPr sz="1000" b="0" i="0" u="none" strike="noStrike" baseline="0">
                <a:solidFill>
                  <a:srgbClr val="000000"/>
                </a:solidFill>
                <a:latin typeface="Calibri"/>
                <a:ea typeface="Calibri"/>
                <a:cs typeface="Calibri"/>
              </a:defRPr>
            </a:pPr>
            <a:endParaRPr lang="en-US"/>
          </a:p>
        </c:txPr>
        <c:crossAx val="84341295"/>
        <c:crosses val="autoZero"/>
        <c:crossBetween val="midCat"/>
      </c:valAx>
      <c:spPr>
        <a:solidFill>
          <a:srgbClr val="FFFFFF"/>
        </a:solidFill>
        <a:ln w="12700">
          <a:solidFill>
            <a:srgbClr val="000000"/>
          </a:solidFill>
          <a:prstDash val="solid"/>
        </a:ln>
      </c:spPr>
    </c:plotArea>
    <c:legend>
      <c:legendPos val="r"/>
      <c:overlay val="0"/>
      <c:spPr>
        <a:noFill/>
        <a:ln w="25400">
          <a:noFill/>
        </a:ln>
      </c:spPr>
      <c:txPr>
        <a:bodyPr/>
        <a:lstStyle/>
        <a:p>
          <a:pPr>
            <a:defRPr sz="920" b="0" i="0" u="none" strike="noStrike" baseline="0">
              <a:solidFill>
                <a:srgbClr val="000000"/>
              </a:solidFill>
              <a:latin typeface="Calibri"/>
              <a:ea typeface="Calibri"/>
              <a:cs typeface="Calibri"/>
            </a:defRPr>
          </a:pPr>
          <a:endParaRPr lang="en-US"/>
        </a:p>
      </c:txPr>
    </c:legend>
    <c:plotVisOnly val="1"/>
    <c:dispBlanksAs val="gap"/>
    <c:showDLblsOverMax val="0"/>
  </c:chart>
  <c:spPr>
    <a:solidFill>
      <a:srgbClr val="FFFFFF"/>
    </a:solidFill>
    <a:ln w="3175">
      <a:solidFill>
        <a:srgbClr val="808080"/>
      </a:solidFill>
      <a:prstDash val="solid"/>
    </a:ln>
  </c:spPr>
  <c:txPr>
    <a:bodyPr/>
    <a:lstStyle/>
    <a:p>
      <a:pPr>
        <a:defRPr sz="1000" b="0" i="0" u="none" strike="noStrike" baseline="0">
          <a:solidFill>
            <a:srgbClr val="000000"/>
          </a:solidFill>
          <a:latin typeface="Calibri"/>
          <a:ea typeface="Calibri"/>
          <a:cs typeface="Calibri"/>
        </a:defRPr>
      </a:pPr>
      <a:endParaRPr lang="en-US"/>
    </a:p>
  </c:txPr>
  <c:printSettings>
    <c:headerFooter alignWithMargins="0"/>
    <c:pageMargins b="1" l="0.75000000000000011" r="0.75000000000000011" t="1" header="0.5" footer="0.5"/>
    <c:pageSetup orientation="portrait"/>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b="1" i="0" u="none" strike="noStrike" baseline="0">
                <a:solidFill>
                  <a:srgbClr val="000000"/>
                </a:solidFill>
                <a:latin typeface="Calibri"/>
                <a:ea typeface="Calibri"/>
                <a:cs typeface="Calibri"/>
              </a:defRPr>
            </a:pPr>
            <a:r>
              <a:rPr lang="en-US"/>
              <a:t>ISUS sensor Nitrate and RAS bag nitrate</a:t>
            </a:r>
          </a:p>
        </c:rich>
      </c:tx>
      <c:layout>
        <c:manualLayout>
          <c:xMode val="edge"/>
          <c:yMode val="edge"/>
          <c:x val="0.1705669796893366"/>
          <c:y val="1.3921113689095127E-2"/>
        </c:manualLayout>
      </c:layout>
      <c:overlay val="0"/>
      <c:spPr>
        <a:noFill/>
        <a:ln w="25400">
          <a:noFill/>
        </a:ln>
      </c:spPr>
    </c:title>
    <c:autoTitleDeleted val="0"/>
    <c:plotArea>
      <c:layout>
        <c:manualLayout>
          <c:layoutTarget val="inner"/>
          <c:xMode val="edge"/>
          <c:yMode val="edge"/>
          <c:x val="0.12561089976112536"/>
          <c:y val="9.5127610208816701E-2"/>
          <c:w val="0.74084756259400164"/>
          <c:h val="0.81902552204176338"/>
        </c:manualLayout>
      </c:layout>
      <c:scatterChart>
        <c:scatterStyle val="smoothMarker"/>
        <c:varyColors val="0"/>
        <c:ser>
          <c:idx val="0"/>
          <c:order val="0"/>
          <c:tx>
            <c:v>ISUS</c:v>
          </c:tx>
          <c:spPr>
            <a:ln w="12700">
              <a:solidFill>
                <a:srgbClr val="666699"/>
              </a:solidFill>
              <a:prstDash val="solid"/>
            </a:ln>
          </c:spPr>
          <c:marker>
            <c:symbol val="diamond"/>
            <c:size val="2"/>
            <c:spPr>
              <a:solidFill>
                <a:srgbClr val="4F81BD"/>
              </a:solidFill>
              <a:ln>
                <a:solidFill>
                  <a:srgbClr val="666699"/>
                </a:solidFill>
                <a:prstDash val="solid"/>
              </a:ln>
            </c:spPr>
          </c:marker>
          <c:xVal>
            <c:numRef>
              <c:f>[2]nitrate!$A$4:$A$2644</c:f>
              <c:numCache>
                <c:formatCode>General</c:formatCode>
                <c:ptCount val="264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0</c:v>
                </c:pt>
                <c:pt idx="1164">
                  <c:v>0</c:v>
                </c:pt>
                <c:pt idx="1165">
                  <c:v>0</c:v>
                </c:pt>
                <c:pt idx="1166">
                  <c:v>0</c:v>
                </c:pt>
                <c:pt idx="1167">
                  <c:v>0</c:v>
                </c:pt>
                <c:pt idx="1168">
                  <c:v>0</c:v>
                </c:pt>
                <c:pt idx="1169">
                  <c:v>0</c:v>
                </c:pt>
                <c:pt idx="1170">
                  <c:v>0</c:v>
                </c:pt>
                <c:pt idx="1171">
                  <c:v>0</c:v>
                </c:pt>
                <c:pt idx="1172">
                  <c:v>0</c:v>
                </c:pt>
                <c:pt idx="1173">
                  <c:v>0</c:v>
                </c:pt>
                <c:pt idx="1174">
                  <c:v>0</c:v>
                </c:pt>
                <c:pt idx="1175">
                  <c:v>0</c:v>
                </c:pt>
                <c:pt idx="1176">
                  <c:v>0</c:v>
                </c:pt>
                <c:pt idx="1177">
                  <c:v>0</c:v>
                </c:pt>
                <c:pt idx="1178">
                  <c:v>0</c:v>
                </c:pt>
                <c:pt idx="1179">
                  <c:v>0</c:v>
                </c:pt>
                <c:pt idx="1180">
                  <c:v>0</c:v>
                </c:pt>
                <c:pt idx="1181">
                  <c:v>0</c:v>
                </c:pt>
                <c:pt idx="1182">
                  <c:v>0</c:v>
                </c:pt>
                <c:pt idx="1183">
                  <c:v>0</c:v>
                </c:pt>
                <c:pt idx="1184">
                  <c:v>0</c:v>
                </c:pt>
                <c:pt idx="1185">
                  <c:v>0</c:v>
                </c:pt>
                <c:pt idx="1186">
                  <c:v>0</c:v>
                </c:pt>
                <c:pt idx="1187">
                  <c:v>0</c:v>
                </c:pt>
                <c:pt idx="1188">
                  <c:v>0</c:v>
                </c:pt>
                <c:pt idx="1189">
                  <c:v>0</c:v>
                </c:pt>
                <c:pt idx="1190">
                  <c:v>0</c:v>
                </c:pt>
                <c:pt idx="1191">
                  <c:v>0</c:v>
                </c:pt>
                <c:pt idx="1192">
                  <c:v>0</c:v>
                </c:pt>
                <c:pt idx="1193">
                  <c:v>0</c:v>
                </c:pt>
                <c:pt idx="1194">
                  <c:v>0</c:v>
                </c:pt>
                <c:pt idx="1195">
                  <c:v>0</c:v>
                </c:pt>
                <c:pt idx="1196">
                  <c:v>0</c:v>
                </c:pt>
                <c:pt idx="1197">
                  <c:v>0</c:v>
                </c:pt>
                <c:pt idx="1198">
                  <c:v>0</c:v>
                </c:pt>
                <c:pt idx="1199">
                  <c:v>0</c:v>
                </c:pt>
                <c:pt idx="1200">
                  <c:v>0</c:v>
                </c:pt>
                <c:pt idx="1201">
                  <c:v>0</c:v>
                </c:pt>
                <c:pt idx="1202">
                  <c:v>0</c:v>
                </c:pt>
                <c:pt idx="1203">
                  <c:v>0</c:v>
                </c:pt>
                <c:pt idx="1204">
                  <c:v>0</c:v>
                </c:pt>
                <c:pt idx="1205">
                  <c:v>0</c:v>
                </c:pt>
                <c:pt idx="1206">
                  <c:v>0</c:v>
                </c:pt>
                <c:pt idx="1207">
                  <c:v>0</c:v>
                </c:pt>
                <c:pt idx="1208">
                  <c:v>0</c:v>
                </c:pt>
                <c:pt idx="1209">
                  <c:v>0</c:v>
                </c:pt>
                <c:pt idx="1210">
                  <c:v>0</c:v>
                </c:pt>
                <c:pt idx="1211">
                  <c:v>0</c:v>
                </c:pt>
                <c:pt idx="1212">
                  <c:v>0</c:v>
                </c:pt>
                <c:pt idx="1213">
                  <c:v>0</c:v>
                </c:pt>
                <c:pt idx="1214">
                  <c:v>0</c:v>
                </c:pt>
                <c:pt idx="1215">
                  <c:v>0</c:v>
                </c:pt>
                <c:pt idx="1216">
                  <c:v>0</c:v>
                </c:pt>
                <c:pt idx="1217">
                  <c:v>0</c:v>
                </c:pt>
                <c:pt idx="1218">
                  <c:v>0</c:v>
                </c:pt>
                <c:pt idx="1219">
                  <c:v>0</c:v>
                </c:pt>
                <c:pt idx="1220">
                  <c:v>0</c:v>
                </c:pt>
                <c:pt idx="1221">
                  <c:v>0</c:v>
                </c:pt>
                <c:pt idx="1222">
                  <c:v>0</c:v>
                </c:pt>
                <c:pt idx="1223">
                  <c:v>0</c:v>
                </c:pt>
                <c:pt idx="1224">
                  <c:v>0</c:v>
                </c:pt>
                <c:pt idx="1225">
                  <c:v>0</c:v>
                </c:pt>
                <c:pt idx="1226">
                  <c:v>0</c:v>
                </c:pt>
                <c:pt idx="1227">
                  <c:v>0</c:v>
                </c:pt>
                <c:pt idx="1228">
                  <c:v>0</c:v>
                </c:pt>
                <c:pt idx="1229">
                  <c:v>0</c:v>
                </c:pt>
                <c:pt idx="1230">
                  <c:v>0</c:v>
                </c:pt>
                <c:pt idx="1231">
                  <c:v>0</c:v>
                </c:pt>
                <c:pt idx="1232">
                  <c:v>0</c:v>
                </c:pt>
                <c:pt idx="1233">
                  <c:v>0</c:v>
                </c:pt>
                <c:pt idx="1234">
                  <c:v>0</c:v>
                </c:pt>
                <c:pt idx="1235">
                  <c:v>0</c:v>
                </c:pt>
                <c:pt idx="1236">
                  <c:v>0</c:v>
                </c:pt>
                <c:pt idx="1237">
                  <c:v>0</c:v>
                </c:pt>
                <c:pt idx="1238">
                  <c:v>0</c:v>
                </c:pt>
                <c:pt idx="1239">
                  <c:v>0</c:v>
                </c:pt>
                <c:pt idx="1240">
                  <c:v>0</c:v>
                </c:pt>
                <c:pt idx="1241">
                  <c:v>0</c:v>
                </c:pt>
                <c:pt idx="1242">
                  <c:v>0</c:v>
                </c:pt>
                <c:pt idx="1243">
                  <c:v>0</c:v>
                </c:pt>
                <c:pt idx="1244">
                  <c:v>0</c:v>
                </c:pt>
                <c:pt idx="1245">
                  <c:v>0</c:v>
                </c:pt>
                <c:pt idx="1246">
                  <c:v>0</c:v>
                </c:pt>
                <c:pt idx="1247">
                  <c:v>0</c:v>
                </c:pt>
                <c:pt idx="1248">
                  <c:v>0</c:v>
                </c:pt>
                <c:pt idx="1249">
                  <c:v>0</c:v>
                </c:pt>
                <c:pt idx="1250">
                  <c:v>0</c:v>
                </c:pt>
                <c:pt idx="1251">
                  <c:v>0</c:v>
                </c:pt>
                <c:pt idx="1252">
                  <c:v>0</c:v>
                </c:pt>
                <c:pt idx="1253">
                  <c:v>0</c:v>
                </c:pt>
                <c:pt idx="1254">
                  <c:v>0</c:v>
                </c:pt>
                <c:pt idx="1255">
                  <c:v>0</c:v>
                </c:pt>
                <c:pt idx="1256">
                  <c:v>0</c:v>
                </c:pt>
                <c:pt idx="1257">
                  <c:v>0</c:v>
                </c:pt>
                <c:pt idx="1258">
                  <c:v>0</c:v>
                </c:pt>
                <c:pt idx="1259">
                  <c:v>0</c:v>
                </c:pt>
                <c:pt idx="1260">
                  <c:v>0</c:v>
                </c:pt>
                <c:pt idx="1261">
                  <c:v>0</c:v>
                </c:pt>
                <c:pt idx="1262">
                  <c:v>0</c:v>
                </c:pt>
                <c:pt idx="1263">
                  <c:v>0</c:v>
                </c:pt>
                <c:pt idx="1264">
                  <c:v>0</c:v>
                </c:pt>
                <c:pt idx="1265">
                  <c:v>0</c:v>
                </c:pt>
                <c:pt idx="1266">
                  <c:v>0</c:v>
                </c:pt>
                <c:pt idx="1267">
                  <c:v>0</c:v>
                </c:pt>
                <c:pt idx="1268">
                  <c:v>0</c:v>
                </c:pt>
                <c:pt idx="1269">
                  <c:v>0</c:v>
                </c:pt>
                <c:pt idx="1270">
                  <c:v>0</c:v>
                </c:pt>
                <c:pt idx="1271">
                  <c:v>0</c:v>
                </c:pt>
                <c:pt idx="1272">
                  <c:v>0</c:v>
                </c:pt>
                <c:pt idx="1273">
                  <c:v>0</c:v>
                </c:pt>
                <c:pt idx="1274">
                  <c:v>0</c:v>
                </c:pt>
                <c:pt idx="1275">
                  <c:v>0</c:v>
                </c:pt>
                <c:pt idx="1276">
                  <c:v>0</c:v>
                </c:pt>
                <c:pt idx="1277">
                  <c:v>0</c:v>
                </c:pt>
                <c:pt idx="1278">
                  <c:v>0</c:v>
                </c:pt>
                <c:pt idx="1279">
                  <c:v>0</c:v>
                </c:pt>
                <c:pt idx="1280">
                  <c:v>0</c:v>
                </c:pt>
                <c:pt idx="1281">
                  <c:v>0</c:v>
                </c:pt>
                <c:pt idx="1282">
                  <c:v>0</c:v>
                </c:pt>
                <c:pt idx="1283">
                  <c:v>0</c:v>
                </c:pt>
                <c:pt idx="1284">
                  <c:v>0</c:v>
                </c:pt>
                <c:pt idx="1285">
                  <c:v>0</c:v>
                </c:pt>
                <c:pt idx="1286">
                  <c:v>0</c:v>
                </c:pt>
                <c:pt idx="1287">
                  <c:v>0</c:v>
                </c:pt>
                <c:pt idx="1288">
                  <c:v>0</c:v>
                </c:pt>
                <c:pt idx="1289">
                  <c:v>0</c:v>
                </c:pt>
                <c:pt idx="1290">
                  <c:v>0</c:v>
                </c:pt>
                <c:pt idx="1291">
                  <c:v>0</c:v>
                </c:pt>
                <c:pt idx="1292">
                  <c:v>0</c:v>
                </c:pt>
                <c:pt idx="1293">
                  <c:v>0</c:v>
                </c:pt>
                <c:pt idx="1294">
                  <c:v>0</c:v>
                </c:pt>
                <c:pt idx="1295">
                  <c:v>0</c:v>
                </c:pt>
                <c:pt idx="1296">
                  <c:v>0</c:v>
                </c:pt>
                <c:pt idx="1297">
                  <c:v>0</c:v>
                </c:pt>
                <c:pt idx="1298">
                  <c:v>0</c:v>
                </c:pt>
                <c:pt idx="1299">
                  <c:v>0</c:v>
                </c:pt>
                <c:pt idx="1300">
                  <c:v>0</c:v>
                </c:pt>
                <c:pt idx="1301">
                  <c:v>0</c:v>
                </c:pt>
                <c:pt idx="1302">
                  <c:v>0</c:v>
                </c:pt>
                <c:pt idx="1303">
                  <c:v>0</c:v>
                </c:pt>
                <c:pt idx="1304">
                  <c:v>0</c:v>
                </c:pt>
                <c:pt idx="1305">
                  <c:v>0</c:v>
                </c:pt>
                <c:pt idx="1306">
                  <c:v>0</c:v>
                </c:pt>
                <c:pt idx="1307">
                  <c:v>0</c:v>
                </c:pt>
                <c:pt idx="1308">
                  <c:v>0</c:v>
                </c:pt>
                <c:pt idx="1309">
                  <c:v>0</c:v>
                </c:pt>
                <c:pt idx="1310">
                  <c:v>0</c:v>
                </c:pt>
                <c:pt idx="1311">
                  <c:v>0</c:v>
                </c:pt>
                <c:pt idx="1312">
                  <c:v>0</c:v>
                </c:pt>
                <c:pt idx="1313">
                  <c:v>0</c:v>
                </c:pt>
                <c:pt idx="1314">
                  <c:v>0</c:v>
                </c:pt>
                <c:pt idx="1315">
                  <c:v>0</c:v>
                </c:pt>
                <c:pt idx="1316">
                  <c:v>0</c:v>
                </c:pt>
                <c:pt idx="1317">
                  <c:v>0</c:v>
                </c:pt>
                <c:pt idx="1318">
                  <c:v>0</c:v>
                </c:pt>
                <c:pt idx="1319">
                  <c:v>0</c:v>
                </c:pt>
                <c:pt idx="1320">
                  <c:v>0</c:v>
                </c:pt>
                <c:pt idx="1321">
                  <c:v>0</c:v>
                </c:pt>
                <c:pt idx="1322">
                  <c:v>0</c:v>
                </c:pt>
                <c:pt idx="1323">
                  <c:v>0</c:v>
                </c:pt>
                <c:pt idx="1324">
                  <c:v>0</c:v>
                </c:pt>
                <c:pt idx="1325">
                  <c:v>0</c:v>
                </c:pt>
                <c:pt idx="1326">
                  <c:v>0</c:v>
                </c:pt>
                <c:pt idx="1327">
                  <c:v>0</c:v>
                </c:pt>
                <c:pt idx="1328">
                  <c:v>0</c:v>
                </c:pt>
                <c:pt idx="1329">
                  <c:v>0</c:v>
                </c:pt>
                <c:pt idx="1330">
                  <c:v>0</c:v>
                </c:pt>
                <c:pt idx="1331">
                  <c:v>0</c:v>
                </c:pt>
                <c:pt idx="1332">
                  <c:v>0</c:v>
                </c:pt>
                <c:pt idx="1333">
                  <c:v>0</c:v>
                </c:pt>
                <c:pt idx="1334">
                  <c:v>0</c:v>
                </c:pt>
                <c:pt idx="1335">
                  <c:v>0</c:v>
                </c:pt>
                <c:pt idx="1336">
                  <c:v>0</c:v>
                </c:pt>
                <c:pt idx="1337">
                  <c:v>0</c:v>
                </c:pt>
                <c:pt idx="1338">
                  <c:v>0</c:v>
                </c:pt>
                <c:pt idx="1339">
                  <c:v>0</c:v>
                </c:pt>
                <c:pt idx="1340">
                  <c:v>0</c:v>
                </c:pt>
                <c:pt idx="1341">
                  <c:v>0</c:v>
                </c:pt>
                <c:pt idx="1342">
                  <c:v>0</c:v>
                </c:pt>
                <c:pt idx="1343">
                  <c:v>0</c:v>
                </c:pt>
                <c:pt idx="1344">
                  <c:v>0</c:v>
                </c:pt>
                <c:pt idx="1345">
                  <c:v>0</c:v>
                </c:pt>
                <c:pt idx="1346">
                  <c:v>0</c:v>
                </c:pt>
                <c:pt idx="1347">
                  <c:v>0</c:v>
                </c:pt>
                <c:pt idx="1348">
                  <c:v>0</c:v>
                </c:pt>
                <c:pt idx="1349">
                  <c:v>0</c:v>
                </c:pt>
                <c:pt idx="1350">
                  <c:v>0</c:v>
                </c:pt>
                <c:pt idx="1351">
                  <c:v>0</c:v>
                </c:pt>
                <c:pt idx="1352">
                  <c:v>0</c:v>
                </c:pt>
                <c:pt idx="1353">
                  <c:v>0</c:v>
                </c:pt>
                <c:pt idx="1354">
                  <c:v>0</c:v>
                </c:pt>
                <c:pt idx="1355">
                  <c:v>0</c:v>
                </c:pt>
                <c:pt idx="1356">
                  <c:v>0</c:v>
                </c:pt>
                <c:pt idx="1357">
                  <c:v>0</c:v>
                </c:pt>
                <c:pt idx="1358">
                  <c:v>0</c:v>
                </c:pt>
                <c:pt idx="1359">
                  <c:v>0</c:v>
                </c:pt>
                <c:pt idx="1360">
                  <c:v>0</c:v>
                </c:pt>
                <c:pt idx="1361">
                  <c:v>0</c:v>
                </c:pt>
                <c:pt idx="1362">
                  <c:v>0</c:v>
                </c:pt>
                <c:pt idx="1363">
                  <c:v>0</c:v>
                </c:pt>
                <c:pt idx="1364">
                  <c:v>0</c:v>
                </c:pt>
                <c:pt idx="1365">
                  <c:v>0</c:v>
                </c:pt>
                <c:pt idx="1366">
                  <c:v>0</c:v>
                </c:pt>
                <c:pt idx="1367">
                  <c:v>0</c:v>
                </c:pt>
                <c:pt idx="1368">
                  <c:v>0</c:v>
                </c:pt>
                <c:pt idx="1369">
                  <c:v>0</c:v>
                </c:pt>
                <c:pt idx="1370">
                  <c:v>0</c:v>
                </c:pt>
                <c:pt idx="1371">
                  <c:v>0</c:v>
                </c:pt>
                <c:pt idx="1372">
                  <c:v>0</c:v>
                </c:pt>
                <c:pt idx="1373">
                  <c:v>0</c:v>
                </c:pt>
                <c:pt idx="1374">
                  <c:v>0</c:v>
                </c:pt>
                <c:pt idx="1375">
                  <c:v>0</c:v>
                </c:pt>
                <c:pt idx="1376">
                  <c:v>0</c:v>
                </c:pt>
                <c:pt idx="1377">
                  <c:v>0</c:v>
                </c:pt>
                <c:pt idx="1378">
                  <c:v>0</c:v>
                </c:pt>
                <c:pt idx="1379">
                  <c:v>0</c:v>
                </c:pt>
                <c:pt idx="1380">
                  <c:v>0</c:v>
                </c:pt>
                <c:pt idx="1381">
                  <c:v>0</c:v>
                </c:pt>
                <c:pt idx="1382">
                  <c:v>0</c:v>
                </c:pt>
                <c:pt idx="1383">
                  <c:v>0</c:v>
                </c:pt>
                <c:pt idx="1384">
                  <c:v>0</c:v>
                </c:pt>
                <c:pt idx="1385">
                  <c:v>0</c:v>
                </c:pt>
                <c:pt idx="1386">
                  <c:v>0</c:v>
                </c:pt>
                <c:pt idx="1387">
                  <c:v>0</c:v>
                </c:pt>
                <c:pt idx="1388">
                  <c:v>0</c:v>
                </c:pt>
                <c:pt idx="1389">
                  <c:v>0</c:v>
                </c:pt>
                <c:pt idx="1390">
                  <c:v>0</c:v>
                </c:pt>
                <c:pt idx="1391">
                  <c:v>0</c:v>
                </c:pt>
                <c:pt idx="1392">
                  <c:v>0</c:v>
                </c:pt>
                <c:pt idx="1393">
                  <c:v>0</c:v>
                </c:pt>
                <c:pt idx="1394">
                  <c:v>0</c:v>
                </c:pt>
                <c:pt idx="1395">
                  <c:v>0</c:v>
                </c:pt>
                <c:pt idx="1396">
                  <c:v>0</c:v>
                </c:pt>
                <c:pt idx="1397">
                  <c:v>0</c:v>
                </c:pt>
                <c:pt idx="1398">
                  <c:v>0</c:v>
                </c:pt>
                <c:pt idx="1399">
                  <c:v>0</c:v>
                </c:pt>
                <c:pt idx="1400">
                  <c:v>0</c:v>
                </c:pt>
                <c:pt idx="1401">
                  <c:v>0</c:v>
                </c:pt>
                <c:pt idx="1402">
                  <c:v>0</c:v>
                </c:pt>
                <c:pt idx="1403">
                  <c:v>0</c:v>
                </c:pt>
                <c:pt idx="1404">
                  <c:v>0</c:v>
                </c:pt>
                <c:pt idx="1405">
                  <c:v>0</c:v>
                </c:pt>
                <c:pt idx="1406">
                  <c:v>0</c:v>
                </c:pt>
                <c:pt idx="1407">
                  <c:v>0</c:v>
                </c:pt>
                <c:pt idx="1408">
                  <c:v>0</c:v>
                </c:pt>
                <c:pt idx="1409">
                  <c:v>0</c:v>
                </c:pt>
                <c:pt idx="1410">
                  <c:v>0</c:v>
                </c:pt>
                <c:pt idx="1411">
                  <c:v>0</c:v>
                </c:pt>
                <c:pt idx="1412">
                  <c:v>0</c:v>
                </c:pt>
                <c:pt idx="1413">
                  <c:v>0</c:v>
                </c:pt>
                <c:pt idx="1414">
                  <c:v>0</c:v>
                </c:pt>
                <c:pt idx="1415">
                  <c:v>0</c:v>
                </c:pt>
                <c:pt idx="1416">
                  <c:v>0</c:v>
                </c:pt>
                <c:pt idx="1417">
                  <c:v>0</c:v>
                </c:pt>
                <c:pt idx="1418">
                  <c:v>0</c:v>
                </c:pt>
                <c:pt idx="1419">
                  <c:v>0</c:v>
                </c:pt>
                <c:pt idx="1420">
                  <c:v>0</c:v>
                </c:pt>
                <c:pt idx="1421">
                  <c:v>0</c:v>
                </c:pt>
                <c:pt idx="1422">
                  <c:v>0</c:v>
                </c:pt>
                <c:pt idx="1423">
                  <c:v>0</c:v>
                </c:pt>
                <c:pt idx="1424">
                  <c:v>0</c:v>
                </c:pt>
                <c:pt idx="1425">
                  <c:v>0</c:v>
                </c:pt>
                <c:pt idx="1426">
                  <c:v>0</c:v>
                </c:pt>
                <c:pt idx="1427">
                  <c:v>0</c:v>
                </c:pt>
                <c:pt idx="1428">
                  <c:v>0</c:v>
                </c:pt>
                <c:pt idx="1429">
                  <c:v>0</c:v>
                </c:pt>
                <c:pt idx="1430">
                  <c:v>0</c:v>
                </c:pt>
                <c:pt idx="1431">
                  <c:v>0</c:v>
                </c:pt>
                <c:pt idx="1432">
                  <c:v>0</c:v>
                </c:pt>
                <c:pt idx="1433">
                  <c:v>0</c:v>
                </c:pt>
                <c:pt idx="1434">
                  <c:v>0</c:v>
                </c:pt>
                <c:pt idx="1435">
                  <c:v>0</c:v>
                </c:pt>
                <c:pt idx="1436">
                  <c:v>0</c:v>
                </c:pt>
                <c:pt idx="1437">
                  <c:v>0</c:v>
                </c:pt>
                <c:pt idx="1438">
                  <c:v>0</c:v>
                </c:pt>
                <c:pt idx="1439">
                  <c:v>0</c:v>
                </c:pt>
                <c:pt idx="1440">
                  <c:v>0</c:v>
                </c:pt>
                <c:pt idx="1441">
                  <c:v>0</c:v>
                </c:pt>
                <c:pt idx="1442">
                  <c:v>0</c:v>
                </c:pt>
                <c:pt idx="1443">
                  <c:v>0</c:v>
                </c:pt>
                <c:pt idx="1444">
                  <c:v>0</c:v>
                </c:pt>
                <c:pt idx="1445">
                  <c:v>0</c:v>
                </c:pt>
                <c:pt idx="1446">
                  <c:v>0</c:v>
                </c:pt>
                <c:pt idx="1447">
                  <c:v>0</c:v>
                </c:pt>
                <c:pt idx="1448">
                  <c:v>0</c:v>
                </c:pt>
                <c:pt idx="1449">
                  <c:v>0</c:v>
                </c:pt>
                <c:pt idx="1450">
                  <c:v>0</c:v>
                </c:pt>
                <c:pt idx="1451">
                  <c:v>0</c:v>
                </c:pt>
                <c:pt idx="1452">
                  <c:v>0</c:v>
                </c:pt>
                <c:pt idx="1453">
                  <c:v>0</c:v>
                </c:pt>
                <c:pt idx="1454">
                  <c:v>0</c:v>
                </c:pt>
                <c:pt idx="1455">
                  <c:v>0</c:v>
                </c:pt>
                <c:pt idx="1456">
                  <c:v>0</c:v>
                </c:pt>
                <c:pt idx="1457">
                  <c:v>0</c:v>
                </c:pt>
                <c:pt idx="1458">
                  <c:v>0</c:v>
                </c:pt>
                <c:pt idx="1459">
                  <c:v>0</c:v>
                </c:pt>
                <c:pt idx="1460">
                  <c:v>0</c:v>
                </c:pt>
                <c:pt idx="1461">
                  <c:v>0</c:v>
                </c:pt>
                <c:pt idx="1462">
                  <c:v>0</c:v>
                </c:pt>
                <c:pt idx="1463">
                  <c:v>0</c:v>
                </c:pt>
                <c:pt idx="1464">
                  <c:v>0</c:v>
                </c:pt>
                <c:pt idx="1465">
                  <c:v>0</c:v>
                </c:pt>
                <c:pt idx="1466">
                  <c:v>0</c:v>
                </c:pt>
                <c:pt idx="1467">
                  <c:v>0</c:v>
                </c:pt>
                <c:pt idx="1468">
                  <c:v>0</c:v>
                </c:pt>
                <c:pt idx="1469">
                  <c:v>0</c:v>
                </c:pt>
                <c:pt idx="1470">
                  <c:v>0</c:v>
                </c:pt>
                <c:pt idx="1471">
                  <c:v>0</c:v>
                </c:pt>
                <c:pt idx="1472">
                  <c:v>0</c:v>
                </c:pt>
                <c:pt idx="1473">
                  <c:v>0</c:v>
                </c:pt>
                <c:pt idx="1474">
                  <c:v>0</c:v>
                </c:pt>
                <c:pt idx="1475">
                  <c:v>0</c:v>
                </c:pt>
                <c:pt idx="1476">
                  <c:v>0</c:v>
                </c:pt>
                <c:pt idx="1477">
                  <c:v>0</c:v>
                </c:pt>
                <c:pt idx="1478">
                  <c:v>0</c:v>
                </c:pt>
                <c:pt idx="1479">
                  <c:v>0</c:v>
                </c:pt>
                <c:pt idx="1480">
                  <c:v>0</c:v>
                </c:pt>
                <c:pt idx="1481">
                  <c:v>0</c:v>
                </c:pt>
                <c:pt idx="1482">
                  <c:v>0</c:v>
                </c:pt>
                <c:pt idx="1483">
                  <c:v>0</c:v>
                </c:pt>
                <c:pt idx="1484">
                  <c:v>0</c:v>
                </c:pt>
                <c:pt idx="1485">
                  <c:v>0</c:v>
                </c:pt>
                <c:pt idx="1486">
                  <c:v>0</c:v>
                </c:pt>
                <c:pt idx="1487">
                  <c:v>0</c:v>
                </c:pt>
                <c:pt idx="1488">
                  <c:v>0</c:v>
                </c:pt>
                <c:pt idx="1489">
                  <c:v>0</c:v>
                </c:pt>
                <c:pt idx="1490">
                  <c:v>0</c:v>
                </c:pt>
                <c:pt idx="1491">
                  <c:v>0</c:v>
                </c:pt>
                <c:pt idx="1492">
                  <c:v>0</c:v>
                </c:pt>
                <c:pt idx="1493">
                  <c:v>0</c:v>
                </c:pt>
                <c:pt idx="1494">
                  <c:v>0</c:v>
                </c:pt>
                <c:pt idx="1495">
                  <c:v>0</c:v>
                </c:pt>
                <c:pt idx="1496">
                  <c:v>0</c:v>
                </c:pt>
                <c:pt idx="1497">
                  <c:v>0</c:v>
                </c:pt>
                <c:pt idx="1498">
                  <c:v>0</c:v>
                </c:pt>
                <c:pt idx="1499">
                  <c:v>0</c:v>
                </c:pt>
                <c:pt idx="1500">
                  <c:v>0</c:v>
                </c:pt>
                <c:pt idx="1501">
                  <c:v>0</c:v>
                </c:pt>
                <c:pt idx="1502">
                  <c:v>0</c:v>
                </c:pt>
                <c:pt idx="1503">
                  <c:v>0</c:v>
                </c:pt>
                <c:pt idx="1504">
                  <c:v>0</c:v>
                </c:pt>
                <c:pt idx="1505">
                  <c:v>0</c:v>
                </c:pt>
                <c:pt idx="1506">
                  <c:v>0</c:v>
                </c:pt>
                <c:pt idx="1507">
                  <c:v>0</c:v>
                </c:pt>
                <c:pt idx="1508">
                  <c:v>0</c:v>
                </c:pt>
                <c:pt idx="1509">
                  <c:v>0</c:v>
                </c:pt>
                <c:pt idx="1510">
                  <c:v>0</c:v>
                </c:pt>
                <c:pt idx="1511">
                  <c:v>0</c:v>
                </c:pt>
                <c:pt idx="1512">
                  <c:v>0</c:v>
                </c:pt>
                <c:pt idx="1513">
                  <c:v>0</c:v>
                </c:pt>
                <c:pt idx="1514">
                  <c:v>0</c:v>
                </c:pt>
                <c:pt idx="1515">
                  <c:v>0</c:v>
                </c:pt>
                <c:pt idx="1516">
                  <c:v>0</c:v>
                </c:pt>
                <c:pt idx="1517">
                  <c:v>0</c:v>
                </c:pt>
                <c:pt idx="1518">
                  <c:v>0</c:v>
                </c:pt>
                <c:pt idx="1519">
                  <c:v>0</c:v>
                </c:pt>
                <c:pt idx="1520">
                  <c:v>0</c:v>
                </c:pt>
                <c:pt idx="1521">
                  <c:v>0</c:v>
                </c:pt>
                <c:pt idx="1522">
                  <c:v>0</c:v>
                </c:pt>
                <c:pt idx="1523">
                  <c:v>0</c:v>
                </c:pt>
                <c:pt idx="1524">
                  <c:v>0</c:v>
                </c:pt>
                <c:pt idx="1525">
                  <c:v>0</c:v>
                </c:pt>
                <c:pt idx="1526">
                  <c:v>0</c:v>
                </c:pt>
                <c:pt idx="1527">
                  <c:v>0</c:v>
                </c:pt>
                <c:pt idx="1528">
                  <c:v>0</c:v>
                </c:pt>
                <c:pt idx="1529">
                  <c:v>0</c:v>
                </c:pt>
                <c:pt idx="1530">
                  <c:v>0</c:v>
                </c:pt>
                <c:pt idx="1531">
                  <c:v>0</c:v>
                </c:pt>
                <c:pt idx="1532">
                  <c:v>0</c:v>
                </c:pt>
                <c:pt idx="1533">
                  <c:v>0</c:v>
                </c:pt>
                <c:pt idx="1534">
                  <c:v>0</c:v>
                </c:pt>
                <c:pt idx="1535">
                  <c:v>0</c:v>
                </c:pt>
                <c:pt idx="1536">
                  <c:v>0</c:v>
                </c:pt>
                <c:pt idx="1537">
                  <c:v>0</c:v>
                </c:pt>
                <c:pt idx="1538">
                  <c:v>0</c:v>
                </c:pt>
                <c:pt idx="1539">
                  <c:v>0</c:v>
                </c:pt>
                <c:pt idx="1540">
                  <c:v>0</c:v>
                </c:pt>
                <c:pt idx="1541">
                  <c:v>0</c:v>
                </c:pt>
                <c:pt idx="1542">
                  <c:v>0</c:v>
                </c:pt>
                <c:pt idx="1543">
                  <c:v>0</c:v>
                </c:pt>
                <c:pt idx="1544">
                  <c:v>0</c:v>
                </c:pt>
                <c:pt idx="1545">
                  <c:v>0</c:v>
                </c:pt>
                <c:pt idx="1546">
                  <c:v>0</c:v>
                </c:pt>
                <c:pt idx="1547">
                  <c:v>0</c:v>
                </c:pt>
                <c:pt idx="1548">
                  <c:v>0</c:v>
                </c:pt>
                <c:pt idx="1549">
                  <c:v>0</c:v>
                </c:pt>
                <c:pt idx="1550">
                  <c:v>0</c:v>
                </c:pt>
                <c:pt idx="1551">
                  <c:v>0</c:v>
                </c:pt>
                <c:pt idx="1552">
                  <c:v>0</c:v>
                </c:pt>
                <c:pt idx="1553">
                  <c:v>0</c:v>
                </c:pt>
                <c:pt idx="1554">
                  <c:v>0</c:v>
                </c:pt>
                <c:pt idx="1555">
                  <c:v>0</c:v>
                </c:pt>
                <c:pt idx="1556">
                  <c:v>0</c:v>
                </c:pt>
                <c:pt idx="1557">
                  <c:v>0</c:v>
                </c:pt>
                <c:pt idx="1558">
                  <c:v>0</c:v>
                </c:pt>
                <c:pt idx="1559">
                  <c:v>0</c:v>
                </c:pt>
                <c:pt idx="1560">
                  <c:v>0</c:v>
                </c:pt>
                <c:pt idx="1561">
                  <c:v>0</c:v>
                </c:pt>
                <c:pt idx="1562">
                  <c:v>0</c:v>
                </c:pt>
                <c:pt idx="1563">
                  <c:v>0</c:v>
                </c:pt>
                <c:pt idx="1564">
                  <c:v>0</c:v>
                </c:pt>
                <c:pt idx="1565">
                  <c:v>0</c:v>
                </c:pt>
                <c:pt idx="1566">
                  <c:v>0</c:v>
                </c:pt>
                <c:pt idx="1567">
                  <c:v>0</c:v>
                </c:pt>
                <c:pt idx="1568">
                  <c:v>0</c:v>
                </c:pt>
                <c:pt idx="1569">
                  <c:v>0</c:v>
                </c:pt>
                <c:pt idx="1570">
                  <c:v>0</c:v>
                </c:pt>
                <c:pt idx="1571">
                  <c:v>0</c:v>
                </c:pt>
                <c:pt idx="1572">
                  <c:v>0</c:v>
                </c:pt>
                <c:pt idx="1573">
                  <c:v>0</c:v>
                </c:pt>
                <c:pt idx="1574">
                  <c:v>0</c:v>
                </c:pt>
                <c:pt idx="1575">
                  <c:v>0</c:v>
                </c:pt>
                <c:pt idx="1576">
                  <c:v>0</c:v>
                </c:pt>
                <c:pt idx="1577">
                  <c:v>0</c:v>
                </c:pt>
                <c:pt idx="1578">
                  <c:v>0</c:v>
                </c:pt>
                <c:pt idx="1579">
                  <c:v>0</c:v>
                </c:pt>
                <c:pt idx="1580">
                  <c:v>0</c:v>
                </c:pt>
                <c:pt idx="1581">
                  <c:v>0</c:v>
                </c:pt>
                <c:pt idx="1582">
                  <c:v>0</c:v>
                </c:pt>
                <c:pt idx="1583">
                  <c:v>0</c:v>
                </c:pt>
                <c:pt idx="1584">
                  <c:v>0</c:v>
                </c:pt>
                <c:pt idx="1585">
                  <c:v>0</c:v>
                </c:pt>
                <c:pt idx="1586">
                  <c:v>0</c:v>
                </c:pt>
                <c:pt idx="1587">
                  <c:v>0</c:v>
                </c:pt>
                <c:pt idx="1588">
                  <c:v>0</c:v>
                </c:pt>
                <c:pt idx="1589">
                  <c:v>0</c:v>
                </c:pt>
                <c:pt idx="1590">
                  <c:v>0</c:v>
                </c:pt>
                <c:pt idx="1591">
                  <c:v>0</c:v>
                </c:pt>
                <c:pt idx="1592">
                  <c:v>0</c:v>
                </c:pt>
                <c:pt idx="1593">
                  <c:v>0</c:v>
                </c:pt>
                <c:pt idx="1594">
                  <c:v>0</c:v>
                </c:pt>
                <c:pt idx="1595">
                  <c:v>0</c:v>
                </c:pt>
                <c:pt idx="1596">
                  <c:v>0</c:v>
                </c:pt>
                <c:pt idx="1597">
                  <c:v>0</c:v>
                </c:pt>
                <c:pt idx="1598">
                  <c:v>0</c:v>
                </c:pt>
                <c:pt idx="1599">
                  <c:v>0</c:v>
                </c:pt>
                <c:pt idx="1600">
                  <c:v>0</c:v>
                </c:pt>
                <c:pt idx="1601">
                  <c:v>0</c:v>
                </c:pt>
                <c:pt idx="1602">
                  <c:v>0</c:v>
                </c:pt>
                <c:pt idx="1603">
                  <c:v>0</c:v>
                </c:pt>
                <c:pt idx="1604">
                  <c:v>0</c:v>
                </c:pt>
                <c:pt idx="1605">
                  <c:v>0</c:v>
                </c:pt>
                <c:pt idx="1606">
                  <c:v>0</c:v>
                </c:pt>
                <c:pt idx="1607">
                  <c:v>0</c:v>
                </c:pt>
                <c:pt idx="1608">
                  <c:v>0</c:v>
                </c:pt>
                <c:pt idx="1609">
                  <c:v>0</c:v>
                </c:pt>
                <c:pt idx="1610">
                  <c:v>0</c:v>
                </c:pt>
                <c:pt idx="1611">
                  <c:v>0</c:v>
                </c:pt>
                <c:pt idx="1612">
                  <c:v>0</c:v>
                </c:pt>
                <c:pt idx="1613">
                  <c:v>0</c:v>
                </c:pt>
                <c:pt idx="1614">
                  <c:v>0</c:v>
                </c:pt>
                <c:pt idx="1615">
                  <c:v>0</c:v>
                </c:pt>
                <c:pt idx="1616">
                  <c:v>0</c:v>
                </c:pt>
                <c:pt idx="1617">
                  <c:v>0</c:v>
                </c:pt>
                <c:pt idx="1618">
                  <c:v>0</c:v>
                </c:pt>
                <c:pt idx="1619">
                  <c:v>0</c:v>
                </c:pt>
                <c:pt idx="1620">
                  <c:v>0</c:v>
                </c:pt>
                <c:pt idx="1621">
                  <c:v>0</c:v>
                </c:pt>
                <c:pt idx="1622">
                  <c:v>0</c:v>
                </c:pt>
                <c:pt idx="1623">
                  <c:v>0</c:v>
                </c:pt>
                <c:pt idx="1624">
                  <c:v>0</c:v>
                </c:pt>
                <c:pt idx="1625">
                  <c:v>0</c:v>
                </c:pt>
                <c:pt idx="1626">
                  <c:v>0</c:v>
                </c:pt>
                <c:pt idx="1627">
                  <c:v>0</c:v>
                </c:pt>
                <c:pt idx="1628">
                  <c:v>0</c:v>
                </c:pt>
                <c:pt idx="1629">
                  <c:v>0</c:v>
                </c:pt>
                <c:pt idx="1630">
                  <c:v>0</c:v>
                </c:pt>
                <c:pt idx="1631">
                  <c:v>0</c:v>
                </c:pt>
                <c:pt idx="1632">
                  <c:v>0</c:v>
                </c:pt>
                <c:pt idx="1633">
                  <c:v>0</c:v>
                </c:pt>
                <c:pt idx="1634">
                  <c:v>0</c:v>
                </c:pt>
                <c:pt idx="1635">
                  <c:v>0</c:v>
                </c:pt>
                <c:pt idx="1636">
                  <c:v>0</c:v>
                </c:pt>
                <c:pt idx="1637">
                  <c:v>0</c:v>
                </c:pt>
                <c:pt idx="1638">
                  <c:v>0</c:v>
                </c:pt>
                <c:pt idx="1639">
                  <c:v>0</c:v>
                </c:pt>
                <c:pt idx="1640">
                  <c:v>0</c:v>
                </c:pt>
                <c:pt idx="1641">
                  <c:v>0</c:v>
                </c:pt>
                <c:pt idx="1642">
                  <c:v>0</c:v>
                </c:pt>
                <c:pt idx="1643">
                  <c:v>0</c:v>
                </c:pt>
                <c:pt idx="1644">
                  <c:v>0</c:v>
                </c:pt>
                <c:pt idx="1645">
                  <c:v>0</c:v>
                </c:pt>
                <c:pt idx="1646">
                  <c:v>0</c:v>
                </c:pt>
                <c:pt idx="1647">
                  <c:v>0</c:v>
                </c:pt>
                <c:pt idx="1648">
                  <c:v>0</c:v>
                </c:pt>
                <c:pt idx="1649">
                  <c:v>0</c:v>
                </c:pt>
                <c:pt idx="1650">
                  <c:v>0</c:v>
                </c:pt>
                <c:pt idx="1651">
                  <c:v>0</c:v>
                </c:pt>
                <c:pt idx="1652">
                  <c:v>0</c:v>
                </c:pt>
                <c:pt idx="1653">
                  <c:v>0</c:v>
                </c:pt>
                <c:pt idx="1654">
                  <c:v>0</c:v>
                </c:pt>
                <c:pt idx="1655">
                  <c:v>0</c:v>
                </c:pt>
                <c:pt idx="1656">
                  <c:v>0</c:v>
                </c:pt>
                <c:pt idx="1657">
                  <c:v>0</c:v>
                </c:pt>
                <c:pt idx="1658">
                  <c:v>0</c:v>
                </c:pt>
                <c:pt idx="1659">
                  <c:v>0</c:v>
                </c:pt>
                <c:pt idx="1660">
                  <c:v>0</c:v>
                </c:pt>
                <c:pt idx="1661">
                  <c:v>0</c:v>
                </c:pt>
                <c:pt idx="1662">
                  <c:v>0</c:v>
                </c:pt>
                <c:pt idx="1663">
                  <c:v>0</c:v>
                </c:pt>
                <c:pt idx="1664">
                  <c:v>0</c:v>
                </c:pt>
                <c:pt idx="1665">
                  <c:v>0</c:v>
                </c:pt>
                <c:pt idx="1666">
                  <c:v>0</c:v>
                </c:pt>
                <c:pt idx="1667">
                  <c:v>0</c:v>
                </c:pt>
                <c:pt idx="1668">
                  <c:v>0</c:v>
                </c:pt>
                <c:pt idx="1669">
                  <c:v>0</c:v>
                </c:pt>
                <c:pt idx="1670">
                  <c:v>0</c:v>
                </c:pt>
                <c:pt idx="1671">
                  <c:v>0</c:v>
                </c:pt>
                <c:pt idx="1672">
                  <c:v>0</c:v>
                </c:pt>
                <c:pt idx="1673">
                  <c:v>0</c:v>
                </c:pt>
                <c:pt idx="1674">
                  <c:v>0</c:v>
                </c:pt>
                <c:pt idx="1675">
                  <c:v>0</c:v>
                </c:pt>
                <c:pt idx="1676">
                  <c:v>0</c:v>
                </c:pt>
                <c:pt idx="1677">
                  <c:v>0</c:v>
                </c:pt>
                <c:pt idx="1678">
                  <c:v>0</c:v>
                </c:pt>
                <c:pt idx="1679">
                  <c:v>0</c:v>
                </c:pt>
                <c:pt idx="1680">
                  <c:v>0</c:v>
                </c:pt>
                <c:pt idx="1681">
                  <c:v>0</c:v>
                </c:pt>
                <c:pt idx="1682">
                  <c:v>0</c:v>
                </c:pt>
                <c:pt idx="1683">
                  <c:v>0</c:v>
                </c:pt>
                <c:pt idx="1684">
                  <c:v>0</c:v>
                </c:pt>
                <c:pt idx="1685">
                  <c:v>0</c:v>
                </c:pt>
                <c:pt idx="1686">
                  <c:v>0</c:v>
                </c:pt>
                <c:pt idx="1687">
                  <c:v>0</c:v>
                </c:pt>
                <c:pt idx="1688">
                  <c:v>0</c:v>
                </c:pt>
                <c:pt idx="1689">
                  <c:v>0</c:v>
                </c:pt>
                <c:pt idx="1690">
                  <c:v>0</c:v>
                </c:pt>
                <c:pt idx="1691">
                  <c:v>0</c:v>
                </c:pt>
                <c:pt idx="1692">
                  <c:v>0</c:v>
                </c:pt>
                <c:pt idx="1693">
                  <c:v>0</c:v>
                </c:pt>
                <c:pt idx="1694">
                  <c:v>0</c:v>
                </c:pt>
                <c:pt idx="1695">
                  <c:v>0</c:v>
                </c:pt>
                <c:pt idx="1696">
                  <c:v>0</c:v>
                </c:pt>
                <c:pt idx="1697">
                  <c:v>0</c:v>
                </c:pt>
                <c:pt idx="1698">
                  <c:v>0</c:v>
                </c:pt>
                <c:pt idx="1699">
                  <c:v>0</c:v>
                </c:pt>
                <c:pt idx="1700">
                  <c:v>0</c:v>
                </c:pt>
                <c:pt idx="1701">
                  <c:v>0</c:v>
                </c:pt>
                <c:pt idx="1702">
                  <c:v>0</c:v>
                </c:pt>
                <c:pt idx="1703">
                  <c:v>0</c:v>
                </c:pt>
                <c:pt idx="1704">
                  <c:v>0</c:v>
                </c:pt>
                <c:pt idx="1705">
                  <c:v>0</c:v>
                </c:pt>
                <c:pt idx="1706">
                  <c:v>0</c:v>
                </c:pt>
                <c:pt idx="1707">
                  <c:v>0</c:v>
                </c:pt>
                <c:pt idx="1708">
                  <c:v>0</c:v>
                </c:pt>
                <c:pt idx="1709">
                  <c:v>0</c:v>
                </c:pt>
                <c:pt idx="1710">
                  <c:v>0</c:v>
                </c:pt>
                <c:pt idx="1711">
                  <c:v>0</c:v>
                </c:pt>
                <c:pt idx="1712">
                  <c:v>0</c:v>
                </c:pt>
                <c:pt idx="1713">
                  <c:v>0</c:v>
                </c:pt>
                <c:pt idx="1714">
                  <c:v>0</c:v>
                </c:pt>
                <c:pt idx="1715">
                  <c:v>0</c:v>
                </c:pt>
                <c:pt idx="1716">
                  <c:v>0</c:v>
                </c:pt>
                <c:pt idx="1717">
                  <c:v>0</c:v>
                </c:pt>
                <c:pt idx="1718">
                  <c:v>0</c:v>
                </c:pt>
                <c:pt idx="1719">
                  <c:v>0</c:v>
                </c:pt>
                <c:pt idx="1720">
                  <c:v>0</c:v>
                </c:pt>
                <c:pt idx="1721">
                  <c:v>0</c:v>
                </c:pt>
                <c:pt idx="1722">
                  <c:v>0</c:v>
                </c:pt>
                <c:pt idx="1723">
                  <c:v>0</c:v>
                </c:pt>
                <c:pt idx="1724">
                  <c:v>0</c:v>
                </c:pt>
                <c:pt idx="1725">
                  <c:v>0</c:v>
                </c:pt>
                <c:pt idx="1726">
                  <c:v>0</c:v>
                </c:pt>
                <c:pt idx="1727">
                  <c:v>0</c:v>
                </c:pt>
                <c:pt idx="1728">
                  <c:v>0</c:v>
                </c:pt>
                <c:pt idx="1729">
                  <c:v>0</c:v>
                </c:pt>
                <c:pt idx="1730">
                  <c:v>0</c:v>
                </c:pt>
                <c:pt idx="1731">
                  <c:v>0</c:v>
                </c:pt>
                <c:pt idx="1732">
                  <c:v>0</c:v>
                </c:pt>
                <c:pt idx="1733">
                  <c:v>0</c:v>
                </c:pt>
                <c:pt idx="1734">
                  <c:v>0</c:v>
                </c:pt>
                <c:pt idx="1735">
                  <c:v>0</c:v>
                </c:pt>
                <c:pt idx="1736">
                  <c:v>0</c:v>
                </c:pt>
                <c:pt idx="1737">
                  <c:v>0</c:v>
                </c:pt>
                <c:pt idx="1738">
                  <c:v>0</c:v>
                </c:pt>
                <c:pt idx="1739">
                  <c:v>0</c:v>
                </c:pt>
                <c:pt idx="1740">
                  <c:v>0</c:v>
                </c:pt>
                <c:pt idx="1741">
                  <c:v>0</c:v>
                </c:pt>
                <c:pt idx="1742">
                  <c:v>0</c:v>
                </c:pt>
                <c:pt idx="1743">
                  <c:v>0</c:v>
                </c:pt>
                <c:pt idx="1744">
                  <c:v>0</c:v>
                </c:pt>
                <c:pt idx="1745">
                  <c:v>0</c:v>
                </c:pt>
                <c:pt idx="1746">
                  <c:v>0</c:v>
                </c:pt>
                <c:pt idx="1747">
                  <c:v>0</c:v>
                </c:pt>
                <c:pt idx="1748">
                  <c:v>0</c:v>
                </c:pt>
                <c:pt idx="1749">
                  <c:v>0</c:v>
                </c:pt>
                <c:pt idx="1750">
                  <c:v>0</c:v>
                </c:pt>
                <c:pt idx="1751">
                  <c:v>0</c:v>
                </c:pt>
                <c:pt idx="1752">
                  <c:v>0</c:v>
                </c:pt>
                <c:pt idx="1753">
                  <c:v>0</c:v>
                </c:pt>
                <c:pt idx="1754">
                  <c:v>0</c:v>
                </c:pt>
                <c:pt idx="1755">
                  <c:v>0</c:v>
                </c:pt>
                <c:pt idx="1756">
                  <c:v>0</c:v>
                </c:pt>
                <c:pt idx="1757">
                  <c:v>0</c:v>
                </c:pt>
                <c:pt idx="1758">
                  <c:v>0</c:v>
                </c:pt>
                <c:pt idx="1759">
                  <c:v>0</c:v>
                </c:pt>
                <c:pt idx="1760">
                  <c:v>0</c:v>
                </c:pt>
                <c:pt idx="1761">
                  <c:v>0</c:v>
                </c:pt>
                <c:pt idx="1762">
                  <c:v>0</c:v>
                </c:pt>
                <c:pt idx="1763">
                  <c:v>0</c:v>
                </c:pt>
                <c:pt idx="1764">
                  <c:v>0</c:v>
                </c:pt>
                <c:pt idx="1765">
                  <c:v>0</c:v>
                </c:pt>
                <c:pt idx="1766">
                  <c:v>0</c:v>
                </c:pt>
                <c:pt idx="1767">
                  <c:v>0</c:v>
                </c:pt>
                <c:pt idx="1768">
                  <c:v>0</c:v>
                </c:pt>
                <c:pt idx="1769">
                  <c:v>0</c:v>
                </c:pt>
                <c:pt idx="1770">
                  <c:v>0</c:v>
                </c:pt>
                <c:pt idx="1771">
                  <c:v>0</c:v>
                </c:pt>
                <c:pt idx="1772">
                  <c:v>0</c:v>
                </c:pt>
                <c:pt idx="1773">
                  <c:v>0</c:v>
                </c:pt>
                <c:pt idx="1774">
                  <c:v>0</c:v>
                </c:pt>
                <c:pt idx="1775">
                  <c:v>0</c:v>
                </c:pt>
                <c:pt idx="1776">
                  <c:v>0</c:v>
                </c:pt>
                <c:pt idx="1777">
                  <c:v>0</c:v>
                </c:pt>
                <c:pt idx="1778">
                  <c:v>0</c:v>
                </c:pt>
                <c:pt idx="1779">
                  <c:v>0</c:v>
                </c:pt>
                <c:pt idx="1780">
                  <c:v>0</c:v>
                </c:pt>
                <c:pt idx="1781">
                  <c:v>0</c:v>
                </c:pt>
                <c:pt idx="1782">
                  <c:v>0</c:v>
                </c:pt>
                <c:pt idx="1783">
                  <c:v>0</c:v>
                </c:pt>
                <c:pt idx="1784">
                  <c:v>0</c:v>
                </c:pt>
                <c:pt idx="1785">
                  <c:v>0</c:v>
                </c:pt>
                <c:pt idx="1786">
                  <c:v>0</c:v>
                </c:pt>
                <c:pt idx="1787">
                  <c:v>0</c:v>
                </c:pt>
                <c:pt idx="1788">
                  <c:v>0</c:v>
                </c:pt>
                <c:pt idx="1789">
                  <c:v>0</c:v>
                </c:pt>
                <c:pt idx="1790">
                  <c:v>0</c:v>
                </c:pt>
                <c:pt idx="1791">
                  <c:v>0</c:v>
                </c:pt>
                <c:pt idx="1792">
                  <c:v>0</c:v>
                </c:pt>
                <c:pt idx="1793">
                  <c:v>0</c:v>
                </c:pt>
                <c:pt idx="1794">
                  <c:v>0</c:v>
                </c:pt>
                <c:pt idx="1795">
                  <c:v>0</c:v>
                </c:pt>
                <c:pt idx="1796">
                  <c:v>0</c:v>
                </c:pt>
                <c:pt idx="1797">
                  <c:v>0</c:v>
                </c:pt>
                <c:pt idx="1798">
                  <c:v>0</c:v>
                </c:pt>
                <c:pt idx="1799">
                  <c:v>0</c:v>
                </c:pt>
                <c:pt idx="1800">
                  <c:v>0</c:v>
                </c:pt>
                <c:pt idx="1801">
                  <c:v>0</c:v>
                </c:pt>
                <c:pt idx="1802">
                  <c:v>0</c:v>
                </c:pt>
                <c:pt idx="1803">
                  <c:v>0</c:v>
                </c:pt>
                <c:pt idx="1804">
                  <c:v>0</c:v>
                </c:pt>
                <c:pt idx="1805">
                  <c:v>0</c:v>
                </c:pt>
                <c:pt idx="1806">
                  <c:v>0</c:v>
                </c:pt>
                <c:pt idx="1807">
                  <c:v>0</c:v>
                </c:pt>
                <c:pt idx="1808">
                  <c:v>0</c:v>
                </c:pt>
                <c:pt idx="1809">
                  <c:v>0</c:v>
                </c:pt>
                <c:pt idx="1810">
                  <c:v>0</c:v>
                </c:pt>
                <c:pt idx="1811">
                  <c:v>0</c:v>
                </c:pt>
                <c:pt idx="1812">
                  <c:v>0</c:v>
                </c:pt>
                <c:pt idx="1813">
                  <c:v>0</c:v>
                </c:pt>
                <c:pt idx="1814">
                  <c:v>0</c:v>
                </c:pt>
                <c:pt idx="1815">
                  <c:v>0</c:v>
                </c:pt>
                <c:pt idx="1816">
                  <c:v>0</c:v>
                </c:pt>
                <c:pt idx="1817">
                  <c:v>0</c:v>
                </c:pt>
                <c:pt idx="1818">
                  <c:v>0</c:v>
                </c:pt>
                <c:pt idx="1819">
                  <c:v>0</c:v>
                </c:pt>
                <c:pt idx="1820">
                  <c:v>0</c:v>
                </c:pt>
                <c:pt idx="1821">
                  <c:v>0</c:v>
                </c:pt>
                <c:pt idx="1822">
                  <c:v>0</c:v>
                </c:pt>
                <c:pt idx="1823">
                  <c:v>0</c:v>
                </c:pt>
                <c:pt idx="1824">
                  <c:v>0</c:v>
                </c:pt>
                <c:pt idx="1825">
                  <c:v>0</c:v>
                </c:pt>
                <c:pt idx="1826">
                  <c:v>0</c:v>
                </c:pt>
                <c:pt idx="1827">
                  <c:v>0</c:v>
                </c:pt>
                <c:pt idx="1828">
                  <c:v>0</c:v>
                </c:pt>
                <c:pt idx="1829">
                  <c:v>0</c:v>
                </c:pt>
                <c:pt idx="1830">
                  <c:v>0</c:v>
                </c:pt>
                <c:pt idx="1831">
                  <c:v>0</c:v>
                </c:pt>
                <c:pt idx="1832">
                  <c:v>0</c:v>
                </c:pt>
                <c:pt idx="1833">
                  <c:v>0</c:v>
                </c:pt>
                <c:pt idx="1834">
                  <c:v>0</c:v>
                </c:pt>
                <c:pt idx="1835">
                  <c:v>0</c:v>
                </c:pt>
                <c:pt idx="1836">
                  <c:v>0</c:v>
                </c:pt>
                <c:pt idx="1837">
                  <c:v>0</c:v>
                </c:pt>
                <c:pt idx="1838">
                  <c:v>0</c:v>
                </c:pt>
                <c:pt idx="1839">
                  <c:v>0</c:v>
                </c:pt>
                <c:pt idx="1840">
                  <c:v>0</c:v>
                </c:pt>
                <c:pt idx="1841">
                  <c:v>0</c:v>
                </c:pt>
                <c:pt idx="1842">
                  <c:v>0</c:v>
                </c:pt>
                <c:pt idx="1843">
                  <c:v>0</c:v>
                </c:pt>
                <c:pt idx="1844">
                  <c:v>0</c:v>
                </c:pt>
                <c:pt idx="1845">
                  <c:v>0</c:v>
                </c:pt>
                <c:pt idx="1846">
                  <c:v>0</c:v>
                </c:pt>
                <c:pt idx="1847">
                  <c:v>0</c:v>
                </c:pt>
                <c:pt idx="1848">
                  <c:v>0</c:v>
                </c:pt>
                <c:pt idx="1849">
                  <c:v>0</c:v>
                </c:pt>
                <c:pt idx="1850">
                  <c:v>0</c:v>
                </c:pt>
                <c:pt idx="1851">
                  <c:v>0</c:v>
                </c:pt>
                <c:pt idx="1852">
                  <c:v>0</c:v>
                </c:pt>
                <c:pt idx="1853">
                  <c:v>0</c:v>
                </c:pt>
                <c:pt idx="1854">
                  <c:v>0</c:v>
                </c:pt>
                <c:pt idx="1855">
                  <c:v>0</c:v>
                </c:pt>
                <c:pt idx="1856">
                  <c:v>0</c:v>
                </c:pt>
                <c:pt idx="1857">
                  <c:v>0</c:v>
                </c:pt>
                <c:pt idx="1858">
                  <c:v>0</c:v>
                </c:pt>
                <c:pt idx="1859">
                  <c:v>0</c:v>
                </c:pt>
                <c:pt idx="1860">
                  <c:v>0</c:v>
                </c:pt>
                <c:pt idx="1861">
                  <c:v>0</c:v>
                </c:pt>
                <c:pt idx="1862">
                  <c:v>0</c:v>
                </c:pt>
                <c:pt idx="1863">
                  <c:v>0</c:v>
                </c:pt>
                <c:pt idx="1864">
                  <c:v>0</c:v>
                </c:pt>
                <c:pt idx="1865">
                  <c:v>0</c:v>
                </c:pt>
                <c:pt idx="1866">
                  <c:v>0</c:v>
                </c:pt>
                <c:pt idx="1867">
                  <c:v>0</c:v>
                </c:pt>
                <c:pt idx="1868">
                  <c:v>0</c:v>
                </c:pt>
                <c:pt idx="1869">
                  <c:v>0</c:v>
                </c:pt>
                <c:pt idx="1870">
                  <c:v>0</c:v>
                </c:pt>
                <c:pt idx="1871">
                  <c:v>0</c:v>
                </c:pt>
                <c:pt idx="1872">
                  <c:v>0</c:v>
                </c:pt>
                <c:pt idx="1873">
                  <c:v>0</c:v>
                </c:pt>
                <c:pt idx="1874">
                  <c:v>0</c:v>
                </c:pt>
                <c:pt idx="1875">
                  <c:v>0</c:v>
                </c:pt>
                <c:pt idx="1876">
                  <c:v>0</c:v>
                </c:pt>
                <c:pt idx="1877">
                  <c:v>0</c:v>
                </c:pt>
                <c:pt idx="1878">
                  <c:v>0</c:v>
                </c:pt>
                <c:pt idx="1879">
                  <c:v>0</c:v>
                </c:pt>
                <c:pt idx="1880">
                  <c:v>0</c:v>
                </c:pt>
                <c:pt idx="1881">
                  <c:v>0</c:v>
                </c:pt>
                <c:pt idx="1882">
                  <c:v>0</c:v>
                </c:pt>
                <c:pt idx="1883">
                  <c:v>0</c:v>
                </c:pt>
                <c:pt idx="1884">
                  <c:v>0</c:v>
                </c:pt>
                <c:pt idx="1885">
                  <c:v>0</c:v>
                </c:pt>
                <c:pt idx="1886">
                  <c:v>0</c:v>
                </c:pt>
                <c:pt idx="1887">
                  <c:v>0</c:v>
                </c:pt>
                <c:pt idx="1888">
                  <c:v>0</c:v>
                </c:pt>
                <c:pt idx="1889">
                  <c:v>0</c:v>
                </c:pt>
                <c:pt idx="1890">
                  <c:v>0</c:v>
                </c:pt>
                <c:pt idx="1891">
                  <c:v>0</c:v>
                </c:pt>
                <c:pt idx="1892">
                  <c:v>0</c:v>
                </c:pt>
                <c:pt idx="1893">
                  <c:v>0</c:v>
                </c:pt>
                <c:pt idx="1894">
                  <c:v>0</c:v>
                </c:pt>
                <c:pt idx="1895">
                  <c:v>0</c:v>
                </c:pt>
                <c:pt idx="1896">
                  <c:v>0</c:v>
                </c:pt>
                <c:pt idx="1897">
                  <c:v>0</c:v>
                </c:pt>
                <c:pt idx="1898">
                  <c:v>0</c:v>
                </c:pt>
                <c:pt idx="1899">
                  <c:v>0</c:v>
                </c:pt>
                <c:pt idx="1900">
                  <c:v>0</c:v>
                </c:pt>
                <c:pt idx="1901">
                  <c:v>0</c:v>
                </c:pt>
                <c:pt idx="1902">
                  <c:v>0</c:v>
                </c:pt>
                <c:pt idx="1903">
                  <c:v>0</c:v>
                </c:pt>
                <c:pt idx="1904">
                  <c:v>0</c:v>
                </c:pt>
                <c:pt idx="1905">
                  <c:v>0</c:v>
                </c:pt>
                <c:pt idx="1906">
                  <c:v>0</c:v>
                </c:pt>
                <c:pt idx="1907">
                  <c:v>0</c:v>
                </c:pt>
                <c:pt idx="1908">
                  <c:v>0</c:v>
                </c:pt>
                <c:pt idx="1909">
                  <c:v>0</c:v>
                </c:pt>
                <c:pt idx="1910">
                  <c:v>0</c:v>
                </c:pt>
                <c:pt idx="1911">
                  <c:v>0</c:v>
                </c:pt>
                <c:pt idx="1912">
                  <c:v>0</c:v>
                </c:pt>
                <c:pt idx="1913">
                  <c:v>0</c:v>
                </c:pt>
                <c:pt idx="1914">
                  <c:v>0</c:v>
                </c:pt>
                <c:pt idx="1915">
                  <c:v>0</c:v>
                </c:pt>
                <c:pt idx="1916">
                  <c:v>0</c:v>
                </c:pt>
                <c:pt idx="1917">
                  <c:v>0</c:v>
                </c:pt>
                <c:pt idx="1918">
                  <c:v>0</c:v>
                </c:pt>
                <c:pt idx="1919">
                  <c:v>0</c:v>
                </c:pt>
                <c:pt idx="1920">
                  <c:v>0</c:v>
                </c:pt>
                <c:pt idx="1921">
                  <c:v>0</c:v>
                </c:pt>
                <c:pt idx="1922">
                  <c:v>0</c:v>
                </c:pt>
                <c:pt idx="1923">
                  <c:v>0</c:v>
                </c:pt>
                <c:pt idx="1924">
                  <c:v>0</c:v>
                </c:pt>
                <c:pt idx="1925">
                  <c:v>0</c:v>
                </c:pt>
                <c:pt idx="1926">
                  <c:v>0</c:v>
                </c:pt>
                <c:pt idx="1927">
                  <c:v>0</c:v>
                </c:pt>
                <c:pt idx="1928">
                  <c:v>0</c:v>
                </c:pt>
                <c:pt idx="1929">
                  <c:v>0</c:v>
                </c:pt>
                <c:pt idx="1930">
                  <c:v>0</c:v>
                </c:pt>
                <c:pt idx="1931">
                  <c:v>0</c:v>
                </c:pt>
                <c:pt idx="1932">
                  <c:v>0</c:v>
                </c:pt>
                <c:pt idx="1933">
                  <c:v>0</c:v>
                </c:pt>
                <c:pt idx="1934">
                  <c:v>0</c:v>
                </c:pt>
                <c:pt idx="1935">
                  <c:v>0</c:v>
                </c:pt>
                <c:pt idx="1936">
                  <c:v>0</c:v>
                </c:pt>
                <c:pt idx="1937">
                  <c:v>0</c:v>
                </c:pt>
                <c:pt idx="1938">
                  <c:v>0</c:v>
                </c:pt>
                <c:pt idx="1939">
                  <c:v>0</c:v>
                </c:pt>
                <c:pt idx="1940">
                  <c:v>0</c:v>
                </c:pt>
                <c:pt idx="1941">
                  <c:v>0</c:v>
                </c:pt>
                <c:pt idx="1942">
                  <c:v>0</c:v>
                </c:pt>
                <c:pt idx="1943">
                  <c:v>0</c:v>
                </c:pt>
                <c:pt idx="1944">
                  <c:v>0</c:v>
                </c:pt>
                <c:pt idx="1945">
                  <c:v>0</c:v>
                </c:pt>
                <c:pt idx="1946">
                  <c:v>0</c:v>
                </c:pt>
                <c:pt idx="1947">
                  <c:v>0</c:v>
                </c:pt>
                <c:pt idx="1948">
                  <c:v>0</c:v>
                </c:pt>
                <c:pt idx="1949">
                  <c:v>0</c:v>
                </c:pt>
                <c:pt idx="1950">
                  <c:v>0</c:v>
                </c:pt>
                <c:pt idx="1951">
                  <c:v>0</c:v>
                </c:pt>
                <c:pt idx="1952">
                  <c:v>0</c:v>
                </c:pt>
                <c:pt idx="1953">
                  <c:v>0</c:v>
                </c:pt>
                <c:pt idx="1954">
                  <c:v>0</c:v>
                </c:pt>
                <c:pt idx="1955">
                  <c:v>0</c:v>
                </c:pt>
                <c:pt idx="1956">
                  <c:v>0</c:v>
                </c:pt>
                <c:pt idx="1957">
                  <c:v>0</c:v>
                </c:pt>
                <c:pt idx="1958">
                  <c:v>0</c:v>
                </c:pt>
                <c:pt idx="1959">
                  <c:v>0</c:v>
                </c:pt>
                <c:pt idx="1960">
                  <c:v>0</c:v>
                </c:pt>
                <c:pt idx="1961">
                  <c:v>0</c:v>
                </c:pt>
                <c:pt idx="1962">
                  <c:v>0</c:v>
                </c:pt>
                <c:pt idx="1963">
                  <c:v>0</c:v>
                </c:pt>
                <c:pt idx="1964">
                  <c:v>0</c:v>
                </c:pt>
                <c:pt idx="1965">
                  <c:v>0</c:v>
                </c:pt>
                <c:pt idx="1966">
                  <c:v>0</c:v>
                </c:pt>
                <c:pt idx="1967">
                  <c:v>0</c:v>
                </c:pt>
                <c:pt idx="1968">
                  <c:v>0</c:v>
                </c:pt>
                <c:pt idx="1969">
                  <c:v>0</c:v>
                </c:pt>
                <c:pt idx="1970">
                  <c:v>0</c:v>
                </c:pt>
                <c:pt idx="1971">
                  <c:v>0</c:v>
                </c:pt>
                <c:pt idx="1972">
                  <c:v>0</c:v>
                </c:pt>
                <c:pt idx="1973">
                  <c:v>0</c:v>
                </c:pt>
                <c:pt idx="1974">
                  <c:v>0</c:v>
                </c:pt>
                <c:pt idx="1975">
                  <c:v>0</c:v>
                </c:pt>
                <c:pt idx="1976">
                  <c:v>0</c:v>
                </c:pt>
                <c:pt idx="1977">
                  <c:v>0</c:v>
                </c:pt>
                <c:pt idx="1978">
                  <c:v>0</c:v>
                </c:pt>
                <c:pt idx="1979">
                  <c:v>0</c:v>
                </c:pt>
                <c:pt idx="1980">
                  <c:v>0</c:v>
                </c:pt>
                <c:pt idx="1981">
                  <c:v>0</c:v>
                </c:pt>
                <c:pt idx="1982">
                  <c:v>0</c:v>
                </c:pt>
                <c:pt idx="1983">
                  <c:v>0</c:v>
                </c:pt>
                <c:pt idx="1984">
                  <c:v>0</c:v>
                </c:pt>
                <c:pt idx="1985">
                  <c:v>0</c:v>
                </c:pt>
                <c:pt idx="1986">
                  <c:v>0</c:v>
                </c:pt>
                <c:pt idx="1987">
                  <c:v>0</c:v>
                </c:pt>
                <c:pt idx="1988">
                  <c:v>0</c:v>
                </c:pt>
                <c:pt idx="1989">
                  <c:v>0</c:v>
                </c:pt>
                <c:pt idx="1990">
                  <c:v>0</c:v>
                </c:pt>
                <c:pt idx="1991">
                  <c:v>0</c:v>
                </c:pt>
                <c:pt idx="1992">
                  <c:v>0</c:v>
                </c:pt>
                <c:pt idx="1993">
                  <c:v>0</c:v>
                </c:pt>
                <c:pt idx="1994">
                  <c:v>0</c:v>
                </c:pt>
                <c:pt idx="1995">
                  <c:v>0</c:v>
                </c:pt>
                <c:pt idx="1996">
                  <c:v>0</c:v>
                </c:pt>
                <c:pt idx="1997">
                  <c:v>0</c:v>
                </c:pt>
                <c:pt idx="1998">
                  <c:v>0</c:v>
                </c:pt>
                <c:pt idx="1999">
                  <c:v>0</c:v>
                </c:pt>
                <c:pt idx="2000">
                  <c:v>0</c:v>
                </c:pt>
                <c:pt idx="2001">
                  <c:v>0</c:v>
                </c:pt>
                <c:pt idx="2002">
                  <c:v>0</c:v>
                </c:pt>
                <c:pt idx="2003">
                  <c:v>0</c:v>
                </c:pt>
                <c:pt idx="2004">
                  <c:v>0</c:v>
                </c:pt>
                <c:pt idx="2005">
                  <c:v>0</c:v>
                </c:pt>
                <c:pt idx="2006">
                  <c:v>0</c:v>
                </c:pt>
                <c:pt idx="2007">
                  <c:v>0</c:v>
                </c:pt>
                <c:pt idx="2008">
                  <c:v>0</c:v>
                </c:pt>
                <c:pt idx="2009">
                  <c:v>0</c:v>
                </c:pt>
                <c:pt idx="2010">
                  <c:v>0</c:v>
                </c:pt>
                <c:pt idx="2011">
                  <c:v>0</c:v>
                </c:pt>
                <c:pt idx="2012">
                  <c:v>0</c:v>
                </c:pt>
                <c:pt idx="2013">
                  <c:v>0</c:v>
                </c:pt>
                <c:pt idx="2014">
                  <c:v>0</c:v>
                </c:pt>
                <c:pt idx="2015">
                  <c:v>0</c:v>
                </c:pt>
                <c:pt idx="2016">
                  <c:v>0</c:v>
                </c:pt>
                <c:pt idx="2017">
                  <c:v>0</c:v>
                </c:pt>
                <c:pt idx="2018">
                  <c:v>0</c:v>
                </c:pt>
                <c:pt idx="2019">
                  <c:v>0</c:v>
                </c:pt>
                <c:pt idx="2020">
                  <c:v>0</c:v>
                </c:pt>
                <c:pt idx="2021">
                  <c:v>0</c:v>
                </c:pt>
                <c:pt idx="2022">
                  <c:v>0</c:v>
                </c:pt>
                <c:pt idx="2023">
                  <c:v>0</c:v>
                </c:pt>
                <c:pt idx="2024">
                  <c:v>0</c:v>
                </c:pt>
                <c:pt idx="2025">
                  <c:v>0</c:v>
                </c:pt>
                <c:pt idx="2026">
                  <c:v>0</c:v>
                </c:pt>
                <c:pt idx="2027">
                  <c:v>0</c:v>
                </c:pt>
                <c:pt idx="2028">
                  <c:v>0</c:v>
                </c:pt>
                <c:pt idx="2029">
                  <c:v>0</c:v>
                </c:pt>
                <c:pt idx="2030">
                  <c:v>0</c:v>
                </c:pt>
                <c:pt idx="2031">
                  <c:v>0</c:v>
                </c:pt>
                <c:pt idx="2032">
                  <c:v>0</c:v>
                </c:pt>
                <c:pt idx="2033">
                  <c:v>0</c:v>
                </c:pt>
                <c:pt idx="2034">
                  <c:v>0</c:v>
                </c:pt>
                <c:pt idx="2035">
                  <c:v>0</c:v>
                </c:pt>
                <c:pt idx="2036">
                  <c:v>0</c:v>
                </c:pt>
                <c:pt idx="2037">
                  <c:v>0</c:v>
                </c:pt>
                <c:pt idx="2038">
                  <c:v>0</c:v>
                </c:pt>
                <c:pt idx="2039">
                  <c:v>0</c:v>
                </c:pt>
                <c:pt idx="2040">
                  <c:v>0</c:v>
                </c:pt>
                <c:pt idx="2041">
                  <c:v>0</c:v>
                </c:pt>
                <c:pt idx="2042">
                  <c:v>0</c:v>
                </c:pt>
                <c:pt idx="2043">
                  <c:v>0</c:v>
                </c:pt>
                <c:pt idx="2044">
                  <c:v>0</c:v>
                </c:pt>
                <c:pt idx="2045">
                  <c:v>0</c:v>
                </c:pt>
                <c:pt idx="2046">
                  <c:v>0</c:v>
                </c:pt>
                <c:pt idx="2047">
                  <c:v>0</c:v>
                </c:pt>
                <c:pt idx="2048">
                  <c:v>0</c:v>
                </c:pt>
                <c:pt idx="2049">
                  <c:v>0</c:v>
                </c:pt>
                <c:pt idx="2050">
                  <c:v>0</c:v>
                </c:pt>
                <c:pt idx="2051">
                  <c:v>0</c:v>
                </c:pt>
                <c:pt idx="2052">
                  <c:v>0</c:v>
                </c:pt>
                <c:pt idx="2053">
                  <c:v>0</c:v>
                </c:pt>
                <c:pt idx="2054">
                  <c:v>0</c:v>
                </c:pt>
                <c:pt idx="2055">
                  <c:v>0</c:v>
                </c:pt>
                <c:pt idx="2056">
                  <c:v>0</c:v>
                </c:pt>
                <c:pt idx="2057">
                  <c:v>0</c:v>
                </c:pt>
                <c:pt idx="2058">
                  <c:v>0</c:v>
                </c:pt>
                <c:pt idx="2059">
                  <c:v>0</c:v>
                </c:pt>
                <c:pt idx="2060">
                  <c:v>0</c:v>
                </c:pt>
                <c:pt idx="2061">
                  <c:v>0</c:v>
                </c:pt>
                <c:pt idx="2062">
                  <c:v>0</c:v>
                </c:pt>
                <c:pt idx="2063">
                  <c:v>0</c:v>
                </c:pt>
                <c:pt idx="2064">
                  <c:v>0</c:v>
                </c:pt>
                <c:pt idx="2065">
                  <c:v>0</c:v>
                </c:pt>
                <c:pt idx="2066">
                  <c:v>0</c:v>
                </c:pt>
                <c:pt idx="2067">
                  <c:v>0</c:v>
                </c:pt>
                <c:pt idx="2068">
                  <c:v>0</c:v>
                </c:pt>
                <c:pt idx="2069">
                  <c:v>0</c:v>
                </c:pt>
                <c:pt idx="2070">
                  <c:v>0</c:v>
                </c:pt>
                <c:pt idx="2071">
                  <c:v>0</c:v>
                </c:pt>
                <c:pt idx="2072">
                  <c:v>0</c:v>
                </c:pt>
                <c:pt idx="2073">
                  <c:v>0</c:v>
                </c:pt>
                <c:pt idx="2074">
                  <c:v>0</c:v>
                </c:pt>
                <c:pt idx="2075">
                  <c:v>0</c:v>
                </c:pt>
                <c:pt idx="2076">
                  <c:v>0</c:v>
                </c:pt>
                <c:pt idx="2077">
                  <c:v>0</c:v>
                </c:pt>
                <c:pt idx="2078">
                  <c:v>0</c:v>
                </c:pt>
                <c:pt idx="2079">
                  <c:v>0</c:v>
                </c:pt>
                <c:pt idx="2080">
                  <c:v>0</c:v>
                </c:pt>
                <c:pt idx="2081">
                  <c:v>0</c:v>
                </c:pt>
                <c:pt idx="2082">
                  <c:v>0</c:v>
                </c:pt>
                <c:pt idx="2083">
                  <c:v>0</c:v>
                </c:pt>
                <c:pt idx="2084">
                  <c:v>0</c:v>
                </c:pt>
                <c:pt idx="2085">
                  <c:v>0</c:v>
                </c:pt>
                <c:pt idx="2086">
                  <c:v>0</c:v>
                </c:pt>
                <c:pt idx="2087">
                  <c:v>0</c:v>
                </c:pt>
                <c:pt idx="2088">
                  <c:v>0</c:v>
                </c:pt>
                <c:pt idx="2089">
                  <c:v>0</c:v>
                </c:pt>
                <c:pt idx="2090">
                  <c:v>0</c:v>
                </c:pt>
                <c:pt idx="2091">
                  <c:v>0</c:v>
                </c:pt>
                <c:pt idx="2092">
                  <c:v>0</c:v>
                </c:pt>
                <c:pt idx="2093">
                  <c:v>0</c:v>
                </c:pt>
                <c:pt idx="2094">
                  <c:v>0</c:v>
                </c:pt>
                <c:pt idx="2095">
                  <c:v>0</c:v>
                </c:pt>
                <c:pt idx="2096">
                  <c:v>0</c:v>
                </c:pt>
                <c:pt idx="2097">
                  <c:v>0</c:v>
                </c:pt>
                <c:pt idx="2098">
                  <c:v>0</c:v>
                </c:pt>
                <c:pt idx="2099">
                  <c:v>0</c:v>
                </c:pt>
                <c:pt idx="2100">
                  <c:v>0</c:v>
                </c:pt>
                <c:pt idx="2101">
                  <c:v>0</c:v>
                </c:pt>
                <c:pt idx="2102">
                  <c:v>0</c:v>
                </c:pt>
                <c:pt idx="2103">
                  <c:v>0</c:v>
                </c:pt>
                <c:pt idx="2104">
                  <c:v>0</c:v>
                </c:pt>
                <c:pt idx="2105">
                  <c:v>0</c:v>
                </c:pt>
                <c:pt idx="2106">
                  <c:v>0</c:v>
                </c:pt>
                <c:pt idx="2107">
                  <c:v>0</c:v>
                </c:pt>
                <c:pt idx="2108">
                  <c:v>0</c:v>
                </c:pt>
                <c:pt idx="2109">
                  <c:v>0</c:v>
                </c:pt>
                <c:pt idx="2110">
                  <c:v>0</c:v>
                </c:pt>
                <c:pt idx="2111">
                  <c:v>0</c:v>
                </c:pt>
                <c:pt idx="2112">
                  <c:v>0</c:v>
                </c:pt>
                <c:pt idx="2113">
                  <c:v>0</c:v>
                </c:pt>
                <c:pt idx="2114">
                  <c:v>0</c:v>
                </c:pt>
                <c:pt idx="2115">
                  <c:v>0</c:v>
                </c:pt>
                <c:pt idx="2116">
                  <c:v>0</c:v>
                </c:pt>
                <c:pt idx="2117">
                  <c:v>0</c:v>
                </c:pt>
                <c:pt idx="2118">
                  <c:v>0</c:v>
                </c:pt>
                <c:pt idx="2119">
                  <c:v>0</c:v>
                </c:pt>
                <c:pt idx="2120">
                  <c:v>0</c:v>
                </c:pt>
                <c:pt idx="2121">
                  <c:v>0</c:v>
                </c:pt>
                <c:pt idx="2122">
                  <c:v>0</c:v>
                </c:pt>
                <c:pt idx="2123">
                  <c:v>0</c:v>
                </c:pt>
                <c:pt idx="2124">
                  <c:v>0</c:v>
                </c:pt>
                <c:pt idx="2125">
                  <c:v>0</c:v>
                </c:pt>
                <c:pt idx="2126">
                  <c:v>0</c:v>
                </c:pt>
                <c:pt idx="2127">
                  <c:v>0</c:v>
                </c:pt>
                <c:pt idx="2128">
                  <c:v>0</c:v>
                </c:pt>
                <c:pt idx="2129">
                  <c:v>0</c:v>
                </c:pt>
                <c:pt idx="2130">
                  <c:v>0</c:v>
                </c:pt>
                <c:pt idx="2131">
                  <c:v>0</c:v>
                </c:pt>
                <c:pt idx="2132">
                  <c:v>0</c:v>
                </c:pt>
                <c:pt idx="2133">
                  <c:v>0</c:v>
                </c:pt>
                <c:pt idx="2134">
                  <c:v>0</c:v>
                </c:pt>
                <c:pt idx="2135">
                  <c:v>0</c:v>
                </c:pt>
                <c:pt idx="2136">
                  <c:v>0</c:v>
                </c:pt>
                <c:pt idx="2137">
                  <c:v>0</c:v>
                </c:pt>
                <c:pt idx="2138">
                  <c:v>0</c:v>
                </c:pt>
                <c:pt idx="2139">
                  <c:v>0</c:v>
                </c:pt>
                <c:pt idx="2140">
                  <c:v>0</c:v>
                </c:pt>
                <c:pt idx="2141">
                  <c:v>0</c:v>
                </c:pt>
                <c:pt idx="2142">
                  <c:v>0</c:v>
                </c:pt>
                <c:pt idx="2143">
                  <c:v>0</c:v>
                </c:pt>
                <c:pt idx="2144">
                  <c:v>0</c:v>
                </c:pt>
                <c:pt idx="2145">
                  <c:v>0</c:v>
                </c:pt>
                <c:pt idx="2146">
                  <c:v>0</c:v>
                </c:pt>
                <c:pt idx="2147">
                  <c:v>0</c:v>
                </c:pt>
                <c:pt idx="2148">
                  <c:v>0</c:v>
                </c:pt>
                <c:pt idx="2149">
                  <c:v>0</c:v>
                </c:pt>
                <c:pt idx="2150">
                  <c:v>0</c:v>
                </c:pt>
                <c:pt idx="2151">
                  <c:v>0</c:v>
                </c:pt>
                <c:pt idx="2152">
                  <c:v>0</c:v>
                </c:pt>
                <c:pt idx="2153">
                  <c:v>0</c:v>
                </c:pt>
                <c:pt idx="2154">
                  <c:v>0</c:v>
                </c:pt>
                <c:pt idx="2155">
                  <c:v>0</c:v>
                </c:pt>
                <c:pt idx="2156">
                  <c:v>0</c:v>
                </c:pt>
                <c:pt idx="2157">
                  <c:v>0</c:v>
                </c:pt>
                <c:pt idx="2158">
                  <c:v>0</c:v>
                </c:pt>
                <c:pt idx="2159">
                  <c:v>0</c:v>
                </c:pt>
                <c:pt idx="2160">
                  <c:v>0</c:v>
                </c:pt>
                <c:pt idx="2161">
                  <c:v>0</c:v>
                </c:pt>
                <c:pt idx="2162">
                  <c:v>0</c:v>
                </c:pt>
                <c:pt idx="2163">
                  <c:v>0</c:v>
                </c:pt>
                <c:pt idx="2164">
                  <c:v>0</c:v>
                </c:pt>
                <c:pt idx="2165">
                  <c:v>0</c:v>
                </c:pt>
                <c:pt idx="2166">
                  <c:v>0</c:v>
                </c:pt>
                <c:pt idx="2167">
                  <c:v>0</c:v>
                </c:pt>
                <c:pt idx="2168">
                  <c:v>0</c:v>
                </c:pt>
                <c:pt idx="2169">
                  <c:v>0</c:v>
                </c:pt>
                <c:pt idx="2170">
                  <c:v>0</c:v>
                </c:pt>
                <c:pt idx="2171">
                  <c:v>0</c:v>
                </c:pt>
                <c:pt idx="2172">
                  <c:v>0</c:v>
                </c:pt>
                <c:pt idx="2173">
                  <c:v>0</c:v>
                </c:pt>
                <c:pt idx="2174">
                  <c:v>0</c:v>
                </c:pt>
                <c:pt idx="2175">
                  <c:v>0</c:v>
                </c:pt>
                <c:pt idx="2176">
                  <c:v>0</c:v>
                </c:pt>
                <c:pt idx="2177">
                  <c:v>0</c:v>
                </c:pt>
                <c:pt idx="2178">
                  <c:v>0</c:v>
                </c:pt>
                <c:pt idx="2179">
                  <c:v>0</c:v>
                </c:pt>
                <c:pt idx="2180">
                  <c:v>0</c:v>
                </c:pt>
                <c:pt idx="2181">
                  <c:v>0</c:v>
                </c:pt>
                <c:pt idx="2182">
                  <c:v>0</c:v>
                </c:pt>
                <c:pt idx="2183">
                  <c:v>0</c:v>
                </c:pt>
                <c:pt idx="2184">
                  <c:v>0</c:v>
                </c:pt>
                <c:pt idx="2185">
                  <c:v>0</c:v>
                </c:pt>
                <c:pt idx="2186">
                  <c:v>0</c:v>
                </c:pt>
                <c:pt idx="2187">
                  <c:v>0</c:v>
                </c:pt>
                <c:pt idx="2188">
                  <c:v>0</c:v>
                </c:pt>
                <c:pt idx="2189">
                  <c:v>0</c:v>
                </c:pt>
                <c:pt idx="2190">
                  <c:v>0</c:v>
                </c:pt>
                <c:pt idx="2191">
                  <c:v>0</c:v>
                </c:pt>
                <c:pt idx="2192">
                  <c:v>0</c:v>
                </c:pt>
                <c:pt idx="2193">
                  <c:v>0</c:v>
                </c:pt>
                <c:pt idx="2194">
                  <c:v>0</c:v>
                </c:pt>
                <c:pt idx="2195">
                  <c:v>0</c:v>
                </c:pt>
                <c:pt idx="2196">
                  <c:v>0</c:v>
                </c:pt>
                <c:pt idx="2197">
                  <c:v>0</c:v>
                </c:pt>
                <c:pt idx="2198">
                  <c:v>0</c:v>
                </c:pt>
                <c:pt idx="2199">
                  <c:v>0</c:v>
                </c:pt>
                <c:pt idx="2200">
                  <c:v>0</c:v>
                </c:pt>
                <c:pt idx="2201">
                  <c:v>0</c:v>
                </c:pt>
                <c:pt idx="2202">
                  <c:v>0</c:v>
                </c:pt>
                <c:pt idx="2203">
                  <c:v>0</c:v>
                </c:pt>
                <c:pt idx="2204">
                  <c:v>0</c:v>
                </c:pt>
                <c:pt idx="2205">
                  <c:v>0</c:v>
                </c:pt>
                <c:pt idx="2206">
                  <c:v>0</c:v>
                </c:pt>
                <c:pt idx="2207">
                  <c:v>0</c:v>
                </c:pt>
                <c:pt idx="2208">
                  <c:v>0</c:v>
                </c:pt>
                <c:pt idx="2209">
                  <c:v>0</c:v>
                </c:pt>
                <c:pt idx="2210">
                  <c:v>0</c:v>
                </c:pt>
                <c:pt idx="2211">
                  <c:v>0</c:v>
                </c:pt>
                <c:pt idx="2212">
                  <c:v>0</c:v>
                </c:pt>
                <c:pt idx="2213">
                  <c:v>0</c:v>
                </c:pt>
                <c:pt idx="2214">
                  <c:v>0</c:v>
                </c:pt>
                <c:pt idx="2215">
                  <c:v>0</c:v>
                </c:pt>
                <c:pt idx="2216">
                  <c:v>0</c:v>
                </c:pt>
                <c:pt idx="2217">
                  <c:v>0</c:v>
                </c:pt>
                <c:pt idx="2218">
                  <c:v>0</c:v>
                </c:pt>
                <c:pt idx="2219">
                  <c:v>0</c:v>
                </c:pt>
                <c:pt idx="2220">
                  <c:v>0</c:v>
                </c:pt>
                <c:pt idx="2221">
                  <c:v>0</c:v>
                </c:pt>
                <c:pt idx="2222">
                  <c:v>0</c:v>
                </c:pt>
                <c:pt idx="2223">
                  <c:v>0</c:v>
                </c:pt>
                <c:pt idx="2224">
                  <c:v>0</c:v>
                </c:pt>
                <c:pt idx="2225">
                  <c:v>0</c:v>
                </c:pt>
                <c:pt idx="2226">
                  <c:v>0</c:v>
                </c:pt>
                <c:pt idx="2227">
                  <c:v>0</c:v>
                </c:pt>
                <c:pt idx="2228">
                  <c:v>0</c:v>
                </c:pt>
                <c:pt idx="2229">
                  <c:v>0</c:v>
                </c:pt>
                <c:pt idx="2230">
                  <c:v>0</c:v>
                </c:pt>
                <c:pt idx="2231">
                  <c:v>0</c:v>
                </c:pt>
                <c:pt idx="2232">
                  <c:v>0</c:v>
                </c:pt>
                <c:pt idx="2233">
                  <c:v>0</c:v>
                </c:pt>
                <c:pt idx="2234">
                  <c:v>0</c:v>
                </c:pt>
                <c:pt idx="2235">
                  <c:v>0</c:v>
                </c:pt>
                <c:pt idx="2236">
                  <c:v>0</c:v>
                </c:pt>
                <c:pt idx="2237">
                  <c:v>0</c:v>
                </c:pt>
                <c:pt idx="2238">
                  <c:v>0</c:v>
                </c:pt>
                <c:pt idx="2239">
                  <c:v>0</c:v>
                </c:pt>
                <c:pt idx="2240">
                  <c:v>0</c:v>
                </c:pt>
                <c:pt idx="2241">
                  <c:v>0</c:v>
                </c:pt>
                <c:pt idx="2242">
                  <c:v>0</c:v>
                </c:pt>
                <c:pt idx="2243">
                  <c:v>0</c:v>
                </c:pt>
                <c:pt idx="2244">
                  <c:v>0</c:v>
                </c:pt>
                <c:pt idx="2245">
                  <c:v>0</c:v>
                </c:pt>
                <c:pt idx="2246">
                  <c:v>0</c:v>
                </c:pt>
                <c:pt idx="2247">
                  <c:v>0</c:v>
                </c:pt>
                <c:pt idx="2248">
                  <c:v>0</c:v>
                </c:pt>
                <c:pt idx="2249">
                  <c:v>0</c:v>
                </c:pt>
                <c:pt idx="2250">
                  <c:v>0</c:v>
                </c:pt>
                <c:pt idx="2251">
                  <c:v>0</c:v>
                </c:pt>
                <c:pt idx="2252">
                  <c:v>0</c:v>
                </c:pt>
                <c:pt idx="2253">
                  <c:v>0</c:v>
                </c:pt>
                <c:pt idx="2254">
                  <c:v>0</c:v>
                </c:pt>
                <c:pt idx="2255">
                  <c:v>0</c:v>
                </c:pt>
                <c:pt idx="2256">
                  <c:v>0</c:v>
                </c:pt>
                <c:pt idx="2257">
                  <c:v>0</c:v>
                </c:pt>
                <c:pt idx="2258">
                  <c:v>0</c:v>
                </c:pt>
                <c:pt idx="2259">
                  <c:v>0</c:v>
                </c:pt>
                <c:pt idx="2260">
                  <c:v>0</c:v>
                </c:pt>
                <c:pt idx="2261">
                  <c:v>0</c:v>
                </c:pt>
                <c:pt idx="2262">
                  <c:v>0</c:v>
                </c:pt>
                <c:pt idx="2263">
                  <c:v>0</c:v>
                </c:pt>
                <c:pt idx="2264">
                  <c:v>0</c:v>
                </c:pt>
                <c:pt idx="2265">
                  <c:v>0</c:v>
                </c:pt>
                <c:pt idx="2266">
                  <c:v>0</c:v>
                </c:pt>
                <c:pt idx="2267">
                  <c:v>0</c:v>
                </c:pt>
                <c:pt idx="2268">
                  <c:v>0</c:v>
                </c:pt>
                <c:pt idx="2269">
                  <c:v>0</c:v>
                </c:pt>
                <c:pt idx="2270">
                  <c:v>0</c:v>
                </c:pt>
                <c:pt idx="2271">
                  <c:v>0</c:v>
                </c:pt>
                <c:pt idx="2272">
                  <c:v>0</c:v>
                </c:pt>
                <c:pt idx="2273">
                  <c:v>0</c:v>
                </c:pt>
                <c:pt idx="2274">
                  <c:v>0</c:v>
                </c:pt>
                <c:pt idx="2275">
                  <c:v>0</c:v>
                </c:pt>
                <c:pt idx="2276">
                  <c:v>0</c:v>
                </c:pt>
                <c:pt idx="2277">
                  <c:v>0</c:v>
                </c:pt>
                <c:pt idx="2278">
                  <c:v>0</c:v>
                </c:pt>
                <c:pt idx="2279">
                  <c:v>0</c:v>
                </c:pt>
                <c:pt idx="2280">
                  <c:v>0</c:v>
                </c:pt>
                <c:pt idx="2281">
                  <c:v>0</c:v>
                </c:pt>
                <c:pt idx="2282">
                  <c:v>0</c:v>
                </c:pt>
                <c:pt idx="2283">
                  <c:v>0</c:v>
                </c:pt>
                <c:pt idx="2284">
                  <c:v>0</c:v>
                </c:pt>
                <c:pt idx="2285">
                  <c:v>0</c:v>
                </c:pt>
                <c:pt idx="2286">
                  <c:v>0</c:v>
                </c:pt>
                <c:pt idx="2287">
                  <c:v>0</c:v>
                </c:pt>
                <c:pt idx="2288">
                  <c:v>0</c:v>
                </c:pt>
                <c:pt idx="2289">
                  <c:v>0</c:v>
                </c:pt>
                <c:pt idx="2290">
                  <c:v>0</c:v>
                </c:pt>
                <c:pt idx="2291">
                  <c:v>0</c:v>
                </c:pt>
                <c:pt idx="2292">
                  <c:v>0</c:v>
                </c:pt>
                <c:pt idx="2293">
                  <c:v>0</c:v>
                </c:pt>
                <c:pt idx="2294">
                  <c:v>0</c:v>
                </c:pt>
                <c:pt idx="2295">
                  <c:v>0</c:v>
                </c:pt>
                <c:pt idx="2296">
                  <c:v>0</c:v>
                </c:pt>
                <c:pt idx="2297">
                  <c:v>0</c:v>
                </c:pt>
                <c:pt idx="2298">
                  <c:v>0</c:v>
                </c:pt>
                <c:pt idx="2299">
                  <c:v>0</c:v>
                </c:pt>
                <c:pt idx="2300">
                  <c:v>0</c:v>
                </c:pt>
                <c:pt idx="2301">
                  <c:v>0</c:v>
                </c:pt>
                <c:pt idx="2302">
                  <c:v>0</c:v>
                </c:pt>
                <c:pt idx="2303">
                  <c:v>0</c:v>
                </c:pt>
                <c:pt idx="2304">
                  <c:v>0</c:v>
                </c:pt>
                <c:pt idx="2305">
                  <c:v>0</c:v>
                </c:pt>
                <c:pt idx="2306">
                  <c:v>0</c:v>
                </c:pt>
                <c:pt idx="2307">
                  <c:v>0</c:v>
                </c:pt>
                <c:pt idx="2308">
                  <c:v>0</c:v>
                </c:pt>
                <c:pt idx="2309">
                  <c:v>0</c:v>
                </c:pt>
                <c:pt idx="2310">
                  <c:v>0</c:v>
                </c:pt>
                <c:pt idx="2311">
                  <c:v>0</c:v>
                </c:pt>
                <c:pt idx="2312">
                  <c:v>0</c:v>
                </c:pt>
                <c:pt idx="2313">
                  <c:v>0</c:v>
                </c:pt>
                <c:pt idx="2314">
                  <c:v>0</c:v>
                </c:pt>
                <c:pt idx="2315">
                  <c:v>0</c:v>
                </c:pt>
                <c:pt idx="2316">
                  <c:v>0</c:v>
                </c:pt>
                <c:pt idx="2317">
                  <c:v>0</c:v>
                </c:pt>
                <c:pt idx="2318">
                  <c:v>0</c:v>
                </c:pt>
                <c:pt idx="2319">
                  <c:v>0</c:v>
                </c:pt>
                <c:pt idx="2320">
                  <c:v>0</c:v>
                </c:pt>
                <c:pt idx="2321">
                  <c:v>0</c:v>
                </c:pt>
                <c:pt idx="2322">
                  <c:v>0</c:v>
                </c:pt>
                <c:pt idx="2323">
                  <c:v>0</c:v>
                </c:pt>
                <c:pt idx="2324">
                  <c:v>0</c:v>
                </c:pt>
                <c:pt idx="2325">
                  <c:v>0</c:v>
                </c:pt>
                <c:pt idx="2326">
                  <c:v>0</c:v>
                </c:pt>
                <c:pt idx="2327">
                  <c:v>0</c:v>
                </c:pt>
                <c:pt idx="2328">
                  <c:v>0</c:v>
                </c:pt>
                <c:pt idx="2329">
                  <c:v>0</c:v>
                </c:pt>
                <c:pt idx="2330">
                  <c:v>0</c:v>
                </c:pt>
                <c:pt idx="2331">
                  <c:v>0</c:v>
                </c:pt>
                <c:pt idx="2332">
                  <c:v>0</c:v>
                </c:pt>
                <c:pt idx="2333">
                  <c:v>0</c:v>
                </c:pt>
                <c:pt idx="2334">
                  <c:v>0</c:v>
                </c:pt>
                <c:pt idx="2335">
                  <c:v>0</c:v>
                </c:pt>
                <c:pt idx="2336">
                  <c:v>0</c:v>
                </c:pt>
                <c:pt idx="2337">
                  <c:v>0</c:v>
                </c:pt>
                <c:pt idx="2338">
                  <c:v>0</c:v>
                </c:pt>
                <c:pt idx="2339">
                  <c:v>0</c:v>
                </c:pt>
                <c:pt idx="2340">
                  <c:v>0</c:v>
                </c:pt>
                <c:pt idx="2341">
                  <c:v>0</c:v>
                </c:pt>
                <c:pt idx="2342">
                  <c:v>0</c:v>
                </c:pt>
                <c:pt idx="2343">
                  <c:v>0</c:v>
                </c:pt>
                <c:pt idx="2344">
                  <c:v>0</c:v>
                </c:pt>
                <c:pt idx="2345">
                  <c:v>0</c:v>
                </c:pt>
                <c:pt idx="2346">
                  <c:v>0</c:v>
                </c:pt>
                <c:pt idx="2347">
                  <c:v>0</c:v>
                </c:pt>
                <c:pt idx="2348">
                  <c:v>0</c:v>
                </c:pt>
                <c:pt idx="2349">
                  <c:v>0</c:v>
                </c:pt>
                <c:pt idx="2350">
                  <c:v>0</c:v>
                </c:pt>
                <c:pt idx="2351">
                  <c:v>0</c:v>
                </c:pt>
                <c:pt idx="2352">
                  <c:v>0</c:v>
                </c:pt>
                <c:pt idx="2353">
                  <c:v>0</c:v>
                </c:pt>
                <c:pt idx="2354">
                  <c:v>0</c:v>
                </c:pt>
                <c:pt idx="2355">
                  <c:v>0</c:v>
                </c:pt>
                <c:pt idx="2356">
                  <c:v>0</c:v>
                </c:pt>
                <c:pt idx="2357">
                  <c:v>0</c:v>
                </c:pt>
                <c:pt idx="2358">
                  <c:v>0</c:v>
                </c:pt>
                <c:pt idx="2359">
                  <c:v>0</c:v>
                </c:pt>
                <c:pt idx="2360">
                  <c:v>0</c:v>
                </c:pt>
                <c:pt idx="2361">
                  <c:v>0</c:v>
                </c:pt>
                <c:pt idx="2362">
                  <c:v>0</c:v>
                </c:pt>
                <c:pt idx="2363">
                  <c:v>0</c:v>
                </c:pt>
                <c:pt idx="2364">
                  <c:v>0</c:v>
                </c:pt>
                <c:pt idx="2365">
                  <c:v>0</c:v>
                </c:pt>
                <c:pt idx="2366">
                  <c:v>0</c:v>
                </c:pt>
                <c:pt idx="2367">
                  <c:v>0</c:v>
                </c:pt>
                <c:pt idx="2368">
                  <c:v>0</c:v>
                </c:pt>
                <c:pt idx="2369">
                  <c:v>0</c:v>
                </c:pt>
                <c:pt idx="2370">
                  <c:v>0</c:v>
                </c:pt>
                <c:pt idx="2371">
                  <c:v>0</c:v>
                </c:pt>
                <c:pt idx="2372">
                  <c:v>0</c:v>
                </c:pt>
                <c:pt idx="2373">
                  <c:v>0</c:v>
                </c:pt>
                <c:pt idx="2374">
                  <c:v>0</c:v>
                </c:pt>
                <c:pt idx="2375">
                  <c:v>0</c:v>
                </c:pt>
                <c:pt idx="2376">
                  <c:v>0</c:v>
                </c:pt>
                <c:pt idx="2377">
                  <c:v>0</c:v>
                </c:pt>
                <c:pt idx="2378">
                  <c:v>0</c:v>
                </c:pt>
                <c:pt idx="2379">
                  <c:v>0</c:v>
                </c:pt>
                <c:pt idx="2380">
                  <c:v>0</c:v>
                </c:pt>
                <c:pt idx="2381">
                  <c:v>0</c:v>
                </c:pt>
                <c:pt idx="2382">
                  <c:v>0</c:v>
                </c:pt>
                <c:pt idx="2383">
                  <c:v>0</c:v>
                </c:pt>
                <c:pt idx="2384">
                  <c:v>0</c:v>
                </c:pt>
                <c:pt idx="2385">
                  <c:v>0</c:v>
                </c:pt>
                <c:pt idx="2386">
                  <c:v>0</c:v>
                </c:pt>
                <c:pt idx="2387">
                  <c:v>0</c:v>
                </c:pt>
                <c:pt idx="2388">
                  <c:v>0</c:v>
                </c:pt>
                <c:pt idx="2389">
                  <c:v>0</c:v>
                </c:pt>
                <c:pt idx="2390">
                  <c:v>0</c:v>
                </c:pt>
                <c:pt idx="2391">
                  <c:v>0</c:v>
                </c:pt>
                <c:pt idx="2392">
                  <c:v>0</c:v>
                </c:pt>
                <c:pt idx="2393">
                  <c:v>0</c:v>
                </c:pt>
                <c:pt idx="2394">
                  <c:v>0</c:v>
                </c:pt>
                <c:pt idx="2395">
                  <c:v>0</c:v>
                </c:pt>
                <c:pt idx="2396">
                  <c:v>0</c:v>
                </c:pt>
                <c:pt idx="2397">
                  <c:v>0</c:v>
                </c:pt>
                <c:pt idx="2398">
                  <c:v>0</c:v>
                </c:pt>
                <c:pt idx="2399">
                  <c:v>0</c:v>
                </c:pt>
                <c:pt idx="2400">
                  <c:v>0</c:v>
                </c:pt>
                <c:pt idx="2401">
                  <c:v>0</c:v>
                </c:pt>
                <c:pt idx="2402">
                  <c:v>0</c:v>
                </c:pt>
                <c:pt idx="2403">
                  <c:v>0</c:v>
                </c:pt>
                <c:pt idx="2404">
                  <c:v>0</c:v>
                </c:pt>
                <c:pt idx="2405">
                  <c:v>0</c:v>
                </c:pt>
                <c:pt idx="2406">
                  <c:v>0</c:v>
                </c:pt>
                <c:pt idx="2407">
                  <c:v>0</c:v>
                </c:pt>
                <c:pt idx="2408">
                  <c:v>0</c:v>
                </c:pt>
                <c:pt idx="2409">
                  <c:v>0</c:v>
                </c:pt>
                <c:pt idx="2410">
                  <c:v>0</c:v>
                </c:pt>
                <c:pt idx="2411">
                  <c:v>0</c:v>
                </c:pt>
                <c:pt idx="2412">
                  <c:v>0</c:v>
                </c:pt>
                <c:pt idx="2413">
                  <c:v>0</c:v>
                </c:pt>
                <c:pt idx="2414">
                  <c:v>0</c:v>
                </c:pt>
                <c:pt idx="2415">
                  <c:v>0</c:v>
                </c:pt>
                <c:pt idx="2416">
                  <c:v>0</c:v>
                </c:pt>
                <c:pt idx="2417">
                  <c:v>0</c:v>
                </c:pt>
                <c:pt idx="2418">
                  <c:v>0</c:v>
                </c:pt>
                <c:pt idx="2419">
                  <c:v>0</c:v>
                </c:pt>
                <c:pt idx="2420">
                  <c:v>0</c:v>
                </c:pt>
                <c:pt idx="2421">
                  <c:v>0</c:v>
                </c:pt>
                <c:pt idx="2422">
                  <c:v>0</c:v>
                </c:pt>
                <c:pt idx="2423">
                  <c:v>0</c:v>
                </c:pt>
                <c:pt idx="2424">
                  <c:v>0</c:v>
                </c:pt>
                <c:pt idx="2425">
                  <c:v>0</c:v>
                </c:pt>
                <c:pt idx="2426">
                  <c:v>0</c:v>
                </c:pt>
                <c:pt idx="2427">
                  <c:v>0</c:v>
                </c:pt>
                <c:pt idx="2428">
                  <c:v>0</c:v>
                </c:pt>
                <c:pt idx="2429">
                  <c:v>0</c:v>
                </c:pt>
                <c:pt idx="2430">
                  <c:v>0</c:v>
                </c:pt>
                <c:pt idx="2431">
                  <c:v>0</c:v>
                </c:pt>
                <c:pt idx="2432">
                  <c:v>0</c:v>
                </c:pt>
                <c:pt idx="2433">
                  <c:v>0</c:v>
                </c:pt>
                <c:pt idx="2434">
                  <c:v>0</c:v>
                </c:pt>
                <c:pt idx="2435">
                  <c:v>0</c:v>
                </c:pt>
                <c:pt idx="2436">
                  <c:v>0</c:v>
                </c:pt>
                <c:pt idx="2437">
                  <c:v>0</c:v>
                </c:pt>
                <c:pt idx="2438">
                  <c:v>0</c:v>
                </c:pt>
                <c:pt idx="2439">
                  <c:v>0</c:v>
                </c:pt>
                <c:pt idx="2440">
                  <c:v>0</c:v>
                </c:pt>
                <c:pt idx="2441">
                  <c:v>0</c:v>
                </c:pt>
                <c:pt idx="2442">
                  <c:v>0</c:v>
                </c:pt>
                <c:pt idx="2443">
                  <c:v>0</c:v>
                </c:pt>
                <c:pt idx="2444">
                  <c:v>0</c:v>
                </c:pt>
                <c:pt idx="2445">
                  <c:v>0</c:v>
                </c:pt>
                <c:pt idx="2446">
                  <c:v>0</c:v>
                </c:pt>
                <c:pt idx="2447">
                  <c:v>0</c:v>
                </c:pt>
                <c:pt idx="2448">
                  <c:v>0</c:v>
                </c:pt>
                <c:pt idx="2449">
                  <c:v>0</c:v>
                </c:pt>
                <c:pt idx="2450">
                  <c:v>0</c:v>
                </c:pt>
                <c:pt idx="2451">
                  <c:v>0</c:v>
                </c:pt>
                <c:pt idx="2452">
                  <c:v>0</c:v>
                </c:pt>
                <c:pt idx="2453">
                  <c:v>0</c:v>
                </c:pt>
                <c:pt idx="2454">
                  <c:v>0</c:v>
                </c:pt>
                <c:pt idx="2455">
                  <c:v>0</c:v>
                </c:pt>
                <c:pt idx="2456">
                  <c:v>0</c:v>
                </c:pt>
                <c:pt idx="2457">
                  <c:v>0</c:v>
                </c:pt>
                <c:pt idx="2458">
                  <c:v>0</c:v>
                </c:pt>
                <c:pt idx="2459">
                  <c:v>0</c:v>
                </c:pt>
                <c:pt idx="2460">
                  <c:v>0</c:v>
                </c:pt>
                <c:pt idx="2461">
                  <c:v>0</c:v>
                </c:pt>
                <c:pt idx="2462">
                  <c:v>0</c:v>
                </c:pt>
                <c:pt idx="2463">
                  <c:v>0</c:v>
                </c:pt>
                <c:pt idx="2464">
                  <c:v>0</c:v>
                </c:pt>
                <c:pt idx="2465">
                  <c:v>0</c:v>
                </c:pt>
                <c:pt idx="2466">
                  <c:v>0</c:v>
                </c:pt>
                <c:pt idx="2467">
                  <c:v>0</c:v>
                </c:pt>
                <c:pt idx="2468">
                  <c:v>0</c:v>
                </c:pt>
                <c:pt idx="2469">
                  <c:v>0</c:v>
                </c:pt>
                <c:pt idx="2470">
                  <c:v>0</c:v>
                </c:pt>
                <c:pt idx="2471">
                  <c:v>0</c:v>
                </c:pt>
                <c:pt idx="2472">
                  <c:v>0</c:v>
                </c:pt>
                <c:pt idx="2473">
                  <c:v>0</c:v>
                </c:pt>
                <c:pt idx="2474">
                  <c:v>0</c:v>
                </c:pt>
                <c:pt idx="2475">
                  <c:v>0</c:v>
                </c:pt>
                <c:pt idx="2476">
                  <c:v>0</c:v>
                </c:pt>
                <c:pt idx="2477">
                  <c:v>0</c:v>
                </c:pt>
                <c:pt idx="2478">
                  <c:v>0</c:v>
                </c:pt>
                <c:pt idx="2479">
                  <c:v>0</c:v>
                </c:pt>
                <c:pt idx="2480">
                  <c:v>0</c:v>
                </c:pt>
                <c:pt idx="2481">
                  <c:v>0</c:v>
                </c:pt>
                <c:pt idx="2482">
                  <c:v>0</c:v>
                </c:pt>
                <c:pt idx="2483">
                  <c:v>0</c:v>
                </c:pt>
                <c:pt idx="2484">
                  <c:v>0</c:v>
                </c:pt>
                <c:pt idx="2485">
                  <c:v>0</c:v>
                </c:pt>
                <c:pt idx="2486">
                  <c:v>0</c:v>
                </c:pt>
                <c:pt idx="2487">
                  <c:v>0</c:v>
                </c:pt>
                <c:pt idx="2488">
                  <c:v>0</c:v>
                </c:pt>
                <c:pt idx="2489">
                  <c:v>0</c:v>
                </c:pt>
                <c:pt idx="2490">
                  <c:v>0</c:v>
                </c:pt>
                <c:pt idx="2491">
                  <c:v>0</c:v>
                </c:pt>
                <c:pt idx="2492">
                  <c:v>0</c:v>
                </c:pt>
                <c:pt idx="2493">
                  <c:v>0</c:v>
                </c:pt>
                <c:pt idx="2494">
                  <c:v>0</c:v>
                </c:pt>
                <c:pt idx="2495">
                  <c:v>0</c:v>
                </c:pt>
                <c:pt idx="2496">
                  <c:v>0</c:v>
                </c:pt>
                <c:pt idx="2497">
                  <c:v>0</c:v>
                </c:pt>
                <c:pt idx="2498">
                  <c:v>0</c:v>
                </c:pt>
                <c:pt idx="2499">
                  <c:v>0</c:v>
                </c:pt>
                <c:pt idx="2500">
                  <c:v>0</c:v>
                </c:pt>
                <c:pt idx="2501">
                  <c:v>0</c:v>
                </c:pt>
                <c:pt idx="2502">
                  <c:v>0</c:v>
                </c:pt>
                <c:pt idx="2503">
                  <c:v>0</c:v>
                </c:pt>
                <c:pt idx="2504">
                  <c:v>0</c:v>
                </c:pt>
                <c:pt idx="2505">
                  <c:v>0</c:v>
                </c:pt>
                <c:pt idx="2506">
                  <c:v>0</c:v>
                </c:pt>
                <c:pt idx="2507">
                  <c:v>0</c:v>
                </c:pt>
                <c:pt idx="2508">
                  <c:v>0</c:v>
                </c:pt>
                <c:pt idx="2509">
                  <c:v>0</c:v>
                </c:pt>
                <c:pt idx="2510">
                  <c:v>0</c:v>
                </c:pt>
                <c:pt idx="2511">
                  <c:v>0</c:v>
                </c:pt>
                <c:pt idx="2512">
                  <c:v>0</c:v>
                </c:pt>
                <c:pt idx="2513">
                  <c:v>0</c:v>
                </c:pt>
                <c:pt idx="2514">
                  <c:v>0</c:v>
                </c:pt>
                <c:pt idx="2515">
                  <c:v>0</c:v>
                </c:pt>
                <c:pt idx="2516">
                  <c:v>0</c:v>
                </c:pt>
                <c:pt idx="2517">
                  <c:v>0</c:v>
                </c:pt>
                <c:pt idx="2518">
                  <c:v>0</c:v>
                </c:pt>
                <c:pt idx="2519">
                  <c:v>0</c:v>
                </c:pt>
                <c:pt idx="2520">
                  <c:v>0</c:v>
                </c:pt>
                <c:pt idx="2521">
                  <c:v>0</c:v>
                </c:pt>
                <c:pt idx="2522">
                  <c:v>0</c:v>
                </c:pt>
                <c:pt idx="2523">
                  <c:v>0</c:v>
                </c:pt>
                <c:pt idx="2524">
                  <c:v>0</c:v>
                </c:pt>
                <c:pt idx="2525">
                  <c:v>0</c:v>
                </c:pt>
                <c:pt idx="2526">
                  <c:v>0</c:v>
                </c:pt>
                <c:pt idx="2527">
                  <c:v>0</c:v>
                </c:pt>
                <c:pt idx="2528">
                  <c:v>0</c:v>
                </c:pt>
                <c:pt idx="2529">
                  <c:v>0</c:v>
                </c:pt>
                <c:pt idx="2530">
                  <c:v>0</c:v>
                </c:pt>
                <c:pt idx="2531">
                  <c:v>0</c:v>
                </c:pt>
                <c:pt idx="2532">
                  <c:v>0</c:v>
                </c:pt>
                <c:pt idx="2533">
                  <c:v>0</c:v>
                </c:pt>
                <c:pt idx="2534">
                  <c:v>0</c:v>
                </c:pt>
                <c:pt idx="2535">
                  <c:v>0</c:v>
                </c:pt>
                <c:pt idx="2536">
                  <c:v>0</c:v>
                </c:pt>
                <c:pt idx="2537">
                  <c:v>0</c:v>
                </c:pt>
                <c:pt idx="2538">
                  <c:v>0</c:v>
                </c:pt>
                <c:pt idx="2539">
                  <c:v>0</c:v>
                </c:pt>
                <c:pt idx="2540">
                  <c:v>0</c:v>
                </c:pt>
                <c:pt idx="2541">
                  <c:v>0</c:v>
                </c:pt>
                <c:pt idx="2542">
                  <c:v>0</c:v>
                </c:pt>
                <c:pt idx="2543">
                  <c:v>0</c:v>
                </c:pt>
                <c:pt idx="2544">
                  <c:v>0</c:v>
                </c:pt>
                <c:pt idx="2545">
                  <c:v>0</c:v>
                </c:pt>
                <c:pt idx="2546">
                  <c:v>0</c:v>
                </c:pt>
                <c:pt idx="2547">
                  <c:v>0</c:v>
                </c:pt>
                <c:pt idx="2548">
                  <c:v>0</c:v>
                </c:pt>
                <c:pt idx="2549">
                  <c:v>0</c:v>
                </c:pt>
                <c:pt idx="2550">
                  <c:v>0</c:v>
                </c:pt>
                <c:pt idx="2551">
                  <c:v>0</c:v>
                </c:pt>
                <c:pt idx="2552">
                  <c:v>0</c:v>
                </c:pt>
                <c:pt idx="2553">
                  <c:v>0</c:v>
                </c:pt>
                <c:pt idx="2554">
                  <c:v>0</c:v>
                </c:pt>
                <c:pt idx="2555">
                  <c:v>0</c:v>
                </c:pt>
                <c:pt idx="2556">
                  <c:v>0</c:v>
                </c:pt>
                <c:pt idx="2557">
                  <c:v>0</c:v>
                </c:pt>
                <c:pt idx="2558">
                  <c:v>0</c:v>
                </c:pt>
                <c:pt idx="2559">
                  <c:v>0</c:v>
                </c:pt>
                <c:pt idx="2560">
                  <c:v>0</c:v>
                </c:pt>
                <c:pt idx="2561">
                  <c:v>0</c:v>
                </c:pt>
                <c:pt idx="2562">
                  <c:v>0</c:v>
                </c:pt>
                <c:pt idx="2563">
                  <c:v>0</c:v>
                </c:pt>
                <c:pt idx="2564">
                  <c:v>0</c:v>
                </c:pt>
                <c:pt idx="2565">
                  <c:v>0</c:v>
                </c:pt>
                <c:pt idx="2566">
                  <c:v>0</c:v>
                </c:pt>
                <c:pt idx="2567">
                  <c:v>0</c:v>
                </c:pt>
                <c:pt idx="2568">
                  <c:v>0</c:v>
                </c:pt>
                <c:pt idx="2569">
                  <c:v>0</c:v>
                </c:pt>
                <c:pt idx="2570">
                  <c:v>0</c:v>
                </c:pt>
                <c:pt idx="2571">
                  <c:v>0</c:v>
                </c:pt>
                <c:pt idx="2572">
                  <c:v>0</c:v>
                </c:pt>
                <c:pt idx="2573">
                  <c:v>0</c:v>
                </c:pt>
                <c:pt idx="2574">
                  <c:v>0</c:v>
                </c:pt>
                <c:pt idx="2575">
                  <c:v>0</c:v>
                </c:pt>
                <c:pt idx="2576">
                  <c:v>0</c:v>
                </c:pt>
                <c:pt idx="2577">
                  <c:v>0</c:v>
                </c:pt>
                <c:pt idx="2578">
                  <c:v>0</c:v>
                </c:pt>
                <c:pt idx="2579">
                  <c:v>0</c:v>
                </c:pt>
                <c:pt idx="2580">
                  <c:v>0</c:v>
                </c:pt>
                <c:pt idx="2581">
                  <c:v>0</c:v>
                </c:pt>
                <c:pt idx="2582">
                  <c:v>0</c:v>
                </c:pt>
                <c:pt idx="2583">
                  <c:v>0</c:v>
                </c:pt>
                <c:pt idx="2584">
                  <c:v>0</c:v>
                </c:pt>
                <c:pt idx="2585">
                  <c:v>0</c:v>
                </c:pt>
                <c:pt idx="2586">
                  <c:v>0</c:v>
                </c:pt>
                <c:pt idx="2587">
                  <c:v>0</c:v>
                </c:pt>
                <c:pt idx="2588">
                  <c:v>0</c:v>
                </c:pt>
                <c:pt idx="2589">
                  <c:v>0</c:v>
                </c:pt>
                <c:pt idx="2590">
                  <c:v>0</c:v>
                </c:pt>
                <c:pt idx="2591">
                  <c:v>0</c:v>
                </c:pt>
                <c:pt idx="2592">
                  <c:v>0</c:v>
                </c:pt>
                <c:pt idx="2593">
                  <c:v>0</c:v>
                </c:pt>
                <c:pt idx="2594">
                  <c:v>0</c:v>
                </c:pt>
                <c:pt idx="2595">
                  <c:v>0</c:v>
                </c:pt>
                <c:pt idx="2596">
                  <c:v>0</c:v>
                </c:pt>
                <c:pt idx="2597">
                  <c:v>0</c:v>
                </c:pt>
                <c:pt idx="2598">
                  <c:v>0</c:v>
                </c:pt>
                <c:pt idx="2599">
                  <c:v>0</c:v>
                </c:pt>
                <c:pt idx="2600">
                  <c:v>0</c:v>
                </c:pt>
                <c:pt idx="2601">
                  <c:v>0</c:v>
                </c:pt>
                <c:pt idx="2602">
                  <c:v>0</c:v>
                </c:pt>
                <c:pt idx="2603">
                  <c:v>0</c:v>
                </c:pt>
                <c:pt idx="2604">
                  <c:v>0</c:v>
                </c:pt>
                <c:pt idx="2605">
                  <c:v>0</c:v>
                </c:pt>
                <c:pt idx="2606">
                  <c:v>0</c:v>
                </c:pt>
                <c:pt idx="2607">
                  <c:v>0</c:v>
                </c:pt>
                <c:pt idx="2608">
                  <c:v>0</c:v>
                </c:pt>
                <c:pt idx="2609">
                  <c:v>0</c:v>
                </c:pt>
                <c:pt idx="2610">
                  <c:v>0</c:v>
                </c:pt>
                <c:pt idx="2611">
                  <c:v>0</c:v>
                </c:pt>
                <c:pt idx="2612">
                  <c:v>0</c:v>
                </c:pt>
                <c:pt idx="2613">
                  <c:v>0</c:v>
                </c:pt>
                <c:pt idx="2614">
                  <c:v>0</c:v>
                </c:pt>
                <c:pt idx="2615">
                  <c:v>0</c:v>
                </c:pt>
                <c:pt idx="2616">
                  <c:v>0</c:v>
                </c:pt>
                <c:pt idx="2617">
                  <c:v>0</c:v>
                </c:pt>
                <c:pt idx="2618">
                  <c:v>0</c:v>
                </c:pt>
                <c:pt idx="2619">
                  <c:v>0</c:v>
                </c:pt>
                <c:pt idx="2620">
                  <c:v>0</c:v>
                </c:pt>
                <c:pt idx="2621">
                  <c:v>0</c:v>
                </c:pt>
                <c:pt idx="2622">
                  <c:v>0</c:v>
                </c:pt>
                <c:pt idx="2623">
                  <c:v>0</c:v>
                </c:pt>
                <c:pt idx="2624">
                  <c:v>0</c:v>
                </c:pt>
                <c:pt idx="2625">
                  <c:v>0</c:v>
                </c:pt>
                <c:pt idx="2626">
                  <c:v>0</c:v>
                </c:pt>
                <c:pt idx="2627">
                  <c:v>0</c:v>
                </c:pt>
                <c:pt idx="2628">
                  <c:v>0</c:v>
                </c:pt>
                <c:pt idx="2629">
                  <c:v>0</c:v>
                </c:pt>
                <c:pt idx="2630">
                  <c:v>0</c:v>
                </c:pt>
                <c:pt idx="2631">
                  <c:v>0</c:v>
                </c:pt>
                <c:pt idx="2632">
                  <c:v>0</c:v>
                </c:pt>
                <c:pt idx="2633">
                  <c:v>0</c:v>
                </c:pt>
                <c:pt idx="2634">
                  <c:v>0</c:v>
                </c:pt>
                <c:pt idx="2635">
                  <c:v>0</c:v>
                </c:pt>
                <c:pt idx="2636">
                  <c:v>0</c:v>
                </c:pt>
                <c:pt idx="2637">
                  <c:v>0</c:v>
                </c:pt>
                <c:pt idx="2638">
                  <c:v>0</c:v>
                </c:pt>
                <c:pt idx="2639">
                  <c:v>0</c:v>
                </c:pt>
                <c:pt idx="2640">
                  <c:v>0</c:v>
                </c:pt>
              </c:numCache>
            </c:numRef>
          </c:xVal>
          <c:yVal>
            <c:numRef>
              <c:f>[2]nitrate!$B$4:$B$2644</c:f>
              <c:numCache>
                <c:formatCode>General</c:formatCode>
                <c:ptCount val="264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0</c:v>
                </c:pt>
                <c:pt idx="1164">
                  <c:v>0</c:v>
                </c:pt>
                <c:pt idx="1165">
                  <c:v>0</c:v>
                </c:pt>
                <c:pt idx="1166">
                  <c:v>0</c:v>
                </c:pt>
                <c:pt idx="1167">
                  <c:v>0</c:v>
                </c:pt>
                <c:pt idx="1168">
                  <c:v>0</c:v>
                </c:pt>
                <c:pt idx="1169">
                  <c:v>0</c:v>
                </c:pt>
                <c:pt idx="1170">
                  <c:v>0</c:v>
                </c:pt>
                <c:pt idx="1171">
                  <c:v>0</c:v>
                </c:pt>
                <c:pt idx="1172">
                  <c:v>0</c:v>
                </c:pt>
                <c:pt idx="1173">
                  <c:v>0</c:v>
                </c:pt>
                <c:pt idx="1174">
                  <c:v>0</c:v>
                </c:pt>
                <c:pt idx="1175">
                  <c:v>0</c:v>
                </c:pt>
                <c:pt idx="1176">
                  <c:v>0</c:v>
                </c:pt>
                <c:pt idx="1177">
                  <c:v>0</c:v>
                </c:pt>
                <c:pt idx="1178">
                  <c:v>0</c:v>
                </c:pt>
                <c:pt idx="1179">
                  <c:v>0</c:v>
                </c:pt>
                <c:pt idx="1180">
                  <c:v>0</c:v>
                </c:pt>
                <c:pt idx="1181">
                  <c:v>0</c:v>
                </c:pt>
                <c:pt idx="1182">
                  <c:v>0</c:v>
                </c:pt>
                <c:pt idx="1183">
                  <c:v>0</c:v>
                </c:pt>
                <c:pt idx="1184">
                  <c:v>0</c:v>
                </c:pt>
                <c:pt idx="1185">
                  <c:v>0</c:v>
                </c:pt>
                <c:pt idx="1186">
                  <c:v>0</c:v>
                </c:pt>
                <c:pt idx="1187">
                  <c:v>0</c:v>
                </c:pt>
                <c:pt idx="1188">
                  <c:v>0</c:v>
                </c:pt>
                <c:pt idx="1189">
                  <c:v>0</c:v>
                </c:pt>
                <c:pt idx="1190">
                  <c:v>0</c:v>
                </c:pt>
                <c:pt idx="1191">
                  <c:v>0</c:v>
                </c:pt>
                <c:pt idx="1192">
                  <c:v>0</c:v>
                </c:pt>
                <c:pt idx="1193">
                  <c:v>0</c:v>
                </c:pt>
                <c:pt idx="1194">
                  <c:v>0</c:v>
                </c:pt>
                <c:pt idx="1195">
                  <c:v>0</c:v>
                </c:pt>
                <c:pt idx="1196">
                  <c:v>0</c:v>
                </c:pt>
                <c:pt idx="1197">
                  <c:v>0</c:v>
                </c:pt>
                <c:pt idx="1198">
                  <c:v>0</c:v>
                </c:pt>
                <c:pt idx="1199">
                  <c:v>0</c:v>
                </c:pt>
                <c:pt idx="1200">
                  <c:v>0</c:v>
                </c:pt>
                <c:pt idx="1201">
                  <c:v>0</c:v>
                </c:pt>
                <c:pt idx="1202">
                  <c:v>0</c:v>
                </c:pt>
                <c:pt idx="1203">
                  <c:v>0</c:v>
                </c:pt>
                <c:pt idx="1204">
                  <c:v>0</c:v>
                </c:pt>
                <c:pt idx="1205">
                  <c:v>0</c:v>
                </c:pt>
                <c:pt idx="1206">
                  <c:v>0</c:v>
                </c:pt>
                <c:pt idx="1207">
                  <c:v>0</c:v>
                </c:pt>
                <c:pt idx="1208">
                  <c:v>0</c:v>
                </c:pt>
                <c:pt idx="1209">
                  <c:v>0</c:v>
                </c:pt>
                <c:pt idx="1210">
                  <c:v>0</c:v>
                </c:pt>
                <c:pt idx="1211">
                  <c:v>0</c:v>
                </c:pt>
                <c:pt idx="1212">
                  <c:v>0</c:v>
                </c:pt>
                <c:pt idx="1213">
                  <c:v>0</c:v>
                </c:pt>
                <c:pt idx="1214">
                  <c:v>0</c:v>
                </c:pt>
                <c:pt idx="1215">
                  <c:v>0</c:v>
                </c:pt>
                <c:pt idx="1216">
                  <c:v>0</c:v>
                </c:pt>
                <c:pt idx="1217">
                  <c:v>0</c:v>
                </c:pt>
                <c:pt idx="1218">
                  <c:v>0</c:v>
                </c:pt>
                <c:pt idx="1219">
                  <c:v>0</c:v>
                </c:pt>
                <c:pt idx="1220">
                  <c:v>0</c:v>
                </c:pt>
                <c:pt idx="1221">
                  <c:v>0</c:v>
                </c:pt>
                <c:pt idx="1222">
                  <c:v>0</c:v>
                </c:pt>
                <c:pt idx="1223">
                  <c:v>0</c:v>
                </c:pt>
                <c:pt idx="1224">
                  <c:v>0</c:v>
                </c:pt>
                <c:pt idx="1225">
                  <c:v>0</c:v>
                </c:pt>
                <c:pt idx="1226">
                  <c:v>0</c:v>
                </c:pt>
                <c:pt idx="1227">
                  <c:v>0</c:v>
                </c:pt>
                <c:pt idx="1228">
                  <c:v>0</c:v>
                </c:pt>
                <c:pt idx="1229">
                  <c:v>0</c:v>
                </c:pt>
                <c:pt idx="1230">
                  <c:v>0</c:v>
                </c:pt>
                <c:pt idx="1231">
                  <c:v>0</c:v>
                </c:pt>
                <c:pt idx="1232">
                  <c:v>0</c:v>
                </c:pt>
                <c:pt idx="1233">
                  <c:v>0</c:v>
                </c:pt>
                <c:pt idx="1234">
                  <c:v>0</c:v>
                </c:pt>
                <c:pt idx="1235">
                  <c:v>0</c:v>
                </c:pt>
                <c:pt idx="1236">
                  <c:v>0</c:v>
                </c:pt>
                <c:pt idx="1237">
                  <c:v>0</c:v>
                </c:pt>
                <c:pt idx="1238">
                  <c:v>0</c:v>
                </c:pt>
                <c:pt idx="1239">
                  <c:v>0</c:v>
                </c:pt>
                <c:pt idx="1240">
                  <c:v>0</c:v>
                </c:pt>
                <c:pt idx="1241">
                  <c:v>0</c:v>
                </c:pt>
                <c:pt idx="1242">
                  <c:v>0</c:v>
                </c:pt>
                <c:pt idx="1243">
                  <c:v>0</c:v>
                </c:pt>
                <c:pt idx="1244">
                  <c:v>0</c:v>
                </c:pt>
                <c:pt idx="1245">
                  <c:v>0</c:v>
                </c:pt>
                <c:pt idx="1246">
                  <c:v>0</c:v>
                </c:pt>
                <c:pt idx="1247">
                  <c:v>0</c:v>
                </c:pt>
                <c:pt idx="1248">
                  <c:v>0</c:v>
                </c:pt>
                <c:pt idx="1249">
                  <c:v>0</c:v>
                </c:pt>
                <c:pt idx="1250">
                  <c:v>0</c:v>
                </c:pt>
                <c:pt idx="1251">
                  <c:v>0</c:v>
                </c:pt>
                <c:pt idx="1252">
                  <c:v>0</c:v>
                </c:pt>
                <c:pt idx="1253">
                  <c:v>0</c:v>
                </c:pt>
                <c:pt idx="1254">
                  <c:v>0</c:v>
                </c:pt>
                <c:pt idx="1255">
                  <c:v>0</c:v>
                </c:pt>
                <c:pt idx="1256">
                  <c:v>0</c:v>
                </c:pt>
                <c:pt idx="1257">
                  <c:v>0</c:v>
                </c:pt>
                <c:pt idx="1258">
                  <c:v>0</c:v>
                </c:pt>
                <c:pt idx="1259">
                  <c:v>0</c:v>
                </c:pt>
                <c:pt idx="1260">
                  <c:v>0</c:v>
                </c:pt>
                <c:pt idx="1261">
                  <c:v>0</c:v>
                </c:pt>
                <c:pt idx="1262">
                  <c:v>0</c:v>
                </c:pt>
                <c:pt idx="1263">
                  <c:v>0</c:v>
                </c:pt>
                <c:pt idx="1264">
                  <c:v>0</c:v>
                </c:pt>
                <c:pt idx="1265">
                  <c:v>0</c:v>
                </c:pt>
                <c:pt idx="1266">
                  <c:v>0</c:v>
                </c:pt>
                <c:pt idx="1267">
                  <c:v>0</c:v>
                </c:pt>
                <c:pt idx="1268">
                  <c:v>0</c:v>
                </c:pt>
                <c:pt idx="1269">
                  <c:v>0</c:v>
                </c:pt>
                <c:pt idx="1270">
                  <c:v>0</c:v>
                </c:pt>
                <c:pt idx="1271">
                  <c:v>0</c:v>
                </c:pt>
                <c:pt idx="1272">
                  <c:v>0</c:v>
                </c:pt>
                <c:pt idx="1273">
                  <c:v>0</c:v>
                </c:pt>
                <c:pt idx="1274">
                  <c:v>0</c:v>
                </c:pt>
                <c:pt idx="1275">
                  <c:v>0</c:v>
                </c:pt>
                <c:pt idx="1276">
                  <c:v>0</c:v>
                </c:pt>
                <c:pt idx="1277">
                  <c:v>0</c:v>
                </c:pt>
                <c:pt idx="1278">
                  <c:v>0</c:v>
                </c:pt>
                <c:pt idx="1279">
                  <c:v>0</c:v>
                </c:pt>
                <c:pt idx="1280">
                  <c:v>0</c:v>
                </c:pt>
                <c:pt idx="1281">
                  <c:v>0</c:v>
                </c:pt>
                <c:pt idx="1282">
                  <c:v>0</c:v>
                </c:pt>
                <c:pt idx="1283">
                  <c:v>0</c:v>
                </c:pt>
                <c:pt idx="1284">
                  <c:v>0</c:v>
                </c:pt>
                <c:pt idx="1285">
                  <c:v>0</c:v>
                </c:pt>
                <c:pt idx="1286">
                  <c:v>0</c:v>
                </c:pt>
                <c:pt idx="1287">
                  <c:v>0</c:v>
                </c:pt>
                <c:pt idx="1288">
                  <c:v>0</c:v>
                </c:pt>
                <c:pt idx="1289">
                  <c:v>0</c:v>
                </c:pt>
                <c:pt idx="1290">
                  <c:v>0</c:v>
                </c:pt>
                <c:pt idx="1291">
                  <c:v>0</c:v>
                </c:pt>
                <c:pt idx="1292">
                  <c:v>0</c:v>
                </c:pt>
                <c:pt idx="1293">
                  <c:v>0</c:v>
                </c:pt>
                <c:pt idx="1294">
                  <c:v>0</c:v>
                </c:pt>
                <c:pt idx="1295">
                  <c:v>0</c:v>
                </c:pt>
                <c:pt idx="1296">
                  <c:v>0</c:v>
                </c:pt>
                <c:pt idx="1297">
                  <c:v>0</c:v>
                </c:pt>
                <c:pt idx="1298">
                  <c:v>0</c:v>
                </c:pt>
                <c:pt idx="1299">
                  <c:v>0</c:v>
                </c:pt>
                <c:pt idx="1300">
                  <c:v>0</c:v>
                </c:pt>
                <c:pt idx="1301">
                  <c:v>0</c:v>
                </c:pt>
                <c:pt idx="1302">
                  <c:v>0</c:v>
                </c:pt>
                <c:pt idx="1303">
                  <c:v>0</c:v>
                </c:pt>
                <c:pt idx="1304">
                  <c:v>0</c:v>
                </c:pt>
                <c:pt idx="1305">
                  <c:v>0</c:v>
                </c:pt>
                <c:pt idx="1306">
                  <c:v>0</c:v>
                </c:pt>
                <c:pt idx="1307">
                  <c:v>0</c:v>
                </c:pt>
                <c:pt idx="1308">
                  <c:v>0</c:v>
                </c:pt>
                <c:pt idx="1309">
                  <c:v>0</c:v>
                </c:pt>
                <c:pt idx="1310">
                  <c:v>0</c:v>
                </c:pt>
                <c:pt idx="1311">
                  <c:v>0</c:v>
                </c:pt>
                <c:pt idx="1312">
                  <c:v>0</c:v>
                </c:pt>
                <c:pt idx="1313">
                  <c:v>0</c:v>
                </c:pt>
                <c:pt idx="1314">
                  <c:v>0</c:v>
                </c:pt>
                <c:pt idx="1315">
                  <c:v>0</c:v>
                </c:pt>
                <c:pt idx="1316">
                  <c:v>0</c:v>
                </c:pt>
                <c:pt idx="1317">
                  <c:v>0</c:v>
                </c:pt>
                <c:pt idx="1318">
                  <c:v>0</c:v>
                </c:pt>
                <c:pt idx="1319">
                  <c:v>0</c:v>
                </c:pt>
                <c:pt idx="1320">
                  <c:v>0</c:v>
                </c:pt>
                <c:pt idx="1321">
                  <c:v>0</c:v>
                </c:pt>
                <c:pt idx="1322">
                  <c:v>0</c:v>
                </c:pt>
                <c:pt idx="1323">
                  <c:v>0</c:v>
                </c:pt>
                <c:pt idx="1324">
                  <c:v>0</c:v>
                </c:pt>
                <c:pt idx="1325">
                  <c:v>0</c:v>
                </c:pt>
                <c:pt idx="1326">
                  <c:v>0</c:v>
                </c:pt>
                <c:pt idx="1327">
                  <c:v>0</c:v>
                </c:pt>
                <c:pt idx="1328">
                  <c:v>0</c:v>
                </c:pt>
                <c:pt idx="1329">
                  <c:v>0</c:v>
                </c:pt>
                <c:pt idx="1330">
                  <c:v>0</c:v>
                </c:pt>
                <c:pt idx="1331">
                  <c:v>0</c:v>
                </c:pt>
                <c:pt idx="1332">
                  <c:v>0</c:v>
                </c:pt>
                <c:pt idx="1333">
                  <c:v>0</c:v>
                </c:pt>
                <c:pt idx="1334">
                  <c:v>0</c:v>
                </c:pt>
                <c:pt idx="1335">
                  <c:v>0</c:v>
                </c:pt>
                <c:pt idx="1336">
                  <c:v>0</c:v>
                </c:pt>
                <c:pt idx="1337">
                  <c:v>0</c:v>
                </c:pt>
                <c:pt idx="1338">
                  <c:v>0</c:v>
                </c:pt>
                <c:pt idx="1339">
                  <c:v>0</c:v>
                </c:pt>
                <c:pt idx="1340">
                  <c:v>0</c:v>
                </c:pt>
                <c:pt idx="1341">
                  <c:v>0</c:v>
                </c:pt>
                <c:pt idx="1342">
                  <c:v>0</c:v>
                </c:pt>
                <c:pt idx="1343">
                  <c:v>0</c:v>
                </c:pt>
                <c:pt idx="1344">
                  <c:v>0</c:v>
                </c:pt>
                <c:pt idx="1345">
                  <c:v>0</c:v>
                </c:pt>
                <c:pt idx="1346">
                  <c:v>0</c:v>
                </c:pt>
                <c:pt idx="1347">
                  <c:v>0</c:v>
                </c:pt>
                <c:pt idx="1348">
                  <c:v>0</c:v>
                </c:pt>
                <c:pt idx="1349">
                  <c:v>0</c:v>
                </c:pt>
                <c:pt idx="1350">
                  <c:v>0</c:v>
                </c:pt>
                <c:pt idx="1351">
                  <c:v>0</c:v>
                </c:pt>
                <c:pt idx="1352">
                  <c:v>0</c:v>
                </c:pt>
                <c:pt idx="1353">
                  <c:v>0</c:v>
                </c:pt>
                <c:pt idx="1354">
                  <c:v>0</c:v>
                </c:pt>
                <c:pt idx="1355">
                  <c:v>0</c:v>
                </c:pt>
                <c:pt idx="1356">
                  <c:v>0</c:v>
                </c:pt>
                <c:pt idx="1357">
                  <c:v>0</c:v>
                </c:pt>
                <c:pt idx="1358">
                  <c:v>0</c:v>
                </c:pt>
                <c:pt idx="1359">
                  <c:v>0</c:v>
                </c:pt>
                <c:pt idx="1360">
                  <c:v>0</c:v>
                </c:pt>
                <c:pt idx="1361">
                  <c:v>0</c:v>
                </c:pt>
                <c:pt idx="1362">
                  <c:v>0</c:v>
                </c:pt>
                <c:pt idx="1363">
                  <c:v>0</c:v>
                </c:pt>
                <c:pt idx="1364">
                  <c:v>0</c:v>
                </c:pt>
                <c:pt idx="1365">
                  <c:v>0</c:v>
                </c:pt>
                <c:pt idx="1366">
                  <c:v>0</c:v>
                </c:pt>
                <c:pt idx="1367">
                  <c:v>0</c:v>
                </c:pt>
                <c:pt idx="1368">
                  <c:v>0</c:v>
                </c:pt>
                <c:pt idx="1369">
                  <c:v>0</c:v>
                </c:pt>
                <c:pt idx="1370">
                  <c:v>0</c:v>
                </c:pt>
                <c:pt idx="1371">
                  <c:v>0</c:v>
                </c:pt>
                <c:pt idx="1372">
                  <c:v>0</c:v>
                </c:pt>
                <c:pt idx="1373">
                  <c:v>0</c:v>
                </c:pt>
                <c:pt idx="1374">
                  <c:v>0</c:v>
                </c:pt>
                <c:pt idx="1375">
                  <c:v>0</c:v>
                </c:pt>
                <c:pt idx="1376">
                  <c:v>0</c:v>
                </c:pt>
                <c:pt idx="1377">
                  <c:v>0</c:v>
                </c:pt>
                <c:pt idx="1378">
                  <c:v>0</c:v>
                </c:pt>
                <c:pt idx="1379">
                  <c:v>0</c:v>
                </c:pt>
                <c:pt idx="1380">
                  <c:v>0</c:v>
                </c:pt>
                <c:pt idx="1381">
                  <c:v>0</c:v>
                </c:pt>
                <c:pt idx="1382">
                  <c:v>0</c:v>
                </c:pt>
                <c:pt idx="1383">
                  <c:v>0</c:v>
                </c:pt>
                <c:pt idx="1384">
                  <c:v>0</c:v>
                </c:pt>
                <c:pt idx="1385">
                  <c:v>0</c:v>
                </c:pt>
                <c:pt idx="1386">
                  <c:v>0</c:v>
                </c:pt>
                <c:pt idx="1387">
                  <c:v>0</c:v>
                </c:pt>
                <c:pt idx="1388">
                  <c:v>0</c:v>
                </c:pt>
                <c:pt idx="1389">
                  <c:v>0</c:v>
                </c:pt>
                <c:pt idx="1390">
                  <c:v>0</c:v>
                </c:pt>
                <c:pt idx="1391">
                  <c:v>0</c:v>
                </c:pt>
                <c:pt idx="1392">
                  <c:v>0</c:v>
                </c:pt>
                <c:pt idx="1393">
                  <c:v>0</c:v>
                </c:pt>
                <c:pt idx="1394">
                  <c:v>0</c:v>
                </c:pt>
                <c:pt idx="1395">
                  <c:v>0</c:v>
                </c:pt>
                <c:pt idx="1396">
                  <c:v>0</c:v>
                </c:pt>
                <c:pt idx="1397">
                  <c:v>0</c:v>
                </c:pt>
                <c:pt idx="1398">
                  <c:v>0</c:v>
                </c:pt>
                <c:pt idx="1399">
                  <c:v>0</c:v>
                </c:pt>
                <c:pt idx="1400">
                  <c:v>0</c:v>
                </c:pt>
                <c:pt idx="1401">
                  <c:v>0</c:v>
                </c:pt>
                <c:pt idx="1402">
                  <c:v>0</c:v>
                </c:pt>
                <c:pt idx="1403">
                  <c:v>0</c:v>
                </c:pt>
                <c:pt idx="1404">
                  <c:v>0</c:v>
                </c:pt>
                <c:pt idx="1405">
                  <c:v>0</c:v>
                </c:pt>
                <c:pt idx="1406">
                  <c:v>0</c:v>
                </c:pt>
                <c:pt idx="1407">
                  <c:v>0</c:v>
                </c:pt>
                <c:pt idx="1408">
                  <c:v>0</c:v>
                </c:pt>
                <c:pt idx="1409">
                  <c:v>0</c:v>
                </c:pt>
                <c:pt idx="1410">
                  <c:v>0</c:v>
                </c:pt>
                <c:pt idx="1411">
                  <c:v>0</c:v>
                </c:pt>
                <c:pt idx="1412">
                  <c:v>0</c:v>
                </c:pt>
                <c:pt idx="1413">
                  <c:v>0</c:v>
                </c:pt>
                <c:pt idx="1414">
                  <c:v>0</c:v>
                </c:pt>
                <c:pt idx="1415">
                  <c:v>0</c:v>
                </c:pt>
                <c:pt idx="1416">
                  <c:v>0</c:v>
                </c:pt>
                <c:pt idx="1417">
                  <c:v>0</c:v>
                </c:pt>
                <c:pt idx="1418">
                  <c:v>0</c:v>
                </c:pt>
                <c:pt idx="1419">
                  <c:v>0</c:v>
                </c:pt>
                <c:pt idx="1420">
                  <c:v>0</c:v>
                </c:pt>
                <c:pt idx="1421">
                  <c:v>0</c:v>
                </c:pt>
                <c:pt idx="1422">
                  <c:v>0</c:v>
                </c:pt>
                <c:pt idx="1423">
                  <c:v>0</c:v>
                </c:pt>
                <c:pt idx="1424">
                  <c:v>0</c:v>
                </c:pt>
                <c:pt idx="1425">
                  <c:v>0</c:v>
                </c:pt>
                <c:pt idx="1426">
                  <c:v>0</c:v>
                </c:pt>
                <c:pt idx="1427">
                  <c:v>0</c:v>
                </c:pt>
                <c:pt idx="1428">
                  <c:v>0</c:v>
                </c:pt>
                <c:pt idx="1429">
                  <c:v>0</c:v>
                </c:pt>
                <c:pt idx="1430">
                  <c:v>0</c:v>
                </c:pt>
                <c:pt idx="1431">
                  <c:v>0</c:v>
                </c:pt>
                <c:pt idx="1432">
                  <c:v>0</c:v>
                </c:pt>
                <c:pt idx="1433">
                  <c:v>0</c:v>
                </c:pt>
                <c:pt idx="1434">
                  <c:v>0</c:v>
                </c:pt>
                <c:pt idx="1435">
                  <c:v>0</c:v>
                </c:pt>
                <c:pt idx="1436">
                  <c:v>0</c:v>
                </c:pt>
                <c:pt idx="1437">
                  <c:v>0</c:v>
                </c:pt>
                <c:pt idx="1438">
                  <c:v>0</c:v>
                </c:pt>
                <c:pt idx="1439">
                  <c:v>0</c:v>
                </c:pt>
                <c:pt idx="1440">
                  <c:v>0</c:v>
                </c:pt>
                <c:pt idx="1441">
                  <c:v>0</c:v>
                </c:pt>
                <c:pt idx="1442">
                  <c:v>0</c:v>
                </c:pt>
                <c:pt idx="1443">
                  <c:v>0</c:v>
                </c:pt>
                <c:pt idx="1444">
                  <c:v>0</c:v>
                </c:pt>
                <c:pt idx="1445">
                  <c:v>0</c:v>
                </c:pt>
                <c:pt idx="1446">
                  <c:v>0</c:v>
                </c:pt>
                <c:pt idx="1447">
                  <c:v>0</c:v>
                </c:pt>
                <c:pt idx="1448">
                  <c:v>0</c:v>
                </c:pt>
                <c:pt idx="1449">
                  <c:v>0</c:v>
                </c:pt>
                <c:pt idx="1450">
                  <c:v>0</c:v>
                </c:pt>
                <c:pt idx="1451">
                  <c:v>0</c:v>
                </c:pt>
                <c:pt idx="1452">
                  <c:v>0</c:v>
                </c:pt>
                <c:pt idx="1453">
                  <c:v>0</c:v>
                </c:pt>
                <c:pt idx="1454">
                  <c:v>0</c:v>
                </c:pt>
                <c:pt idx="1455">
                  <c:v>0</c:v>
                </c:pt>
                <c:pt idx="1456">
                  <c:v>0</c:v>
                </c:pt>
                <c:pt idx="1457">
                  <c:v>0</c:v>
                </c:pt>
                <c:pt idx="1458">
                  <c:v>0</c:v>
                </c:pt>
                <c:pt idx="1459">
                  <c:v>0</c:v>
                </c:pt>
                <c:pt idx="1460">
                  <c:v>0</c:v>
                </c:pt>
                <c:pt idx="1461">
                  <c:v>0</c:v>
                </c:pt>
                <c:pt idx="1462">
                  <c:v>0</c:v>
                </c:pt>
                <c:pt idx="1463">
                  <c:v>0</c:v>
                </c:pt>
                <c:pt idx="1464">
                  <c:v>0</c:v>
                </c:pt>
                <c:pt idx="1465">
                  <c:v>0</c:v>
                </c:pt>
                <c:pt idx="1466">
                  <c:v>0</c:v>
                </c:pt>
                <c:pt idx="1467">
                  <c:v>0</c:v>
                </c:pt>
                <c:pt idx="1468">
                  <c:v>0</c:v>
                </c:pt>
                <c:pt idx="1469">
                  <c:v>0</c:v>
                </c:pt>
                <c:pt idx="1470">
                  <c:v>0</c:v>
                </c:pt>
                <c:pt idx="1471">
                  <c:v>0</c:v>
                </c:pt>
                <c:pt idx="1472">
                  <c:v>0</c:v>
                </c:pt>
                <c:pt idx="1473">
                  <c:v>0</c:v>
                </c:pt>
                <c:pt idx="1474">
                  <c:v>0</c:v>
                </c:pt>
                <c:pt idx="1475">
                  <c:v>0</c:v>
                </c:pt>
                <c:pt idx="1476">
                  <c:v>0</c:v>
                </c:pt>
                <c:pt idx="1477">
                  <c:v>0</c:v>
                </c:pt>
                <c:pt idx="1478">
                  <c:v>0</c:v>
                </c:pt>
                <c:pt idx="1479">
                  <c:v>0</c:v>
                </c:pt>
                <c:pt idx="1480">
                  <c:v>0</c:v>
                </c:pt>
                <c:pt idx="1481">
                  <c:v>0</c:v>
                </c:pt>
                <c:pt idx="1482">
                  <c:v>0</c:v>
                </c:pt>
                <c:pt idx="1483">
                  <c:v>0</c:v>
                </c:pt>
                <c:pt idx="1484">
                  <c:v>0</c:v>
                </c:pt>
                <c:pt idx="1485">
                  <c:v>0</c:v>
                </c:pt>
                <c:pt idx="1486">
                  <c:v>0</c:v>
                </c:pt>
                <c:pt idx="1487">
                  <c:v>0</c:v>
                </c:pt>
                <c:pt idx="1488">
                  <c:v>0</c:v>
                </c:pt>
                <c:pt idx="1489">
                  <c:v>0</c:v>
                </c:pt>
                <c:pt idx="1490">
                  <c:v>0</c:v>
                </c:pt>
                <c:pt idx="1491">
                  <c:v>0</c:v>
                </c:pt>
                <c:pt idx="1492">
                  <c:v>0</c:v>
                </c:pt>
                <c:pt idx="1493">
                  <c:v>0</c:v>
                </c:pt>
                <c:pt idx="1494">
                  <c:v>0</c:v>
                </c:pt>
                <c:pt idx="1495">
                  <c:v>0</c:v>
                </c:pt>
                <c:pt idx="1496">
                  <c:v>0</c:v>
                </c:pt>
                <c:pt idx="1497">
                  <c:v>0</c:v>
                </c:pt>
                <c:pt idx="1498">
                  <c:v>0</c:v>
                </c:pt>
                <c:pt idx="1499">
                  <c:v>0</c:v>
                </c:pt>
                <c:pt idx="1500">
                  <c:v>0</c:v>
                </c:pt>
                <c:pt idx="1501">
                  <c:v>0</c:v>
                </c:pt>
                <c:pt idx="1502">
                  <c:v>0</c:v>
                </c:pt>
                <c:pt idx="1503">
                  <c:v>0</c:v>
                </c:pt>
                <c:pt idx="1504">
                  <c:v>0</c:v>
                </c:pt>
                <c:pt idx="1505">
                  <c:v>0</c:v>
                </c:pt>
                <c:pt idx="1506">
                  <c:v>0</c:v>
                </c:pt>
                <c:pt idx="1507">
                  <c:v>0</c:v>
                </c:pt>
                <c:pt idx="1508">
                  <c:v>0</c:v>
                </c:pt>
                <c:pt idx="1509">
                  <c:v>0</c:v>
                </c:pt>
                <c:pt idx="1510">
                  <c:v>0</c:v>
                </c:pt>
                <c:pt idx="1511">
                  <c:v>0</c:v>
                </c:pt>
                <c:pt idx="1512">
                  <c:v>0</c:v>
                </c:pt>
                <c:pt idx="1513">
                  <c:v>0</c:v>
                </c:pt>
                <c:pt idx="1514">
                  <c:v>0</c:v>
                </c:pt>
                <c:pt idx="1515">
                  <c:v>0</c:v>
                </c:pt>
                <c:pt idx="1516">
                  <c:v>0</c:v>
                </c:pt>
                <c:pt idx="1517">
                  <c:v>0</c:v>
                </c:pt>
                <c:pt idx="1518">
                  <c:v>0</c:v>
                </c:pt>
                <c:pt idx="1519">
                  <c:v>0</c:v>
                </c:pt>
                <c:pt idx="1520">
                  <c:v>0</c:v>
                </c:pt>
                <c:pt idx="1521">
                  <c:v>0</c:v>
                </c:pt>
                <c:pt idx="1522">
                  <c:v>0</c:v>
                </c:pt>
                <c:pt idx="1523">
                  <c:v>0</c:v>
                </c:pt>
                <c:pt idx="1524">
                  <c:v>0</c:v>
                </c:pt>
                <c:pt idx="1525">
                  <c:v>0</c:v>
                </c:pt>
                <c:pt idx="1526">
                  <c:v>0</c:v>
                </c:pt>
                <c:pt idx="1527">
                  <c:v>0</c:v>
                </c:pt>
                <c:pt idx="1528">
                  <c:v>0</c:v>
                </c:pt>
                <c:pt idx="1529">
                  <c:v>0</c:v>
                </c:pt>
                <c:pt idx="1530">
                  <c:v>0</c:v>
                </c:pt>
                <c:pt idx="1531">
                  <c:v>0</c:v>
                </c:pt>
                <c:pt idx="1532">
                  <c:v>0</c:v>
                </c:pt>
                <c:pt idx="1533">
                  <c:v>0</c:v>
                </c:pt>
                <c:pt idx="1534">
                  <c:v>0</c:v>
                </c:pt>
                <c:pt idx="1535">
                  <c:v>0</c:v>
                </c:pt>
                <c:pt idx="1536">
                  <c:v>0</c:v>
                </c:pt>
                <c:pt idx="1537">
                  <c:v>0</c:v>
                </c:pt>
                <c:pt idx="1538">
                  <c:v>0</c:v>
                </c:pt>
                <c:pt idx="1539">
                  <c:v>0</c:v>
                </c:pt>
                <c:pt idx="1540">
                  <c:v>0</c:v>
                </c:pt>
                <c:pt idx="1541">
                  <c:v>0</c:v>
                </c:pt>
                <c:pt idx="1542">
                  <c:v>0</c:v>
                </c:pt>
                <c:pt idx="1543">
                  <c:v>0</c:v>
                </c:pt>
                <c:pt idx="1544">
                  <c:v>0</c:v>
                </c:pt>
                <c:pt idx="1545">
                  <c:v>0</c:v>
                </c:pt>
                <c:pt idx="1546">
                  <c:v>0</c:v>
                </c:pt>
                <c:pt idx="1547">
                  <c:v>0</c:v>
                </c:pt>
                <c:pt idx="1548">
                  <c:v>0</c:v>
                </c:pt>
                <c:pt idx="1549">
                  <c:v>0</c:v>
                </c:pt>
                <c:pt idx="1550">
                  <c:v>0</c:v>
                </c:pt>
                <c:pt idx="1551">
                  <c:v>0</c:v>
                </c:pt>
                <c:pt idx="1552">
                  <c:v>0</c:v>
                </c:pt>
                <c:pt idx="1553">
                  <c:v>0</c:v>
                </c:pt>
                <c:pt idx="1554">
                  <c:v>0</c:v>
                </c:pt>
                <c:pt idx="1555">
                  <c:v>0</c:v>
                </c:pt>
                <c:pt idx="1556">
                  <c:v>0</c:v>
                </c:pt>
                <c:pt idx="1557">
                  <c:v>0</c:v>
                </c:pt>
                <c:pt idx="1558">
                  <c:v>0</c:v>
                </c:pt>
                <c:pt idx="1559">
                  <c:v>0</c:v>
                </c:pt>
                <c:pt idx="1560">
                  <c:v>0</c:v>
                </c:pt>
                <c:pt idx="1561">
                  <c:v>0</c:v>
                </c:pt>
                <c:pt idx="1562">
                  <c:v>0</c:v>
                </c:pt>
                <c:pt idx="1563">
                  <c:v>0</c:v>
                </c:pt>
                <c:pt idx="1564">
                  <c:v>0</c:v>
                </c:pt>
                <c:pt idx="1565">
                  <c:v>0</c:v>
                </c:pt>
                <c:pt idx="1566">
                  <c:v>0</c:v>
                </c:pt>
                <c:pt idx="1567">
                  <c:v>0</c:v>
                </c:pt>
                <c:pt idx="1568">
                  <c:v>0</c:v>
                </c:pt>
                <c:pt idx="1569">
                  <c:v>0</c:v>
                </c:pt>
                <c:pt idx="1570">
                  <c:v>0</c:v>
                </c:pt>
                <c:pt idx="1571">
                  <c:v>0</c:v>
                </c:pt>
                <c:pt idx="1572">
                  <c:v>0</c:v>
                </c:pt>
                <c:pt idx="1573">
                  <c:v>0</c:v>
                </c:pt>
                <c:pt idx="1574">
                  <c:v>0</c:v>
                </c:pt>
                <c:pt idx="1575">
                  <c:v>0</c:v>
                </c:pt>
                <c:pt idx="1576">
                  <c:v>0</c:v>
                </c:pt>
                <c:pt idx="1577">
                  <c:v>0</c:v>
                </c:pt>
                <c:pt idx="1578">
                  <c:v>0</c:v>
                </c:pt>
                <c:pt idx="1579">
                  <c:v>0</c:v>
                </c:pt>
                <c:pt idx="1580">
                  <c:v>0</c:v>
                </c:pt>
                <c:pt idx="1581">
                  <c:v>0</c:v>
                </c:pt>
                <c:pt idx="1582">
                  <c:v>0</c:v>
                </c:pt>
                <c:pt idx="1583">
                  <c:v>0</c:v>
                </c:pt>
                <c:pt idx="1584">
                  <c:v>0</c:v>
                </c:pt>
                <c:pt idx="1585">
                  <c:v>0</c:v>
                </c:pt>
                <c:pt idx="1586">
                  <c:v>0</c:v>
                </c:pt>
                <c:pt idx="1587">
                  <c:v>0</c:v>
                </c:pt>
                <c:pt idx="1588">
                  <c:v>0</c:v>
                </c:pt>
                <c:pt idx="1589">
                  <c:v>0</c:v>
                </c:pt>
                <c:pt idx="1590">
                  <c:v>0</c:v>
                </c:pt>
                <c:pt idx="1591">
                  <c:v>0</c:v>
                </c:pt>
                <c:pt idx="1592">
                  <c:v>0</c:v>
                </c:pt>
                <c:pt idx="1593">
                  <c:v>0</c:v>
                </c:pt>
                <c:pt idx="1594">
                  <c:v>0</c:v>
                </c:pt>
                <c:pt idx="1595">
                  <c:v>0</c:v>
                </c:pt>
                <c:pt idx="1596">
                  <c:v>0</c:v>
                </c:pt>
                <c:pt idx="1597">
                  <c:v>0</c:v>
                </c:pt>
                <c:pt idx="1598">
                  <c:v>0</c:v>
                </c:pt>
                <c:pt idx="1599">
                  <c:v>0</c:v>
                </c:pt>
                <c:pt idx="1600">
                  <c:v>0</c:v>
                </c:pt>
                <c:pt idx="1601">
                  <c:v>0</c:v>
                </c:pt>
                <c:pt idx="1602">
                  <c:v>0</c:v>
                </c:pt>
                <c:pt idx="1603">
                  <c:v>0</c:v>
                </c:pt>
                <c:pt idx="1604">
                  <c:v>0</c:v>
                </c:pt>
                <c:pt idx="1605">
                  <c:v>0</c:v>
                </c:pt>
                <c:pt idx="1606">
                  <c:v>0</c:v>
                </c:pt>
                <c:pt idx="1607">
                  <c:v>0</c:v>
                </c:pt>
                <c:pt idx="1608">
                  <c:v>0</c:v>
                </c:pt>
                <c:pt idx="1609">
                  <c:v>0</c:v>
                </c:pt>
                <c:pt idx="1610">
                  <c:v>0</c:v>
                </c:pt>
                <c:pt idx="1611">
                  <c:v>0</c:v>
                </c:pt>
                <c:pt idx="1612">
                  <c:v>0</c:v>
                </c:pt>
                <c:pt idx="1613">
                  <c:v>0</c:v>
                </c:pt>
                <c:pt idx="1614">
                  <c:v>0</c:v>
                </c:pt>
                <c:pt idx="1615">
                  <c:v>0</c:v>
                </c:pt>
                <c:pt idx="1616">
                  <c:v>0</c:v>
                </c:pt>
                <c:pt idx="1617">
                  <c:v>0</c:v>
                </c:pt>
                <c:pt idx="1618">
                  <c:v>0</c:v>
                </c:pt>
                <c:pt idx="1619">
                  <c:v>0</c:v>
                </c:pt>
                <c:pt idx="1620">
                  <c:v>0</c:v>
                </c:pt>
                <c:pt idx="1621">
                  <c:v>0</c:v>
                </c:pt>
                <c:pt idx="1622">
                  <c:v>0</c:v>
                </c:pt>
                <c:pt idx="1623">
                  <c:v>0</c:v>
                </c:pt>
                <c:pt idx="1624">
                  <c:v>0</c:v>
                </c:pt>
                <c:pt idx="1625">
                  <c:v>0</c:v>
                </c:pt>
                <c:pt idx="1626">
                  <c:v>0</c:v>
                </c:pt>
                <c:pt idx="1627">
                  <c:v>0</c:v>
                </c:pt>
                <c:pt idx="1628">
                  <c:v>0</c:v>
                </c:pt>
                <c:pt idx="1629">
                  <c:v>0</c:v>
                </c:pt>
                <c:pt idx="1630">
                  <c:v>0</c:v>
                </c:pt>
                <c:pt idx="1631">
                  <c:v>0</c:v>
                </c:pt>
                <c:pt idx="1632">
                  <c:v>0</c:v>
                </c:pt>
                <c:pt idx="1633">
                  <c:v>0</c:v>
                </c:pt>
                <c:pt idx="1634">
                  <c:v>0</c:v>
                </c:pt>
                <c:pt idx="1635">
                  <c:v>0</c:v>
                </c:pt>
                <c:pt idx="1636">
                  <c:v>0</c:v>
                </c:pt>
                <c:pt idx="1637">
                  <c:v>0</c:v>
                </c:pt>
                <c:pt idx="1638">
                  <c:v>0</c:v>
                </c:pt>
                <c:pt idx="1639">
                  <c:v>0</c:v>
                </c:pt>
                <c:pt idx="1640">
                  <c:v>0</c:v>
                </c:pt>
                <c:pt idx="1641">
                  <c:v>0</c:v>
                </c:pt>
                <c:pt idx="1642">
                  <c:v>0</c:v>
                </c:pt>
                <c:pt idx="1643">
                  <c:v>0</c:v>
                </c:pt>
                <c:pt idx="1644">
                  <c:v>0</c:v>
                </c:pt>
                <c:pt idx="1645">
                  <c:v>0</c:v>
                </c:pt>
                <c:pt idx="1646">
                  <c:v>0</c:v>
                </c:pt>
                <c:pt idx="1647">
                  <c:v>0</c:v>
                </c:pt>
                <c:pt idx="1648">
                  <c:v>0</c:v>
                </c:pt>
                <c:pt idx="1649">
                  <c:v>0</c:v>
                </c:pt>
                <c:pt idx="1650">
                  <c:v>0</c:v>
                </c:pt>
                <c:pt idx="1651">
                  <c:v>0</c:v>
                </c:pt>
                <c:pt idx="1652">
                  <c:v>0</c:v>
                </c:pt>
                <c:pt idx="1653">
                  <c:v>0</c:v>
                </c:pt>
                <c:pt idx="1654">
                  <c:v>0</c:v>
                </c:pt>
                <c:pt idx="1655">
                  <c:v>0</c:v>
                </c:pt>
                <c:pt idx="1656">
                  <c:v>0</c:v>
                </c:pt>
                <c:pt idx="1657">
                  <c:v>0</c:v>
                </c:pt>
                <c:pt idx="1658">
                  <c:v>0</c:v>
                </c:pt>
                <c:pt idx="1659">
                  <c:v>0</c:v>
                </c:pt>
                <c:pt idx="1660">
                  <c:v>0</c:v>
                </c:pt>
                <c:pt idx="1661">
                  <c:v>0</c:v>
                </c:pt>
                <c:pt idx="1662">
                  <c:v>0</c:v>
                </c:pt>
                <c:pt idx="1663">
                  <c:v>0</c:v>
                </c:pt>
                <c:pt idx="1664">
                  <c:v>0</c:v>
                </c:pt>
                <c:pt idx="1665">
                  <c:v>0</c:v>
                </c:pt>
                <c:pt idx="1666">
                  <c:v>0</c:v>
                </c:pt>
                <c:pt idx="1667">
                  <c:v>0</c:v>
                </c:pt>
                <c:pt idx="1668">
                  <c:v>0</c:v>
                </c:pt>
                <c:pt idx="1669">
                  <c:v>0</c:v>
                </c:pt>
                <c:pt idx="1670">
                  <c:v>0</c:v>
                </c:pt>
                <c:pt idx="1671">
                  <c:v>0</c:v>
                </c:pt>
                <c:pt idx="1672">
                  <c:v>0</c:v>
                </c:pt>
                <c:pt idx="1673">
                  <c:v>0</c:v>
                </c:pt>
                <c:pt idx="1674">
                  <c:v>0</c:v>
                </c:pt>
                <c:pt idx="1675">
                  <c:v>0</c:v>
                </c:pt>
                <c:pt idx="1676">
                  <c:v>0</c:v>
                </c:pt>
                <c:pt idx="1677">
                  <c:v>0</c:v>
                </c:pt>
                <c:pt idx="1678">
                  <c:v>0</c:v>
                </c:pt>
                <c:pt idx="1679">
                  <c:v>0</c:v>
                </c:pt>
                <c:pt idx="1680">
                  <c:v>0</c:v>
                </c:pt>
                <c:pt idx="1681">
                  <c:v>0</c:v>
                </c:pt>
                <c:pt idx="1682">
                  <c:v>0</c:v>
                </c:pt>
                <c:pt idx="1683">
                  <c:v>0</c:v>
                </c:pt>
                <c:pt idx="1684">
                  <c:v>0</c:v>
                </c:pt>
                <c:pt idx="1685">
                  <c:v>0</c:v>
                </c:pt>
                <c:pt idx="1686">
                  <c:v>0</c:v>
                </c:pt>
                <c:pt idx="1687">
                  <c:v>0</c:v>
                </c:pt>
                <c:pt idx="1688">
                  <c:v>0</c:v>
                </c:pt>
                <c:pt idx="1689">
                  <c:v>0</c:v>
                </c:pt>
                <c:pt idx="1690">
                  <c:v>0</c:v>
                </c:pt>
                <c:pt idx="1691">
                  <c:v>0</c:v>
                </c:pt>
                <c:pt idx="1692">
                  <c:v>0</c:v>
                </c:pt>
                <c:pt idx="1693">
                  <c:v>0</c:v>
                </c:pt>
                <c:pt idx="1694">
                  <c:v>0</c:v>
                </c:pt>
                <c:pt idx="1695">
                  <c:v>0</c:v>
                </c:pt>
                <c:pt idx="1696">
                  <c:v>0</c:v>
                </c:pt>
                <c:pt idx="1697">
                  <c:v>0</c:v>
                </c:pt>
                <c:pt idx="1698">
                  <c:v>0</c:v>
                </c:pt>
                <c:pt idx="1699">
                  <c:v>0</c:v>
                </c:pt>
                <c:pt idx="1700">
                  <c:v>0</c:v>
                </c:pt>
                <c:pt idx="1701">
                  <c:v>0</c:v>
                </c:pt>
                <c:pt idx="1702">
                  <c:v>0</c:v>
                </c:pt>
                <c:pt idx="1703">
                  <c:v>0</c:v>
                </c:pt>
                <c:pt idx="1704">
                  <c:v>0</c:v>
                </c:pt>
                <c:pt idx="1705">
                  <c:v>0</c:v>
                </c:pt>
                <c:pt idx="1706">
                  <c:v>0</c:v>
                </c:pt>
                <c:pt idx="1707">
                  <c:v>0</c:v>
                </c:pt>
                <c:pt idx="1708">
                  <c:v>0</c:v>
                </c:pt>
                <c:pt idx="1709">
                  <c:v>0</c:v>
                </c:pt>
                <c:pt idx="1710">
                  <c:v>0</c:v>
                </c:pt>
                <c:pt idx="1711">
                  <c:v>0</c:v>
                </c:pt>
                <c:pt idx="1712">
                  <c:v>0</c:v>
                </c:pt>
                <c:pt idx="1713">
                  <c:v>0</c:v>
                </c:pt>
                <c:pt idx="1714">
                  <c:v>0</c:v>
                </c:pt>
                <c:pt idx="1715">
                  <c:v>0</c:v>
                </c:pt>
                <c:pt idx="1716">
                  <c:v>0</c:v>
                </c:pt>
                <c:pt idx="1717">
                  <c:v>0</c:v>
                </c:pt>
                <c:pt idx="1718">
                  <c:v>0</c:v>
                </c:pt>
                <c:pt idx="1719">
                  <c:v>0</c:v>
                </c:pt>
                <c:pt idx="1720">
                  <c:v>0</c:v>
                </c:pt>
                <c:pt idx="1721">
                  <c:v>0</c:v>
                </c:pt>
                <c:pt idx="1722">
                  <c:v>0</c:v>
                </c:pt>
                <c:pt idx="1723">
                  <c:v>0</c:v>
                </c:pt>
                <c:pt idx="1724">
                  <c:v>0</c:v>
                </c:pt>
                <c:pt idx="1725">
                  <c:v>0</c:v>
                </c:pt>
                <c:pt idx="1726">
                  <c:v>0</c:v>
                </c:pt>
                <c:pt idx="1727">
                  <c:v>0</c:v>
                </c:pt>
                <c:pt idx="1728">
                  <c:v>0</c:v>
                </c:pt>
                <c:pt idx="1729">
                  <c:v>0</c:v>
                </c:pt>
                <c:pt idx="1730">
                  <c:v>0</c:v>
                </c:pt>
                <c:pt idx="1731">
                  <c:v>0</c:v>
                </c:pt>
                <c:pt idx="1732">
                  <c:v>0</c:v>
                </c:pt>
                <c:pt idx="1733">
                  <c:v>0</c:v>
                </c:pt>
                <c:pt idx="1734">
                  <c:v>0</c:v>
                </c:pt>
                <c:pt idx="1735">
                  <c:v>0</c:v>
                </c:pt>
                <c:pt idx="1736">
                  <c:v>0</c:v>
                </c:pt>
                <c:pt idx="1737">
                  <c:v>0</c:v>
                </c:pt>
                <c:pt idx="1738">
                  <c:v>0</c:v>
                </c:pt>
                <c:pt idx="1739">
                  <c:v>0</c:v>
                </c:pt>
                <c:pt idx="1740">
                  <c:v>0</c:v>
                </c:pt>
                <c:pt idx="1741">
                  <c:v>0</c:v>
                </c:pt>
                <c:pt idx="1742">
                  <c:v>0</c:v>
                </c:pt>
                <c:pt idx="1743">
                  <c:v>0</c:v>
                </c:pt>
                <c:pt idx="1744">
                  <c:v>0</c:v>
                </c:pt>
                <c:pt idx="1745">
                  <c:v>0</c:v>
                </c:pt>
                <c:pt idx="1746">
                  <c:v>0</c:v>
                </c:pt>
                <c:pt idx="1747">
                  <c:v>0</c:v>
                </c:pt>
                <c:pt idx="1748">
                  <c:v>0</c:v>
                </c:pt>
                <c:pt idx="1749">
                  <c:v>0</c:v>
                </c:pt>
                <c:pt idx="1750">
                  <c:v>0</c:v>
                </c:pt>
                <c:pt idx="1751">
                  <c:v>0</c:v>
                </c:pt>
                <c:pt idx="1752">
                  <c:v>0</c:v>
                </c:pt>
                <c:pt idx="1753">
                  <c:v>0</c:v>
                </c:pt>
                <c:pt idx="1754">
                  <c:v>0</c:v>
                </c:pt>
                <c:pt idx="1755">
                  <c:v>0</c:v>
                </c:pt>
                <c:pt idx="1756">
                  <c:v>0</c:v>
                </c:pt>
                <c:pt idx="1757">
                  <c:v>0</c:v>
                </c:pt>
                <c:pt idx="1758">
                  <c:v>0</c:v>
                </c:pt>
                <c:pt idx="1759">
                  <c:v>0</c:v>
                </c:pt>
                <c:pt idx="1760">
                  <c:v>0</c:v>
                </c:pt>
                <c:pt idx="1761">
                  <c:v>0</c:v>
                </c:pt>
                <c:pt idx="1762">
                  <c:v>0</c:v>
                </c:pt>
                <c:pt idx="1763">
                  <c:v>0</c:v>
                </c:pt>
                <c:pt idx="1764">
                  <c:v>0</c:v>
                </c:pt>
                <c:pt idx="1765">
                  <c:v>0</c:v>
                </c:pt>
                <c:pt idx="1766">
                  <c:v>0</c:v>
                </c:pt>
                <c:pt idx="1767">
                  <c:v>0</c:v>
                </c:pt>
                <c:pt idx="1768">
                  <c:v>0</c:v>
                </c:pt>
                <c:pt idx="1769">
                  <c:v>0</c:v>
                </c:pt>
                <c:pt idx="1770">
                  <c:v>0</c:v>
                </c:pt>
                <c:pt idx="1771">
                  <c:v>0</c:v>
                </c:pt>
                <c:pt idx="1772">
                  <c:v>0</c:v>
                </c:pt>
                <c:pt idx="1773">
                  <c:v>0</c:v>
                </c:pt>
                <c:pt idx="1774">
                  <c:v>0</c:v>
                </c:pt>
                <c:pt idx="1775">
                  <c:v>0</c:v>
                </c:pt>
                <c:pt idx="1776">
                  <c:v>0</c:v>
                </c:pt>
                <c:pt idx="1777">
                  <c:v>0</c:v>
                </c:pt>
                <c:pt idx="1778">
                  <c:v>0</c:v>
                </c:pt>
                <c:pt idx="1779">
                  <c:v>0</c:v>
                </c:pt>
                <c:pt idx="1780">
                  <c:v>0</c:v>
                </c:pt>
                <c:pt idx="1781">
                  <c:v>0</c:v>
                </c:pt>
                <c:pt idx="1782">
                  <c:v>0</c:v>
                </c:pt>
                <c:pt idx="1783">
                  <c:v>0</c:v>
                </c:pt>
                <c:pt idx="1784">
                  <c:v>0</c:v>
                </c:pt>
                <c:pt idx="1785">
                  <c:v>0</c:v>
                </c:pt>
                <c:pt idx="1786">
                  <c:v>0</c:v>
                </c:pt>
                <c:pt idx="1787">
                  <c:v>0</c:v>
                </c:pt>
                <c:pt idx="1788">
                  <c:v>0</c:v>
                </c:pt>
                <c:pt idx="1789">
                  <c:v>0</c:v>
                </c:pt>
                <c:pt idx="1790">
                  <c:v>0</c:v>
                </c:pt>
                <c:pt idx="1791">
                  <c:v>0</c:v>
                </c:pt>
                <c:pt idx="1792">
                  <c:v>0</c:v>
                </c:pt>
                <c:pt idx="1793">
                  <c:v>0</c:v>
                </c:pt>
                <c:pt idx="1794">
                  <c:v>0</c:v>
                </c:pt>
                <c:pt idx="1795">
                  <c:v>0</c:v>
                </c:pt>
                <c:pt idx="1796">
                  <c:v>0</c:v>
                </c:pt>
                <c:pt idx="1797">
                  <c:v>0</c:v>
                </c:pt>
                <c:pt idx="1798">
                  <c:v>0</c:v>
                </c:pt>
                <c:pt idx="1799">
                  <c:v>0</c:v>
                </c:pt>
                <c:pt idx="1800">
                  <c:v>0</c:v>
                </c:pt>
                <c:pt idx="1801">
                  <c:v>0</c:v>
                </c:pt>
                <c:pt idx="1802">
                  <c:v>0</c:v>
                </c:pt>
                <c:pt idx="1803">
                  <c:v>0</c:v>
                </c:pt>
                <c:pt idx="1804">
                  <c:v>0</c:v>
                </c:pt>
                <c:pt idx="1805">
                  <c:v>0</c:v>
                </c:pt>
                <c:pt idx="1806">
                  <c:v>0</c:v>
                </c:pt>
                <c:pt idx="1807">
                  <c:v>0</c:v>
                </c:pt>
                <c:pt idx="1808">
                  <c:v>0</c:v>
                </c:pt>
                <c:pt idx="1809">
                  <c:v>0</c:v>
                </c:pt>
                <c:pt idx="1810">
                  <c:v>0</c:v>
                </c:pt>
                <c:pt idx="1811">
                  <c:v>0</c:v>
                </c:pt>
                <c:pt idx="1812">
                  <c:v>0</c:v>
                </c:pt>
                <c:pt idx="1813">
                  <c:v>0</c:v>
                </c:pt>
                <c:pt idx="1814">
                  <c:v>0</c:v>
                </c:pt>
                <c:pt idx="1815">
                  <c:v>0</c:v>
                </c:pt>
                <c:pt idx="1816">
                  <c:v>0</c:v>
                </c:pt>
                <c:pt idx="1817">
                  <c:v>0</c:v>
                </c:pt>
                <c:pt idx="1818">
                  <c:v>0</c:v>
                </c:pt>
                <c:pt idx="1819">
                  <c:v>0</c:v>
                </c:pt>
                <c:pt idx="1820">
                  <c:v>0</c:v>
                </c:pt>
                <c:pt idx="1821">
                  <c:v>0</c:v>
                </c:pt>
                <c:pt idx="1822">
                  <c:v>0</c:v>
                </c:pt>
                <c:pt idx="1823">
                  <c:v>0</c:v>
                </c:pt>
                <c:pt idx="1824">
                  <c:v>0</c:v>
                </c:pt>
                <c:pt idx="1825">
                  <c:v>0</c:v>
                </c:pt>
                <c:pt idx="1826">
                  <c:v>0</c:v>
                </c:pt>
                <c:pt idx="1827">
                  <c:v>0</c:v>
                </c:pt>
                <c:pt idx="1828">
                  <c:v>0</c:v>
                </c:pt>
                <c:pt idx="1829">
                  <c:v>0</c:v>
                </c:pt>
                <c:pt idx="1830">
                  <c:v>0</c:v>
                </c:pt>
                <c:pt idx="1831">
                  <c:v>0</c:v>
                </c:pt>
                <c:pt idx="1832">
                  <c:v>0</c:v>
                </c:pt>
                <c:pt idx="1833">
                  <c:v>0</c:v>
                </c:pt>
                <c:pt idx="1834">
                  <c:v>0</c:v>
                </c:pt>
                <c:pt idx="1835">
                  <c:v>0</c:v>
                </c:pt>
                <c:pt idx="1836">
                  <c:v>0</c:v>
                </c:pt>
                <c:pt idx="1837">
                  <c:v>0</c:v>
                </c:pt>
                <c:pt idx="1838">
                  <c:v>0</c:v>
                </c:pt>
                <c:pt idx="1839">
                  <c:v>0</c:v>
                </c:pt>
                <c:pt idx="1840">
                  <c:v>0</c:v>
                </c:pt>
                <c:pt idx="1841">
                  <c:v>0</c:v>
                </c:pt>
                <c:pt idx="1842">
                  <c:v>0</c:v>
                </c:pt>
                <c:pt idx="1843">
                  <c:v>0</c:v>
                </c:pt>
                <c:pt idx="1844">
                  <c:v>0</c:v>
                </c:pt>
                <c:pt idx="1845">
                  <c:v>0</c:v>
                </c:pt>
                <c:pt idx="1846">
                  <c:v>0</c:v>
                </c:pt>
                <c:pt idx="1847">
                  <c:v>0</c:v>
                </c:pt>
                <c:pt idx="1848">
                  <c:v>0</c:v>
                </c:pt>
                <c:pt idx="1849">
                  <c:v>0</c:v>
                </c:pt>
                <c:pt idx="1850">
                  <c:v>0</c:v>
                </c:pt>
                <c:pt idx="1851">
                  <c:v>0</c:v>
                </c:pt>
                <c:pt idx="1852">
                  <c:v>0</c:v>
                </c:pt>
                <c:pt idx="1853">
                  <c:v>0</c:v>
                </c:pt>
                <c:pt idx="1854">
                  <c:v>0</c:v>
                </c:pt>
                <c:pt idx="1855">
                  <c:v>0</c:v>
                </c:pt>
                <c:pt idx="1856">
                  <c:v>0</c:v>
                </c:pt>
                <c:pt idx="1857">
                  <c:v>0</c:v>
                </c:pt>
                <c:pt idx="1858">
                  <c:v>0</c:v>
                </c:pt>
                <c:pt idx="1859">
                  <c:v>0</c:v>
                </c:pt>
                <c:pt idx="1860">
                  <c:v>0</c:v>
                </c:pt>
                <c:pt idx="1861">
                  <c:v>0</c:v>
                </c:pt>
                <c:pt idx="1862">
                  <c:v>0</c:v>
                </c:pt>
                <c:pt idx="1863">
                  <c:v>0</c:v>
                </c:pt>
                <c:pt idx="1864">
                  <c:v>0</c:v>
                </c:pt>
                <c:pt idx="1865">
                  <c:v>0</c:v>
                </c:pt>
                <c:pt idx="1866">
                  <c:v>0</c:v>
                </c:pt>
                <c:pt idx="1867">
                  <c:v>0</c:v>
                </c:pt>
                <c:pt idx="1868">
                  <c:v>0</c:v>
                </c:pt>
                <c:pt idx="1869">
                  <c:v>0</c:v>
                </c:pt>
                <c:pt idx="1870">
                  <c:v>0</c:v>
                </c:pt>
                <c:pt idx="1871">
                  <c:v>0</c:v>
                </c:pt>
                <c:pt idx="1872">
                  <c:v>0</c:v>
                </c:pt>
                <c:pt idx="1873">
                  <c:v>0</c:v>
                </c:pt>
                <c:pt idx="1874">
                  <c:v>0</c:v>
                </c:pt>
                <c:pt idx="1875">
                  <c:v>0</c:v>
                </c:pt>
                <c:pt idx="1876">
                  <c:v>0</c:v>
                </c:pt>
                <c:pt idx="1877">
                  <c:v>0</c:v>
                </c:pt>
                <c:pt idx="1878">
                  <c:v>0</c:v>
                </c:pt>
                <c:pt idx="1879">
                  <c:v>0</c:v>
                </c:pt>
                <c:pt idx="1880">
                  <c:v>0</c:v>
                </c:pt>
                <c:pt idx="1881">
                  <c:v>0</c:v>
                </c:pt>
                <c:pt idx="1882">
                  <c:v>0</c:v>
                </c:pt>
                <c:pt idx="1883">
                  <c:v>0</c:v>
                </c:pt>
                <c:pt idx="1884">
                  <c:v>0</c:v>
                </c:pt>
                <c:pt idx="1885">
                  <c:v>0</c:v>
                </c:pt>
                <c:pt idx="1886">
                  <c:v>0</c:v>
                </c:pt>
                <c:pt idx="1887">
                  <c:v>0</c:v>
                </c:pt>
                <c:pt idx="1888">
                  <c:v>0</c:v>
                </c:pt>
                <c:pt idx="1889">
                  <c:v>0</c:v>
                </c:pt>
                <c:pt idx="1890">
                  <c:v>0</c:v>
                </c:pt>
                <c:pt idx="1891">
                  <c:v>0</c:v>
                </c:pt>
                <c:pt idx="1892">
                  <c:v>0</c:v>
                </c:pt>
                <c:pt idx="1893">
                  <c:v>0</c:v>
                </c:pt>
                <c:pt idx="1894">
                  <c:v>0</c:v>
                </c:pt>
                <c:pt idx="1895">
                  <c:v>0</c:v>
                </c:pt>
                <c:pt idx="1896">
                  <c:v>0</c:v>
                </c:pt>
                <c:pt idx="1897">
                  <c:v>0</c:v>
                </c:pt>
                <c:pt idx="1898">
                  <c:v>0</c:v>
                </c:pt>
                <c:pt idx="1899">
                  <c:v>0</c:v>
                </c:pt>
                <c:pt idx="1900">
                  <c:v>0</c:v>
                </c:pt>
                <c:pt idx="1901">
                  <c:v>0</c:v>
                </c:pt>
                <c:pt idx="1902">
                  <c:v>0</c:v>
                </c:pt>
                <c:pt idx="1903">
                  <c:v>0</c:v>
                </c:pt>
                <c:pt idx="1904">
                  <c:v>0</c:v>
                </c:pt>
                <c:pt idx="1905">
                  <c:v>0</c:v>
                </c:pt>
                <c:pt idx="1906">
                  <c:v>0</c:v>
                </c:pt>
                <c:pt idx="1907">
                  <c:v>0</c:v>
                </c:pt>
                <c:pt idx="1908">
                  <c:v>0</c:v>
                </c:pt>
                <c:pt idx="1909">
                  <c:v>0</c:v>
                </c:pt>
                <c:pt idx="1910">
                  <c:v>0</c:v>
                </c:pt>
                <c:pt idx="1911">
                  <c:v>0</c:v>
                </c:pt>
                <c:pt idx="1912">
                  <c:v>0</c:v>
                </c:pt>
                <c:pt idx="1913">
                  <c:v>0</c:v>
                </c:pt>
                <c:pt idx="1914">
                  <c:v>0</c:v>
                </c:pt>
                <c:pt idx="1915">
                  <c:v>0</c:v>
                </c:pt>
                <c:pt idx="1916">
                  <c:v>0</c:v>
                </c:pt>
                <c:pt idx="1917">
                  <c:v>0</c:v>
                </c:pt>
                <c:pt idx="1918">
                  <c:v>0</c:v>
                </c:pt>
                <c:pt idx="1919">
                  <c:v>0</c:v>
                </c:pt>
                <c:pt idx="1920">
                  <c:v>0</c:v>
                </c:pt>
                <c:pt idx="1921">
                  <c:v>0</c:v>
                </c:pt>
                <c:pt idx="1922">
                  <c:v>0</c:v>
                </c:pt>
                <c:pt idx="1923">
                  <c:v>0</c:v>
                </c:pt>
                <c:pt idx="1924">
                  <c:v>0</c:v>
                </c:pt>
                <c:pt idx="1925">
                  <c:v>0</c:v>
                </c:pt>
                <c:pt idx="1926">
                  <c:v>0</c:v>
                </c:pt>
                <c:pt idx="1927">
                  <c:v>0</c:v>
                </c:pt>
                <c:pt idx="1928">
                  <c:v>0</c:v>
                </c:pt>
                <c:pt idx="1929">
                  <c:v>0</c:v>
                </c:pt>
                <c:pt idx="1930">
                  <c:v>0</c:v>
                </c:pt>
                <c:pt idx="1931">
                  <c:v>0</c:v>
                </c:pt>
                <c:pt idx="1932">
                  <c:v>0</c:v>
                </c:pt>
                <c:pt idx="1933">
                  <c:v>0</c:v>
                </c:pt>
                <c:pt idx="1934">
                  <c:v>0</c:v>
                </c:pt>
                <c:pt idx="1935">
                  <c:v>0</c:v>
                </c:pt>
                <c:pt idx="1936">
                  <c:v>0</c:v>
                </c:pt>
                <c:pt idx="1937">
                  <c:v>0</c:v>
                </c:pt>
                <c:pt idx="1938">
                  <c:v>0</c:v>
                </c:pt>
                <c:pt idx="1939">
                  <c:v>0</c:v>
                </c:pt>
                <c:pt idx="1940">
                  <c:v>0</c:v>
                </c:pt>
                <c:pt idx="1941">
                  <c:v>0</c:v>
                </c:pt>
                <c:pt idx="1942">
                  <c:v>0</c:v>
                </c:pt>
                <c:pt idx="1943">
                  <c:v>0</c:v>
                </c:pt>
                <c:pt idx="1944">
                  <c:v>0</c:v>
                </c:pt>
                <c:pt idx="1945">
                  <c:v>0</c:v>
                </c:pt>
                <c:pt idx="1946">
                  <c:v>0</c:v>
                </c:pt>
                <c:pt idx="1947">
                  <c:v>0</c:v>
                </c:pt>
                <c:pt idx="1948">
                  <c:v>0</c:v>
                </c:pt>
                <c:pt idx="1949">
                  <c:v>0</c:v>
                </c:pt>
                <c:pt idx="1950">
                  <c:v>0</c:v>
                </c:pt>
                <c:pt idx="1951">
                  <c:v>0</c:v>
                </c:pt>
                <c:pt idx="1952">
                  <c:v>0</c:v>
                </c:pt>
                <c:pt idx="1953">
                  <c:v>0</c:v>
                </c:pt>
                <c:pt idx="1954">
                  <c:v>0</c:v>
                </c:pt>
                <c:pt idx="1955">
                  <c:v>0</c:v>
                </c:pt>
                <c:pt idx="1956">
                  <c:v>0</c:v>
                </c:pt>
                <c:pt idx="1957">
                  <c:v>0</c:v>
                </c:pt>
                <c:pt idx="1958">
                  <c:v>0</c:v>
                </c:pt>
                <c:pt idx="1959">
                  <c:v>0</c:v>
                </c:pt>
                <c:pt idx="1960">
                  <c:v>0</c:v>
                </c:pt>
                <c:pt idx="1961">
                  <c:v>0</c:v>
                </c:pt>
                <c:pt idx="1962">
                  <c:v>0</c:v>
                </c:pt>
                <c:pt idx="1963">
                  <c:v>0</c:v>
                </c:pt>
                <c:pt idx="1964">
                  <c:v>0</c:v>
                </c:pt>
                <c:pt idx="1965">
                  <c:v>0</c:v>
                </c:pt>
                <c:pt idx="1966">
                  <c:v>0</c:v>
                </c:pt>
                <c:pt idx="1967">
                  <c:v>0</c:v>
                </c:pt>
                <c:pt idx="1968">
                  <c:v>0</c:v>
                </c:pt>
                <c:pt idx="1969">
                  <c:v>0</c:v>
                </c:pt>
                <c:pt idx="1970">
                  <c:v>0</c:v>
                </c:pt>
                <c:pt idx="1971">
                  <c:v>0</c:v>
                </c:pt>
                <c:pt idx="1972">
                  <c:v>0</c:v>
                </c:pt>
                <c:pt idx="1973">
                  <c:v>0</c:v>
                </c:pt>
                <c:pt idx="1974">
                  <c:v>0</c:v>
                </c:pt>
                <c:pt idx="1975">
                  <c:v>0</c:v>
                </c:pt>
                <c:pt idx="1976">
                  <c:v>0</c:v>
                </c:pt>
                <c:pt idx="1977">
                  <c:v>0</c:v>
                </c:pt>
                <c:pt idx="1978">
                  <c:v>0</c:v>
                </c:pt>
                <c:pt idx="1979">
                  <c:v>0</c:v>
                </c:pt>
                <c:pt idx="1980">
                  <c:v>0</c:v>
                </c:pt>
                <c:pt idx="1981">
                  <c:v>0</c:v>
                </c:pt>
                <c:pt idx="1982">
                  <c:v>0</c:v>
                </c:pt>
                <c:pt idx="1983">
                  <c:v>0</c:v>
                </c:pt>
                <c:pt idx="1984">
                  <c:v>0</c:v>
                </c:pt>
                <c:pt idx="1985">
                  <c:v>0</c:v>
                </c:pt>
                <c:pt idx="1986">
                  <c:v>0</c:v>
                </c:pt>
                <c:pt idx="1987">
                  <c:v>0</c:v>
                </c:pt>
                <c:pt idx="1988">
                  <c:v>0</c:v>
                </c:pt>
                <c:pt idx="1989">
                  <c:v>0</c:v>
                </c:pt>
                <c:pt idx="1990">
                  <c:v>0</c:v>
                </c:pt>
                <c:pt idx="1991">
                  <c:v>0</c:v>
                </c:pt>
                <c:pt idx="1992">
                  <c:v>0</c:v>
                </c:pt>
                <c:pt idx="1993">
                  <c:v>0</c:v>
                </c:pt>
                <c:pt idx="1994">
                  <c:v>0</c:v>
                </c:pt>
                <c:pt idx="1995">
                  <c:v>0</c:v>
                </c:pt>
                <c:pt idx="1996">
                  <c:v>0</c:v>
                </c:pt>
                <c:pt idx="1997">
                  <c:v>0</c:v>
                </c:pt>
                <c:pt idx="1998">
                  <c:v>0</c:v>
                </c:pt>
                <c:pt idx="1999">
                  <c:v>0</c:v>
                </c:pt>
                <c:pt idx="2000">
                  <c:v>0</c:v>
                </c:pt>
                <c:pt idx="2001">
                  <c:v>0</c:v>
                </c:pt>
                <c:pt idx="2002">
                  <c:v>0</c:v>
                </c:pt>
                <c:pt idx="2003">
                  <c:v>0</c:v>
                </c:pt>
                <c:pt idx="2004">
                  <c:v>0</c:v>
                </c:pt>
                <c:pt idx="2005">
                  <c:v>0</c:v>
                </c:pt>
                <c:pt idx="2006">
                  <c:v>0</c:v>
                </c:pt>
                <c:pt idx="2007">
                  <c:v>0</c:v>
                </c:pt>
                <c:pt idx="2008">
                  <c:v>0</c:v>
                </c:pt>
                <c:pt idx="2009">
                  <c:v>0</c:v>
                </c:pt>
                <c:pt idx="2010">
                  <c:v>0</c:v>
                </c:pt>
                <c:pt idx="2011">
                  <c:v>0</c:v>
                </c:pt>
                <c:pt idx="2012">
                  <c:v>0</c:v>
                </c:pt>
                <c:pt idx="2013">
                  <c:v>0</c:v>
                </c:pt>
                <c:pt idx="2014">
                  <c:v>0</c:v>
                </c:pt>
                <c:pt idx="2015">
                  <c:v>0</c:v>
                </c:pt>
                <c:pt idx="2016">
                  <c:v>0</c:v>
                </c:pt>
                <c:pt idx="2017">
                  <c:v>0</c:v>
                </c:pt>
                <c:pt idx="2018">
                  <c:v>0</c:v>
                </c:pt>
                <c:pt idx="2019">
                  <c:v>0</c:v>
                </c:pt>
                <c:pt idx="2020">
                  <c:v>0</c:v>
                </c:pt>
                <c:pt idx="2021">
                  <c:v>0</c:v>
                </c:pt>
                <c:pt idx="2022">
                  <c:v>0</c:v>
                </c:pt>
                <c:pt idx="2023">
                  <c:v>0</c:v>
                </c:pt>
                <c:pt idx="2024">
                  <c:v>0</c:v>
                </c:pt>
                <c:pt idx="2025">
                  <c:v>0</c:v>
                </c:pt>
                <c:pt idx="2026">
                  <c:v>0</c:v>
                </c:pt>
                <c:pt idx="2027">
                  <c:v>0</c:v>
                </c:pt>
                <c:pt idx="2028">
                  <c:v>0</c:v>
                </c:pt>
                <c:pt idx="2029">
                  <c:v>0</c:v>
                </c:pt>
                <c:pt idx="2030">
                  <c:v>0</c:v>
                </c:pt>
                <c:pt idx="2031">
                  <c:v>0</c:v>
                </c:pt>
                <c:pt idx="2032">
                  <c:v>0</c:v>
                </c:pt>
                <c:pt idx="2033">
                  <c:v>0</c:v>
                </c:pt>
                <c:pt idx="2034">
                  <c:v>0</c:v>
                </c:pt>
                <c:pt idx="2035">
                  <c:v>0</c:v>
                </c:pt>
                <c:pt idx="2036">
                  <c:v>0</c:v>
                </c:pt>
                <c:pt idx="2037">
                  <c:v>0</c:v>
                </c:pt>
                <c:pt idx="2038">
                  <c:v>0</c:v>
                </c:pt>
                <c:pt idx="2039">
                  <c:v>0</c:v>
                </c:pt>
                <c:pt idx="2040">
                  <c:v>0</c:v>
                </c:pt>
                <c:pt idx="2041">
                  <c:v>0</c:v>
                </c:pt>
                <c:pt idx="2042">
                  <c:v>0</c:v>
                </c:pt>
                <c:pt idx="2043">
                  <c:v>0</c:v>
                </c:pt>
                <c:pt idx="2044">
                  <c:v>0</c:v>
                </c:pt>
                <c:pt idx="2045">
                  <c:v>0</c:v>
                </c:pt>
                <c:pt idx="2046">
                  <c:v>0</c:v>
                </c:pt>
                <c:pt idx="2047">
                  <c:v>0</c:v>
                </c:pt>
                <c:pt idx="2048">
                  <c:v>0</c:v>
                </c:pt>
                <c:pt idx="2049">
                  <c:v>0</c:v>
                </c:pt>
                <c:pt idx="2050">
                  <c:v>0</c:v>
                </c:pt>
                <c:pt idx="2051">
                  <c:v>0</c:v>
                </c:pt>
                <c:pt idx="2052">
                  <c:v>0</c:v>
                </c:pt>
                <c:pt idx="2053">
                  <c:v>0</c:v>
                </c:pt>
                <c:pt idx="2054">
                  <c:v>0</c:v>
                </c:pt>
                <c:pt idx="2055">
                  <c:v>0</c:v>
                </c:pt>
                <c:pt idx="2056">
                  <c:v>0</c:v>
                </c:pt>
                <c:pt idx="2057">
                  <c:v>0</c:v>
                </c:pt>
                <c:pt idx="2058">
                  <c:v>0</c:v>
                </c:pt>
                <c:pt idx="2059">
                  <c:v>0</c:v>
                </c:pt>
                <c:pt idx="2060">
                  <c:v>0</c:v>
                </c:pt>
                <c:pt idx="2061">
                  <c:v>0</c:v>
                </c:pt>
                <c:pt idx="2062">
                  <c:v>0</c:v>
                </c:pt>
                <c:pt idx="2063">
                  <c:v>0</c:v>
                </c:pt>
                <c:pt idx="2064">
                  <c:v>0</c:v>
                </c:pt>
                <c:pt idx="2065">
                  <c:v>0</c:v>
                </c:pt>
                <c:pt idx="2066">
                  <c:v>0</c:v>
                </c:pt>
                <c:pt idx="2067">
                  <c:v>0</c:v>
                </c:pt>
                <c:pt idx="2068">
                  <c:v>0</c:v>
                </c:pt>
                <c:pt idx="2069">
                  <c:v>0</c:v>
                </c:pt>
                <c:pt idx="2070">
                  <c:v>0</c:v>
                </c:pt>
                <c:pt idx="2071">
                  <c:v>0</c:v>
                </c:pt>
                <c:pt idx="2072">
                  <c:v>0</c:v>
                </c:pt>
                <c:pt idx="2073">
                  <c:v>0</c:v>
                </c:pt>
                <c:pt idx="2074">
                  <c:v>0</c:v>
                </c:pt>
                <c:pt idx="2075">
                  <c:v>0</c:v>
                </c:pt>
                <c:pt idx="2076">
                  <c:v>0</c:v>
                </c:pt>
                <c:pt idx="2077">
                  <c:v>0</c:v>
                </c:pt>
                <c:pt idx="2078">
                  <c:v>0</c:v>
                </c:pt>
                <c:pt idx="2079">
                  <c:v>0</c:v>
                </c:pt>
                <c:pt idx="2080">
                  <c:v>0</c:v>
                </c:pt>
                <c:pt idx="2081">
                  <c:v>0</c:v>
                </c:pt>
                <c:pt idx="2082">
                  <c:v>0</c:v>
                </c:pt>
                <c:pt idx="2083">
                  <c:v>0</c:v>
                </c:pt>
                <c:pt idx="2084">
                  <c:v>0</c:v>
                </c:pt>
                <c:pt idx="2085">
                  <c:v>0</c:v>
                </c:pt>
                <c:pt idx="2086">
                  <c:v>0</c:v>
                </c:pt>
                <c:pt idx="2087">
                  <c:v>0</c:v>
                </c:pt>
                <c:pt idx="2088">
                  <c:v>0</c:v>
                </c:pt>
                <c:pt idx="2089">
                  <c:v>0</c:v>
                </c:pt>
                <c:pt idx="2090">
                  <c:v>0</c:v>
                </c:pt>
                <c:pt idx="2091">
                  <c:v>0</c:v>
                </c:pt>
                <c:pt idx="2092">
                  <c:v>0</c:v>
                </c:pt>
                <c:pt idx="2093">
                  <c:v>0</c:v>
                </c:pt>
                <c:pt idx="2094">
                  <c:v>0</c:v>
                </c:pt>
                <c:pt idx="2095">
                  <c:v>0</c:v>
                </c:pt>
                <c:pt idx="2096">
                  <c:v>0</c:v>
                </c:pt>
                <c:pt idx="2097">
                  <c:v>0</c:v>
                </c:pt>
                <c:pt idx="2098">
                  <c:v>0</c:v>
                </c:pt>
                <c:pt idx="2099">
                  <c:v>0</c:v>
                </c:pt>
                <c:pt idx="2100">
                  <c:v>0</c:v>
                </c:pt>
                <c:pt idx="2101">
                  <c:v>0</c:v>
                </c:pt>
                <c:pt idx="2102">
                  <c:v>0</c:v>
                </c:pt>
                <c:pt idx="2103">
                  <c:v>0</c:v>
                </c:pt>
                <c:pt idx="2104">
                  <c:v>0</c:v>
                </c:pt>
                <c:pt idx="2105">
                  <c:v>0</c:v>
                </c:pt>
                <c:pt idx="2106">
                  <c:v>0</c:v>
                </c:pt>
                <c:pt idx="2107">
                  <c:v>0</c:v>
                </c:pt>
                <c:pt idx="2108">
                  <c:v>0</c:v>
                </c:pt>
                <c:pt idx="2109">
                  <c:v>0</c:v>
                </c:pt>
                <c:pt idx="2110">
                  <c:v>0</c:v>
                </c:pt>
                <c:pt idx="2111">
                  <c:v>0</c:v>
                </c:pt>
                <c:pt idx="2112">
                  <c:v>0</c:v>
                </c:pt>
                <c:pt idx="2113">
                  <c:v>0</c:v>
                </c:pt>
                <c:pt idx="2114">
                  <c:v>0</c:v>
                </c:pt>
                <c:pt idx="2115">
                  <c:v>0</c:v>
                </c:pt>
                <c:pt idx="2116">
                  <c:v>0</c:v>
                </c:pt>
                <c:pt idx="2117">
                  <c:v>0</c:v>
                </c:pt>
                <c:pt idx="2118">
                  <c:v>0</c:v>
                </c:pt>
                <c:pt idx="2119">
                  <c:v>0</c:v>
                </c:pt>
                <c:pt idx="2120">
                  <c:v>0</c:v>
                </c:pt>
                <c:pt idx="2121">
                  <c:v>0</c:v>
                </c:pt>
                <c:pt idx="2122">
                  <c:v>0</c:v>
                </c:pt>
                <c:pt idx="2123">
                  <c:v>0</c:v>
                </c:pt>
                <c:pt idx="2124">
                  <c:v>0</c:v>
                </c:pt>
                <c:pt idx="2125">
                  <c:v>0</c:v>
                </c:pt>
                <c:pt idx="2126">
                  <c:v>0</c:v>
                </c:pt>
                <c:pt idx="2127">
                  <c:v>0</c:v>
                </c:pt>
                <c:pt idx="2128">
                  <c:v>0</c:v>
                </c:pt>
                <c:pt idx="2129">
                  <c:v>0</c:v>
                </c:pt>
                <c:pt idx="2130">
                  <c:v>0</c:v>
                </c:pt>
                <c:pt idx="2131">
                  <c:v>0</c:v>
                </c:pt>
                <c:pt idx="2132">
                  <c:v>0</c:v>
                </c:pt>
                <c:pt idx="2133">
                  <c:v>0</c:v>
                </c:pt>
                <c:pt idx="2134">
                  <c:v>0</c:v>
                </c:pt>
                <c:pt idx="2135">
                  <c:v>0</c:v>
                </c:pt>
                <c:pt idx="2136">
                  <c:v>0</c:v>
                </c:pt>
                <c:pt idx="2137">
                  <c:v>0</c:v>
                </c:pt>
                <c:pt idx="2138">
                  <c:v>0</c:v>
                </c:pt>
                <c:pt idx="2139">
                  <c:v>0</c:v>
                </c:pt>
                <c:pt idx="2140">
                  <c:v>0</c:v>
                </c:pt>
                <c:pt idx="2141">
                  <c:v>0</c:v>
                </c:pt>
                <c:pt idx="2142">
                  <c:v>0</c:v>
                </c:pt>
                <c:pt idx="2143">
                  <c:v>0</c:v>
                </c:pt>
                <c:pt idx="2144">
                  <c:v>0</c:v>
                </c:pt>
                <c:pt idx="2145">
                  <c:v>0</c:v>
                </c:pt>
                <c:pt idx="2146">
                  <c:v>0</c:v>
                </c:pt>
                <c:pt idx="2147">
                  <c:v>0</c:v>
                </c:pt>
                <c:pt idx="2148">
                  <c:v>0</c:v>
                </c:pt>
                <c:pt idx="2149">
                  <c:v>0</c:v>
                </c:pt>
                <c:pt idx="2150">
                  <c:v>0</c:v>
                </c:pt>
                <c:pt idx="2151">
                  <c:v>0</c:v>
                </c:pt>
                <c:pt idx="2152">
                  <c:v>0</c:v>
                </c:pt>
                <c:pt idx="2153">
                  <c:v>0</c:v>
                </c:pt>
                <c:pt idx="2154">
                  <c:v>0</c:v>
                </c:pt>
                <c:pt idx="2155">
                  <c:v>0</c:v>
                </c:pt>
                <c:pt idx="2156">
                  <c:v>0</c:v>
                </c:pt>
                <c:pt idx="2157">
                  <c:v>0</c:v>
                </c:pt>
                <c:pt idx="2158">
                  <c:v>0</c:v>
                </c:pt>
                <c:pt idx="2159">
                  <c:v>0</c:v>
                </c:pt>
                <c:pt idx="2160">
                  <c:v>0</c:v>
                </c:pt>
                <c:pt idx="2161">
                  <c:v>0</c:v>
                </c:pt>
                <c:pt idx="2162">
                  <c:v>0</c:v>
                </c:pt>
                <c:pt idx="2163">
                  <c:v>0</c:v>
                </c:pt>
                <c:pt idx="2164">
                  <c:v>0</c:v>
                </c:pt>
                <c:pt idx="2165">
                  <c:v>0</c:v>
                </c:pt>
                <c:pt idx="2166">
                  <c:v>0</c:v>
                </c:pt>
                <c:pt idx="2167">
                  <c:v>0</c:v>
                </c:pt>
                <c:pt idx="2168">
                  <c:v>0</c:v>
                </c:pt>
                <c:pt idx="2169">
                  <c:v>0</c:v>
                </c:pt>
                <c:pt idx="2170">
                  <c:v>0</c:v>
                </c:pt>
                <c:pt idx="2171">
                  <c:v>0</c:v>
                </c:pt>
                <c:pt idx="2172">
                  <c:v>0</c:v>
                </c:pt>
                <c:pt idx="2173">
                  <c:v>0</c:v>
                </c:pt>
                <c:pt idx="2174">
                  <c:v>0</c:v>
                </c:pt>
                <c:pt idx="2175">
                  <c:v>0</c:v>
                </c:pt>
                <c:pt idx="2176">
                  <c:v>0</c:v>
                </c:pt>
                <c:pt idx="2177">
                  <c:v>0</c:v>
                </c:pt>
                <c:pt idx="2178">
                  <c:v>0</c:v>
                </c:pt>
                <c:pt idx="2179">
                  <c:v>0</c:v>
                </c:pt>
                <c:pt idx="2180">
                  <c:v>0</c:v>
                </c:pt>
                <c:pt idx="2181">
                  <c:v>0</c:v>
                </c:pt>
                <c:pt idx="2182">
                  <c:v>0</c:v>
                </c:pt>
                <c:pt idx="2183">
                  <c:v>0</c:v>
                </c:pt>
                <c:pt idx="2184">
                  <c:v>0</c:v>
                </c:pt>
                <c:pt idx="2185">
                  <c:v>0</c:v>
                </c:pt>
                <c:pt idx="2186">
                  <c:v>0</c:v>
                </c:pt>
                <c:pt idx="2187">
                  <c:v>0</c:v>
                </c:pt>
                <c:pt idx="2188">
                  <c:v>0</c:v>
                </c:pt>
                <c:pt idx="2189">
                  <c:v>0</c:v>
                </c:pt>
                <c:pt idx="2190">
                  <c:v>0</c:v>
                </c:pt>
                <c:pt idx="2191">
                  <c:v>0</c:v>
                </c:pt>
                <c:pt idx="2192">
                  <c:v>0</c:v>
                </c:pt>
                <c:pt idx="2193">
                  <c:v>0</c:v>
                </c:pt>
                <c:pt idx="2194">
                  <c:v>0</c:v>
                </c:pt>
                <c:pt idx="2195">
                  <c:v>0</c:v>
                </c:pt>
                <c:pt idx="2196">
                  <c:v>0</c:v>
                </c:pt>
                <c:pt idx="2197">
                  <c:v>0</c:v>
                </c:pt>
                <c:pt idx="2198">
                  <c:v>0</c:v>
                </c:pt>
                <c:pt idx="2199">
                  <c:v>0</c:v>
                </c:pt>
                <c:pt idx="2200">
                  <c:v>0</c:v>
                </c:pt>
                <c:pt idx="2201">
                  <c:v>0</c:v>
                </c:pt>
                <c:pt idx="2202">
                  <c:v>0</c:v>
                </c:pt>
                <c:pt idx="2203">
                  <c:v>0</c:v>
                </c:pt>
                <c:pt idx="2204">
                  <c:v>0</c:v>
                </c:pt>
                <c:pt idx="2205">
                  <c:v>0</c:v>
                </c:pt>
                <c:pt idx="2206">
                  <c:v>0</c:v>
                </c:pt>
                <c:pt idx="2207">
                  <c:v>0</c:v>
                </c:pt>
                <c:pt idx="2208">
                  <c:v>0</c:v>
                </c:pt>
                <c:pt idx="2209">
                  <c:v>0</c:v>
                </c:pt>
                <c:pt idx="2210">
                  <c:v>0</c:v>
                </c:pt>
                <c:pt idx="2211">
                  <c:v>0</c:v>
                </c:pt>
                <c:pt idx="2212">
                  <c:v>0</c:v>
                </c:pt>
                <c:pt idx="2213">
                  <c:v>0</c:v>
                </c:pt>
                <c:pt idx="2214">
                  <c:v>0</c:v>
                </c:pt>
                <c:pt idx="2215">
                  <c:v>0</c:v>
                </c:pt>
                <c:pt idx="2216">
                  <c:v>0</c:v>
                </c:pt>
                <c:pt idx="2217">
                  <c:v>0</c:v>
                </c:pt>
                <c:pt idx="2218">
                  <c:v>0</c:v>
                </c:pt>
                <c:pt idx="2219">
                  <c:v>0</c:v>
                </c:pt>
                <c:pt idx="2220">
                  <c:v>0</c:v>
                </c:pt>
                <c:pt idx="2221">
                  <c:v>0</c:v>
                </c:pt>
                <c:pt idx="2222">
                  <c:v>0</c:v>
                </c:pt>
                <c:pt idx="2223">
                  <c:v>0</c:v>
                </c:pt>
                <c:pt idx="2224">
                  <c:v>0</c:v>
                </c:pt>
                <c:pt idx="2225">
                  <c:v>0</c:v>
                </c:pt>
                <c:pt idx="2226">
                  <c:v>0</c:v>
                </c:pt>
                <c:pt idx="2227">
                  <c:v>0</c:v>
                </c:pt>
                <c:pt idx="2228">
                  <c:v>0</c:v>
                </c:pt>
                <c:pt idx="2229">
                  <c:v>0</c:v>
                </c:pt>
                <c:pt idx="2230">
                  <c:v>0</c:v>
                </c:pt>
                <c:pt idx="2231">
                  <c:v>0</c:v>
                </c:pt>
                <c:pt idx="2232">
                  <c:v>0</c:v>
                </c:pt>
                <c:pt idx="2233">
                  <c:v>0</c:v>
                </c:pt>
                <c:pt idx="2234">
                  <c:v>0</c:v>
                </c:pt>
                <c:pt idx="2235">
                  <c:v>0</c:v>
                </c:pt>
                <c:pt idx="2236">
                  <c:v>0</c:v>
                </c:pt>
                <c:pt idx="2237">
                  <c:v>0</c:v>
                </c:pt>
                <c:pt idx="2238">
                  <c:v>0</c:v>
                </c:pt>
                <c:pt idx="2239">
                  <c:v>0</c:v>
                </c:pt>
                <c:pt idx="2240">
                  <c:v>0</c:v>
                </c:pt>
                <c:pt idx="2241">
                  <c:v>0</c:v>
                </c:pt>
                <c:pt idx="2242">
                  <c:v>0</c:v>
                </c:pt>
                <c:pt idx="2243">
                  <c:v>0</c:v>
                </c:pt>
                <c:pt idx="2244">
                  <c:v>0</c:v>
                </c:pt>
                <c:pt idx="2245">
                  <c:v>0</c:v>
                </c:pt>
                <c:pt idx="2246">
                  <c:v>0</c:v>
                </c:pt>
                <c:pt idx="2247">
                  <c:v>0</c:v>
                </c:pt>
                <c:pt idx="2248">
                  <c:v>0</c:v>
                </c:pt>
                <c:pt idx="2249">
                  <c:v>0</c:v>
                </c:pt>
                <c:pt idx="2250">
                  <c:v>0</c:v>
                </c:pt>
                <c:pt idx="2251">
                  <c:v>0</c:v>
                </c:pt>
                <c:pt idx="2252">
                  <c:v>0</c:v>
                </c:pt>
                <c:pt idx="2253">
                  <c:v>0</c:v>
                </c:pt>
                <c:pt idx="2254">
                  <c:v>0</c:v>
                </c:pt>
                <c:pt idx="2255">
                  <c:v>0</c:v>
                </c:pt>
                <c:pt idx="2256">
                  <c:v>0</c:v>
                </c:pt>
                <c:pt idx="2257">
                  <c:v>0</c:v>
                </c:pt>
                <c:pt idx="2258">
                  <c:v>0</c:v>
                </c:pt>
                <c:pt idx="2259">
                  <c:v>0</c:v>
                </c:pt>
                <c:pt idx="2260">
                  <c:v>0</c:v>
                </c:pt>
                <c:pt idx="2261">
                  <c:v>0</c:v>
                </c:pt>
                <c:pt idx="2262">
                  <c:v>0</c:v>
                </c:pt>
                <c:pt idx="2263">
                  <c:v>0</c:v>
                </c:pt>
                <c:pt idx="2264">
                  <c:v>0</c:v>
                </c:pt>
                <c:pt idx="2265">
                  <c:v>0</c:v>
                </c:pt>
                <c:pt idx="2266">
                  <c:v>0</c:v>
                </c:pt>
                <c:pt idx="2267">
                  <c:v>0</c:v>
                </c:pt>
                <c:pt idx="2268">
                  <c:v>0</c:v>
                </c:pt>
                <c:pt idx="2269">
                  <c:v>0</c:v>
                </c:pt>
                <c:pt idx="2270">
                  <c:v>0</c:v>
                </c:pt>
                <c:pt idx="2271">
                  <c:v>0</c:v>
                </c:pt>
                <c:pt idx="2272">
                  <c:v>0</c:v>
                </c:pt>
                <c:pt idx="2273">
                  <c:v>0</c:v>
                </c:pt>
                <c:pt idx="2274">
                  <c:v>0</c:v>
                </c:pt>
                <c:pt idx="2275">
                  <c:v>0</c:v>
                </c:pt>
                <c:pt idx="2276">
                  <c:v>0</c:v>
                </c:pt>
                <c:pt idx="2277">
                  <c:v>0</c:v>
                </c:pt>
                <c:pt idx="2278">
                  <c:v>0</c:v>
                </c:pt>
                <c:pt idx="2279">
                  <c:v>0</c:v>
                </c:pt>
                <c:pt idx="2280">
                  <c:v>0</c:v>
                </c:pt>
                <c:pt idx="2281">
                  <c:v>0</c:v>
                </c:pt>
                <c:pt idx="2282">
                  <c:v>0</c:v>
                </c:pt>
                <c:pt idx="2283">
                  <c:v>0</c:v>
                </c:pt>
                <c:pt idx="2284">
                  <c:v>0</c:v>
                </c:pt>
                <c:pt idx="2285">
                  <c:v>0</c:v>
                </c:pt>
                <c:pt idx="2286">
                  <c:v>0</c:v>
                </c:pt>
                <c:pt idx="2287">
                  <c:v>0</c:v>
                </c:pt>
                <c:pt idx="2288">
                  <c:v>0</c:v>
                </c:pt>
                <c:pt idx="2289">
                  <c:v>0</c:v>
                </c:pt>
                <c:pt idx="2290">
                  <c:v>0</c:v>
                </c:pt>
                <c:pt idx="2291">
                  <c:v>0</c:v>
                </c:pt>
                <c:pt idx="2292">
                  <c:v>0</c:v>
                </c:pt>
                <c:pt idx="2293">
                  <c:v>0</c:v>
                </c:pt>
                <c:pt idx="2294">
                  <c:v>0</c:v>
                </c:pt>
                <c:pt idx="2295">
                  <c:v>0</c:v>
                </c:pt>
                <c:pt idx="2296">
                  <c:v>0</c:v>
                </c:pt>
                <c:pt idx="2297">
                  <c:v>0</c:v>
                </c:pt>
                <c:pt idx="2298">
                  <c:v>0</c:v>
                </c:pt>
                <c:pt idx="2299">
                  <c:v>0</c:v>
                </c:pt>
                <c:pt idx="2300">
                  <c:v>0</c:v>
                </c:pt>
                <c:pt idx="2301">
                  <c:v>0</c:v>
                </c:pt>
                <c:pt idx="2302">
                  <c:v>0</c:v>
                </c:pt>
                <c:pt idx="2303">
                  <c:v>0</c:v>
                </c:pt>
                <c:pt idx="2304">
                  <c:v>0</c:v>
                </c:pt>
                <c:pt idx="2305">
                  <c:v>0</c:v>
                </c:pt>
                <c:pt idx="2306">
                  <c:v>0</c:v>
                </c:pt>
                <c:pt idx="2307">
                  <c:v>0</c:v>
                </c:pt>
                <c:pt idx="2308">
                  <c:v>0</c:v>
                </c:pt>
                <c:pt idx="2309">
                  <c:v>0</c:v>
                </c:pt>
                <c:pt idx="2310">
                  <c:v>0</c:v>
                </c:pt>
                <c:pt idx="2311">
                  <c:v>0</c:v>
                </c:pt>
                <c:pt idx="2312">
                  <c:v>0</c:v>
                </c:pt>
                <c:pt idx="2313">
                  <c:v>0</c:v>
                </c:pt>
                <c:pt idx="2314">
                  <c:v>0</c:v>
                </c:pt>
                <c:pt idx="2315">
                  <c:v>0</c:v>
                </c:pt>
                <c:pt idx="2316">
                  <c:v>0</c:v>
                </c:pt>
                <c:pt idx="2317">
                  <c:v>0</c:v>
                </c:pt>
                <c:pt idx="2318">
                  <c:v>0</c:v>
                </c:pt>
                <c:pt idx="2319">
                  <c:v>0</c:v>
                </c:pt>
                <c:pt idx="2320">
                  <c:v>0</c:v>
                </c:pt>
                <c:pt idx="2321">
                  <c:v>0</c:v>
                </c:pt>
                <c:pt idx="2322">
                  <c:v>0</c:v>
                </c:pt>
                <c:pt idx="2323">
                  <c:v>0</c:v>
                </c:pt>
                <c:pt idx="2324">
                  <c:v>0</c:v>
                </c:pt>
                <c:pt idx="2325">
                  <c:v>0</c:v>
                </c:pt>
                <c:pt idx="2326">
                  <c:v>0</c:v>
                </c:pt>
                <c:pt idx="2327">
                  <c:v>0</c:v>
                </c:pt>
                <c:pt idx="2328">
                  <c:v>0</c:v>
                </c:pt>
                <c:pt idx="2329">
                  <c:v>0</c:v>
                </c:pt>
                <c:pt idx="2330">
                  <c:v>0</c:v>
                </c:pt>
                <c:pt idx="2331">
                  <c:v>0</c:v>
                </c:pt>
                <c:pt idx="2332">
                  <c:v>0</c:v>
                </c:pt>
                <c:pt idx="2333">
                  <c:v>0</c:v>
                </c:pt>
                <c:pt idx="2334">
                  <c:v>0</c:v>
                </c:pt>
                <c:pt idx="2335">
                  <c:v>0</c:v>
                </c:pt>
                <c:pt idx="2336">
                  <c:v>0</c:v>
                </c:pt>
                <c:pt idx="2337">
                  <c:v>0</c:v>
                </c:pt>
                <c:pt idx="2338">
                  <c:v>0</c:v>
                </c:pt>
                <c:pt idx="2339">
                  <c:v>0</c:v>
                </c:pt>
                <c:pt idx="2340">
                  <c:v>0</c:v>
                </c:pt>
                <c:pt idx="2341">
                  <c:v>0</c:v>
                </c:pt>
                <c:pt idx="2342">
                  <c:v>0</c:v>
                </c:pt>
                <c:pt idx="2343">
                  <c:v>0</c:v>
                </c:pt>
                <c:pt idx="2344">
                  <c:v>0</c:v>
                </c:pt>
                <c:pt idx="2345">
                  <c:v>0</c:v>
                </c:pt>
                <c:pt idx="2346">
                  <c:v>0</c:v>
                </c:pt>
                <c:pt idx="2347">
                  <c:v>0</c:v>
                </c:pt>
                <c:pt idx="2348">
                  <c:v>0</c:v>
                </c:pt>
                <c:pt idx="2349">
                  <c:v>0</c:v>
                </c:pt>
                <c:pt idx="2350">
                  <c:v>0</c:v>
                </c:pt>
                <c:pt idx="2351">
                  <c:v>0</c:v>
                </c:pt>
                <c:pt idx="2352">
                  <c:v>0</c:v>
                </c:pt>
                <c:pt idx="2353">
                  <c:v>0</c:v>
                </c:pt>
                <c:pt idx="2354">
                  <c:v>0</c:v>
                </c:pt>
                <c:pt idx="2355">
                  <c:v>0</c:v>
                </c:pt>
                <c:pt idx="2356">
                  <c:v>0</c:v>
                </c:pt>
                <c:pt idx="2357">
                  <c:v>0</c:v>
                </c:pt>
                <c:pt idx="2358">
                  <c:v>0</c:v>
                </c:pt>
                <c:pt idx="2359">
                  <c:v>0</c:v>
                </c:pt>
                <c:pt idx="2360">
                  <c:v>0</c:v>
                </c:pt>
                <c:pt idx="2361">
                  <c:v>0</c:v>
                </c:pt>
                <c:pt idx="2362">
                  <c:v>0</c:v>
                </c:pt>
                <c:pt idx="2363">
                  <c:v>0</c:v>
                </c:pt>
                <c:pt idx="2364">
                  <c:v>0</c:v>
                </c:pt>
                <c:pt idx="2365">
                  <c:v>0</c:v>
                </c:pt>
                <c:pt idx="2366">
                  <c:v>0</c:v>
                </c:pt>
                <c:pt idx="2367">
                  <c:v>0</c:v>
                </c:pt>
                <c:pt idx="2368">
                  <c:v>0</c:v>
                </c:pt>
                <c:pt idx="2369">
                  <c:v>0</c:v>
                </c:pt>
                <c:pt idx="2370">
                  <c:v>0</c:v>
                </c:pt>
                <c:pt idx="2371">
                  <c:v>0</c:v>
                </c:pt>
                <c:pt idx="2372">
                  <c:v>0</c:v>
                </c:pt>
                <c:pt idx="2373">
                  <c:v>0</c:v>
                </c:pt>
                <c:pt idx="2374">
                  <c:v>0</c:v>
                </c:pt>
                <c:pt idx="2375">
                  <c:v>0</c:v>
                </c:pt>
                <c:pt idx="2376">
                  <c:v>0</c:v>
                </c:pt>
                <c:pt idx="2377">
                  <c:v>0</c:v>
                </c:pt>
                <c:pt idx="2378">
                  <c:v>0</c:v>
                </c:pt>
                <c:pt idx="2379">
                  <c:v>0</c:v>
                </c:pt>
                <c:pt idx="2380">
                  <c:v>0</c:v>
                </c:pt>
                <c:pt idx="2381">
                  <c:v>0</c:v>
                </c:pt>
                <c:pt idx="2382">
                  <c:v>0</c:v>
                </c:pt>
                <c:pt idx="2383">
                  <c:v>0</c:v>
                </c:pt>
                <c:pt idx="2384">
                  <c:v>0</c:v>
                </c:pt>
                <c:pt idx="2385">
                  <c:v>0</c:v>
                </c:pt>
                <c:pt idx="2386">
                  <c:v>0</c:v>
                </c:pt>
                <c:pt idx="2387">
                  <c:v>0</c:v>
                </c:pt>
                <c:pt idx="2388">
                  <c:v>0</c:v>
                </c:pt>
                <c:pt idx="2389">
                  <c:v>0</c:v>
                </c:pt>
                <c:pt idx="2390">
                  <c:v>0</c:v>
                </c:pt>
                <c:pt idx="2391">
                  <c:v>0</c:v>
                </c:pt>
                <c:pt idx="2392">
                  <c:v>0</c:v>
                </c:pt>
                <c:pt idx="2393">
                  <c:v>0</c:v>
                </c:pt>
                <c:pt idx="2394">
                  <c:v>0</c:v>
                </c:pt>
                <c:pt idx="2395">
                  <c:v>0</c:v>
                </c:pt>
                <c:pt idx="2396">
                  <c:v>0</c:v>
                </c:pt>
                <c:pt idx="2397">
                  <c:v>0</c:v>
                </c:pt>
                <c:pt idx="2398">
                  <c:v>0</c:v>
                </c:pt>
                <c:pt idx="2399">
                  <c:v>0</c:v>
                </c:pt>
                <c:pt idx="2400">
                  <c:v>0</c:v>
                </c:pt>
                <c:pt idx="2401">
                  <c:v>0</c:v>
                </c:pt>
                <c:pt idx="2402">
                  <c:v>0</c:v>
                </c:pt>
                <c:pt idx="2403">
                  <c:v>0</c:v>
                </c:pt>
                <c:pt idx="2404">
                  <c:v>0</c:v>
                </c:pt>
                <c:pt idx="2405">
                  <c:v>0</c:v>
                </c:pt>
                <c:pt idx="2406">
                  <c:v>0</c:v>
                </c:pt>
                <c:pt idx="2407">
                  <c:v>0</c:v>
                </c:pt>
                <c:pt idx="2408">
                  <c:v>0</c:v>
                </c:pt>
                <c:pt idx="2409">
                  <c:v>0</c:v>
                </c:pt>
                <c:pt idx="2410">
                  <c:v>0</c:v>
                </c:pt>
                <c:pt idx="2411">
                  <c:v>0</c:v>
                </c:pt>
                <c:pt idx="2412">
                  <c:v>0</c:v>
                </c:pt>
                <c:pt idx="2413">
                  <c:v>0</c:v>
                </c:pt>
                <c:pt idx="2414">
                  <c:v>0</c:v>
                </c:pt>
                <c:pt idx="2415">
                  <c:v>0</c:v>
                </c:pt>
                <c:pt idx="2416">
                  <c:v>0</c:v>
                </c:pt>
                <c:pt idx="2417">
                  <c:v>0</c:v>
                </c:pt>
                <c:pt idx="2418">
                  <c:v>0</c:v>
                </c:pt>
                <c:pt idx="2419">
                  <c:v>0</c:v>
                </c:pt>
                <c:pt idx="2420">
                  <c:v>0</c:v>
                </c:pt>
                <c:pt idx="2421">
                  <c:v>0</c:v>
                </c:pt>
                <c:pt idx="2422">
                  <c:v>0</c:v>
                </c:pt>
                <c:pt idx="2423">
                  <c:v>0</c:v>
                </c:pt>
                <c:pt idx="2424">
                  <c:v>0</c:v>
                </c:pt>
                <c:pt idx="2425">
                  <c:v>0</c:v>
                </c:pt>
                <c:pt idx="2426">
                  <c:v>0</c:v>
                </c:pt>
                <c:pt idx="2427">
                  <c:v>0</c:v>
                </c:pt>
                <c:pt idx="2428">
                  <c:v>0</c:v>
                </c:pt>
                <c:pt idx="2429">
                  <c:v>0</c:v>
                </c:pt>
                <c:pt idx="2430">
                  <c:v>0</c:v>
                </c:pt>
                <c:pt idx="2431">
                  <c:v>0</c:v>
                </c:pt>
                <c:pt idx="2432">
                  <c:v>0</c:v>
                </c:pt>
                <c:pt idx="2433">
                  <c:v>0</c:v>
                </c:pt>
                <c:pt idx="2434">
                  <c:v>0</c:v>
                </c:pt>
                <c:pt idx="2435">
                  <c:v>0</c:v>
                </c:pt>
                <c:pt idx="2436">
                  <c:v>0</c:v>
                </c:pt>
                <c:pt idx="2437">
                  <c:v>0</c:v>
                </c:pt>
                <c:pt idx="2438">
                  <c:v>0</c:v>
                </c:pt>
                <c:pt idx="2439">
                  <c:v>0</c:v>
                </c:pt>
                <c:pt idx="2440">
                  <c:v>0</c:v>
                </c:pt>
                <c:pt idx="2441">
                  <c:v>0</c:v>
                </c:pt>
                <c:pt idx="2442">
                  <c:v>0</c:v>
                </c:pt>
                <c:pt idx="2443">
                  <c:v>0</c:v>
                </c:pt>
                <c:pt idx="2444">
                  <c:v>0</c:v>
                </c:pt>
                <c:pt idx="2445">
                  <c:v>0</c:v>
                </c:pt>
                <c:pt idx="2446">
                  <c:v>0</c:v>
                </c:pt>
                <c:pt idx="2447">
                  <c:v>0</c:v>
                </c:pt>
                <c:pt idx="2448">
                  <c:v>0</c:v>
                </c:pt>
                <c:pt idx="2449">
                  <c:v>0</c:v>
                </c:pt>
                <c:pt idx="2450">
                  <c:v>0</c:v>
                </c:pt>
                <c:pt idx="2451">
                  <c:v>0</c:v>
                </c:pt>
                <c:pt idx="2452">
                  <c:v>0</c:v>
                </c:pt>
                <c:pt idx="2453">
                  <c:v>0</c:v>
                </c:pt>
                <c:pt idx="2454">
                  <c:v>0</c:v>
                </c:pt>
                <c:pt idx="2455">
                  <c:v>0</c:v>
                </c:pt>
                <c:pt idx="2456">
                  <c:v>0</c:v>
                </c:pt>
                <c:pt idx="2457">
                  <c:v>0</c:v>
                </c:pt>
                <c:pt idx="2458">
                  <c:v>0</c:v>
                </c:pt>
                <c:pt idx="2459">
                  <c:v>0</c:v>
                </c:pt>
                <c:pt idx="2460">
                  <c:v>0</c:v>
                </c:pt>
                <c:pt idx="2461">
                  <c:v>0</c:v>
                </c:pt>
                <c:pt idx="2462">
                  <c:v>0</c:v>
                </c:pt>
                <c:pt idx="2463">
                  <c:v>0</c:v>
                </c:pt>
                <c:pt idx="2464">
                  <c:v>0</c:v>
                </c:pt>
                <c:pt idx="2465">
                  <c:v>0</c:v>
                </c:pt>
                <c:pt idx="2466">
                  <c:v>0</c:v>
                </c:pt>
                <c:pt idx="2467">
                  <c:v>0</c:v>
                </c:pt>
                <c:pt idx="2468">
                  <c:v>0</c:v>
                </c:pt>
                <c:pt idx="2469">
                  <c:v>0</c:v>
                </c:pt>
                <c:pt idx="2470">
                  <c:v>0</c:v>
                </c:pt>
                <c:pt idx="2471">
                  <c:v>0</c:v>
                </c:pt>
                <c:pt idx="2472">
                  <c:v>0</c:v>
                </c:pt>
                <c:pt idx="2473">
                  <c:v>0</c:v>
                </c:pt>
                <c:pt idx="2474">
                  <c:v>0</c:v>
                </c:pt>
                <c:pt idx="2475">
                  <c:v>0</c:v>
                </c:pt>
                <c:pt idx="2476">
                  <c:v>0</c:v>
                </c:pt>
                <c:pt idx="2477">
                  <c:v>0</c:v>
                </c:pt>
                <c:pt idx="2478">
                  <c:v>0</c:v>
                </c:pt>
                <c:pt idx="2479">
                  <c:v>0</c:v>
                </c:pt>
                <c:pt idx="2480">
                  <c:v>0</c:v>
                </c:pt>
                <c:pt idx="2481">
                  <c:v>0</c:v>
                </c:pt>
                <c:pt idx="2482">
                  <c:v>0</c:v>
                </c:pt>
                <c:pt idx="2483">
                  <c:v>0</c:v>
                </c:pt>
                <c:pt idx="2484">
                  <c:v>0</c:v>
                </c:pt>
                <c:pt idx="2485">
                  <c:v>0</c:v>
                </c:pt>
                <c:pt idx="2486">
                  <c:v>0</c:v>
                </c:pt>
                <c:pt idx="2487">
                  <c:v>0</c:v>
                </c:pt>
                <c:pt idx="2488">
                  <c:v>0</c:v>
                </c:pt>
                <c:pt idx="2489">
                  <c:v>0</c:v>
                </c:pt>
                <c:pt idx="2490">
                  <c:v>0</c:v>
                </c:pt>
                <c:pt idx="2491">
                  <c:v>0</c:v>
                </c:pt>
                <c:pt idx="2492">
                  <c:v>0</c:v>
                </c:pt>
                <c:pt idx="2493">
                  <c:v>0</c:v>
                </c:pt>
                <c:pt idx="2494">
                  <c:v>0</c:v>
                </c:pt>
                <c:pt idx="2495">
                  <c:v>0</c:v>
                </c:pt>
                <c:pt idx="2496">
                  <c:v>0</c:v>
                </c:pt>
                <c:pt idx="2497">
                  <c:v>0</c:v>
                </c:pt>
                <c:pt idx="2498">
                  <c:v>0</c:v>
                </c:pt>
                <c:pt idx="2499">
                  <c:v>0</c:v>
                </c:pt>
                <c:pt idx="2500">
                  <c:v>0</c:v>
                </c:pt>
                <c:pt idx="2501">
                  <c:v>0</c:v>
                </c:pt>
                <c:pt idx="2502">
                  <c:v>0</c:v>
                </c:pt>
                <c:pt idx="2503">
                  <c:v>0</c:v>
                </c:pt>
                <c:pt idx="2504">
                  <c:v>0</c:v>
                </c:pt>
                <c:pt idx="2505">
                  <c:v>0</c:v>
                </c:pt>
                <c:pt idx="2506">
                  <c:v>0</c:v>
                </c:pt>
                <c:pt idx="2507">
                  <c:v>0</c:v>
                </c:pt>
                <c:pt idx="2508">
                  <c:v>0</c:v>
                </c:pt>
                <c:pt idx="2509">
                  <c:v>0</c:v>
                </c:pt>
                <c:pt idx="2510">
                  <c:v>0</c:v>
                </c:pt>
                <c:pt idx="2511">
                  <c:v>0</c:v>
                </c:pt>
                <c:pt idx="2512">
                  <c:v>0</c:v>
                </c:pt>
                <c:pt idx="2513">
                  <c:v>0</c:v>
                </c:pt>
                <c:pt idx="2514">
                  <c:v>0</c:v>
                </c:pt>
                <c:pt idx="2515">
                  <c:v>0</c:v>
                </c:pt>
                <c:pt idx="2516">
                  <c:v>0</c:v>
                </c:pt>
                <c:pt idx="2517">
                  <c:v>0</c:v>
                </c:pt>
                <c:pt idx="2518">
                  <c:v>0</c:v>
                </c:pt>
                <c:pt idx="2519">
                  <c:v>0</c:v>
                </c:pt>
                <c:pt idx="2520">
                  <c:v>0</c:v>
                </c:pt>
                <c:pt idx="2521">
                  <c:v>0</c:v>
                </c:pt>
                <c:pt idx="2522">
                  <c:v>0</c:v>
                </c:pt>
                <c:pt idx="2523">
                  <c:v>0</c:v>
                </c:pt>
                <c:pt idx="2524">
                  <c:v>0</c:v>
                </c:pt>
                <c:pt idx="2525">
                  <c:v>0</c:v>
                </c:pt>
                <c:pt idx="2526">
                  <c:v>0</c:v>
                </c:pt>
                <c:pt idx="2527">
                  <c:v>0</c:v>
                </c:pt>
                <c:pt idx="2528">
                  <c:v>0</c:v>
                </c:pt>
                <c:pt idx="2529">
                  <c:v>0</c:v>
                </c:pt>
                <c:pt idx="2530">
                  <c:v>0</c:v>
                </c:pt>
                <c:pt idx="2531">
                  <c:v>0</c:v>
                </c:pt>
                <c:pt idx="2532">
                  <c:v>0</c:v>
                </c:pt>
                <c:pt idx="2533">
                  <c:v>0</c:v>
                </c:pt>
                <c:pt idx="2534">
                  <c:v>0</c:v>
                </c:pt>
                <c:pt idx="2535">
                  <c:v>0</c:v>
                </c:pt>
                <c:pt idx="2536">
                  <c:v>0</c:v>
                </c:pt>
                <c:pt idx="2537">
                  <c:v>0</c:v>
                </c:pt>
                <c:pt idx="2538">
                  <c:v>0</c:v>
                </c:pt>
                <c:pt idx="2539">
                  <c:v>0</c:v>
                </c:pt>
                <c:pt idx="2540">
                  <c:v>0</c:v>
                </c:pt>
                <c:pt idx="2541">
                  <c:v>0</c:v>
                </c:pt>
                <c:pt idx="2542">
                  <c:v>0</c:v>
                </c:pt>
                <c:pt idx="2543">
                  <c:v>0</c:v>
                </c:pt>
                <c:pt idx="2544">
                  <c:v>0</c:v>
                </c:pt>
                <c:pt idx="2545">
                  <c:v>0</c:v>
                </c:pt>
                <c:pt idx="2546">
                  <c:v>0</c:v>
                </c:pt>
                <c:pt idx="2547">
                  <c:v>0</c:v>
                </c:pt>
                <c:pt idx="2548">
                  <c:v>0</c:v>
                </c:pt>
                <c:pt idx="2549">
                  <c:v>0</c:v>
                </c:pt>
                <c:pt idx="2550">
                  <c:v>0</c:v>
                </c:pt>
                <c:pt idx="2551">
                  <c:v>0</c:v>
                </c:pt>
                <c:pt idx="2552">
                  <c:v>0</c:v>
                </c:pt>
                <c:pt idx="2553">
                  <c:v>0</c:v>
                </c:pt>
                <c:pt idx="2554">
                  <c:v>0</c:v>
                </c:pt>
                <c:pt idx="2555">
                  <c:v>0</c:v>
                </c:pt>
                <c:pt idx="2556">
                  <c:v>0</c:v>
                </c:pt>
                <c:pt idx="2557">
                  <c:v>0</c:v>
                </c:pt>
                <c:pt idx="2558">
                  <c:v>0</c:v>
                </c:pt>
                <c:pt idx="2559">
                  <c:v>0</c:v>
                </c:pt>
                <c:pt idx="2560">
                  <c:v>0</c:v>
                </c:pt>
                <c:pt idx="2561">
                  <c:v>0</c:v>
                </c:pt>
                <c:pt idx="2562">
                  <c:v>0</c:v>
                </c:pt>
                <c:pt idx="2563">
                  <c:v>0</c:v>
                </c:pt>
                <c:pt idx="2564">
                  <c:v>0</c:v>
                </c:pt>
                <c:pt idx="2565">
                  <c:v>0</c:v>
                </c:pt>
                <c:pt idx="2566">
                  <c:v>0</c:v>
                </c:pt>
                <c:pt idx="2567">
                  <c:v>0</c:v>
                </c:pt>
                <c:pt idx="2568">
                  <c:v>0</c:v>
                </c:pt>
                <c:pt idx="2569">
                  <c:v>0</c:v>
                </c:pt>
                <c:pt idx="2570">
                  <c:v>0</c:v>
                </c:pt>
                <c:pt idx="2571">
                  <c:v>0</c:v>
                </c:pt>
                <c:pt idx="2572">
                  <c:v>0</c:v>
                </c:pt>
                <c:pt idx="2573">
                  <c:v>0</c:v>
                </c:pt>
                <c:pt idx="2574">
                  <c:v>0</c:v>
                </c:pt>
                <c:pt idx="2575">
                  <c:v>0</c:v>
                </c:pt>
                <c:pt idx="2576">
                  <c:v>0</c:v>
                </c:pt>
                <c:pt idx="2577">
                  <c:v>0</c:v>
                </c:pt>
                <c:pt idx="2578">
                  <c:v>0</c:v>
                </c:pt>
                <c:pt idx="2579">
                  <c:v>0</c:v>
                </c:pt>
                <c:pt idx="2580">
                  <c:v>0</c:v>
                </c:pt>
                <c:pt idx="2581">
                  <c:v>0</c:v>
                </c:pt>
                <c:pt idx="2582">
                  <c:v>0</c:v>
                </c:pt>
                <c:pt idx="2583">
                  <c:v>0</c:v>
                </c:pt>
                <c:pt idx="2584">
                  <c:v>0</c:v>
                </c:pt>
                <c:pt idx="2585">
                  <c:v>0</c:v>
                </c:pt>
                <c:pt idx="2586">
                  <c:v>0</c:v>
                </c:pt>
                <c:pt idx="2587">
                  <c:v>0</c:v>
                </c:pt>
                <c:pt idx="2588">
                  <c:v>0</c:v>
                </c:pt>
                <c:pt idx="2589">
                  <c:v>0</c:v>
                </c:pt>
                <c:pt idx="2590">
                  <c:v>0</c:v>
                </c:pt>
                <c:pt idx="2591">
                  <c:v>0</c:v>
                </c:pt>
                <c:pt idx="2592">
                  <c:v>0</c:v>
                </c:pt>
                <c:pt idx="2593">
                  <c:v>0</c:v>
                </c:pt>
                <c:pt idx="2594">
                  <c:v>0</c:v>
                </c:pt>
                <c:pt idx="2595">
                  <c:v>0</c:v>
                </c:pt>
                <c:pt idx="2596">
                  <c:v>0</c:v>
                </c:pt>
                <c:pt idx="2597">
                  <c:v>0</c:v>
                </c:pt>
                <c:pt idx="2598">
                  <c:v>0</c:v>
                </c:pt>
                <c:pt idx="2599">
                  <c:v>0</c:v>
                </c:pt>
                <c:pt idx="2600">
                  <c:v>0</c:v>
                </c:pt>
                <c:pt idx="2601">
                  <c:v>0</c:v>
                </c:pt>
                <c:pt idx="2602">
                  <c:v>0</c:v>
                </c:pt>
                <c:pt idx="2603">
                  <c:v>0</c:v>
                </c:pt>
                <c:pt idx="2604">
                  <c:v>0</c:v>
                </c:pt>
                <c:pt idx="2605">
                  <c:v>0</c:v>
                </c:pt>
                <c:pt idx="2606">
                  <c:v>0</c:v>
                </c:pt>
                <c:pt idx="2607">
                  <c:v>0</c:v>
                </c:pt>
                <c:pt idx="2608">
                  <c:v>0</c:v>
                </c:pt>
                <c:pt idx="2609">
                  <c:v>0</c:v>
                </c:pt>
                <c:pt idx="2610">
                  <c:v>0</c:v>
                </c:pt>
                <c:pt idx="2611">
                  <c:v>0</c:v>
                </c:pt>
                <c:pt idx="2612">
                  <c:v>0</c:v>
                </c:pt>
                <c:pt idx="2613">
                  <c:v>0</c:v>
                </c:pt>
                <c:pt idx="2614">
                  <c:v>0</c:v>
                </c:pt>
                <c:pt idx="2615">
                  <c:v>0</c:v>
                </c:pt>
                <c:pt idx="2616">
                  <c:v>0</c:v>
                </c:pt>
                <c:pt idx="2617">
                  <c:v>0</c:v>
                </c:pt>
                <c:pt idx="2618">
                  <c:v>0</c:v>
                </c:pt>
                <c:pt idx="2619">
                  <c:v>0</c:v>
                </c:pt>
                <c:pt idx="2620">
                  <c:v>0</c:v>
                </c:pt>
                <c:pt idx="2621">
                  <c:v>0</c:v>
                </c:pt>
                <c:pt idx="2622">
                  <c:v>0</c:v>
                </c:pt>
                <c:pt idx="2623">
                  <c:v>0</c:v>
                </c:pt>
                <c:pt idx="2624">
                  <c:v>0</c:v>
                </c:pt>
                <c:pt idx="2625">
                  <c:v>0</c:v>
                </c:pt>
                <c:pt idx="2626">
                  <c:v>0</c:v>
                </c:pt>
                <c:pt idx="2627">
                  <c:v>0</c:v>
                </c:pt>
                <c:pt idx="2628">
                  <c:v>0</c:v>
                </c:pt>
                <c:pt idx="2629">
                  <c:v>0</c:v>
                </c:pt>
                <c:pt idx="2630">
                  <c:v>0</c:v>
                </c:pt>
                <c:pt idx="2631">
                  <c:v>0</c:v>
                </c:pt>
                <c:pt idx="2632">
                  <c:v>0</c:v>
                </c:pt>
                <c:pt idx="2633">
                  <c:v>0</c:v>
                </c:pt>
                <c:pt idx="2634">
                  <c:v>0</c:v>
                </c:pt>
                <c:pt idx="2635">
                  <c:v>0</c:v>
                </c:pt>
                <c:pt idx="2636">
                  <c:v>0</c:v>
                </c:pt>
                <c:pt idx="2637">
                  <c:v>0</c:v>
                </c:pt>
                <c:pt idx="2638">
                  <c:v>0</c:v>
                </c:pt>
                <c:pt idx="2639">
                  <c:v>0</c:v>
                </c:pt>
                <c:pt idx="2640">
                  <c:v>0</c:v>
                </c:pt>
              </c:numCache>
            </c:numRef>
          </c:yVal>
          <c:smooth val="1"/>
          <c:extLst>
            <c:ext xmlns:c16="http://schemas.microsoft.com/office/drawing/2014/chart" uri="{C3380CC4-5D6E-409C-BE32-E72D297353CC}">
              <c16:uniqueId val="{00000000-7ECF-3049-98E2-295C9318E1ED}"/>
            </c:ext>
          </c:extLst>
        </c:ser>
        <c:ser>
          <c:idx val="1"/>
          <c:order val="1"/>
          <c:tx>
            <c:v>RAS</c:v>
          </c:tx>
          <c:spPr>
            <a:ln w="28575">
              <a:noFill/>
            </a:ln>
          </c:spPr>
          <c:marker>
            <c:symbol val="circle"/>
            <c:size val="7"/>
            <c:spPr>
              <a:noFill/>
              <a:ln>
                <a:solidFill>
                  <a:schemeClr val="tx1"/>
                </a:solidFill>
                <a:prstDash val="solid"/>
              </a:ln>
            </c:spPr>
          </c:marker>
          <c:xVal>
            <c:numRef>
              <c:f>[2]nitrate!$E$4:$E$51</c:f>
              <c:numCache>
                <c:formatCode>General</c:formatCode>
                <c:ptCount val="4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numCache>
            </c:numRef>
          </c:xVal>
          <c:yVal>
            <c:numRef>
              <c:f>[2]nitrate!$I$4:$I$51</c:f>
              <c:numCache>
                <c:formatCode>General</c:formatCode>
                <c:ptCount val="4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numCache>
            </c:numRef>
          </c:yVal>
          <c:smooth val="1"/>
          <c:extLst>
            <c:ext xmlns:c16="http://schemas.microsoft.com/office/drawing/2014/chart" uri="{C3380CC4-5D6E-409C-BE32-E72D297353CC}">
              <c16:uniqueId val="{00000001-7ECF-3049-98E2-295C9318E1ED}"/>
            </c:ext>
          </c:extLst>
        </c:ser>
        <c:dLbls>
          <c:showLegendKey val="0"/>
          <c:showVal val="0"/>
          <c:showCatName val="0"/>
          <c:showSerName val="0"/>
          <c:showPercent val="0"/>
          <c:showBubbleSize val="0"/>
        </c:dLbls>
        <c:axId val="70127279"/>
        <c:axId val="1"/>
      </c:scatterChart>
      <c:valAx>
        <c:axId val="70127279"/>
        <c:scaling>
          <c:orientation val="minMax"/>
          <c:max val="40560"/>
          <c:min val="40433"/>
        </c:scaling>
        <c:delete val="0"/>
        <c:axPos val="b"/>
        <c:numFmt formatCode="yyyy\-mm\-dd;@" sourceLinked="0"/>
        <c:majorTickMark val="out"/>
        <c:minorTickMark val="none"/>
        <c:tickLblPos val="nextTo"/>
        <c:spPr>
          <a:ln w="3175">
            <a:solidFill>
              <a:srgbClr val="808080"/>
            </a:solidFill>
            <a:prstDash val="solid"/>
          </a:ln>
        </c:spPr>
        <c:txPr>
          <a:bodyPr rot="0" vert="horz"/>
          <a:lstStyle/>
          <a:p>
            <a:pPr>
              <a:defRPr sz="1000" b="0" i="0" u="none" strike="noStrike" baseline="0">
                <a:solidFill>
                  <a:srgbClr val="000000"/>
                </a:solidFill>
                <a:latin typeface="Calibri"/>
                <a:ea typeface="Calibri"/>
                <a:cs typeface="Calibri"/>
              </a:defRPr>
            </a:pPr>
            <a:endParaRPr lang="en-US"/>
          </a:p>
        </c:txPr>
        <c:crossAx val="1"/>
        <c:crosses val="autoZero"/>
        <c:crossBetween val="midCat"/>
      </c:valAx>
      <c:valAx>
        <c:axId val="1"/>
        <c:scaling>
          <c:orientation val="minMax"/>
        </c:scaling>
        <c:delete val="0"/>
        <c:axPos val="l"/>
        <c:majorGridlines>
          <c:spPr>
            <a:ln w="3175">
              <a:solidFill>
                <a:srgbClr val="808080"/>
              </a:solidFill>
              <a:prstDash val="solid"/>
            </a:ln>
          </c:spPr>
        </c:majorGridlines>
        <c:title>
          <c:tx>
            <c:rich>
              <a:bodyPr/>
              <a:lstStyle/>
              <a:p>
                <a:pPr>
                  <a:defRPr sz="1000" b="1" i="0" u="none" strike="noStrike" baseline="0">
                    <a:solidFill>
                      <a:srgbClr val="000000"/>
                    </a:solidFill>
                    <a:latin typeface="Arial"/>
                    <a:ea typeface="Arial"/>
                    <a:cs typeface="Arial"/>
                  </a:defRPr>
                </a:pPr>
                <a:r>
                  <a:rPr lang="en-US"/>
                  <a:t>Nitrate uM</a:t>
                </a:r>
              </a:p>
            </c:rich>
          </c:tx>
          <c:overlay val="0"/>
          <c:spPr>
            <a:noFill/>
            <a:ln w="25400">
              <a:noFill/>
            </a:ln>
          </c:spPr>
        </c:title>
        <c:numFmt formatCode="General" sourceLinked="1"/>
        <c:majorTickMark val="out"/>
        <c:minorTickMark val="none"/>
        <c:tickLblPos val="nextTo"/>
        <c:spPr>
          <a:ln w="3175">
            <a:solidFill>
              <a:srgbClr val="808080"/>
            </a:solidFill>
            <a:prstDash val="solid"/>
          </a:ln>
        </c:spPr>
        <c:txPr>
          <a:bodyPr rot="0" vert="horz"/>
          <a:lstStyle/>
          <a:p>
            <a:pPr>
              <a:defRPr sz="1000" b="0" i="0" u="none" strike="noStrike" baseline="0">
                <a:solidFill>
                  <a:srgbClr val="000000"/>
                </a:solidFill>
                <a:latin typeface="Calibri"/>
                <a:ea typeface="Calibri"/>
                <a:cs typeface="Calibri"/>
              </a:defRPr>
            </a:pPr>
            <a:endParaRPr lang="en-US"/>
          </a:p>
        </c:txPr>
        <c:crossAx val="70127279"/>
        <c:crosses val="autoZero"/>
        <c:crossBetween val="midCat"/>
      </c:valAx>
      <c:spPr>
        <a:solidFill>
          <a:srgbClr val="FFFFFF"/>
        </a:solidFill>
        <a:ln w="25400">
          <a:solidFill>
            <a:srgbClr val="000000"/>
          </a:solidFill>
          <a:prstDash val="solid"/>
        </a:ln>
      </c:spPr>
    </c:plotArea>
    <c:legend>
      <c:legendPos val="r"/>
      <c:layout>
        <c:manualLayout>
          <c:xMode val="edge"/>
          <c:yMode val="edge"/>
          <c:x val="0.37273138610482676"/>
          <c:y val="0.76566125290023201"/>
          <c:w val="0.20655805664741339"/>
          <c:h val="8.3526682134570818E-2"/>
        </c:manualLayout>
      </c:layout>
      <c:overlay val="0"/>
      <c:spPr>
        <a:no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808080"/>
      </a:solidFill>
      <a:prstDash val="solid"/>
    </a:ln>
  </c:spPr>
  <c:txPr>
    <a:bodyPr/>
    <a:lstStyle/>
    <a:p>
      <a:pPr>
        <a:defRPr sz="1000" b="0" i="0" u="none" strike="noStrike" baseline="0">
          <a:solidFill>
            <a:srgbClr val="000000"/>
          </a:solidFill>
          <a:latin typeface="Calibri"/>
          <a:ea typeface="Calibri"/>
          <a:cs typeface="Calibri"/>
        </a:defRPr>
      </a:pPr>
      <a:endParaRPr lang="en-US"/>
    </a:p>
  </c:txPr>
  <c:printSettings>
    <c:headerFooter alignWithMargins="0"/>
    <c:pageMargins b="0.74803149606299213" l="0.70866141732283516" r="0.70866141732283516" t="0.74803149606299213" header="0.31496062992126012" footer="0.31496062992126012"/>
    <c:pageSetup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GB"/>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200" b="0" i="0" u="none" strike="noStrike" baseline="0">
                <a:solidFill>
                  <a:srgbClr val="000000"/>
                </a:solidFill>
                <a:latin typeface="Arial"/>
                <a:ea typeface="Arial"/>
                <a:cs typeface="Arial"/>
              </a:defRPr>
            </a:pPr>
            <a:r>
              <a:rPr lang="en-US"/>
              <a:t>RAS 2 Pulse7 nutrients, CTD cast results shown as solid colour</a:t>
            </a:r>
          </a:p>
        </c:rich>
      </c:tx>
      <c:layout>
        <c:manualLayout>
          <c:xMode val="edge"/>
          <c:yMode val="edge"/>
          <c:x val="0.21429029117839143"/>
          <c:y val="4.8055959024539407E-2"/>
        </c:manualLayout>
      </c:layout>
      <c:overlay val="0"/>
      <c:spPr>
        <a:noFill/>
        <a:ln w="25400">
          <a:noFill/>
        </a:ln>
      </c:spPr>
    </c:title>
    <c:autoTitleDeleted val="0"/>
    <c:plotArea>
      <c:layout>
        <c:manualLayout>
          <c:layoutTarget val="inner"/>
          <c:xMode val="edge"/>
          <c:yMode val="edge"/>
          <c:x val="9.9025367357665428E-2"/>
          <c:y val="3.2499944549184874E-2"/>
          <c:w val="0.71810607271806759"/>
          <c:h val="0.84008759842519687"/>
        </c:manualLayout>
      </c:layout>
      <c:lineChart>
        <c:grouping val="standard"/>
        <c:varyColors val="0"/>
        <c:ser>
          <c:idx val="1"/>
          <c:order val="0"/>
          <c:tx>
            <c:strRef>
              <c:f>nuts!$I$37</c:f>
              <c:strCache>
                <c:ptCount val="1"/>
                <c:pt idx="0">
                  <c:v>phosphate</c:v>
                </c:pt>
              </c:strCache>
            </c:strRef>
          </c:tx>
          <c:spPr>
            <a:ln w="12700">
              <a:solidFill>
                <a:srgbClr val="DD2D32"/>
              </a:solidFill>
              <a:prstDash val="solid"/>
            </a:ln>
          </c:spPr>
          <c:marker>
            <c:symbol val="circle"/>
            <c:size val="9"/>
            <c:spPr>
              <a:noFill/>
              <a:ln>
                <a:solidFill>
                  <a:srgbClr val="800000"/>
                </a:solidFill>
              </a:ln>
            </c:spPr>
          </c:marker>
          <c:dPt>
            <c:idx val="24"/>
            <c:marker>
              <c:spPr>
                <a:solidFill>
                  <a:srgbClr val="E46C0A"/>
                </a:solidFill>
                <a:ln>
                  <a:solidFill>
                    <a:srgbClr val="900000"/>
                  </a:solidFill>
                  <a:prstDash val="solid"/>
                </a:ln>
                <a:effectLst>
                  <a:outerShdw dist="35921" dir="2700000" algn="br">
                    <a:srgbClr val="000000"/>
                  </a:outerShdw>
                </a:effectLst>
              </c:spPr>
            </c:marker>
            <c:bubble3D val="0"/>
            <c:spPr>
              <a:ln w="12700">
                <a:solidFill>
                  <a:srgbClr val="DD2D32"/>
                </a:solidFill>
                <a:prstDash val="solid"/>
              </a:ln>
            </c:spPr>
            <c:extLst>
              <c:ext xmlns:c16="http://schemas.microsoft.com/office/drawing/2014/chart" uri="{C3380CC4-5D6E-409C-BE32-E72D297353CC}">
                <c16:uniqueId val="{00000001-7161-9B4D-9423-8EACE729DBC8}"/>
              </c:ext>
            </c:extLst>
          </c:dPt>
          <c:cat>
            <c:numRef>
              <c:f>nuts!$G$38:$G$62</c:f>
              <c:numCache>
                <c:formatCode>d/mm/yyyy;@</c:formatCode>
                <c:ptCount val="25"/>
                <c:pt idx="0">
                  <c:v>38971</c:v>
                </c:pt>
                <c:pt idx="1">
                  <c:v>38980</c:v>
                </c:pt>
                <c:pt idx="2">
                  <c:v>38989</c:v>
                </c:pt>
                <c:pt idx="3">
                  <c:v>38998</c:v>
                </c:pt>
                <c:pt idx="4">
                  <c:v>39007</c:v>
                </c:pt>
                <c:pt idx="5">
                  <c:v>39016</c:v>
                </c:pt>
                <c:pt idx="6">
                  <c:v>39025</c:v>
                </c:pt>
                <c:pt idx="7">
                  <c:v>39034</c:v>
                </c:pt>
                <c:pt idx="8">
                  <c:v>39043</c:v>
                </c:pt>
                <c:pt idx="9">
                  <c:v>39052</c:v>
                </c:pt>
                <c:pt idx="10">
                  <c:v>39061</c:v>
                </c:pt>
                <c:pt idx="11">
                  <c:v>39070</c:v>
                </c:pt>
                <c:pt idx="12">
                  <c:v>39079</c:v>
                </c:pt>
                <c:pt idx="13">
                  <c:v>39088</c:v>
                </c:pt>
                <c:pt idx="14">
                  <c:v>39097</c:v>
                </c:pt>
                <c:pt idx="15">
                  <c:v>39106</c:v>
                </c:pt>
                <c:pt idx="16">
                  <c:v>39115</c:v>
                </c:pt>
                <c:pt idx="17">
                  <c:v>39124</c:v>
                </c:pt>
                <c:pt idx="18">
                  <c:v>39133</c:v>
                </c:pt>
                <c:pt idx="19">
                  <c:v>39142</c:v>
                </c:pt>
                <c:pt idx="20">
                  <c:v>39151</c:v>
                </c:pt>
                <c:pt idx="21">
                  <c:v>39160</c:v>
                </c:pt>
                <c:pt idx="22">
                  <c:v>39169</c:v>
                </c:pt>
                <c:pt idx="23">
                  <c:v>39178</c:v>
                </c:pt>
                <c:pt idx="24" formatCode="m/d/yy">
                  <c:v>39191</c:v>
                </c:pt>
              </c:numCache>
            </c:numRef>
          </c:cat>
          <c:val>
            <c:numRef>
              <c:f>nuts!$I$38:$I$62</c:f>
              <c:numCache>
                <c:formatCode>0.00</c:formatCode>
                <c:ptCount val="25"/>
                <c:pt idx="0">
                  <c:v>1.0018713453210379</c:v>
                </c:pt>
                <c:pt idx="1">
                  <c:v>1.0206895878194846</c:v>
                </c:pt>
                <c:pt idx="2">
                  <c:v>3.8686944266088612</c:v>
                </c:pt>
                <c:pt idx="3">
                  <c:v>1.1063582002245311</c:v>
                </c:pt>
                <c:pt idx="4">
                  <c:v>1.0451271268360722</c:v>
                </c:pt>
                <c:pt idx="5">
                  <c:v>1.1397307059472164</c:v>
                </c:pt>
                <c:pt idx="6">
                  <c:v>1.180993215308193</c:v>
                </c:pt>
                <c:pt idx="7">
                  <c:v>0.79126546117507313</c:v>
                </c:pt>
                <c:pt idx="8">
                  <c:v>1.1096034636216663</c:v>
                </c:pt>
                <c:pt idx="9">
                  <c:v>1.2384295773814626</c:v>
                </c:pt>
                <c:pt idx="10">
                  <c:v>0.99215595990582828</c:v>
                </c:pt>
                <c:pt idx="11">
                  <c:v>1.0045056790577775</c:v>
                </c:pt>
                <c:pt idx="12">
                  <c:v>0.90404548257453743</c:v>
                </c:pt>
                <c:pt idx="13">
                  <c:v>0.95660117255728827</c:v>
                </c:pt>
                <c:pt idx="14">
                  <c:v>0.98250081006453471</c:v>
                </c:pt>
                <c:pt idx="15">
                  <c:v>0.82723617647901537</c:v>
                </c:pt>
                <c:pt idx="16">
                  <c:v>0.80559634694387539</c:v>
                </c:pt>
                <c:pt idx="17">
                  <c:v>0.8255996511704411</c:v>
                </c:pt>
                <c:pt idx="18">
                  <c:v>0.85553137178505101</c:v>
                </c:pt>
                <c:pt idx="19">
                  <c:v>0.85862740274628691</c:v>
                </c:pt>
                <c:pt idx="20">
                  <c:v>0.99577292186152233</c:v>
                </c:pt>
                <c:pt idx="21">
                  <c:v>0.88279693714838559</c:v>
                </c:pt>
                <c:pt idx="22">
                  <c:v>0.83077675731405565</c:v>
                </c:pt>
                <c:pt idx="23">
                  <c:v>0.80634607723952134</c:v>
                </c:pt>
                <c:pt idx="24">
                  <c:v>0.74527227878570501</c:v>
                </c:pt>
              </c:numCache>
            </c:numRef>
          </c:val>
          <c:smooth val="0"/>
          <c:extLst>
            <c:ext xmlns:c16="http://schemas.microsoft.com/office/drawing/2014/chart" uri="{C3380CC4-5D6E-409C-BE32-E72D297353CC}">
              <c16:uniqueId val="{00000002-7161-9B4D-9423-8EACE729DBC8}"/>
            </c:ext>
          </c:extLst>
        </c:ser>
        <c:ser>
          <c:idx val="2"/>
          <c:order val="1"/>
          <c:tx>
            <c:strRef>
              <c:f>nuts!$J$37</c:f>
              <c:strCache>
                <c:ptCount val="1"/>
                <c:pt idx="0">
                  <c:v>silicate</c:v>
                </c:pt>
              </c:strCache>
            </c:strRef>
          </c:tx>
          <c:spPr>
            <a:ln w="12700">
              <a:solidFill>
                <a:srgbClr val="008080"/>
              </a:solidFill>
              <a:prstDash val="solid"/>
            </a:ln>
          </c:spPr>
          <c:marker>
            <c:symbol val="circle"/>
            <c:size val="9"/>
            <c:spPr>
              <a:noFill/>
              <a:ln>
                <a:solidFill>
                  <a:schemeClr val="tx2">
                    <a:lumMod val="60000"/>
                    <a:lumOff val="40000"/>
                  </a:schemeClr>
                </a:solidFill>
              </a:ln>
            </c:spPr>
          </c:marker>
          <c:dPt>
            <c:idx val="24"/>
            <c:marker>
              <c:spPr>
                <a:solidFill>
                  <a:srgbClr val="3366FF"/>
                </a:solidFill>
                <a:ln>
                  <a:solidFill>
                    <a:schemeClr val="tx2">
                      <a:lumMod val="60000"/>
                      <a:lumOff val="40000"/>
                    </a:schemeClr>
                  </a:solidFill>
                </a:ln>
              </c:spPr>
            </c:marker>
            <c:bubble3D val="0"/>
            <c:extLst>
              <c:ext xmlns:c16="http://schemas.microsoft.com/office/drawing/2014/chart" uri="{C3380CC4-5D6E-409C-BE32-E72D297353CC}">
                <c16:uniqueId val="{00000004-7161-9B4D-9423-8EACE729DBC8}"/>
              </c:ext>
            </c:extLst>
          </c:dPt>
          <c:cat>
            <c:numRef>
              <c:f>nuts!$G$38:$G$62</c:f>
              <c:numCache>
                <c:formatCode>d/mm/yyyy;@</c:formatCode>
                <c:ptCount val="25"/>
                <c:pt idx="0">
                  <c:v>38971</c:v>
                </c:pt>
                <c:pt idx="1">
                  <c:v>38980</c:v>
                </c:pt>
                <c:pt idx="2">
                  <c:v>38989</c:v>
                </c:pt>
                <c:pt idx="3">
                  <c:v>38998</c:v>
                </c:pt>
                <c:pt idx="4">
                  <c:v>39007</c:v>
                </c:pt>
                <c:pt idx="5">
                  <c:v>39016</c:v>
                </c:pt>
                <c:pt idx="6">
                  <c:v>39025</c:v>
                </c:pt>
                <c:pt idx="7">
                  <c:v>39034</c:v>
                </c:pt>
                <c:pt idx="8">
                  <c:v>39043</c:v>
                </c:pt>
                <c:pt idx="9">
                  <c:v>39052</c:v>
                </c:pt>
                <c:pt idx="10">
                  <c:v>39061</c:v>
                </c:pt>
                <c:pt idx="11">
                  <c:v>39070</c:v>
                </c:pt>
                <c:pt idx="12">
                  <c:v>39079</c:v>
                </c:pt>
                <c:pt idx="13">
                  <c:v>39088</c:v>
                </c:pt>
                <c:pt idx="14">
                  <c:v>39097</c:v>
                </c:pt>
                <c:pt idx="15">
                  <c:v>39106</c:v>
                </c:pt>
                <c:pt idx="16">
                  <c:v>39115</c:v>
                </c:pt>
                <c:pt idx="17">
                  <c:v>39124</c:v>
                </c:pt>
                <c:pt idx="18">
                  <c:v>39133</c:v>
                </c:pt>
                <c:pt idx="19">
                  <c:v>39142</c:v>
                </c:pt>
                <c:pt idx="20">
                  <c:v>39151</c:v>
                </c:pt>
                <c:pt idx="21">
                  <c:v>39160</c:v>
                </c:pt>
                <c:pt idx="22">
                  <c:v>39169</c:v>
                </c:pt>
                <c:pt idx="23">
                  <c:v>39178</c:v>
                </c:pt>
                <c:pt idx="24" formatCode="m/d/yy">
                  <c:v>39191</c:v>
                </c:pt>
              </c:numCache>
            </c:numRef>
          </c:cat>
          <c:val>
            <c:numRef>
              <c:f>nuts!$J$38:$J$62</c:f>
              <c:numCache>
                <c:formatCode>0.00</c:formatCode>
                <c:ptCount val="25"/>
                <c:pt idx="0">
                  <c:v>2.7489519318249731</c:v>
                </c:pt>
                <c:pt idx="1">
                  <c:v>3.0750119800133286</c:v>
                </c:pt>
                <c:pt idx="2">
                  <c:v>3.5580911119453349</c:v>
                </c:pt>
                <c:pt idx="3">
                  <c:v>3.3154491045055017</c:v>
                </c:pt>
                <c:pt idx="4">
                  <c:v>3.2199815721470086</c:v>
                </c:pt>
                <c:pt idx="5">
                  <c:v>3.2519675432104349</c:v>
                </c:pt>
                <c:pt idx="6">
                  <c:v>2.9952441794645388</c:v>
                </c:pt>
                <c:pt idx="7">
                  <c:v>2.527964062170156</c:v>
                </c:pt>
                <c:pt idx="8">
                  <c:v>2.8634444493683322</c:v>
                </c:pt>
                <c:pt idx="9">
                  <c:v>1.998362004448202</c:v>
                </c:pt>
                <c:pt idx="10">
                  <c:v>2.301294855796868</c:v>
                </c:pt>
                <c:pt idx="11">
                  <c:v>1.3776304892973277</c:v>
                </c:pt>
                <c:pt idx="12">
                  <c:v>1.3089910590422993</c:v>
                </c:pt>
                <c:pt idx="13">
                  <c:v>1.1049404545137276</c:v>
                </c:pt>
                <c:pt idx="14">
                  <c:v>1.2756329804389428</c:v>
                </c:pt>
                <c:pt idx="15">
                  <c:v>0.80635348560660969</c:v>
                </c:pt>
                <c:pt idx="16">
                  <c:v>0.85499111663717708</c:v>
                </c:pt>
                <c:pt idx="17">
                  <c:v>0.7776525941468444</c:v>
                </c:pt>
                <c:pt idx="18">
                  <c:v>1.331776453078648</c:v>
                </c:pt>
                <c:pt idx="19">
                  <c:v>1.0352409636186826</c:v>
                </c:pt>
                <c:pt idx="20">
                  <c:v>1.1755109001343804</c:v>
                </c:pt>
                <c:pt idx="21">
                  <c:v>1.2086176616548774</c:v>
                </c:pt>
                <c:pt idx="22">
                  <c:v>1.2173502809559977</c:v>
                </c:pt>
                <c:pt idx="23">
                  <c:v>1.1549189587700175</c:v>
                </c:pt>
                <c:pt idx="24">
                  <c:v>1.1961348056793211</c:v>
                </c:pt>
              </c:numCache>
            </c:numRef>
          </c:val>
          <c:smooth val="0"/>
          <c:extLst>
            <c:ext xmlns:c16="http://schemas.microsoft.com/office/drawing/2014/chart" uri="{C3380CC4-5D6E-409C-BE32-E72D297353CC}">
              <c16:uniqueId val="{00000005-7161-9B4D-9423-8EACE729DBC8}"/>
            </c:ext>
          </c:extLst>
        </c:ser>
        <c:dLbls>
          <c:showLegendKey val="0"/>
          <c:showVal val="0"/>
          <c:showCatName val="0"/>
          <c:showSerName val="0"/>
          <c:showPercent val="0"/>
          <c:showBubbleSize val="0"/>
        </c:dLbls>
        <c:marker val="1"/>
        <c:smooth val="0"/>
        <c:axId val="84095951"/>
        <c:axId val="1"/>
      </c:lineChart>
      <c:lineChart>
        <c:grouping val="standard"/>
        <c:varyColors val="0"/>
        <c:ser>
          <c:idx val="3"/>
          <c:order val="2"/>
          <c:tx>
            <c:strRef>
              <c:f>nuts!$K$37</c:f>
              <c:strCache>
                <c:ptCount val="1"/>
                <c:pt idx="0">
                  <c:v>nitrate</c:v>
                </c:pt>
              </c:strCache>
            </c:strRef>
          </c:tx>
          <c:spPr>
            <a:ln w="12700">
              <a:solidFill>
                <a:srgbClr val="666699"/>
              </a:solidFill>
              <a:prstDash val="solid"/>
            </a:ln>
          </c:spPr>
          <c:marker>
            <c:symbol val="circle"/>
            <c:size val="9"/>
            <c:spPr>
              <a:noFill/>
              <a:ln w="12700"/>
            </c:spPr>
          </c:marker>
          <c:dPt>
            <c:idx val="24"/>
            <c:marker>
              <c:spPr>
                <a:solidFill>
                  <a:srgbClr val="B3A2C7"/>
                </a:solidFill>
                <a:ln>
                  <a:solidFill>
                    <a:srgbClr val="666699"/>
                  </a:solidFill>
                  <a:prstDash val="solid"/>
                </a:ln>
                <a:effectLst>
                  <a:outerShdw dist="35921" dir="2700000" algn="br">
                    <a:srgbClr val="000000"/>
                  </a:outerShdw>
                </a:effectLst>
              </c:spPr>
            </c:marker>
            <c:bubble3D val="0"/>
            <c:spPr>
              <a:ln w="12700">
                <a:solidFill>
                  <a:srgbClr val="666699"/>
                </a:solidFill>
                <a:prstDash val="solid"/>
              </a:ln>
            </c:spPr>
            <c:extLst>
              <c:ext xmlns:c16="http://schemas.microsoft.com/office/drawing/2014/chart" uri="{C3380CC4-5D6E-409C-BE32-E72D297353CC}">
                <c16:uniqueId val="{00000007-7161-9B4D-9423-8EACE729DBC8}"/>
              </c:ext>
            </c:extLst>
          </c:dPt>
          <c:cat>
            <c:numRef>
              <c:f>nuts!$G$38:$G$62</c:f>
              <c:numCache>
                <c:formatCode>d/mm/yyyy;@</c:formatCode>
                <c:ptCount val="25"/>
                <c:pt idx="0">
                  <c:v>38971</c:v>
                </c:pt>
                <c:pt idx="1">
                  <c:v>38980</c:v>
                </c:pt>
                <c:pt idx="2">
                  <c:v>38989</c:v>
                </c:pt>
                <c:pt idx="3">
                  <c:v>38998</c:v>
                </c:pt>
                <c:pt idx="4">
                  <c:v>39007</c:v>
                </c:pt>
                <c:pt idx="5">
                  <c:v>39016</c:v>
                </c:pt>
                <c:pt idx="6">
                  <c:v>39025</c:v>
                </c:pt>
                <c:pt idx="7">
                  <c:v>39034</c:v>
                </c:pt>
                <c:pt idx="8">
                  <c:v>39043</c:v>
                </c:pt>
                <c:pt idx="9">
                  <c:v>39052</c:v>
                </c:pt>
                <c:pt idx="10">
                  <c:v>39061</c:v>
                </c:pt>
                <c:pt idx="11">
                  <c:v>39070</c:v>
                </c:pt>
                <c:pt idx="12">
                  <c:v>39079</c:v>
                </c:pt>
                <c:pt idx="13">
                  <c:v>39088</c:v>
                </c:pt>
                <c:pt idx="14">
                  <c:v>39097</c:v>
                </c:pt>
                <c:pt idx="15">
                  <c:v>39106</c:v>
                </c:pt>
                <c:pt idx="16">
                  <c:v>39115</c:v>
                </c:pt>
                <c:pt idx="17">
                  <c:v>39124</c:v>
                </c:pt>
                <c:pt idx="18">
                  <c:v>39133</c:v>
                </c:pt>
                <c:pt idx="19">
                  <c:v>39142</c:v>
                </c:pt>
                <c:pt idx="20">
                  <c:v>39151</c:v>
                </c:pt>
                <c:pt idx="21">
                  <c:v>39160</c:v>
                </c:pt>
                <c:pt idx="22">
                  <c:v>39169</c:v>
                </c:pt>
                <c:pt idx="23">
                  <c:v>39178</c:v>
                </c:pt>
                <c:pt idx="24" formatCode="m/d/yy">
                  <c:v>39191</c:v>
                </c:pt>
              </c:numCache>
            </c:numRef>
          </c:cat>
          <c:val>
            <c:numRef>
              <c:f>nuts!$K$38:$K$62</c:f>
              <c:numCache>
                <c:formatCode>0.00</c:formatCode>
                <c:ptCount val="25"/>
                <c:pt idx="0">
                  <c:v>13.954583168029785</c:v>
                </c:pt>
                <c:pt idx="1">
                  <c:v>14.635932922363281</c:v>
                </c:pt>
                <c:pt idx="2">
                  <c:v>14.502432823181152</c:v>
                </c:pt>
                <c:pt idx="3">
                  <c:v>15.078328132629395</c:v>
                </c:pt>
                <c:pt idx="4">
                  <c:v>14.335990905761719</c:v>
                </c:pt>
                <c:pt idx="5">
                  <c:v>14.002256393432617</c:v>
                </c:pt>
                <c:pt idx="6">
                  <c:v>12.002001762390137</c:v>
                </c:pt>
                <c:pt idx="7">
                  <c:v>9.4282045364379883</c:v>
                </c:pt>
                <c:pt idx="8">
                  <c:v>12.815449714660645</c:v>
                </c:pt>
                <c:pt idx="9">
                  <c:v>12.066460609436035</c:v>
                </c:pt>
                <c:pt idx="10">
                  <c:v>11.702966690063477</c:v>
                </c:pt>
                <c:pt idx="11">
                  <c:v>11.609045028686523</c:v>
                </c:pt>
                <c:pt idx="12">
                  <c:v>10.336405754089355</c:v>
                </c:pt>
                <c:pt idx="13">
                  <c:v>10.566847801208496</c:v>
                </c:pt>
                <c:pt idx="14">
                  <c:v>10.571516990661621</c:v>
                </c:pt>
                <c:pt idx="15">
                  <c:v>8.9485483169555664</c:v>
                </c:pt>
                <c:pt idx="16">
                  <c:v>8.6263294219970703</c:v>
                </c:pt>
                <c:pt idx="17">
                  <c:v>9.5721006393432617</c:v>
                </c:pt>
                <c:pt idx="18">
                  <c:v>9.7862653732299805</c:v>
                </c:pt>
                <c:pt idx="19">
                  <c:v>9.6303310394287109</c:v>
                </c:pt>
                <c:pt idx="20">
                  <c:v>9.376708984375</c:v>
                </c:pt>
                <c:pt idx="21">
                  <c:v>8.5215091705322266</c:v>
                </c:pt>
                <c:pt idx="22">
                  <c:v>8.4410896301269531</c:v>
                </c:pt>
                <c:pt idx="23">
                  <c:v>8.6699895858764648</c:v>
                </c:pt>
                <c:pt idx="24">
                  <c:v>9.2826004028320312</c:v>
                </c:pt>
              </c:numCache>
            </c:numRef>
          </c:val>
          <c:smooth val="0"/>
          <c:extLst>
            <c:ext xmlns:c16="http://schemas.microsoft.com/office/drawing/2014/chart" uri="{C3380CC4-5D6E-409C-BE32-E72D297353CC}">
              <c16:uniqueId val="{00000008-7161-9B4D-9423-8EACE729DBC8}"/>
            </c:ext>
          </c:extLst>
        </c:ser>
        <c:dLbls>
          <c:showLegendKey val="0"/>
          <c:showVal val="0"/>
          <c:showCatName val="0"/>
          <c:showSerName val="0"/>
          <c:showPercent val="0"/>
          <c:showBubbleSize val="0"/>
        </c:dLbls>
        <c:marker val="1"/>
        <c:smooth val="0"/>
        <c:axId val="3"/>
        <c:axId val="4"/>
      </c:lineChart>
      <c:dateAx>
        <c:axId val="84095951"/>
        <c:scaling>
          <c:orientation val="minMax"/>
        </c:scaling>
        <c:delete val="0"/>
        <c:axPos val="b"/>
        <c:numFmt formatCode="d/mm/yyyy;@" sourceLinked="0"/>
        <c:majorTickMark val="out"/>
        <c:minorTickMark val="out"/>
        <c:tickLblPos val="nextTo"/>
        <c:spPr>
          <a:ln w="3175">
            <a:solidFill>
              <a:srgbClr val="808080"/>
            </a:solidFill>
            <a:prstDash val="solid"/>
          </a:ln>
        </c:spPr>
        <c:txPr>
          <a:bodyPr rot="0" vert="horz"/>
          <a:lstStyle/>
          <a:p>
            <a:pPr>
              <a:defRPr sz="1000" b="0" i="0" u="none" strike="noStrike" baseline="0">
                <a:solidFill>
                  <a:srgbClr val="000000"/>
                </a:solidFill>
                <a:latin typeface="Calibri"/>
                <a:ea typeface="Calibri"/>
                <a:cs typeface="Calibri"/>
              </a:defRPr>
            </a:pPr>
            <a:endParaRPr lang="en-US"/>
          </a:p>
        </c:txPr>
        <c:crossAx val="1"/>
        <c:crosses val="autoZero"/>
        <c:auto val="1"/>
        <c:lblOffset val="100"/>
        <c:baseTimeUnit val="days"/>
        <c:minorUnit val="1"/>
        <c:minorTimeUnit val="months"/>
      </c:dateAx>
      <c:valAx>
        <c:axId val="1"/>
        <c:scaling>
          <c:orientation val="minMax"/>
        </c:scaling>
        <c:delete val="0"/>
        <c:axPos val="l"/>
        <c:majorGridlines>
          <c:spPr>
            <a:ln w="3175">
              <a:solidFill>
                <a:srgbClr val="808080"/>
              </a:solidFill>
              <a:prstDash val="solid"/>
            </a:ln>
          </c:spPr>
        </c:majorGridlines>
        <c:title>
          <c:tx>
            <c:rich>
              <a:bodyPr/>
              <a:lstStyle/>
              <a:p>
                <a:pPr>
                  <a:defRPr sz="1200" b="1" i="0" u="none" strike="noStrike" baseline="0">
                    <a:solidFill>
                      <a:srgbClr val="000000"/>
                    </a:solidFill>
                    <a:latin typeface="Calibri"/>
                    <a:ea typeface="Calibri"/>
                    <a:cs typeface="Calibri"/>
                  </a:defRPr>
                </a:pPr>
                <a:r>
                  <a:rPr lang="en-US"/>
                  <a:t>phosphate silicate uM</a:t>
                </a:r>
              </a:p>
            </c:rich>
          </c:tx>
          <c:layout>
            <c:manualLayout>
              <c:xMode val="edge"/>
              <c:yMode val="edge"/>
              <c:x val="1.3947358692839452E-2"/>
              <c:y val="0.55685716469907276"/>
            </c:manualLayout>
          </c:layout>
          <c:overlay val="0"/>
          <c:spPr>
            <a:noFill/>
            <a:ln w="25400">
              <a:noFill/>
            </a:ln>
          </c:spPr>
        </c:title>
        <c:numFmt formatCode="0.00" sourceLinked="1"/>
        <c:majorTickMark val="out"/>
        <c:minorTickMark val="none"/>
        <c:tickLblPos val="nextTo"/>
        <c:spPr>
          <a:ln w="3175">
            <a:solidFill>
              <a:srgbClr val="808080"/>
            </a:solidFill>
            <a:prstDash val="solid"/>
          </a:ln>
        </c:spPr>
        <c:txPr>
          <a:bodyPr rot="0" vert="horz"/>
          <a:lstStyle/>
          <a:p>
            <a:pPr>
              <a:defRPr sz="1000" b="0" i="0" u="none" strike="noStrike" baseline="0">
                <a:solidFill>
                  <a:srgbClr val="000000"/>
                </a:solidFill>
                <a:latin typeface="Calibri"/>
                <a:ea typeface="Calibri"/>
                <a:cs typeface="Calibri"/>
              </a:defRPr>
            </a:pPr>
            <a:endParaRPr lang="en-US"/>
          </a:p>
        </c:txPr>
        <c:crossAx val="84095951"/>
        <c:crosses val="autoZero"/>
        <c:crossBetween val="between"/>
      </c:valAx>
      <c:dateAx>
        <c:axId val="3"/>
        <c:scaling>
          <c:orientation val="minMax"/>
        </c:scaling>
        <c:delete val="1"/>
        <c:axPos val="b"/>
        <c:numFmt formatCode="d/mm/yyyy;@" sourceLinked="1"/>
        <c:majorTickMark val="out"/>
        <c:minorTickMark val="none"/>
        <c:tickLblPos val="nextTo"/>
        <c:crossAx val="4"/>
        <c:crosses val="autoZero"/>
        <c:auto val="1"/>
        <c:lblOffset val="100"/>
        <c:baseTimeUnit val="days"/>
      </c:dateAx>
      <c:valAx>
        <c:axId val="4"/>
        <c:scaling>
          <c:orientation val="minMax"/>
        </c:scaling>
        <c:delete val="0"/>
        <c:axPos val="r"/>
        <c:title>
          <c:tx>
            <c:rich>
              <a:bodyPr/>
              <a:lstStyle/>
              <a:p>
                <a:pPr>
                  <a:defRPr sz="1200" b="1" i="0" u="none" strike="noStrike" baseline="0">
                    <a:solidFill>
                      <a:srgbClr val="000000"/>
                    </a:solidFill>
                    <a:latin typeface="Calibri"/>
                    <a:ea typeface="Calibri"/>
                    <a:cs typeface="Calibri"/>
                  </a:defRPr>
                </a:pPr>
                <a:r>
                  <a:rPr lang="en-US"/>
                  <a:t>nitrate uM</a:t>
                </a:r>
              </a:p>
            </c:rich>
          </c:tx>
          <c:layout>
            <c:manualLayout>
              <c:xMode val="edge"/>
              <c:yMode val="edge"/>
              <c:x val="0.8894339087895704"/>
              <c:y val="0.58307294112507779"/>
            </c:manualLayout>
          </c:layout>
          <c:overlay val="0"/>
          <c:spPr>
            <a:noFill/>
            <a:ln w="25400">
              <a:noFill/>
            </a:ln>
          </c:spPr>
        </c:title>
        <c:numFmt formatCode="0.00" sourceLinked="1"/>
        <c:majorTickMark val="out"/>
        <c:minorTickMark val="none"/>
        <c:tickLblPos val="nextTo"/>
        <c:spPr>
          <a:ln w="3175">
            <a:solidFill>
              <a:srgbClr val="808080"/>
            </a:solidFill>
            <a:prstDash val="solid"/>
          </a:ln>
        </c:spPr>
        <c:txPr>
          <a:bodyPr rot="0" vert="horz"/>
          <a:lstStyle/>
          <a:p>
            <a:pPr>
              <a:defRPr sz="1000" b="0" i="0" u="none" strike="noStrike" baseline="0">
                <a:solidFill>
                  <a:srgbClr val="000000"/>
                </a:solidFill>
                <a:latin typeface="Calibri"/>
                <a:ea typeface="Calibri"/>
                <a:cs typeface="Calibri"/>
              </a:defRPr>
            </a:pPr>
            <a:endParaRPr lang="en-US"/>
          </a:p>
        </c:txPr>
        <c:crossAx val="3"/>
        <c:crosses val="max"/>
        <c:crossBetween val="between"/>
      </c:valAx>
      <c:spPr>
        <a:solidFill>
          <a:srgbClr val="FFFFFF"/>
        </a:solidFill>
        <a:ln w="25400">
          <a:noFill/>
        </a:ln>
      </c:spPr>
    </c:plotArea>
    <c:legend>
      <c:legendPos val="r"/>
      <c:overlay val="0"/>
      <c:spPr>
        <a:noFill/>
        <a:ln w="25400">
          <a:noFill/>
        </a:ln>
      </c:spPr>
      <c:txPr>
        <a:bodyPr/>
        <a:lstStyle/>
        <a:p>
          <a:pPr>
            <a:defRPr sz="920" b="0" i="0" u="none" strike="noStrike" baseline="0">
              <a:solidFill>
                <a:srgbClr val="000000"/>
              </a:solidFill>
              <a:latin typeface="Calibri"/>
              <a:ea typeface="Calibri"/>
              <a:cs typeface="Calibri"/>
            </a:defRPr>
          </a:pPr>
          <a:endParaRPr lang="en-US"/>
        </a:p>
      </c:txPr>
    </c:legend>
    <c:plotVisOnly val="1"/>
    <c:dispBlanksAs val="gap"/>
    <c:showDLblsOverMax val="0"/>
  </c:chart>
  <c:spPr>
    <a:solidFill>
      <a:srgbClr val="FFFFFF"/>
    </a:solidFill>
    <a:ln w="3175">
      <a:solidFill>
        <a:srgbClr val="808080"/>
      </a:solidFill>
      <a:prstDash val="solid"/>
    </a:ln>
  </c:spPr>
  <c:txPr>
    <a:bodyPr/>
    <a:lstStyle/>
    <a:p>
      <a:pPr>
        <a:defRPr sz="1000" b="0" i="0" u="none" strike="noStrike" baseline="0">
          <a:solidFill>
            <a:srgbClr val="000000"/>
          </a:solidFill>
          <a:latin typeface="Calibri"/>
          <a:ea typeface="Calibri"/>
          <a:cs typeface="Calibri"/>
        </a:defRPr>
      </a:pPr>
      <a:endParaRPr lang="en-US"/>
    </a:p>
  </c:txPr>
  <c:printSettings>
    <c:headerFooter alignWithMargins="0"/>
    <c:pageMargins b="1" l="0.75" r="0.75" t="1" header="0.5" footer="0.5"/>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GB"/>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lgn="ctr" rtl="1">
              <a:defRPr sz="1800" b="1" i="0" u="none" strike="noStrike" baseline="0">
                <a:solidFill>
                  <a:srgbClr val="000000"/>
                </a:solidFill>
                <a:latin typeface="Calibri"/>
                <a:ea typeface="Calibri"/>
                <a:cs typeface="Calibri"/>
              </a:defRPr>
            </a:pPr>
            <a:r>
              <a:rPr lang="en-US"/>
              <a:t>temperature RAS Pulse7 SBE16plusV2 </a:t>
            </a:r>
          </a:p>
        </c:rich>
      </c:tx>
      <c:layout>
        <c:manualLayout>
          <c:xMode val="edge"/>
          <c:yMode val="edge"/>
          <c:x val="0.28932384825523183"/>
          <c:y val="3.1476997578692496E-2"/>
        </c:manualLayout>
      </c:layout>
      <c:overlay val="0"/>
      <c:spPr>
        <a:noFill/>
        <a:ln w="25400">
          <a:noFill/>
        </a:ln>
      </c:spPr>
    </c:title>
    <c:autoTitleDeleted val="0"/>
    <c:plotArea>
      <c:layout/>
      <c:scatterChart>
        <c:scatterStyle val="lineMarker"/>
        <c:varyColors val="0"/>
        <c:ser>
          <c:idx val="0"/>
          <c:order val="0"/>
          <c:tx>
            <c:v>temp</c:v>
          </c:tx>
          <c:spPr>
            <a:ln w="47625">
              <a:noFill/>
            </a:ln>
          </c:spPr>
          <c:marker>
            <c:symbol val="circle"/>
            <c:size val="9"/>
            <c:spPr>
              <a:noFill/>
              <a:ln>
                <a:solidFill>
                  <a:schemeClr val="accent1"/>
                </a:solidFill>
              </a:ln>
            </c:spPr>
          </c:marker>
          <c:xVal>
            <c:numRef>
              <c:f>sorting!$I$1:$I$48</c:f>
              <c:numCache>
                <c:formatCode>General</c:formatCode>
                <c:ptCount val="4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numCache>
            </c:numRef>
          </c:xVal>
          <c:yVal>
            <c:numRef>
              <c:f>sorting!$K$1:$K$48</c:f>
              <c:numCache>
                <c:formatCode>General</c:formatCode>
                <c:ptCount val="48"/>
                <c:pt idx="0">
                  <c:v>9.4095999999999993</c:v>
                </c:pt>
                <c:pt idx="1">
                  <c:v>9.4057999999999993</c:v>
                </c:pt>
                <c:pt idx="2">
                  <c:v>9.1437000000000008</c:v>
                </c:pt>
                <c:pt idx="3">
                  <c:v>9.1198999999999995</c:v>
                </c:pt>
                <c:pt idx="4">
                  <c:v>9.0929000000000002</c:v>
                </c:pt>
                <c:pt idx="5">
                  <c:v>9.0716999999999999</c:v>
                </c:pt>
                <c:pt idx="6">
                  <c:v>8.9845000000000006</c:v>
                </c:pt>
                <c:pt idx="7">
                  <c:v>8.9990000000000006</c:v>
                </c:pt>
                <c:pt idx="8">
                  <c:v>9.3003</c:v>
                </c:pt>
                <c:pt idx="9">
                  <c:v>9.3096999999999994</c:v>
                </c:pt>
                <c:pt idx="10">
                  <c:v>9.3720999999999997</c:v>
                </c:pt>
                <c:pt idx="11">
                  <c:v>9.3887</c:v>
                </c:pt>
                <c:pt idx="12">
                  <c:v>9.9720999999999993</c:v>
                </c:pt>
                <c:pt idx="13">
                  <c:v>10.038</c:v>
                </c:pt>
                <c:pt idx="14">
                  <c:v>11.113</c:v>
                </c:pt>
                <c:pt idx="15">
                  <c:v>11.103999999999999</c:v>
                </c:pt>
                <c:pt idx="16">
                  <c:v>9.7614000000000001</c:v>
                </c:pt>
                <c:pt idx="17">
                  <c:v>9.7706</c:v>
                </c:pt>
                <c:pt idx="18">
                  <c:v>10.06</c:v>
                </c:pt>
                <c:pt idx="19">
                  <c:v>10.047000000000001</c:v>
                </c:pt>
                <c:pt idx="20">
                  <c:v>10.308999999999999</c:v>
                </c:pt>
                <c:pt idx="21">
                  <c:v>10.342000000000001</c:v>
                </c:pt>
                <c:pt idx="22">
                  <c:v>10.497</c:v>
                </c:pt>
                <c:pt idx="23">
                  <c:v>10.515000000000001</c:v>
                </c:pt>
                <c:pt idx="24">
                  <c:v>10.84</c:v>
                </c:pt>
                <c:pt idx="25">
                  <c:v>10.888999999999999</c:v>
                </c:pt>
                <c:pt idx="26">
                  <c:v>11.07</c:v>
                </c:pt>
                <c:pt idx="27">
                  <c:v>11.026</c:v>
                </c:pt>
                <c:pt idx="28">
                  <c:v>10.651999999999999</c:v>
                </c:pt>
                <c:pt idx="29">
                  <c:v>10.627000000000001</c:v>
                </c:pt>
                <c:pt idx="30">
                  <c:v>11.891</c:v>
                </c:pt>
                <c:pt idx="31">
                  <c:v>11.882999999999999</c:v>
                </c:pt>
                <c:pt idx="32">
                  <c:v>11.946</c:v>
                </c:pt>
                <c:pt idx="33">
                  <c:v>11.938000000000001</c:v>
                </c:pt>
                <c:pt idx="34">
                  <c:v>11.454000000000001</c:v>
                </c:pt>
                <c:pt idx="35">
                  <c:v>11.454000000000001</c:v>
                </c:pt>
                <c:pt idx="36">
                  <c:v>11.069000000000001</c:v>
                </c:pt>
                <c:pt idx="37">
                  <c:v>11.071999999999999</c:v>
                </c:pt>
                <c:pt idx="38">
                  <c:v>11.19</c:v>
                </c:pt>
                <c:pt idx="39">
                  <c:v>11.192</c:v>
                </c:pt>
                <c:pt idx="40">
                  <c:v>11.237</c:v>
                </c:pt>
                <c:pt idx="41">
                  <c:v>11.162000000000001</c:v>
                </c:pt>
                <c:pt idx="42">
                  <c:v>11.452999999999999</c:v>
                </c:pt>
                <c:pt idx="43">
                  <c:v>11.523999999999999</c:v>
                </c:pt>
                <c:pt idx="44">
                  <c:v>11.507</c:v>
                </c:pt>
                <c:pt idx="45">
                  <c:v>11.568</c:v>
                </c:pt>
                <c:pt idx="46">
                  <c:v>11.253</c:v>
                </c:pt>
                <c:pt idx="47">
                  <c:v>11.202999999999999</c:v>
                </c:pt>
              </c:numCache>
            </c:numRef>
          </c:yVal>
          <c:smooth val="0"/>
          <c:extLst>
            <c:ext xmlns:c16="http://schemas.microsoft.com/office/drawing/2014/chart" uri="{C3380CC4-5D6E-409C-BE32-E72D297353CC}">
              <c16:uniqueId val="{00000000-9E4E-F64D-82F4-20A20822E7B9}"/>
            </c:ext>
          </c:extLst>
        </c:ser>
        <c:dLbls>
          <c:showLegendKey val="0"/>
          <c:showVal val="0"/>
          <c:showCatName val="0"/>
          <c:showSerName val="0"/>
          <c:showPercent val="0"/>
          <c:showBubbleSize val="0"/>
        </c:dLbls>
        <c:axId val="70061359"/>
        <c:axId val="1"/>
      </c:scatterChart>
      <c:valAx>
        <c:axId val="70061359"/>
        <c:scaling>
          <c:orientation val="minMax"/>
        </c:scaling>
        <c:delete val="0"/>
        <c:axPos val="b"/>
        <c:numFmt formatCode="General" sourceLinked="1"/>
        <c:majorTickMark val="out"/>
        <c:minorTickMark val="none"/>
        <c:tickLblPos val="nextTo"/>
        <c:spPr>
          <a:ln w="3175">
            <a:solidFill>
              <a:srgbClr val="808080"/>
            </a:solidFill>
            <a:prstDash val="solid"/>
          </a:ln>
        </c:spPr>
        <c:txPr>
          <a:bodyPr rot="0" vert="horz"/>
          <a:lstStyle/>
          <a:p>
            <a:pPr>
              <a:defRPr sz="1000" b="0" i="0" u="none" strike="noStrike" baseline="0">
                <a:solidFill>
                  <a:srgbClr val="000000"/>
                </a:solidFill>
                <a:latin typeface="Calibri"/>
                <a:ea typeface="Calibri"/>
                <a:cs typeface="Calibri"/>
              </a:defRPr>
            </a:pPr>
            <a:endParaRPr lang="en-US"/>
          </a:p>
        </c:txPr>
        <c:crossAx val="1"/>
        <c:crosses val="autoZero"/>
        <c:crossBetween val="midCat"/>
        <c:majorUnit val="1"/>
      </c:valAx>
      <c:valAx>
        <c:axId val="1"/>
        <c:scaling>
          <c:orientation val="minMax"/>
          <c:min val="8"/>
        </c:scaling>
        <c:delete val="0"/>
        <c:axPos val="l"/>
        <c:majorGridlines>
          <c:spPr>
            <a:ln w="3175">
              <a:solidFill>
                <a:srgbClr val="808080"/>
              </a:solidFill>
              <a:prstDash val="solid"/>
            </a:ln>
          </c:spPr>
        </c:majorGridlines>
        <c:numFmt formatCode="General" sourceLinked="1"/>
        <c:majorTickMark val="out"/>
        <c:minorTickMark val="none"/>
        <c:tickLblPos val="nextTo"/>
        <c:spPr>
          <a:ln w="3175">
            <a:solidFill>
              <a:srgbClr val="808080"/>
            </a:solidFill>
            <a:prstDash val="solid"/>
          </a:ln>
        </c:spPr>
        <c:txPr>
          <a:bodyPr rot="0" vert="horz"/>
          <a:lstStyle/>
          <a:p>
            <a:pPr>
              <a:defRPr sz="1000" b="0" i="0" u="none" strike="noStrike" baseline="0">
                <a:solidFill>
                  <a:srgbClr val="000000"/>
                </a:solidFill>
                <a:latin typeface="Calibri"/>
                <a:ea typeface="Calibri"/>
                <a:cs typeface="Calibri"/>
              </a:defRPr>
            </a:pPr>
            <a:endParaRPr lang="en-US"/>
          </a:p>
        </c:txPr>
        <c:crossAx val="70061359"/>
        <c:crosses val="autoZero"/>
        <c:crossBetween val="midCat"/>
      </c:valAx>
      <c:spPr>
        <a:solidFill>
          <a:srgbClr val="FFFFFF"/>
        </a:solidFill>
        <a:ln w="25400">
          <a:noFill/>
        </a:ln>
      </c:spPr>
    </c:plotArea>
    <c:plotVisOnly val="1"/>
    <c:dispBlanksAs val="gap"/>
    <c:showDLblsOverMax val="0"/>
  </c:chart>
  <c:spPr>
    <a:solidFill>
      <a:srgbClr val="FFFFFF"/>
    </a:solidFill>
    <a:ln w="3175">
      <a:solidFill>
        <a:srgbClr val="808080"/>
      </a:solidFill>
      <a:prstDash val="solid"/>
    </a:ln>
  </c:spPr>
  <c:txPr>
    <a:bodyPr/>
    <a:lstStyle/>
    <a:p>
      <a:pPr>
        <a:defRPr sz="1000" b="0" i="0" u="none" strike="noStrike" baseline="0">
          <a:solidFill>
            <a:srgbClr val="000000"/>
          </a:solidFill>
          <a:latin typeface="Calibri"/>
          <a:ea typeface="Calibri"/>
          <a:cs typeface="Calibri"/>
        </a:defRPr>
      </a:pPr>
      <a:endParaRPr lang="en-US"/>
    </a:p>
  </c:txPr>
  <c:printSettings>
    <c:headerFooter alignWithMargins="0"/>
    <c:pageMargins b="1" l="0.75" r="0.75" t="1" header="0.5" footer="0.5"/>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GB"/>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lgn="ctr" rtl="1">
              <a:defRPr sz="1800" b="1" i="0" u="none" strike="noStrike" baseline="0">
                <a:solidFill>
                  <a:srgbClr val="000000"/>
                </a:solidFill>
                <a:latin typeface="Calibri"/>
                <a:ea typeface="Calibri"/>
                <a:cs typeface="Calibri"/>
              </a:defRPr>
            </a:pPr>
            <a:r>
              <a:rPr lang="en-US"/>
              <a:t>salinity Pulse7 SBE16plusV2</a:t>
            </a:r>
          </a:p>
        </c:rich>
      </c:tx>
      <c:overlay val="0"/>
      <c:spPr>
        <a:noFill/>
        <a:ln w="25400">
          <a:noFill/>
        </a:ln>
      </c:spPr>
    </c:title>
    <c:autoTitleDeleted val="0"/>
    <c:plotArea>
      <c:layout/>
      <c:scatterChart>
        <c:scatterStyle val="lineMarker"/>
        <c:varyColors val="0"/>
        <c:ser>
          <c:idx val="0"/>
          <c:order val="0"/>
          <c:tx>
            <c:v>sal</c:v>
          </c:tx>
          <c:spPr>
            <a:ln w="47625">
              <a:noFill/>
            </a:ln>
          </c:spPr>
          <c:marker>
            <c:symbol val="circle"/>
            <c:size val="9"/>
            <c:spPr>
              <a:noFill/>
            </c:spPr>
          </c:marker>
          <c:xVal>
            <c:numRef>
              <c:f>sorting!$I$2:$I$47</c:f>
              <c:numCache>
                <c:formatCode>General</c:formatCode>
                <c:ptCount val="46"/>
                <c:pt idx="0">
                  <c:v>2</c:v>
                </c:pt>
                <c:pt idx="1">
                  <c:v>3</c:v>
                </c:pt>
                <c:pt idx="2">
                  <c:v>4</c:v>
                </c:pt>
                <c:pt idx="3">
                  <c:v>5</c:v>
                </c:pt>
                <c:pt idx="4">
                  <c:v>6</c:v>
                </c:pt>
                <c:pt idx="5">
                  <c:v>7</c:v>
                </c:pt>
                <c:pt idx="6">
                  <c:v>8</c:v>
                </c:pt>
                <c:pt idx="7">
                  <c:v>9</c:v>
                </c:pt>
                <c:pt idx="8">
                  <c:v>10</c:v>
                </c:pt>
                <c:pt idx="9">
                  <c:v>11</c:v>
                </c:pt>
                <c:pt idx="10">
                  <c:v>12</c:v>
                </c:pt>
                <c:pt idx="11">
                  <c:v>13</c:v>
                </c:pt>
                <c:pt idx="12">
                  <c:v>14</c:v>
                </c:pt>
                <c:pt idx="13">
                  <c:v>15</c:v>
                </c:pt>
                <c:pt idx="14">
                  <c:v>16</c:v>
                </c:pt>
                <c:pt idx="15">
                  <c:v>17</c:v>
                </c:pt>
                <c:pt idx="16">
                  <c:v>18</c:v>
                </c:pt>
                <c:pt idx="17">
                  <c:v>19</c:v>
                </c:pt>
                <c:pt idx="18">
                  <c:v>20</c:v>
                </c:pt>
                <c:pt idx="19">
                  <c:v>21</c:v>
                </c:pt>
                <c:pt idx="20">
                  <c:v>22</c:v>
                </c:pt>
                <c:pt idx="21">
                  <c:v>23</c:v>
                </c:pt>
                <c:pt idx="22">
                  <c:v>24</c:v>
                </c:pt>
                <c:pt idx="23">
                  <c:v>25</c:v>
                </c:pt>
                <c:pt idx="24">
                  <c:v>26</c:v>
                </c:pt>
                <c:pt idx="25">
                  <c:v>27</c:v>
                </c:pt>
                <c:pt idx="26">
                  <c:v>28</c:v>
                </c:pt>
                <c:pt idx="27">
                  <c:v>29</c:v>
                </c:pt>
                <c:pt idx="28">
                  <c:v>30</c:v>
                </c:pt>
                <c:pt idx="29">
                  <c:v>31</c:v>
                </c:pt>
                <c:pt idx="30">
                  <c:v>32</c:v>
                </c:pt>
                <c:pt idx="31">
                  <c:v>33</c:v>
                </c:pt>
                <c:pt idx="32">
                  <c:v>34</c:v>
                </c:pt>
                <c:pt idx="33">
                  <c:v>35</c:v>
                </c:pt>
                <c:pt idx="34">
                  <c:v>36</c:v>
                </c:pt>
                <c:pt idx="35">
                  <c:v>37</c:v>
                </c:pt>
                <c:pt idx="36">
                  <c:v>38</c:v>
                </c:pt>
                <c:pt idx="37">
                  <c:v>39</c:v>
                </c:pt>
                <c:pt idx="38">
                  <c:v>40</c:v>
                </c:pt>
                <c:pt idx="39">
                  <c:v>41</c:v>
                </c:pt>
                <c:pt idx="40">
                  <c:v>42</c:v>
                </c:pt>
                <c:pt idx="41">
                  <c:v>43</c:v>
                </c:pt>
                <c:pt idx="42">
                  <c:v>44</c:v>
                </c:pt>
                <c:pt idx="43">
                  <c:v>45</c:v>
                </c:pt>
                <c:pt idx="44">
                  <c:v>46</c:v>
                </c:pt>
                <c:pt idx="45">
                  <c:v>47</c:v>
                </c:pt>
              </c:numCache>
            </c:numRef>
          </c:xVal>
          <c:yVal>
            <c:numRef>
              <c:f>sorting!$L$2:$L$48</c:f>
              <c:numCache>
                <c:formatCode>General</c:formatCode>
                <c:ptCount val="47"/>
                <c:pt idx="0">
                  <c:v>34.666699999999999</c:v>
                </c:pt>
                <c:pt idx="1">
                  <c:v>34.640599999999999</c:v>
                </c:pt>
                <c:pt idx="2">
                  <c:v>34.633800000000001</c:v>
                </c:pt>
                <c:pt idx="3">
                  <c:v>34.645200000000003</c:v>
                </c:pt>
                <c:pt idx="4">
                  <c:v>34.637599999999999</c:v>
                </c:pt>
                <c:pt idx="5">
                  <c:v>34.611499999999999</c:v>
                </c:pt>
                <c:pt idx="6">
                  <c:v>34.611699999999999</c:v>
                </c:pt>
                <c:pt idx="7">
                  <c:v>34.675899999999999</c:v>
                </c:pt>
                <c:pt idx="8">
                  <c:v>34.676400000000001</c:v>
                </c:pt>
                <c:pt idx="9">
                  <c:v>34.657499999999999</c:v>
                </c:pt>
                <c:pt idx="10">
                  <c:v>34.660299999999999</c:v>
                </c:pt>
                <c:pt idx="11">
                  <c:v>34.744799999999998</c:v>
                </c:pt>
                <c:pt idx="12">
                  <c:v>34.746699999999997</c:v>
                </c:pt>
                <c:pt idx="13">
                  <c:v>35.002299999999998</c:v>
                </c:pt>
                <c:pt idx="14">
                  <c:v>35.001800000000003</c:v>
                </c:pt>
                <c:pt idx="15">
                  <c:v>34.640500000000003</c:v>
                </c:pt>
                <c:pt idx="16">
                  <c:v>34.640999999999998</c:v>
                </c:pt>
                <c:pt idx="17">
                  <c:v>34.603000000000002</c:v>
                </c:pt>
                <c:pt idx="18">
                  <c:v>34.603400000000001</c:v>
                </c:pt>
                <c:pt idx="19">
                  <c:v>34.631100000000004</c:v>
                </c:pt>
                <c:pt idx="20">
                  <c:v>34.630600000000001</c:v>
                </c:pt>
                <c:pt idx="21">
                  <c:v>34.584699999999998</c:v>
                </c:pt>
                <c:pt idx="22">
                  <c:v>34.584800000000001</c:v>
                </c:pt>
                <c:pt idx="23">
                  <c:v>34.618000000000002</c:v>
                </c:pt>
                <c:pt idx="24">
                  <c:v>34.617800000000003</c:v>
                </c:pt>
                <c:pt idx="25">
                  <c:v>34.595399999999998</c:v>
                </c:pt>
                <c:pt idx="26">
                  <c:v>34.592300000000002</c:v>
                </c:pt>
                <c:pt idx="27">
                  <c:v>34.628599999999999</c:v>
                </c:pt>
                <c:pt idx="28">
                  <c:v>34.628999999999998</c:v>
                </c:pt>
                <c:pt idx="29">
                  <c:v>34.6342</c:v>
                </c:pt>
                <c:pt idx="30">
                  <c:v>34.633200000000002</c:v>
                </c:pt>
                <c:pt idx="31">
                  <c:v>34.626800000000003</c:v>
                </c:pt>
                <c:pt idx="32">
                  <c:v>34.626300000000001</c:v>
                </c:pt>
                <c:pt idx="33">
                  <c:v>34.640599999999999</c:v>
                </c:pt>
                <c:pt idx="34">
                  <c:v>34.640700000000002</c:v>
                </c:pt>
                <c:pt idx="35">
                  <c:v>34.678400000000003</c:v>
                </c:pt>
                <c:pt idx="36">
                  <c:v>34.679699999999997</c:v>
                </c:pt>
                <c:pt idx="37">
                  <c:v>34.6755</c:v>
                </c:pt>
                <c:pt idx="38">
                  <c:v>34.676900000000003</c:v>
                </c:pt>
                <c:pt idx="39">
                  <c:v>34.689799999999998</c:v>
                </c:pt>
                <c:pt idx="40">
                  <c:v>34.693199999999997</c:v>
                </c:pt>
                <c:pt idx="41">
                  <c:v>34.770800000000001</c:v>
                </c:pt>
                <c:pt idx="42">
                  <c:v>34.783799999999999</c:v>
                </c:pt>
                <c:pt idx="43">
                  <c:v>34.769300000000001</c:v>
                </c:pt>
                <c:pt idx="44">
                  <c:v>34.775399999999998</c:v>
                </c:pt>
                <c:pt idx="45">
                  <c:v>34.757599999999996</c:v>
                </c:pt>
                <c:pt idx="46">
                  <c:v>34.747</c:v>
                </c:pt>
              </c:numCache>
            </c:numRef>
          </c:yVal>
          <c:smooth val="0"/>
          <c:extLst>
            <c:ext xmlns:c16="http://schemas.microsoft.com/office/drawing/2014/chart" uri="{C3380CC4-5D6E-409C-BE32-E72D297353CC}">
              <c16:uniqueId val="{00000000-2C73-C643-85FB-4490A6F3289C}"/>
            </c:ext>
          </c:extLst>
        </c:ser>
        <c:dLbls>
          <c:showLegendKey val="0"/>
          <c:showVal val="0"/>
          <c:showCatName val="0"/>
          <c:showSerName val="0"/>
          <c:showPercent val="0"/>
          <c:showBubbleSize val="0"/>
        </c:dLbls>
        <c:axId val="70016015"/>
        <c:axId val="1"/>
      </c:scatterChart>
      <c:valAx>
        <c:axId val="70016015"/>
        <c:scaling>
          <c:orientation val="minMax"/>
        </c:scaling>
        <c:delete val="0"/>
        <c:axPos val="b"/>
        <c:numFmt formatCode="General" sourceLinked="1"/>
        <c:majorTickMark val="out"/>
        <c:minorTickMark val="none"/>
        <c:tickLblPos val="nextTo"/>
        <c:spPr>
          <a:ln w="3175">
            <a:solidFill>
              <a:srgbClr val="808080"/>
            </a:solidFill>
            <a:prstDash val="solid"/>
          </a:ln>
        </c:spPr>
        <c:txPr>
          <a:bodyPr rot="0" vert="horz"/>
          <a:lstStyle/>
          <a:p>
            <a:pPr>
              <a:defRPr sz="1000" b="0" i="0" u="none" strike="noStrike" baseline="0">
                <a:solidFill>
                  <a:srgbClr val="000000"/>
                </a:solidFill>
                <a:latin typeface="Calibri"/>
                <a:ea typeface="Calibri"/>
                <a:cs typeface="Calibri"/>
              </a:defRPr>
            </a:pPr>
            <a:endParaRPr lang="en-US"/>
          </a:p>
        </c:txPr>
        <c:crossAx val="1"/>
        <c:crosses val="autoZero"/>
        <c:crossBetween val="midCat"/>
      </c:valAx>
      <c:valAx>
        <c:axId val="1"/>
        <c:scaling>
          <c:orientation val="minMax"/>
        </c:scaling>
        <c:delete val="0"/>
        <c:axPos val="l"/>
        <c:majorGridlines>
          <c:spPr>
            <a:ln w="3175">
              <a:solidFill>
                <a:srgbClr val="808080"/>
              </a:solidFill>
              <a:prstDash val="solid"/>
            </a:ln>
          </c:spPr>
        </c:majorGridlines>
        <c:numFmt formatCode="General" sourceLinked="1"/>
        <c:majorTickMark val="out"/>
        <c:minorTickMark val="none"/>
        <c:tickLblPos val="nextTo"/>
        <c:spPr>
          <a:ln w="3175">
            <a:solidFill>
              <a:srgbClr val="808080"/>
            </a:solidFill>
            <a:prstDash val="solid"/>
          </a:ln>
        </c:spPr>
        <c:txPr>
          <a:bodyPr rot="0" vert="horz"/>
          <a:lstStyle/>
          <a:p>
            <a:pPr>
              <a:defRPr sz="1000" b="0" i="0" u="none" strike="noStrike" baseline="0">
                <a:solidFill>
                  <a:srgbClr val="000000"/>
                </a:solidFill>
                <a:latin typeface="Calibri"/>
                <a:ea typeface="Calibri"/>
                <a:cs typeface="Calibri"/>
              </a:defRPr>
            </a:pPr>
            <a:endParaRPr lang="en-US"/>
          </a:p>
        </c:txPr>
        <c:crossAx val="70016015"/>
        <c:crosses val="autoZero"/>
        <c:crossBetween val="midCat"/>
      </c:valAx>
      <c:spPr>
        <a:solidFill>
          <a:srgbClr val="FFFFFF"/>
        </a:solidFill>
        <a:ln w="25400">
          <a:noFill/>
        </a:ln>
      </c:spPr>
    </c:plotArea>
    <c:plotVisOnly val="1"/>
    <c:dispBlanksAs val="gap"/>
    <c:showDLblsOverMax val="0"/>
  </c:chart>
  <c:spPr>
    <a:solidFill>
      <a:srgbClr val="FFFFFF"/>
    </a:solidFill>
    <a:ln w="3175">
      <a:solidFill>
        <a:srgbClr val="808080"/>
      </a:solidFill>
      <a:prstDash val="solid"/>
    </a:ln>
  </c:spPr>
  <c:txPr>
    <a:bodyPr/>
    <a:lstStyle/>
    <a:p>
      <a:pPr>
        <a:defRPr sz="1000" b="0" i="0" u="none" strike="noStrike" baseline="0">
          <a:solidFill>
            <a:srgbClr val="000000"/>
          </a:solidFill>
          <a:latin typeface="Calibri"/>
          <a:ea typeface="Calibri"/>
          <a:cs typeface="Calibri"/>
        </a:defRPr>
      </a:pPr>
      <a:endParaRPr lang="en-US"/>
    </a:p>
  </c:txPr>
  <c:printSettings>
    <c:headerFooter alignWithMargins="0"/>
    <c:pageMargins b="1" l="0.75" r="0.75" t="1" header="0.5" footer="0.5"/>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GB"/>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0.17935258092738401"/>
          <c:y val="8.3333333333333315E-2"/>
          <c:w val="0.68885586176727909"/>
          <c:h val="0.77068954972861392"/>
        </c:manualLayout>
      </c:layout>
      <c:scatterChart>
        <c:scatterStyle val="lineMarker"/>
        <c:varyColors val="0"/>
        <c:ser>
          <c:idx val="0"/>
          <c:order val="0"/>
          <c:spPr>
            <a:ln w="47625">
              <a:noFill/>
            </a:ln>
          </c:spPr>
          <c:marker>
            <c:spPr>
              <a:gradFill rotWithShape="0">
                <a:gsLst>
                  <a:gs pos="0">
                    <a:srgbClr val="9BC1FF"/>
                  </a:gs>
                  <a:gs pos="100000">
                    <a:srgbClr val="3F80CD"/>
                  </a:gs>
                </a:gsLst>
                <a:lin ang="5400000"/>
              </a:gradFill>
              <a:ln>
                <a:solidFill>
                  <a:srgbClr val="666699"/>
                </a:solidFill>
                <a:prstDash val="solid"/>
              </a:ln>
              <a:effectLst>
                <a:outerShdw dist="35921" dir="2700000" algn="br">
                  <a:srgbClr val="000000"/>
                </a:outerShdw>
              </a:effectLst>
            </c:spPr>
          </c:marker>
          <c:trendline>
            <c:spPr>
              <a:ln w="3175">
                <a:solidFill>
                  <a:srgbClr val="000000"/>
                </a:solidFill>
                <a:prstDash val="solid"/>
              </a:ln>
            </c:spPr>
            <c:trendlineType val="linear"/>
            <c:dispRSqr val="0"/>
            <c:dispEq val="1"/>
            <c:trendlineLbl>
              <c:numFmt formatCode="General" sourceLinked="0"/>
              <c:spPr>
                <a:noFill/>
                <a:ln w="25400">
                  <a:noFill/>
                </a:ln>
              </c:spPr>
              <c:txPr>
                <a:bodyPr/>
                <a:lstStyle/>
                <a:p>
                  <a:pPr algn="ctr" rtl="1">
                    <a:defRPr sz="1000" b="0" i="0" u="none" strike="noStrike" baseline="0">
                      <a:solidFill>
                        <a:srgbClr val="000000"/>
                      </a:solidFill>
                      <a:latin typeface="Calibri"/>
                      <a:ea typeface="Calibri"/>
                      <a:cs typeface="Calibri"/>
                    </a:defRPr>
                  </a:pPr>
                  <a:endParaRPr lang="en-US"/>
                </a:p>
              </c:txPr>
            </c:trendlineLbl>
          </c:trendline>
          <c:xVal>
            <c:numRef>
              <c:f>[3]results!$B$6:$B$29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xVal>
          <c:yVal>
            <c:numRef>
              <c:f>[3]results!$H$6:$H$29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yVal>
          <c:smooth val="0"/>
          <c:extLst>
            <c:ext xmlns:c16="http://schemas.microsoft.com/office/drawing/2014/chart" uri="{C3380CC4-5D6E-409C-BE32-E72D297353CC}">
              <c16:uniqueId val="{00000001-6D49-484B-85C0-B4708E7CC64D}"/>
            </c:ext>
          </c:extLst>
        </c:ser>
        <c:dLbls>
          <c:showLegendKey val="0"/>
          <c:showVal val="0"/>
          <c:showCatName val="0"/>
          <c:showSerName val="0"/>
          <c:showPercent val="0"/>
          <c:showBubbleSize val="0"/>
        </c:dLbls>
        <c:axId val="70087935"/>
        <c:axId val="1"/>
      </c:scatterChart>
      <c:valAx>
        <c:axId val="70087935"/>
        <c:scaling>
          <c:orientation val="minMax"/>
        </c:scaling>
        <c:delete val="0"/>
        <c:axPos val="b"/>
        <c:title>
          <c:tx>
            <c:rich>
              <a:bodyPr/>
              <a:lstStyle/>
              <a:p>
                <a:pPr>
                  <a:defRPr sz="1000" b="1" i="0" u="none" strike="noStrike" baseline="0">
                    <a:solidFill>
                      <a:srgbClr val="000000"/>
                    </a:solidFill>
                    <a:latin typeface="Calibri"/>
                    <a:ea typeface="Calibri"/>
                    <a:cs typeface="Calibri"/>
                  </a:defRPr>
                </a:pPr>
                <a:r>
                  <a:rPr lang="en-US"/>
                  <a:t>repeat result</a:t>
                </a:r>
              </a:p>
            </c:rich>
          </c:tx>
          <c:overlay val="0"/>
          <c:spPr>
            <a:noFill/>
            <a:ln w="25400">
              <a:noFill/>
            </a:ln>
          </c:spPr>
        </c:title>
        <c:numFmt formatCode="General" sourceLinked="1"/>
        <c:majorTickMark val="out"/>
        <c:minorTickMark val="none"/>
        <c:tickLblPos val="nextTo"/>
        <c:spPr>
          <a:ln w="3175">
            <a:solidFill>
              <a:srgbClr val="808080"/>
            </a:solidFill>
            <a:prstDash val="solid"/>
          </a:ln>
        </c:spPr>
        <c:txPr>
          <a:bodyPr rot="0" vert="horz"/>
          <a:lstStyle/>
          <a:p>
            <a:pPr>
              <a:defRPr sz="1000" b="0" i="0" u="none" strike="noStrike" baseline="0">
                <a:solidFill>
                  <a:srgbClr val="000000"/>
                </a:solidFill>
                <a:latin typeface="Calibri"/>
                <a:ea typeface="Calibri"/>
                <a:cs typeface="Calibri"/>
              </a:defRPr>
            </a:pPr>
            <a:endParaRPr lang="en-US"/>
          </a:p>
        </c:txPr>
        <c:crossAx val="1"/>
        <c:crosses val="autoZero"/>
        <c:crossBetween val="midCat"/>
      </c:valAx>
      <c:valAx>
        <c:axId val="1"/>
        <c:scaling>
          <c:orientation val="minMax"/>
        </c:scaling>
        <c:delete val="0"/>
        <c:axPos val="l"/>
        <c:majorGridlines>
          <c:spPr>
            <a:ln w="3175">
              <a:solidFill>
                <a:srgbClr val="808080"/>
              </a:solidFill>
              <a:prstDash val="solid"/>
            </a:ln>
          </c:spPr>
        </c:majorGridlines>
        <c:title>
          <c:tx>
            <c:rich>
              <a:bodyPr/>
              <a:lstStyle/>
              <a:p>
                <a:pPr>
                  <a:defRPr sz="1000" b="1" i="0" u="none" strike="noStrike" baseline="0">
                    <a:solidFill>
                      <a:srgbClr val="000000"/>
                    </a:solidFill>
                    <a:latin typeface="Calibri"/>
                    <a:ea typeface="Calibri"/>
                    <a:cs typeface="Calibri"/>
                  </a:defRPr>
                </a:pPr>
                <a:r>
                  <a:rPr lang="en-US"/>
                  <a:t>original result</a:t>
                </a:r>
              </a:p>
            </c:rich>
          </c:tx>
          <c:overlay val="0"/>
          <c:spPr>
            <a:noFill/>
            <a:ln w="25400">
              <a:noFill/>
            </a:ln>
          </c:spPr>
        </c:title>
        <c:numFmt formatCode="General" sourceLinked="1"/>
        <c:majorTickMark val="out"/>
        <c:minorTickMark val="none"/>
        <c:tickLblPos val="nextTo"/>
        <c:spPr>
          <a:ln w="3175">
            <a:solidFill>
              <a:srgbClr val="808080"/>
            </a:solidFill>
            <a:prstDash val="solid"/>
          </a:ln>
        </c:spPr>
        <c:txPr>
          <a:bodyPr rot="0" vert="horz"/>
          <a:lstStyle/>
          <a:p>
            <a:pPr>
              <a:defRPr sz="1000" b="0" i="0" u="none" strike="noStrike" baseline="0">
                <a:solidFill>
                  <a:srgbClr val="000000"/>
                </a:solidFill>
                <a:latin typeface="Calibri"/>
                <a:ea typeface="Calibri"/>
                <a:cs typeface="Calibri"/>
              </a:defRPr>
            </a:pPr>
            <a:endParaRPr lang="en-US"/>
          </a:p>
        </c:txPr>
        <c:crossAx val="70087935"/>
        <c:crosses val="autoZero"/>
        <c:crossBetween val="midCat"/>
      </c:valAx>
      <c:spPr>
        <a:solidFill>
          <a:srgbClr val="FFFFFF"/>
        </a:solidFill>
        <a:ln w="25400">
          <a:noFill/>
        </a:ln>
      </c:spPr>
    </c:plotArea>
    <c:plotVisOnly val="1"/>
    <c:dispBlanksAs val="gap"/>
    <c:showDLblsOverMax val="0"/>
  </c:chart>
  <c:spPr>
    <a:solidFill>
      <a:srgbClr val="FFFFFF"/>
    </a:solidFill>
    <a:ln w="3175">
      <a:solidFill>
        <a:srgbClr val="808080"/>
      </a:solidFill>
      <a:prstDash val="solid"/>
    </a:ln>
  </c:spPr>
  <c:txPr>
    <a:bodyPr/>
    <a:lstStyle/>
    <a:p>
      <a:pPr>
        <a:defRPr sz="1000" b="0" i="0" u="none" strike="noStrike" baseline="0">
          <a:solidFill>
            <a:srgbClr val="000000"/>
          </a:solidFill>
          <a:latin typeface="Calibri"/>
          <a:ea typeface="Calibri"/>
          <a:cs typeface="Calibri"/>
        </a:defRPr>
      </a:pPr>
      <a:endParaRPr lang="en-US"/>
    </a:p>
  </c:txPr>
  <c:printSettings>
    <c:headerFooter alignWithMargins="0"/>
    <c:pageMargins b="1" l="0.75000000000000011" r="0.75000000000000011" t="1" header="0.5" footer="0.5"/>
    <c:pageSetup orientation="portrait"/>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GB"/>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7.4504008105081676E-2"/>
          <c:y val="2.7777777777777776E-2"/>
          <c:w val="0.8827509287072749"/>
          <c:h val="0.82246937882764659"/>
        </c:manualLayout>
      </c:layout>
      <c:scatterChart>
        <c:scatterStyle val="lineMarker"/>
        <c:varyColors val="0"/>
        <c:ser>
          <c:idx val="0"/>
          <c:order val="0"/>
          <c:spPr>
            <a:ln w="47625">
              <a:noFill/>
            </a:ln>
          </c:spPr>
          <c:marker>
            <c:spPr>
              <a:gradFill rotWithShape="0">
                <a:gsLst>
                  <a:gs pos="0">
                    <a:srgbClr val="9BC1FF"/>
                  </a:gs>
                  <a:gs pos="100000">
                    <a:srgbClr val="3F80CD"/>
                  </a:gs>
                </a:gsLst>
                <a:lin ang="5400000"/>
              </a:gradFill>
              <a:ln>
                <a:solidFill>
                  <a:srgbClr val="666699"/>
                </a:solidFill>
                <a:prstDash val="solid"/>
              </a:ln>
              <a:effectLst>
                <a:outerShdw dist="35921" dir="2700000" algn="br">
                  <a:srgbClr val="000000"/>
                </a:outerShdw>
              </a:effectLst>
            </c:spPr>
          </c:marker>
          <c:yVal>
            <c:numRef>
              <c:f>'dilutions nuts final'!$L$4:$L$27</c:f>
              <c:numCache>
                <c:formatCode>General</c:formatCode>
                <c:ptCount val="24"/>
                <c:pt idx="0">
                  <c:v>95.87479863223659</c:v>
                </c:pt>
                <c:pt idx="1">
                  <c:v>95.957329342735463</c:v>
                </c:pt>
                <c:pt idx="2">
                  <c:v>96.815143509103663</c:v>
                </c:pt>
                <c:pt idx="3">
                  <c:v>97.311983235932701</c:v>
                </c:pt>
                <c:pt idx="4">
                  <c:v>96.857806101854479</c:v>
                </c:pt>
                <c:pt idx="5">
                  <c:v>97.722183244924608</c:v>
                </c:pt>
                <c:pt idx="6">
                  <c:v>97.801810111709301</c:v>
                </c:pt>
                <c:pt idx="7">
                  <c:v>97.634868817916427</c:v>
                </c:pt>
                <c:pt idx="8">
                  <c:v>97.727765479751653</c:v>
                </c:pt>
                <c:pt idx="9">
                  <c:v>97.793815244260514</c:v>
                </c:pt>
                <c:pt idx="10">
                  <c:v>97.870524797693875</c:v>
                </c:pt>
                <c:pt idx="11">
                  <c:v>97.905105607598301</c:v>
                </c:pt>
                <c:pt idx="12">
                  <c:v>97.806849975628595</c:v>
                </c:pt>
                <c:pt idx="13">
                  <c:v>98.164068024817169</c:v>
                </c:pt>
                <c:pt idx="14">
                  <c:v>98.114514107009427</c:v>
                </c:pt>
                <c:pt idx="15">
                  <c:v>97.73807927470682</c:v>
                </c:pt>
                <c:pt idx="16">
                  <c:v>97.309539351059527</c:v>
                </c:pt>
                <c:pt idx="17">
                  <c:v>97.905016397640125</c:v>
                </c:pt>
                <c:pt idx="18">
                  <c:v>97.936107683098797</c:v>
                </c:pt>
                <c:pt idx="19">
                  <c:v>98.273668154079601</c:v>
                </c:pt>
                <c:pt idx="20">
                  <c:v>97.401814963406679</c:v>
                </c:pt>
                <c:pt idx="21">
                  <c:v>97.891961643221805</c:v>
                </c:pt>
                <c:pt idx="22">
                  <c:v>98.327150445478267</c:v>
                </c:pt>
                <c:pt idx="23">
                  <c:v>97.880188763661479</c:v>
                </c:pt>
              </c:numCache>
            </c:numRef>
          </c:yVal>
          <c:smooth val="0"/>
          <c:extLst>
            <c:ext xmlns:c16="http://schemas.microsoft.com/office/drawing/2014/chart" uri="{C3380CC4-5D6E-409C-BE32-E72D297353CC}">
              <c16:uniqueId val="{00000000-7E80-0044-A685-A3BC786DD9A5}"/>
            </c:ext>
          </c:extLst>
        </c:ser>
        <c:dLbls>
          <c:showLegendKey val="0"/>
          <c:showVal val="0"/>
          <c:showCatName val="0"/>
          <c:showSerName val="0"/>
          <c:showPercent val="0"/>
          <c:showBubbleSize val="0"/>
        </c:dLbls>
        <c:axId val="70696015"/>
        <c:axId val="1"/>
      </c:scatterChart>
      <c:valAx>
        <c:axId val="70696015"/>
        <c:scaling>
          <c:orientation val="minMax"/>
        </c:scaling>
        <c:delete val="0"/>
        <c:axPos val="b"/>
        <c:title>
          <c:tx>
            <c:rich>
              <a:bodyPr/>
              <a:lstStyle/>
              <a:p>
                <a:pPr>
                  <a:defRPr sz="1000" b="1" i="0" u="none" strike="noStrike" baseline="0">
                    <a:solidFill>
                      <a:srgbClr val="000000"/>
                    </a:solidFill>
                    <a:latin typeface="Calibri"/>
                    <a:ea typeface="Calibri"/>
                    <a:cs typeface="Calibri"/>
                  </a:defRPr>
                </a:pPr>
                <a:r>
                  <a:rPr lang="en-US"/>
                  <a:t>% diln from salinity</a:t>
                </a:r>
              </a:p>
            </c:rich>
          </c:tx>
          <c:overlay val="0"/>
          <c:spPr>
            <a:noFill/>
            <a:ln w="25400">
              <a:noFill/>
            </a:ln>
          </c:spPr>
        </c:title>
        <c:numFmt formatCode="General" sourceLinked="1"/>
        <c:majorTickMark val="out"/>
        <c:minorTickMark val="none"/>
        <c:tickLblPos val="nextTo"/>
        <c:spPr>
          <a:ln w="3175">
            <a:solidFill>
              <a:srgbClr val="808080"/>
            </a:solidFill>
            <a:prstDash val="solid"/>
          </a:ln>
        </c:spPr>
        <c:txPr>
          <a:bodyPr rot="0" vert="horz"/>
          <a:lstStyle/>
          <a:p>
            <a:pPr>
              <a:defRPr sz="1000" b="0" i="0" u="none" strike="noStrike" baseline="0">
                <a:solidFill>
                  <a:srgbClr val="000000"/>
                </a:solidFill>
                <a:latin typeface="Calibri"/>
                <a:ea typeface="Calibri"/>
                <a:cs typeface="Calibri"/>
              </a:defRPr>
            </a:pPr>
            <a:endParaRPr lang="en-US"/>
          </a:p>
        </c:txPr>
        <c:crossAx val="1"/>
        <c:crosses val="autoZero"/>
        <c:crossBetween val="midCat"/>
      </c:valAx>
      <c:valAx>
        <c:axId val="1"/>
        <c:scaling>
          <c:orientation val="minMax"/>
        </c:scaling>
        <c:delete val="0"/>
        <c:axPos val="l"/>
        <c:majorGridlines>
          <c:spPr>
            <a:ln w="3175">
              <a:solidFill>
                <a:srgbClr val="808080"/>
              </a:solidFill>
              <a:prstDash val="solid"/>
            </a:ln>
          </c:spPr>
        </c:majorGridlines>
        <c:numFmt formatCode="General" sourceLinked="1"/>
        <c:majorTickMark val="out"/>
        <c:minorTickMark val="none"/>
        <c:tickLblPos val="nextTo"/>
        <c:spPr>
          <a:ln w="3175">
            <a:solidFill>
              <a:srgbClr val="808080"/>
            </a:solidFill>
            <a:prstDash val="solid"/>
          </a:ln>
        </c:spPr>
        <c:txPr>
          <a:bodyPr rot="0" vert="horz"/>
          <a:lstStyle/>
          <a:p>
            <a:pPr>
              <a:defRPr sz="1000" b="0" i="0" u="none" strike="noStrike" baseline="0">
                <a:solidFill>
                  <a:srgbClr val="000000"/>
                </a:solidFill>
                <a:latin typeface="Calibri"/>
                <a:ea typeface="Calibri"/>
                <a:cs typeface="Calibri"/>
              </a:defRPr>
            </a:pPr>
            <a:endParaRPr lang="en-US"/>
          </a:p>
        </c:txPr>
        <c:crossAx val="70696015"/>
        <c:crosses val="autoZero"/>
        <c:crossBetween val="midCat"/>
      </c:valAx>
      <c:spPr>
        <a:solidFill>
          <a:srgbClr val="FFFFFF"/>
        </a:solidFill>
        <a:ln w="25400">
          <a:noFill/>
        </a:ln>
      </c:spPr>
    </c:plotArea>
    <c:plotVisOnly val="1"/>
    <c:dispBlanksAs val="gap"/>
    <c:showDLblsOverMax val="0"/>
  </c:chart>
  <c:spPr>
    <a:solidFill>
      <a:srgbClr val="FFFFFF"/>
    </a:solidFill>
    <a:ln w="3175">
      <a:solidFill>
        <a:srgbClr val="808080"/>
      </a:solidFill>
      <a:prstDash val="solid"/>
    </a:ln>
  </c:spPr>
  <c:txPr>
    <a:bodyPr/>
    <a:lstStyle/>
    <a:p>
      <a:pPr>
        <a:defRPr sz="1000" b="0" i="0" u="none" strike="noStrike" baseline="0">
          <a:solidFill>
            <a:srgbClr val="000000"/>
          </a:solidFill>
          <a:latin typeface="Calibri"/>
          <a:ea typeface="Calibri"/>
          <a:cs typeface="Calibri"/>
        </a:defRPr>
      </a:pPr>
      <a:endParaRPr lang="en-US"/>
    </a:p>
  </c:txPr>
  <c:printSettings>
    <c:headerFooter alignWithMargins="0"/>
    <c:pageMargins b="1" l="0.75" r="0.75" t="1" header="0.5" footer="0.5"/>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GB"/>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9.5210629921259837E-2"/>
          <c:y val="6.0185185185185182E-2"/>
          <c:w val="0.81663363954505674"/>
          <c:h val="0.82246937882764659"/>
        </c:manualLayout>
      </c:layout>
      <c:scatterChart>
        <c:scatterStyle val="lineMarker"/>
        <c:varyColors val="0"/>
        <c:ser>
          <c:idx val="0"/>
          <c:order val="0"/>
          <c:spPr>
            <a:ln w="47625">
              <a:noFill/>
            </a:ln>
          </c:spPr>
          <c:marker>
            <c:spPr>
              <a:gradFill rotWithShape="0">
                <a:gsLst>
                  <a:gs pos="0">
                    <a:srgbClr val="9BC1FF"/>
                  </a:gs>
                  <a:gs pos="100000">
                    <a:srgbClr val="3F80CD"/>
                  </a:gs>
                </a:gsLst>
                <a:lin ang="5400000"/>
              </a:gradFill>
              <a:ln>
                <a:solidFill>
                  <a:srgbClr val="666699"/>
                </a:solidFill>
                <a:prstDash val="solid"/>
              </a:ln>
              <a:effectLst>
                <a:outerShdw dist="35921" dir="2700000" algn="br">
                  <a:srgbClr val="000000"/>
                </a:outerShdw>
              </a:effectLst>
            </c:spPr>
          </c:marker>
          <c:trendline>
            <c:spPr>
              <a:ln w="3175">
                <a:solidFill>
                  <a:srgbClr val="000000"/>
                </a:solidFill>
                <a:prstDash val="solid"/>
              </a:ln>
            </c:spPr>
            <c:trendlineType val="linear"/>
            <c:forward val="1"/>
            <c:backward val="1"/>
            <c:intercept val="0"/>
            <c:dispRSqr val="1"/>
            <c:dispEq val="1"/>
            <c:trendlineLbl>
              <c:numFmt formatCode="General" sourceLinked="0"/>
              <c:spPr>
                <a:noFill/>
                <a:ln w="25400">
                  <a:noFill/>
                </a:ln>
              </c:spPr>
              <c:txPr>
                <a:bodyPr/>
                <a:lstStyle/>
                <a:p>
                  <a:pPr>
                    <a:defRPr sz="1000" b="0" i="0" u="none" strike="noStrike" baseline="0">
                      <a:solidFill>
                        <a:srgbClr val="000000"/>
                      </a:solidFill>
                      <a:latin typeface="Calibri"/>
                      <a:ea typeface="Calibri"/>
                      <a:cs typeface="Calibri"/>
                    </a:defRPr>
                  </a:pPr>
                  <a:endParaRPr lang="en-US"/>
                </a:p>
              </c:txPr>
            </c:trendlineLbl>
          </c:trendline>
          <c:xVal>
            <c:numRef>
              <c:f>'dilutions nuts final'!$N$4:$N$27</c:f>
              <c:numCache>
                <c:formatCode>0.00</c:formatCode>
                <c:ptCount val="24"/>
                <c:pt idx="0">
                  <c:v>3.2430328348606898</c:v>
                </c:pt>
                <c:pt idx="1">
                  <c:v>3.6658590063879339</c:v>
                </c:pt>
                <c:pt idx="2">
                  <c:v>4.1581114834803294</c:v>
                </c:pt>
                <c:pt idx="3">
                  <c:v>3.870736444521603</c:v>
                </c:pt>
                <c:pt idx="4">
                  <c:v>3.7551901559438283</c:v>
                </c:pt>
                <c:pt idx="5">
                  <c:v>3.7831348801675579</c:v>
                </c:pt>
                <c:pt idx="6">
                  <c:v>3.5050574177354434</c:v>
                </c:pt>
                <c:pt idx="7">
                  <c:v>2.919305402371744</c:v>
                </c:pt>
                <c:pt idx="8">
                  <c:v>3.130579303620618</c:v>
                </c:pt>
                <c:pt idx="9">
                  <c:v>2.4358223411677393</c:v>
                </c:pt>
                <c:pt idx="10">
                  <c:v>2.6985395301182975</c:v>
                </c:pt>
                <c:pt idx="11">
                  <c:v>1.7208495813820404</c:v>
                </c:pt>
                <c:pt idx="12">
                  <c:v>1.8244239544005738</c:v>
                </c:pt>
                <c:pt idx="13">
                  <c:v>1.2799673294737015</c:v>
                </c:pt>
                <c:pt idx="14">
                  <c:v>1.1587822763510744</c:v>
                </c:pt>
                <c:pt idx="15">
                  <c:v>1.0103693538159741</c:v>
                </c:pt>
                <c:pt idx="16">
                  <c:v>0.89197955903235848</c:v>
                </c:pt>
                <c:pt idx="17">
                  <c:v>0.52638234378807791</c:v>
                </c:pt>
                <c:pt idx="18">
                  <c:v>1.2626043951033958</c:v>
                </c:pt>
                <c:pt idx="19">
                  <c:v>0.94404576264052542</c:v>
                </c:pt>
                <c:pt idx="20">
                  <c:v>1.1468073776855747</c:v>
                </c:pt>
                <c:pt idx="21">
                  <c:v>1.0596596314829549</c:v>
                </c:pt>
                <c:pt idx="22">
                  <c:v>1.1664070348870177</c:v>
                </c:pt>
                <c:pt idx="23">
                  <c:v>1.0089024270114813</c:v>
                </c:pt>
              </c:numCache>
            </c:numRef>
          </c:xVal>
          <c:yVal>
            <c:numRef>
              <c:f>'dilutions nuts final'!$P$4:$P$27</c:f>
              <c:numCache>
                <c:formatCode>0.00</c:formatCode>
                <c:ptCount val="24"/>
                <c:pt idx="0">
                  <c:v>2.8672309835764032</c:v>
                </c:pt>
                <c:pt idx="1">
                  <c:v>3.2045618621066021</c:v>
                </c:pt>
                <c:pt idx="2">
                  <c:v>3.675139015427646</c:v>
                </c:pt>
                <c:pt idx="3">
                  <c:v>3.4070306597977789</c:v>
                </c:pt>
                <c:pt idx="4">
                  <c:v>3.3244419853583258</c:v>
                </c:pt>
                <c:pt idx="5">
                  <c:v>3.327768000291103</c:v>
                </c:pt>
                <c:pt idx="6">
                  <c:v>3.0625651775190752</c:v>
                </c:pt>
                <c:pt idx="7">
                  <c:v>2.5892020881235243</c:v>
                </c:pt>
                <c:pt idx="8">
                  <c:v>2.9300214072341735</c:v>
                </c:pt>
                <c:pt idx="9">
                  <c:v>2.0434441579530103</c:v>
                </c:pt>
                <c:pt idx="10">
                  <c:v>2.3513666249913614</c:v>
                </c:pt>
                <c:pt idx="11">
                  <c:v>1.4071079140845251</c:v>
                </c:pt>
                <c:pt idx="12">
                  <c:v>1.3383429272780714</c:v>
                </c:pt>
                <c:pt idx="13">
                  <c:v>1.1256058115219758</c:v>
                </c:pt>
                <c:pt idx="14">
                  <c:v>1.3001470700325364</c:v>
                </c:pt>
                <c:pt idx="15">
                  <c:v>0.82501466326163231</c:v>
                </c:pt>
                <c:pt idx="16">
                  <c:v>0.87863031963666138</c:v>
                </c:pt>
                <c:pt idx="17">
                  <c:v>0.79429290015990306</c:v>
                </c:pt>
                <c:pt idx="18">
                  <c:v>1.3598421303284833</c:v>
                </c:pt>
                <c:pt idx="19">
                  <c:v>1.0534266025315826</c:v>
                </c:pt>
                <c:pt idx="20">
                  <c:v>1.2068675522894654</c:v>
                </c:pt>
                <c:pt idx="21">
                  <c:v>1.2346444400203354</c:v>
                </c:pt>
                <c:pt idx="22">
                  <c:v>1.2380611819224947</c:v>
                </c:pt>
                <c:pt idx="23">
                  <c:v>1.1799312745081127</c:v>
                </c:pt>
              </c:numCache>
            </c:numRef>
          </c:yVal>
          <c:smooth val="0"/>
          <c:extLst>
            <c:ext xmlns:c16="http://schemas.microsoft.com/office/drawing/2014/chart" uri="{C3380CC4-5D6E-409C-BE32-E72D297353CC}">
              <c16:uniqueId val="{00000001-E5FD-934C-9A56-A5D5A9F40C64}"/>
            </c:ext>
          </c:extLst>
        </c:ser>
        <c:dLbls>
          <c:showLegendKey val="0"/>
          <c:showVal val="0"/>
          <c:showCatName val="0"/>
          <c:showSerName val="0"/>
          <c:showPercent val="0"/>
          <c:showBubbleSize val="0"/>
        </c:dLbls>
        <c:axId val="70525055"/>
        <c:axId val="1"/>
      </c:scatterChart>
      <c:valAx>
        <c:axId val="70525055"/>
        <c:scaling>
          <c:orientation val="minMax"/>
        </c:scaling>
        <c:delete val="0"/>
        <c:axPos val="b"/>
        <c:title>
          <c:tx>
            <c:rich>
              <a:bodyPr/>
              <a:lstStyle/>
              <a:p>
                <a:pPr>
                  <a:defRPr sz="1000" b="1" i="0" u="none" strike="noStrike" baseline="0">
                    <a:solidFill>
                      <a:srgbClr val="000000"/>
                    </a:solidFill>
                    <a:latin typeface="Calibri"/>
                    <a:ea typeface="Calibri"/>
                    <a:cs typeface="Calibri"/>
                  </a:defRPr>
                </a:pPr>
                <a:r>
                  <a:rPr lang="en-US"/>
                  <a:t>2015 repeat silicate</a:t>
                </a:r>
              </a:p>
            </c:rich>
          </c:tx>
          <c:layout>
            <c:manualLayout>
              <c:xMode val="edge"/>
              <c:yMode val="edge"/>
              <c:x val="0.44609785012828457"/>
              <c:y val="0.88265456401283171"/>
            </c:manualLayout>
          </c:layout>
          <c:overlay val="0"/>
          <c:spPr>
            <a:noFill/>
            <a:ln w="25400">
              <a:noFill/>
            </a:ln>
          </c:spPr>
        </c:title>
        <c:numFmt formatCode="0.00" sourceLinked="1"/>
        <c:majorTickMark val="out"/>
        <c:minorTickMark val="none"/>
        <c:tickLblPos val="nextTo"/>
        <c:spPr>
          <a:ln w="3175">
            <a:solidFill>
              <a:srgbClr val="808080"/>
            </a:solidFill>
            <a:prstDash val="solid"/>
          </a:ln>
        </c:spPr>
        <c:txPr>
          <a:bodyPr rot="0" vert="horz"/>
          <a:lstStyle/>
          <a:p>
            <a:pPr>
              <a:defRPr sz="1000" b="0" i="0" u="none" strike="noStrike" baseline="0">
                <a:solidFill>
                  <a:srgbClr val="000000"/>
                </a:solidFill>
                <a:latin typeface="Calibri"/>
                <a:ea typeface="Calibri"/>
                <a:cs typeface="Calibri"/>
              </a:defRPr>
            </a:pPr>
            <a:endParaRPr lang="en-US"/>
          </a:p>
        </c:txPr>
        <c:crossAx val="1"/>
        <c:crosses val="autoZero"/>
        <c:crossBetween val="midCat"/>
      </c:valAx>
      <c:valAx>
        <c:axId val="1"/>
        <c:scaling>
          <c:orientation val="minMax"/>
        </c:scaling>
        <c:delete val="0"/>
        <c:axPos val="l"/>
        <c:majorGridlines>
          <c:spPr>
            <a:ln w="3175">
              <a:solidFill>
                <a:srgbClr val="808080"/>
              </a:solidFill>
              <a:prstDash val="solid"/>
            </a:ln>
          </c:spPr>
        </c:majorGridlines>
        <c:title>
          <c:tx>
            <c:rich>
              <a:bodyPr/>
              <a:lstStyle/>
              <a:p>
                <a:pPr>
                  <a:defRPr sz="1000" b="1" i="0" u="none" strike="noStrike" baseline="0">
                    <a:solidFill>
                      <a:srgbClr val="000000"/>
                    </a:solidFill>
                    <a:latin typeface="Calibri"/>
                    <a:ea typeface="Calibri"/>
                    <a:cs typeface="Calibri"/>
                  </a:defRPr>
                </a:pPr>
                <a:r>
                  <a:rPr lang="en-US"/>
                  <a:t>2012 silicate</a:t>
                </a:r>
              </a:p>
            </c:rich>
          </c:tx>
          <c:overlay val="0"/>
          <c:spPr>
            <a:noFill/>
            <a:ln w="25400">
              <a:noFill/>
            </a:ln>
          </c:spPr>
        </c:title>
        <c:numFmt formatCode="0.00" sourceLinked="1"/>
        <c:majorTickMark val="out"/>
        <c:minorTickMark val="none"/>
        <c:tickLblPos val="nextTo"/>
        <c:spPr>
          <a:ln w="3175">
            <a:solidFill>
              <a:srgbClr val="808080"/>
            </a:solidFill>
            <a:prstDash val="solid"/>
          </a:ln>
        </c:spPr>
        <c:txPr>
          <a:bodyPr rot="0" vert="horz"/>
          <a:lstStyle/>
          <a:p>
            <a:pPr>
              <a:defRPr sz="1000" b="0" i="0" u="none" strike="noStrike" baseline="0">
                <a:solidFill>
                  <a:srgbClr val="000000"/>
                </a:solidFill>
                <a:latin typeface="Calibri"/>
                <a:ea typeface="Calibri"/>
                <a:cs typeface="Calibri"/>
              </a:defRPr>
            </a:pPr>
            <a:endParaRPr lang="en-US"/>
          </a:p>
        </c:txPr>
        <c:crossAx val="70525055"/>
        <c:crosses val="autoZero"/>
        <c:crossBetween val="midCat"/>
      </c:valAx>
      <c:spPr>
        <a:solidFill>
          <a:srgbClr val="FFFFFF"/>
        </a:solidFill>
        <a:ln w="25400">
          <a:noFill/>
        </a:ln>
      </c:spPr>
    </c:plotArea>
    <c:legend>
      <c:legendPos val="r"/>
      <c:overlay val="0"/>
      <c:spPr>
        <a:noFill/>
        <a:ln w="25400">
          <a:noFill/>
        </a:ln>
      </c:spPr>
      <c:txPr>
        <a:bodyPr/>
        <a:lstStyle/>
        <a:p>
          <a:pPr>
            <a:defRPr sz="920" b="0" i="0" u="none" strike="noStrike" baseline="0">
              <a:solidFill>
                <a:srgbClr val="000000"/>
              </a:solidFill>
              <a:latin typeface="Calibri"/>
              <a:ea typeface="Calibri"/>
              <a:cs typeface="Calibri"/>
            </a:defRPr>
          </a:pPr>
          <a:endParaRPr lang="en-US"/>
        </a:p>
      </c:txPr>
    </c:legend>
    <c:plotVisOnly val="1"/>
    <c:dispBlanksAs val="gap"/>
    <c:showDLblsOverMax val="0"/>
  </c:chart>
  <c:spPr>
    <a:solidFill>
      <a:srgbClr val="FFFFFF"/>
    </a:solidFill>
    <a:ln w="3175">
      <a:solidFill>
        <a:srgbClr val="808080"/>
      </a:solidFill>
      <a:prstDash val="solid"/>
    </a:ln>
  </c:spPr>
  <c:txPr>
    <a:bodyPr/>
    <a:lstStyle/>
    <a:p>
      <a:pPr>
        <a:defRPr sz="1000" b="0" i="0" u="none" strike="noStrike" baseline="0">
          <a:solidFill>
            <a:srgbClr val="000000"/>
          </a:solidFill>
          <a:latin typeface="Calibri"/>
          <a:ea typeface="Calibri"/>
          <a:cs typeface="Calibri"/>
        </a:defRPr>
      </a:pPr>
      <a:endParaRPr lang="en-US"/>
    </a:p>
  </c:txPr>
  <c:printSettings>
    <c:headerFooter alignWithMargins="0"/>
    <c:pageMargins b="1" l="0.75" r="0.75" t="1" header="0.5" footer="0.5"/>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GB"/>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lineChart>
        <c:grouping val="standard"/>
        <c:varyColors val="0"/>
        <c:ser>
          <c:idx val="0"/>
          <c:order val="0"/>
          <c:spPr>
            <a:ln w="38100">
              <a:solidFill>
                <a:srgbClr val="666699"/>
              </a:solidFill>
              <a:prstDash val="solid"/>
            </a:ln>
          </c:spPr>
          <c:marker>
            <c:spPr>
              <a:gradFill rotWithShape="0">
                <a:gsLst>
                  <a:gs pos="0">
                    <a:srgbClr val="9BC1FF"/>
                  </a:gs>
                  <a:gs pos="100000">
                    <a:srgbClr val="3F80CD"/>
                  </a:gs>
                </a:gsLst>
                <a:lin ang="5400000"/>
              </a:gradFill>
              <a:ln>
                <a:solidFill>
                  <a:srgbClr val="666699"/>
                </a:solidFill>
                <a:prstDash val="solid"/>
              </a:ln>
              <a:effectLst>
                <a:outerShdw dist="35921" dir="2700000" algn="br">
                  <a:srgbClr val="000000"/>
                </a:outerShdw>
              </a:effectLst>
            </c:spPr>
          </c:marker>
          <c:val>
            <c:numRef>
              <c:f>'dilutions nuts final'!$P$4:$P$27</c:f>
              <c:numCache>
                <c:formatCode>0.00</c:formatCode>
                <c:ptCount val="24"/>
                <c:pt idx="0">
                  <c:v>2.8672309835764032</c:v>
                </c:pt>
                <c:pt idx="1">
                  <c:v>3.2045618621066021</c:v>
                </c:pt>
                <c:pt idx="2">
                  <c:v>3.675139015427646</c:v>
                </c:pt>
                <c:pt idx="3">
                  <c:v>3.4070306597977789</c:v>
                </c:pt>
                <c:pt idx="4">
                  <c:v>3.3244419853583258</c:v>
                </c:pt>
                <c:pt idx="5">
                  <c:v>3.327768000291103</c:v>
                </c:pt>
                <c:pt idx="6">
                  <c:v>3.0625651775190752</c:v>
                </c:pt>
                <c:pt idx="7">
                  <c:v>2.5892020881235243</c:v>
                </c:pt>
                <c:pt idx="8">
                  <c:v>2.9300214072341735</c:v>
                </c:pt>
                <c:pt idx="9">
                  <c:v>2.0434441579530103</c:v>
                </c:pt>
                <c:pt idx="10">
                  <c:v>2.3513666249913614</c:v>
                </c:pt>
                <c:pt idx="11">
                  <c:v>1.4071079140845251</c:v>
                </c:pt>
                <c:pt idx="12">
                  <c:v>1.3383429272780714</c:v>
                </c:pt>
                <c:pt idx="13">
                  <c:v>1.1256058115219758</c:v>
                </c:pt>
                <c:pt idx="14">
                  <c:v>1.3001470700325364</c:v>
                </c:pt>
                <c:pt idx="15">
                  <c:v>0.82501466326163231</c:v>
                </c:pt>
                <c:pt idx="16">
                  <c:v>0.87863031963666138</c:v>
                </c:pt>
                <c:pt idx="17">
                  <c:v>0.79429290015990306</c:v>
                </c:pt>
                <c:pt idx="18">
                  <c:v>1.3598421303284833</c:v>
                </c:pt>
                <c:pt idx="19">
                  <c:v>1.0534266025315826</c:v>
                </c:pt>
                <c:pt idx="20">
                  <c:v>1.2068675522894654</c:v>
                </c:pt>
                <c:pt idx="21">
                  <c:v>1.2346444400203354</c:v>
                </c:pt>
                <c:pt idx="22">
                  <c:v>1.2380611819224947</c:v>
                </c:pt>
                <c:pt idx="23">
                  <c:v>1.1799312745081127</c:v>
                </c:pt>
              </c:numCache>
            </c:numRef>
          </c:val>
          <c:smooth val="0"/>
          <c:extLst>
            <c:ext xmlns:c16="http://schemas.microsoft.com/office/drawing/2014/chart" uri="{C3380CC4-5D6E-409C-BE32-E72D297353CC}">
              <c16:uniqueId val="{00000000-7CEC-1F47-AC94-C22F4BC8C493}"/>
            </c:ext>
          </c:extLst>
        </c:ser>
        <c:ser>
          <c:idx val="1"/>
          <c:order val="1"/>
          <c:spPr>
            <a:ln w="38100">
              <a:solidFill>
                <a:srgbClr val="DD2D32"/>
              </a:solidFill>
              <a:prstDash val="solid"/>
            </a:ln>
          </c:spPr>
          <c:marker>
            <c:spPr>
              <a:gradFill rotWithShape="0">
                <a:gsLst>
                  <a:gs pos="0">
                    <a:srgbClr val="FF9A99"/>
                  </a:gs>
                  <a:gs pos="100000">
                    <a:srgbClr val="D1403C"/>
                  </a:gs>
                </a:gsLst>
                <a:lin ang="5400000"/>
              </a:gradFill>
              <a:ln>
                <a:solidFill>
                  <a:srgbClr val="DD2D32"/>
                </a:solidFill>
                <a:prstDash val="solid"/>
              </a:ln>
              <a:effectLst>
                <a:outerShdw dist="35921" dir="2700000" algn="br">
                  <a:srgbClr val="000000"/>
                </a:outerShdw>
              </a:effectLst>
            </c:spPr>
          </c:marker>
          <c:val>
            <c:numRef>
              <c:f>'dilutions nuts final'!$R$4:$R$27</c:f>
              <c:numCache>
                <c:formatCode>0.00</c:formatCode>
                <c:ptCount val="24"/>
                <c:pt idx="0">
                  <c:v>1.0449788261502251</c:v>
                </c:pt>
                <c:pt idx="1">
                  <c:v>1.0636911164689025</c:v>
                </c:pt>
                <c:pt idx="2">
                  <c:v>3.9959600186360129</c:v>
                </c:pt>
                <c:pt idx="3">
                  <c:v>1.1369187672829235</c:v>
                </c:pt>
                <c:pt idx="4">
                  <c:v>1.07903241762159</c:v>
                </c:pt>
                <c:pt idx="5">
                  <c:v>1.1662968101016209</c:v>
                </c:pt>
                <c:pt idx="6">
                  <c:v>1.2075371753950788</c:v>
                </c:pt>
                <c:pt idx="7">
                  <c:v>0.81043327118177311</c:v>
                </c:pt>
                <c:pt idx="8">
                  <c:v>1.1354024705001227</c:v>
                </c:pt>
                <c:pt idx="9">
                  <c:v>1.2663679950395899</c:v>
                </c:pt>
                <c:pt idx="10">
                  <c:v>1.0137433736630035</c:v>
                </c:pt>
                <c:pt idx="11">
                  <c:v>1.0259992804500067</c:v>
                </c:pt>
                <c:pt idx="12">
                  <c:v>0.92431714424890132</c:v>
                </c:pt>
                <c:pt idx="13">
                  <c:v>0.97449218619938094</c:v>
                </c:pt>
                <c:pt idx="14">
                  <c:v>1.0013817211518388</c:v>
                </c:pt>
                <c:pt idx="15">
                  <c:v>0.84638063548798625</c:v>
                </c:pt>
                <c:pt idx="16">
                  <c:v>0.82786985974474647</c:v>
                </c:pt>
                <c:pt idx="17">
                  <c:v>0.84326593421656493</c:v>
                </c:pt>
                <c:pt idx="18">
                  <c:v>0.87356072446066113</c:v>
                </c:pt>
                <c:pt idx="19">
                  <c:v>0.87371054614556287</c:v>
                </c:pt>
                <c:pt idx="20">
                  <c:v>1.0223350789054892</c:v>
                </c:pt>
                <c:pt idx="21">
                  <c:v>0.90180738267952754</c:v>
                </c:pt>
                <c:pt idx="22">
                  <c:v>0.84491084461429167</c:v>
                </c:pt>
                <c:pt idx="23">
                  <c:v>0.82380927889963518</c:v>
                </c:pt>
              </c:numCache>
            </c:numRef>
          </c:val>
          <c:smooth val="0"/>
          <c:extLst>
            <c:ext xmlns:c16="http://schemas.microsoft.com/office/drawing/2014/chart" uri="{C3380CC4-5D6E-409C-BE32-E72D297353CC}">
              <c16:uniqueId val="{00000001-7CEC-1F47-AC94-C22F4BC8C493}"/>
            </c:ext>
          </c:extLst>
        </c:ser>
        <c:ser>
          <c:idx val="2"/>
          <c:order val="2"/>
          <c:spPr>
            <a:ln w="38100">
              <a:solidFill>
                <a:srgbClr val="A2BD90"/>
              </a:solidFill>
              <a:prstDash val="solid"/>
            </a:ln>
          </c:spPr>
          <c:marker>
            <c:spPr>
              <a:gradFill rotWithShape="0">
                <a:gsLst>
                  <a:gs pos="0">
                    <a:srgbClr val="DCFFA0"/>
                  </a:gs>
                  <a:gs pos="100000">
                    <a:srgbClr val="A0CA4A"/>
                  </a:gs>
                </a:gsLst>
                <a:lin ang="5400000"/>
              </a:gradFill>
              <a:ln>
                <a:solidFill>
                  <a:srgbClr val="A2BD90"/>
                </a:solidFill>
                <a:prstDash val="solid"/>
              </a:ln>
              <a:effectLst>
                <a:outerShdw dist="35921" dir="2700000" algn="br">
                  <a:srgbClr val="000000"/>
                </a:outerShdw>
              </a:effectLst>
            </c:spPr>
          </c:marker>
          <c:val>
            <c:numRef>
              <c:f>'dilutions nuts final'!$T$4:$T$27</c:f>
              <c:numCache>
                <c:formatCode>0.00</c:formatCode>
                <c:ptCount val="24"/>
                <c:pt idx="0">
                  <c:v>14.555006495041281</c:v>
                </c:pt>
                <c:pt idx="1">
                  <c:v>15.252543002825149</c:v>
                </c:pt>
                <c:pt idx="2">
                  <c:v>14.97950867760421</c:v>
                </c:pt>
                <c:pt idx="3">
                  <c:v>15.494831809225406</c:v>
                </c:pt>
                <c:pt idx="4">
                  <c:v>14.801069198992765</c:v>
                </c:pt>
                <c:pt idx="5">
                  <c:v>14.32863647585345</c:v>
                </c:pt>
                <c:pt idx="6">
                  <c:v>12.271758312736177</c:v>
                </c:pt>
                <c:pt idx="7">
                  <c:v>9.6565956922839344</c:v>
                </c:pt>
                <c:pt idx="8">
                  <c:v>13.113417309552519</c:v>
                </c:pt>
                <c:pt idx="9">
                  <c:v>12.338674566788836</c:v>
                </c:pt>
                <c:pt idx="10">
                  <c:v>11.957600834627623</c:v>
                </c:pt>
                <c:pt idx="11">
                  <c:v>11.857446000023067</c:v>
                </c:pt>
                <c:pt idx="12">
                  <c:v>10.568181836614684</c:v>
                </c:pt>
                <c:pt idx="13">
                  <c:v>10.76447626287967</c:v>
                </c:pt>
                <c:pt idx="14">
                  <c:v>10.774671909531861</c:v>
                </c:pt>
                <c:pt idx="15">
                  <c:v>9.1556416735020889</c:v>
                </c:pt>
                <c:pt idx="16">
                  <c:v>8.8648343004443024</c:v>
                </c:pt>
                <c:pt idx="17">
                  <c:v>9.7769256280661683</c:v>
                </c:pt>
                <c:pt idx="18">
                  <c:v>9.9924998090554435</c:v>
                </c:pt>
                <c:pt idx="19">
                  <c:v>9.7995029801163795</c:v>
                </c:pt>
                <c:pt idx="20">
                  <c:v>9.6268318900400143</c:v>
                </c:pt>
                <c:pt idx="21">
                  <c:v>8.7050142090213889</c:v>
                </c:pt>
                <c:pt idx="22">
                  <c:v>8.5846987244967305</c:v>
                </c:pt>
                <c:pt idx="23">
                  <c:v>8.8577573208514728</c:v>
                </c:pt>
              </c:numCache>
            </c:numRef>
          </c:val>
          <c:smooth val="0"/>
          <c:extLst>
            <c:ext xmlns:c16="http://schemas.microsoft.com/office/drawing/2014/chart" uri="{C3380CC4-5D6E-409C-BE32-E72D297353CC}">
              <c16:uniqueId val="{00000002-7CEC-1F47-AC94-C22F4BC8C493}"/>
            </c:ext>
          </c:extLst>
        </c:ser>
        <c:dLbls>
          <c:showLegendKey val="0"/>
          <c:showVal val="0"/>
          <c:showCatName val="0"/>
          <c:showSerName val="0"/>
          <c:showPercent val="0"/>
          <c:showBubbleSize val="0"/>
        </c:dLbls>
        <c:marker val="1"/>
        <c:smooth val="0"/>
        <c:axId val="70298959"/>
        <c:axId val="1"/>
      </c:lineChart>
      <c:catAx>
        <c:axId val="70298959"/>
        <c:scaling>
          <c:orientation val="minMax"/>
        </c:scaling>
        <c:delete val="0"/>
        <c:axPos val="b"/>
        <c:numFmt formatCode="General" sourceLinked="1"/>
        <c:majorTickMark val="out"/>
        <c:minorTickMark val="none"/>
        <c:tickLblPos val="nextTo"/>
        <c:spPr>
          <a:ln w="3175">
            <a:solidFill>
              <a:srgbClr val="808080"/>
            </a:solidFill>
            <a:prstDash val="solid"/>
          </a:ln>
        </c:spPr>
        <c:txPr>
          <a:bodyPr rot="0" vert="horz"/>
          <a:lstStyle/>
          <a:p>
            <a:pPr>
              <a:defRPr sz="1000" b="0" i="0" u="none" strike="noStrike" baseline="0">
                <a:solidFill>
                  <a:srgbClr val="000000"/>
                </a:solidFill>
                <a:latin typeface="Calibri"/>
                <a:ea typeface="Calibri"/>
                <a:cs typeface="Calibri"/>
              </a:defRPr>
            </a:pPr>
            <a:endParaRPr lang="en-US"/>
          </a:p>
        </c:txPr>
        <c:crossAx val="1"/>
        <c:crosses val="autoZero"/>
        <c:auto val="1"/>
        <c:lblAlgn val="ctr"/>
        <c:lblOffset val="100"/>
        <c:noMultiLvlLbl val="0"/>
      </c:catAx>
      <c:valAx>
        <c:axId val="1"/>
        <c:scaling>
          <c:orientation val="minMax"/>
        </c:scaling>
        <c:delete val="0"/>
        <c:axPos val="l"/>
        <c:majorGridlines>
          <c:spPr>
            <a:ln w="3175">
              <a:solidFill>
                <a:srgbClr val="808080"/>
              </a:solidFill>
              <a:prstDash val="solid"/>
            </a:ln>
          </c:spPr>
        </c:majorGridlines>
        <c:numFmt formatCode="0.00" sourceLinked="1"/>
        <c:majorTickMark val="out"/>
        <c:minorTickMark val="none"/>
        <c:tickLblPos val="nextTo"/>
        <c:spPr>
          <a:ln w="3175">
            <a:solidFill>
              <a:srgbClr val="808080"/>
            </a:solidFill>
            <a:prstDash val="solid"/>
          </a:ln>
        </c:spPr>
        <c:txPr>
          <a:bodyPr rot="0" vert="horz"/>
          <a:lstStyle/>
          <a:p>
            <a:pPr>
              <a:defRPr sz="1000" b="0" i="0" u="none" strike="noStrike" baseline="0">
                <a:solidFill>
                  <a:srgbClr val="000000"/>
                </a:solidFill>
                <a:latin typeface="Calibri"/>
                <a:ea typeface="Calibri"/>
                <a:cs typeface="Calibri"/>
              </a:defRPr>
            </a:pPr>
            <a:endParaRPr lang="en-US"/>
          </a:p>
        </c:txPr>
        <c:crossAx val="70298959"/>
        <c:crosses val="autoZero"/>
        <c:crossBetween val="between"/>
      </c:valAx>
      <c:spPr>
        <a:solidFill>
          <a:srgbClr val="FFFFFF"/>
        </a:solidFill>
        <a:ln w="25400">
          <a:noFill/>
        </a:ln>
      </c:spPr>
    </c:plotArea>
    <c:legend>
      <c:legendPos val="r"/>
      <c:overlay val="0"/>
      <c:spPr>
        <a:noFill/>
        <a:ln w="25400">
          <a:noFill/>
        </a:ln>
      </c:spPr>
      <c:txPr>
        <a:bodyPr/>
        <a:lstStyle/>
        <a:p>
          <a:pPr>
            <a:defRPr sz="920" b="0" i="0" u="none" strike="noStrike" baseline="0">
              <a:solidFill>
                <a:srgbClr val="000000"/>
              </a:solidFill>
              <a:latin typeface="Calibri"/>
              <a:ea typeface="Calibri"/>
              <a:cs typeface="Calibri"/>
            </a:defRPr>
          </a:pPr>
          <a:endParaRPr lang="en-US"/>
        </a:p>
      </c:txPr>
    </c:legend>
    <c:plotVisOnly val="1"/>
    <c:dispBlanksAs val="gap"/>
    <c:showDLblsOverMax val="0"/>
  </c:chart>
  <c:spPr>
    <a:solidFill>
      <a:srgbClr val="FFFFFF"/>
    </a:solidFill>
    <a:ln w="3175">
      <a:solidFill>
        <a:srgbClr val="808080"/>
      </a:solidFill>
      <a:prstDash val="solid"/>
    </a:ln>
  </c:spPr>
  <c:txPr>
    <a:bodyPr/>
    <a:lstStyle/>
    <a:p>
      <a:pPr>
        <a:defRPr sz="1000" b="0" i="0" u="none" strike="noStrike" baseline="0">
          <a:solidFill>
            <a:srgbClr val="000000"/>
          </a:solidFill>
          <a:latin typeface="Calibri"/>
          <a:ea typeface="Calibri"/>
          <a:cs typeface="Calibri"/>
        </a:defRPr>
      </a:pPr>
      <a:endParaRPr lang="en-US"/>
    </a:p>
  </c:txPr>
  <c:printSettings>
    <c:headerFooter alignWithMargins="0"/>
    <c:pageMargins b="1" l="0.75" r="0.75" t="1" header="0.5" footer="0.5"/>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N/Si vs Si</c:v>
          </c:tx>
          <c:spPr>
            <a:ln w="28575" cap="rnd">
              <a:noFill/>
              <a:round/>
            </a:ln>
            <a:effectLst/>
          </c:spPr>
          <c:marker>
            <c:symbol val="circle"/>
            <c:size val="5"/>
            <c:spPr>
              <a:solidFill>
                <a:schemeClr val="accent1"/>
              </a:solidFill>
              <a:ln w="9525">
                <a:solidFill>
                  <a:schemeClr val="accent1"/>
                </a:solidFill>
              </a:ln>
              <a:effectLst/>
            </c:spPr>
          </c:marker>
          <c:xVal>
            <c:numRef>
              <c:f>'dilutions nuts final'!$Z$4:$Z$27</c:f>
              <c:numCache>
                <c:formatCode>0.00</c:formatCode>
                <c:ptCount val="24"/>
                <c:pt idx="0">
                  <c:v>3.1584115826542623</c:v>
                </c:pt>
                <c:pt idx="1">
                  <c:v>3.5701295968815892</c:v>
                </c:pt>
                <c:pt idx="2">
                  <c:v>4.0494797159003273</c:v>
                </c:pt>
                <c:pt idx="3">
                  <c:v>3.7696464508300576</c:v>
                </c:pt>
                <c:pt idx="4">
                  <c:v>3.6571205200305839</c:v>
                </c:pt>
                <c:pt idx="5">
                  <c:v>3.6844285440166749</c:v>
                </c:pt>
                <c:pt idx="6">
                  <c:v>3.4137130731428074</c:v>
                </c:pt>
                <c:pt idx="7">
                  <c:v>2.8432285526390988</c:v>
                </c:pt>
                <c:pt idx="8">
                  <c:v>3.0491310576503445</c:v>
                </c:pt>
                <c:pt idx="9">
                  <c:v>2.3726327809269265</c:v>
                </c:pt>
                <c:pt idx="10">
                  <c:v>2.6285884086502356</c:v>
                </c:pt>
                <c:pt idx="11">
                  <c:v>1.6763553793152277</c:v>
                </c:pt>
                <c:pt idx="12">
                  <c:v>1.7773114563324897</c:v>
                </c:pt>
                <c:pt idx="13">
                  <c:v>1.2469866167656303</c:v>
                </c:pt>
                <c:pt idx="14">
                  <c:v>1.128812819121781</c:v>
                </c:pt>
                <c:pt idx="15">
                  <c:v>0.98445198524853073</c:v>
                </c:pt>
                <c:pt idx="16">
                  <c:v>0.86911301127442586</c:v>
                </c:pt>
                <c:pt idx="17">
                  <c:v>0.51283655827241514</c:v>
                </c:pt>
                <c:pt idx="18">
                  <c:v>1.229992856174758</c:v>
                </c:pt>
                <c:pt idx="19">
                  <c:v>0.91968410867866235</c:v>
                </c:pt>
                <c:pt idx="20">
                  <c:v>1.1172111081725706</c:v>
                </c:pt>
                <c:pt idx="21">
                  <c:v>1.0322885230416285</c:v>
                </c:pt>
                <c:pt idx="22">
                  <c:v>1.1362908847274114</c:v>
                </c:pt>
                <c:pt idx="23">
                  <c:v>0.98281689640300729</c:v>
                </c:pt>
              </c:numCache>
            </c:numRef>
          </c:xVal>
          <c:yVal>
            <c:numRef>
              <c:f>'dilutions nuts final'!$U$4:$U$27</c:f>
              <c:numCache>
                <c:formatCode>General</c:formatCode>
                <c:ptCount val="24"/>
                <c:pt idx="0">
                  <c:v>5.0763285477915296</c:v>
                </c:pt>
                <c:pt idx="1">
                  <c:v>4.7596344396355308</c:v>
                </c:pt>
                <c:pt idx="2">
                  <c:v>4.0759026025199665</c:v>
                </c:pt>
                <c:pt idx="3">
                  <c:v>4.5478991404629996</c:v>
                </c:pt>
                <c:pt idx="4">
                  <c:v>4.4521965683806117</c:v>
                </c:pt>
                <c:pt idx="5">
                  <c:v>4.3057798724550587</c:v>
                </c:pt>
                <c:pt idx="6">
                  <c:v>4.0070194759666435</c:v>
                </c:pt>
                <c:pt idx="7">
                  <c:v>3.7295643073122853</c:v>
                </c:pt>
                <c:pt idx="8">
                  <c:v>4.475536348361044</c:v>
                </c:pt>
                <c:pt idx="9">
                  <c:v>6.0381755570697457</c:v>
                </c:pt>
                <c:pt idx="10">
                  <c:v>5.0853834138568477</c:v>
                </c:pt>
                <c:pt idx="11">
                  <c:v>8.4268206306959836</c:v>
                </c:pt>
                <c:pt idx="12">
                  <c:v>7.8964678044873793</c:v>
                </c:pt>
                <c:pt idx="13">
                  <c:v>9.5632735302997407</c:v>
                </c:pt>
                <c:pt idx="14">
                  <c:v>8.2872716155582484</c:v>
                </c:pt>
                <c:pt idx="15">
                  <c:v>11.097550239053886</c:v>
                </c:pt>
                <c:pt idx="16">
                  <c:v>10.089379005393489</c:v>
                </c:pt>
                <c:pt idx="17">
                  <c:v>12.308967669354626</c:v>
                </c:pt>
                <c:pt idx="18">
                  <c:v>7.3482793231605905</c:v>
                </c:pt>
                <c:pt idx="19">
                  <c:v>9.3025019081218634</c:v>
                </c:pt>
                <c:pt idx="20">
                  <c:v>7.9767095169454292</c:v>
                </c:pt>
                <c:pt idx="21">
                  <c:v>7.0506243958608943</c:v>
                </c:pt>
                <c:pt idx="22">
                  <c:v>6.9339858561482233</c:v>
                </c:pt>
                <c:pt idx="23">
                  <c:v>7.5070112236359492</c:v>
                </c:pt>
              </c:numCache>
            </c:numRef>
          </c:yVal>
          <c:smooth val="0"/>
          <c:extLst>
            <c:ext xmlns:c16="http://schemas.microsoft.com/office/drawing/2014/chart" uri="{C3380CC4-5D6E-409C-BE32-E72D297353CC}">
              <c16:uniqueId val="{00000000-DD02-C74F-994E-0CB967C281DF}"/>
            </c:ext>
          </c:extLst>
        </c:ser>
        <c:dLbls>
          <c:showLegendKey val="0"/>
          <c:showVal val="0"/>
          <c:showCatName val="0"/>
          <c:showSerName val="0"/>
          <c:showPercent val="0"/>
          <c:showBubbleSize val="0"/>
        </c:dLbls>
        <c:axId val="1588596128"/>
        <c:axId val="1636979008"/>
      </c:scatterChart>
      <c:valAx>
        <c:axId val="1588596128"/>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6979008"/>
        <c:crosses val="autoZero"/>
        <c:crossBetween val="midCat"/>
      </c:valAx>
      <c:valAx>
        <c:axId val="16369790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859612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50" b="1" i="0" u="none" strike="noStrike" baseline="0">
                <a:solidFill>
                  <a:srgbClr val="000000"/>
                </a:solidFill>
                <a:latin typeface="Arial"/>
                <a:ea typeface="Arial"/>
                <a:cs typeface="Arial"/>
              </a:defRPr>
            </a:pPr>
            <a:r>
              <a:rPr lang="en-US"/>
              <a:t>Raw TCO2 2011</a:t>
            </a:r>
          </a:p>
        </c:rich>
      </c:tx>
      <c:layout>
        <c:manualLayout>
          <c:xMode val="edge"/>
          <c:yMode val="edge"/>
          <c:x val="0.43010712510223392"/>
          <c:y val="2.681992337164751E-2"/>
        </c:manualLayout>
      </c:layout>
      <c:overlay val="0"/>
      <c:spPr>
        <a:noFill/>
        <a:ln w="25400">
          <a:noFill/>
        </a:ln>
      </c:spPr>
    </c:title>
    <c:autoTitleDeleted val="0"/>
    <c:plotArea>
      <c:layout>
        <c:manualLayout>
          <c:layoutTarget val="inner"/>
          <c:xMode val="edge"/>
          <c:yMode val="edge"/>
          <c:x val="0.11397837493870239"/>
          <c:y val="0.10536403395333545"/>
          <c:w val="0.85161200897596501"/>
          <c:h val="0.81226091629480413"/>
        </c:manualLayout>
      </c:layout>
      <c:scatterChart>
        <c:scatterStyle val="lineMarker"/>
        <c:varyColors val="0"/>
        <c:ser>
          <c:idx val="0"/>
          <c:order val="0"/>
          <c:spPr>
            <a:ln w="12700">
              <a:solidFill>
                <a:srgbClr val="000000"/>
              </a:solidFill>
              <a:prstDash val="solid"/>
            </a:ln>
          </c:spPr>
          <c:marker>
            <c:symbol val="circle"/>
            <c:size val="7"/>
            <c:spPr>
              <a:noFill/>
              <a:ln>
                <a:solidFill>
                  <a:srgbClr val="000000"/>
                </a:solidFill>
                <a:prstDash val="solid"/>
              </a:ln>
            </c:spPr>
          </c:marker>
          <c:dLbls>
            <c:spPr>
              <a:noFill/>
              <a:ln w="25400">
                <a:noFill/>
              </a:ln>
            </c:spPr>
            <c:txPr>
              <a:bodyPr wrap="square" lIns="38100" tIns="19050" rIns="38100" bIns="19050" anchor="ctr">
                <a:spAutoFit/>
              </a:bodyPr>
              <a:lstStyle/>
              <a:p>
                <a:pPr>
                  <a:defRPr sz="800" b="0" i="0" u="none" strike="noStrike" baseline="0">
                    <a:solidFill>
                      <a:srgbClr val="000000"/>
                    </a:solidFill>
                    <a:latin typeface="Arial"/>
                    <a:ea typeface="Arial"/>
                    <a:cs typeface="Arial"/>
                  </a:defRPr>
                </a:pPr>
                <a:endParaRPr lang="en-US"/>
              </a:p>
            </c:txPr>
            <c:showLegendKey val="0"/>
            <c:showVal val="0"/>
            <c:showCatName val="1"/>
            <c:showSerName val="0"/>
            <c:showPercent val="0"/>
            <c:showBubbleSize val="0"/>
            <c:showLeaderLines val="0"/>
            <c:extLst>
              <c:ext xmlns:c15="http://schemas.microsoft.com/office/drawing/2012/chart" uri="{CE6537A1-D6FC-4f65-9D91-7224C49458BB}">
                <c15:showLeaderLines val="0"/>
              </c:ext>
            </c:extLst>
          </c:dLbls>
          <c:xVal>
            <c:numRef>
              <c:f>'DIC-alk'!$E$54:$E$77</c:f>
              <c:numCache>
                <c:formatCode>General</c:formatCode>
                <c:ptCount val="24"/>
                <c:pt idx="0">
                  <c:v>1</c:v>
                </c:pt>
                <c:pt idx="1">
                  <c:v>3</c:v>
                </c:pt>
                <c:pt idx="2">
                  <c:v>5</c:v>
                </c:pt>
                <c:pt idx="3">
                  <c:v>7</c:v>
                </c:pt>
                <c:pt idx="4">
                  <c:v>9</c:v>
                </c:pt>
                <c:pt idx="5">
                  <c:v>11</c:v>
                </c:pt>
                <c:pt idx="6">
                  <c:v>13</c:v>
                </c:pt>
                <c:pt idx="7">
                  <c:v>15</c:v>
                </c:pt>
                <c:pt idx="8">
                  <c:v>17</c:v>
                </c:pt>
                <c:pt idx="9">
                  <c:v>19</c:v>
                </c:pt>
                <c:pt idx="10">
                  <c:v>21</c:v>
                </c:pt>
                <c:pt idx="11">
                  <c:v>23</c:v>
                </c:pt>
                <c:pt idx="12">
                  <c:v>25</c:v>
                </c:pt>
                <c:pt idx="13">
                  <c:v>27</c:v>
                </c:pt>
                <c:pt idx="14">
                  <c:v>29</c:v>
                </c:pt>
                <c:pt idx="15">
                  <c:v>31</c:v>
                </c:pt>
                <c:pt idx="16">
                  <c:v>33</c:v>
                </c:pt>
                <c:pt idx="17">
                  <c:v>35</c:v>
                </c:pt>
                <c:pt idx="18">
                  <c:v>37</c:v>
                </c:pt>
                <c:pt idx="19">
                  <c:v>39</c:v>
                </c:pt>
                <c:pt idx="20">
                  <c:v>41</c:v>
                </c:pt>
                <c:pt idx="21">
                  <c:v>43</c:v>
                </c:pt>
                <c:pt idx="22">
                  <c:v>45</c:v>
                </c:pt>
                <c:pt idx="23">
                  <c:v>47</c:v>
                </c:pt>
              </c:numCache>
            </c:numRef>
          </c:xVal>
          <c:yVal>
            <c:numRef>
              <c:f>'DIC-alk'!$G$54:$G$77</c:f>
              <c:numCache>
                <c:formatCode>General</c:formatCode>
                <c:ptCount val="24"/>
                <c:pt idx="0">
                  <c:v>2069.41</c:v>
                </c:pt>
                <c:pt idx="1">
                  <c:v>2060.16</c:v>
                </c:pt>
                <c:pt idx="2">
                  <c:v>2104.7600000000002</c:v>
                </c:pt>
                <c:pt idx="3">
                  <c:v>2094.89</c:v>
                </c:pt>
                <c:pt idx="4">
                  <c:v>2104.39</c:v>
                </c:pt>
                <c:pt idx="5">
                  <c:v>2090.9</c:v>
                </c:pt>
                <c:pt idx="6">
                  <c:v>2118.8000000000002</c:v>
                </c:pt>
                <c:pt idx="7">
                  <c:v>2208.2600000000002</c:v>
                </c:pt>
                <c:pt idx="8">
                  <c:v>2084.2199999999998</c:v>
                </c:pt>
                <c:pt idx="9">
                  <c:v>2085.73</c:v>
                </c:pt>
                <c:pt idx="10">
                  <c:v>2073.04</c:v>
                </c:pt>
                <c:pt idx="11">
                  <c:v>2078.59</c:v>
                </c:pt>
                <c:pt idx="12">
                  <c:v>2072.42</c:v>
                </c:pt>
                <c:pt idx="13">
                  <c:v>2087.19</c:v>
                </c:pt>
                <c:pt idx="14">
                  <c:v>2082.94</c:v>
                </c:pt>
                <c:pt idx="15">
                  <c:v>2064.17</c:v>
                </c:pt>
                <c:pt idx="16">
                  <c:v>2050.66</c:v>
                </c:pt>
                <c:pt idx="17">
                  <c:v>2073.5100000000002</c:v>
                </c:pt>
                <c:pt idx="18">
                  <c:v>2066.27</c:v>
                </c:pt>
                <c:pt idx="19">
                  <c:v>2059.7800000000002</c:v>
                </c:pt>
                <c:pt idx="20">
                  <c:v>2050.63</c:v>
                </c:pt>
                <c:pt idx="21">
                  <c:v>2038.73</c:v>
                </c:pt>
                <c:pt idx="22">
                  <c:v>2055.39</c:v>
                </c:pt>
                <c:pt idx="23">
                  <c:v>2045.19</c:v>
                </c:pt>
              </c:numCache>
            </c:numRef>
          </c:yVal>
          <c:smooth val="0"/>
          <c:extLst>
            <c:ext xmlns:c16="http://schemas.microsoft.com/office/drawing/2014/chart" uri="{C3380CC4-5D6E-409C-BE32-E72D297353CC}">
              <c16:uniqueId val="{00000000-A9A9-DC44-93EE-83D41583C0CB}"/>
            </c:ext>
          </c:extLst>
        </c:ser>
        <c:dLbls>
          <c:showLegendKey val="0"/>
          <c:showVal val="0"/>
          <c:showCatName val="0"/>
          <c:showSerName val="0"/>
          <c:showPercent val="0"/>
          <c:showBubbleSize val="0"/>
        </c:dLbls>
        <c:axId val="84264447"/>
        <c:axId val="1"/>
      </c:scatterChart>
      <c:valAx>
        <c:axId val="84264447"/>
        <c:scaling>
          <c:orientation val="minMax"/>
        </c:scaling>
        <c:delete val="0"/>
        <c:axPos val="b"/>
        <c:title>
          <c:tx>
            <c:rich>
              <a:bodyPr/>
              <a:lstStyle/>
              <a:p>
                <a:pPr>
                  <a:defRPr sz="800" b="1" i="0" u="none" strike="noStrike" baseline="0">
                    <a:solidFill>
                      <a:srgbClr val="000000"/>
                    </a:solidFill>
                    <a:latin typeface="Arial"/>
                    <a:ea typeface="Arial"/>
                    <a:cs typeface="Arial"/>
                  </a:defRPr>
                </a:pPr>
                <a:r>
                  <a:rPr lang="en-US"/>
                  <a:t>RAS2 bag number </a:t>
                </a:r>
              </a:p>
            </c:rich>
          </c:tx>
          <c:layout>
            <c:manualLayout>
              <c:xMode val="edge"/>
              <c:yMode val="edge"/>
              <c:x val="0.46666613211026831"/>
              <c:y val="0.95210773222312728"/>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
        <c:crosses val="autoZero"/>
        <c:crossBetween val="midCat"/>
      </c:valAx>
      <c:valAx>
        <c:axId val="1"/>
        <c:scaling>
          <c:orientation val="minMax"/>
        </c:scaling>
        <c:delete val="0"/>
        <c:axPos val="l"/>
        <c:majorGridlines>
          <c:spPr>
            <a:ln w="3175">
              <a:solidFill>
                <a:srgbClr val="000000"/>
              </a:solidFill>
              <a:prstDash val="solid"/>
            </a:ln>
          </c:spPr>
        </c:majorGridlines>
        <c:title>
          <c:tx>
            <c:rich>
              <a:bodyPr/>
              <a:lstStyle/>
              <a:p>
                <a:pPr>
                  <a:defRPr sz="800" b="1" i="0" u="none" strike="noStrike" baseline="0">
                    <a:solidFill>
                      <a:srgbClr val="000000"/>
                    </a:solidFill>
                    <a:latin typeface="Arial"/>
                    <a:ea typeface="Arial"/>
                    <a:cs typeface="Arial"/>
                  </a:defRPr>
                </a:pPr>
                <a:r>
                  <a:rPr lang="en-US"/>
                  <a:t>TCO2 umol/kg</a:t>
                </a:r>
              </a:p>
            </c:rich>
          </c:tx>
          <c:layout>
            <c:manualLayout>
              <c:xMode val="edge"/>
              <c:yMode val="edge"/>
              <c:x val="2.7956925445419122E-2"/>
              <c:y val="0.45593884816122121"/>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84264447"/>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oddHeader>&amp;F&amp;RPage &amp;P</c:oddHeader>
    </c:headerFooter>
    <c:pageMargins b="0.98425196850393704" l="0.74803149606299213" r="0.74803149606299213" t="0.98425196850393704" header="0.51181102362204722" footer="0.51181102362204722"/>
    <c:pageSetup paperSize="0" orientation="portrait" horizontalDpi="-4" verticalDpi="-4"/>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GB"/>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0.10888532144377537"/>
          <c:y val="4.8956216662433327E-2"/>
          <c:w val="0.79355532715490218"/>
          <c:h val="0.85542280450589614"/>
        </c:manualLayout>
      </c:layout>
      <c:scatterChart>
        <c:scatterStyle val="lineMarker"/>
        <c:varyColors val="0"/>
        <c:ser>
          <c:idx val="0"/>
          <c:order val="0"/>
          <c:tx>
            <c:v>13C DIC vs ln[DIC]</c:v>
          </c:tx>
          <c:spPr>
            <a:ln w="47625">
              <a:noFill/>
            </a:ln>
          </c:spPr>
          <c:marker>
            <c:symbol val="circle"/>
            <c:size val="7"/>
            <c:spPr>
              <a:noFill/>
              <a:ln>
                <a:solidFill>
                  <a:schemeClr val="tx1"/>
                </a:solidFill>
              </a:ln>
            </c:spPr>
          </c:marker>
          <c:xVal>
            <c:numRef>
              <c:f>'DIC-alk'!$J$57:$J$77</c:f>
              <c:numCache>
                <c:formatCode>General</c:formatCode>
                <c:ptCount val="21"/>
                <c:pt idx="0">
                  <c:v>7.6472563250111643</c:v>
                </c:pt>
                <c:pt idx="1">
                  <c:v>7.6517809178970628</c:v>
                </c:pt>
                <c:pt idx="2">
                  <c:v>7.6453498742773771</c:v>
                </c:pt>
                <c:pt idx="3">
                  <c:v>7.6586051696703716</c:v>
                </c:pt>
                <c:pt idx="5">
                  <c:v>7.642149963520346</c:v>
                </c:pt>
                <c:pt idx="6">
                  <c:v>7.6428741928593071</c:v>
                </c:pt>
                <c:pt idx="7">
                  <c:v>7.6367714079563251</c:v>
                </c:pt>
                <c:pt idx="8">
                  <c:v>7.6394450582123152</c:v>
                </c:pt>
                <c:pt idx="9">
                  <c:v>7.636472285540659</c:v>
                </c:pt>
                <c:pt idx="10">
                  <c:v>7.6435739427033376</c:v>
                </c:pt>
                <c:pt idx="11">
                  <c:v>7.6415356362373741</c:v>
                </c:pt>
                <c:pt idx="12">
                  <c:v>7.6324834875507825</c:v>
                </c:pt>
                <c:pt idx="13">
                  <c:v>7.6259169715367934</c:v>
                </c:pt>
                <c:pt idx="14">
                  <c:v>7.6369981024382501</c:v>
                </c:pt>
                <c:pt idx="15">
                  <c:v>7.6335003284592302</c:v>
                </c:pt>
                <c:pt idx="16">
                  <c:v>7.6303544599640105</c:v>
                </c:pt>
                <c:pt idx="17">
                  <c:v>7.6259023419934051</c:v>
                </c:pt>
                <c:pt idx="18">
                  <c:v>7.6200823439545493</c:v>
                </c:pt>
                <c:pt idx="19">
                  <c:v>7.6282208899460926</c:v>
                </c:pt>
                <c:pt idx="20">
                  <c:v>7.6232459736965312</c:v>
                </c:pt>
              </c:numCache>
            </c:numRef>
          </c:xVal>
          <c:yVal>
            <c:numRef>
              <c:f>'DIC-alk'!$I$57:$I$77</c:f>
              <c:numCache>
                <c:formatCode>0.00</c:formatCode>
                <c:ptCount val="21"/>
                <c:pt idx="0">
                  <c:v>1.0921249999999998</c:v>
                </c:pt>
                <c:pt idx="1">
                  <c:v>1.0176249999999998</c:v>
                </c:pt>
                <c:pt idx="2">
                  <c:v>1.1906249999999998</c:v>
                </c:pt>
                <c:pt idx="3">
                  <c:v>1.2666249999999999</c:v>
                </c:pt>
                <c:pt idx="4">
                  <c:v>1.3011249999999999</c:v>
                </c:pt>
                <c:pt idx="5">
                  <c:v>1.1101249999999998</c:v>
                </c:pt>
                <c:pt idx="7">
                  <c:v>1.1001249999999998</c:v>
                </c:pt>
                <c:pt idx="8">
                  <c:v>1.0851249999999999</c:v>
                </c:pt>
                <c:pt idx="9">
                  <c:v>1.0456249999999998</c:v>
                </c:pt>
                <c:pt idx="10">
                  <c:v>1.1271249999999999</c:v>
                </c:pt>
                <c:pt idx="11">
                  <c:v>1.1711249999999997</c:v>
                </c:pt>
                <c:pt idx="12">
                  <c:v>1.2926249999999997</c:v>
                </c:pt>
                <c:pt idx="13">
                  <c:v>1.3621249999999998</c:v>
                </c:pt>
                <c:pt idx="14">
                  <c:v>1.2221249999999997</c:v>
                </c:pt>
                <c:pt idx="15">
                  <c:v>1.211125</c:v>
                </c:pt>
                <c:pt idx="16">
                  <c:v>1.3236249999999998</c:v>
                </c:pt>
                <c:pt idx="17">
                  <c:v>1.3151249999999997</c:v>
                </c:pt>
                <c:pt idx="18">
                  <c:v>1.3451249999999999</c:v>
                </c:pt>
                <c:pt idx="19">
                  <c:v>1.2811249999999998</c:v>
                </c:pt>
                <c:pt idx="20">
                  <c:v>1.4071249999999997</c:v>
                </c:pt>
              </c:numCache>
            </c:numRef>
          </c:yVal>
          <c:smooth val="0"/>
          <c:extLst>
            <c:ext xmlns:c16="http://schemas.microsoft.com/office/drawing/2014/chart" uri="{C3380CC4-5D6E-409C-BE32-E72D297353CC}">
              <c16:uniqueId val="{00000000-3275-944C-8550-08AEB84CB55B}"/>
            </c:ext>
          </c:extLst>
        </c:ser>
        <c:ser>
          <c:idx val="1"/>
          <c:order val="1"/>
          <c:tx>
            <c:v>forced line</c:v>
          </c:tx>
          <c:spPr>
            <a:ln w="47625">
              <a:noFill/>
            </a:ln>
          </c:spPr>
          <c:marker>
            <c:symbol val="none"/>
          </c:marker>
          <c:trendline>
            <c:spPr>
              <a:ln w="3175">
                <a:solidFill>
                  <a:srgbClr val="000000"/>
                </a:solidFill>
                <a:prstDash val="solid"/>
              </a:ln>
            </c:spPr>
            <c:trendlineType val="linear"/>
            <c:dispRSqr val="0"/>
            <c:dispEq val="1"/>
            <c:trendlineLbl>
              <c:layout>
                <c:manualLayout>
                  <c:x val="0.3764209118197242"/>
                  <c:y val="6.9480145146442393E-2"/>
                </c:manualLayout>
              </c:layout>
              <c:numFmt formatCode="General" sourceLinked="0"/>
              <c:spPr>
                <a:noFill/>
                <a:ln w="25400">
                  <a:noFill/>
                </a:ln>
              </c:spPr>
              <c:txPr>
                <a:bodyPr/>
                <a:lstStyle/>
                <a:p>
                  <a:pPr algn="ctr" rtl="1">
                    <a:defRPr sz="1000" b="0" i="0" u="none" strike="noStrike" baseline="0">
                      <a:solidFill>
                        <a:srgbClr val="000000"/>
                      </a:solidFill>
                      <a:latin typeface="Calibri"/>
                      <a:ea typeface="Calibri"/>
                      <a:cs typeface="Calibri"/>
                    </a:defRPr>
                  </a:pPr>
                  <a:endParaRPr lang="en-US"/>
                </a:p>
              </c:txPr>
            </c:trendlineLbl>
          </c:trendline>
          <c:xVal>
            <c:numRef>
              <c:f>'DIC-alk'!$J$80:$J$81</c:f>
              <c:numCache>
                <c:formatCode>General</c:formatCode>
                <c:ptCount val="2"/>
                <c:pt idx="0">
                  <c:v>7.6232459736965312</c:v>
                </c:pt>
                <c:pt idx="1">
                  <c:v>7.642149963520346</c:v>
                </c:pt>
              </c:numCache>
            </c:numRef>
          </c:xVal>
          <c:yVal>
            <c:numRef>
              <c:f>'DIC-alk'!$I$80:$I$81</c:f>
              <c:numCache>
                <c:formatCode>0.00</c:formatCode>
                <c:ptCount val="2"/>
                <c:pt idx="0">
                  <c:v>1.4071249999999997</c:v>
                </c:pt>
                <c:pt idx="1">
                  <c:v>1.1100000000000001</c:v>
                </c:pt>
              </c:numCache>
            </c:numRef>
          </c:yVal>
          <c:smooth val="0"/>
          <c:extLst>
            <c:ext xmlns:c16="http://schemas.microsoft.com/office/drawing/2014/chart" uri="{C3380CC4-5D6E-409C-BE32-E72D297353CC}">
              <c16:uniqueId val="{00000002-3275-944C-8550-08AEB84CB55B}"/>
            </c:ext>
          </c:extLst>
        </c:ser>
        <c:dLbls>
          <c:showLegendKey val="0"/>
          <c:showVal val="0"/>
          <c:showCatName val="0"/>
          <c:showSerName val="0"/>
          <c:showPercent val="0"/>
          <c:showBubbleSize val="0"/>
        </c:dLbls>
        <c:axId val="84296959"/>
        <c:axId val="1"/>
      </c:scatterChart>
      <c:valAx>
        <c:axId val="84296959"/>
        <c:scaling>
          <c:orientation val="minMax"/>
        </c:scaling>
        <c:delete val="0"/>
        <c:axPos val="b"/>
        <c:title>
          <c:tx>
            <c:rich>
              <a:bodyPr/>
              <a:lstStyle/>
              <a:p>
                <a:pPr>
                  <a:defRPr sz="1000" b="1" i="0" u="none" strike="noStrike" baseline="0">
                    <a:solidFill>
                      <a:srgbClr val="000000"/>
                    </a:solidFill>
                    <a:latin typeface="Calibri"/>
                    <a:ea typeface="Calibri"/>
                    <a:cs typeface="Calibri"/>
                  </a:defRPr>
                </a:pPr>
                <a:r>
                  <a:rPr lang="en-US"/>
                  <a:t>ln[DIC]</a:t>
                </a:r>
              </a:p>
            </c:rich>
          </c:tx>
          <c:layout>
            <c:manualLayout>
              <c:xMode val="edge"/>
              <c:yMode val="edge"/>
              <c:x val="0.46634179833481076"/>
              <c:y val="0.95531232129503363"/>
            </c:manualLayout>
          </c:layout>
          <c:overlay val="0"/>
          <c:spPr>
            <a:noFill/>
            <a:ln w="25400">
              <a:noFill/>
            </a:ln>
          </c:spPr>
        </c:title>
        <c:numFmt formatCode="General" sourceLinked="1"/>
        <c:majorTickMark val="out"/>
        <c:minorTickMark val="none"/>
        <c:tickLblPos val="nextTo"/>
        <c:spPr>
          <a:ln w="3175">
            <a:solidFill>
              <a:srgbClr val="808080"/>
            </a:solidFill>
            <a:prstDash val="solid"/>
          </a:ln>
        </c:spPr>
        <c:txPr>
          <a:bodyPr rot="0" vert="horz"/>
          <a:lstStyle/>
          <a:p>
            <a:pPr>
              <a:defRPr sz="1000" b="0" i="0" u="none" strike="noStrike" baseline="0">
                <a:solidFill>
                  <a:srgbClr val="000000"/>
                </a:solidFill>
                <a:latin typeface="Calibri"/>
                <a:ea typeface="Calibri"/>
                <a:cs typeface="Calibri"/>
              </a:defRPr>
            </a:pPr>
            <a:endParaRPr lang="en-US"/>
          </a:p>
        </c:txPr>
        <c:crossAx val="1"/>
        <c:crosses val="autoZero"/>
        <c:crossBetween val="midCat"/>
      </c:valAx>
      <c:valAx>
        <c:axId val="1"/>
        <c:scaling>
          <c:orientation val="minMax"/>
          <c:min val="1"/>
        </c:scaling>
        <c:delete val="0"/>
        <c:axPos val="l"/>
        <c:majorGridlines>
          <c:spPr>
            <a:ln w="3175">
              <a:solidFill>
                <a:srgbClr val="808080"/>
              </a:solidFill>
              <a:prstDash val="solid"/>
            </a:ln>
          </c:spPr>
        </c:majorGridlines>
        <c:title>
          <c:tx>
            <c:rich>
              <a:bodyPr rot="0" vert="horz"/>
              <a:lstStyle/>
              <a:p>
                <a:pPr algn="ctr">
                  <a:defRPr sz="1000" b="1" i="0" u="none" strike="noStrike" baseline="0">
                    <a:solidFill>
                      <a:srgbClr val="000000"/>
                    </a:solidFill>
                    <a:latin typeface="Calibri"/>
                    <a:ea typeface="Calibri"/>
                    <a:cs typeface="Calibri"/>
                  </a:defRPr>
                </a:pPr>
                <a:r>
                  <a:rPr lang="en-US"/>
                  <a:t>d13/12DIC</a:t>
                </a:r>
              </a:p>
            </c:rich>
          </c:tx>
          <c:layout>
            <c:manualLayout>
              <c:xMode val="edge"/>
              <c:yMode val="edge"/>
              <c:x val="0.15486711512054369"/>
              <c:y val="0.44266352879074472"/>
            </c:manualLayout>
          </c:layout>
          <c:overlay val="0"/>
          <c:spPr>
            <a:noFill/>
            <a:ln w="25400">
              <a:noFill/>
            </a:ln>
          </c:spPr>
        </c:title>
        <c:numFmt formatCode="0.00" sourceLinked="1"/>
        <c:majorTickMark val="out"/>
        <c:minorTickMark val="none"/>
        <c:tickLblPos val="nextTo"/>
        <c:spPr>
          <a:ln w="3175">
            <a:solidFill>
              <a:srgbClr val="808080"/>
            </a:solidFill>
            <a:prstDash val="solid"/>
          </a:ln>
        </c:spPr>
        <c:txPr>
          <a:bodyPr rot="0" vert="horz"/>
          <a:lstStyle/>
          <a:p>
            <a:pPr>
              <a:defRPr sz="1000" b="0" i="0" u="none" strike="noStrike" baseline="0">
                <a:solidFill>
                  <a:srgbClr val="000000"/>
                </a:solidFill>
                <a:latin typeface="Calibri"/>
                <a:ea typeface="Calibri"/>
                <a:cs typeface="Calibri"/>
              </a:defRPr>
            </a:pPr>
            <a:endParaRPr lang="en-US"/>
          </a:p>
        </c:txPr>
        <c:crossAx val="84296959"/>
        <c:crosses val="autoZero"/>
        <c:crossBetween val="midCat"/>
      </c:valAx>
      <c:spPr>
        <a:solidFill>
          <a:srgbClr val="FFFFFF"/>
        </a:solidFill>
        <a:ln w="25400">
          <a:noFill/>
        </a:ln>
      </c:spPr>
    </c:plotArea>
    <c:plotVisOnly val="1"/>
    <c:dispBlanksAs val="gap"/>
    <c:showDLblsOverMax val="0"/>
  </c:chart>
  <c:spPr>
    <a:solidFill>
      <a:srgbClr val="FFFFFF"/>
    </a:solidFill>
    <a:ln w="3175">
      <a:solidFill>
        <a:srgbClr val="808080"/>
      </a:solidFill>
      <a:prstDash val="solid"/>
    </a:ln>
  </c:spPr>
  <c:txPr>
    <a:bodyPr/>
    <a:lstStyle/>
    <a:p>
      <a:pPr>
        <a:defRPr sz="1000" b="0" i="0" u="none" strike="noStrike" baseline="0">
          <a:solidFill>
            <a:srgbClr val="000000"/>
          </a:solidFill>
          <a:latin typeface="Calibri"/>
          <a:ea typeface="Calibri"/>
          <a:cs typeface="Calibri"/>
        </a:defRPr>
      </a:pPr>
      <a:endParaRPr lang="en-US"/>
    </a:p>
  </c:txPr>
  <c:printSettings>
    <c:headerFooter alignWithMargins="0"/>
    <c:pageMargins b="1" l="0.75" r="0.75"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GB"/>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0.11295120669796516"/>
          <c:y val="6.0055736393227983E-2"/>
          <c:w val="0.85278655287849481"/>
          <c:h val="0.82246937882764681"/>
        </c:manualLayout>
      </c:layout>
      <c:scatterChart>
        <c:scatterStyle val="lineMarker"/>
        <c:varyColors val="0"/>
        <c:ser>
          <c:idx val="0"/>
          <c:order val="0"/>
          <c:spPr>
            <a:ln w="12700">
              <a:solidFill>
                <a:srgbClr val="000000"/>
              </a:solidFill>
              <a:prstDash val="solid"/>
            </a:ln>
          </c:spPr>
          <c:marker>
            <c:symbol val="circle"/>
            <c:size val="7"/>
            <c:spPr>
              <a:noFill/>
              <a:ln>
                <a:solidFill>
                  <a:schemeClr val="tx1"/>
                </a:solidFill>
              </a:ln>
            </c:spPr>
          </c:marker>
          <c:dLbls>
            <c:spPr>
              <a:noFill/>
              <a:ln w="25400">
                <a:noFill/>
              </a:ln>
            </c:spPr>
            <c:txPr>
              <a:bodyPr wrap="square" lIns="38100" tIns="19050" rIns="38100" bIns="19050" anchor="ctr">
                <a:spAutoFit/>
              </a:bodyPr>
              <a:lstStyle/>
              <a:p>
                <a:pPr algn="ctr" rtl="1">
                  <a:defRPr sz="1000" b="0" i="0" u="none" strike="noStrike" baseline="0">
                    <a:solidFill>
                      <a:srgbClr val="000000"/>
                    </a:solidFill>
                    <a:latin typeface="Calibri"/>
                    <a:ea typeface="Calibri"/>
                    <a:cs typeface="Calibri"/>
                  </a:defRPr>
                </a:pPr>
                <a:endParaRPr lang="en-US"/>
              </a:p>
            </c:txPr>
            <c:dLblPos val="b"/>
            <c:showLegendKey val="0"/>
            <c:showVal val="0"/>
            <c:showCatName val="1"/>
            <c:showSerName val="0"/>
            <c:showPercent val="0"/>
            <c:showBubbleSize val="0"/>
            <c:showLeaderLines val="0"/>
            <c:extLst>
              <c:ext xmlns:c15="http://schemas.microsoft.com/office/drawing/2012/chart" uri="{CE6537A1-D6FC-4f65-9D91-7224C49458BB}">
                <c15:showLeaderLines val="0"/>
              </c:ext>
            </c:extLst>
          </c:dLbls>
          <c:xVal>
            <c:numRef>
              <c:f>'DIC-alk'!$E$54:$E$77</c:f>
              <c:numCache>
                <c:formatCode>General</c:formatCode>
                <c:ptCount val="24"/>
                <c:pt idx="0">
                  <c:v>1</c:v>
                </c:pt>
                <c:pt idx="1">
                  <c:v>3</c:v>
                </c:pt>
                <c:pt idx="2">
                  <c:v>5</c:v>
                </c:pt>
                <c:pt idx="3">
                  <c:v>7</c:v>
                </c:pt>
                <c:pt idx="4">
                  <c:v>9</c:v>
                </c:pt>
                <c:pt idx="5">
                  <c:v>11</c:v>
                </c:pt>
                <c:pt idx="6">
                  <c:v>13</c:v>
                </c:pt>
                <c:pt idx="7">
                  <c:v>15</c:v>
                </c:pt>
                <c:pt idx="8">
                  <c:v>17</c:v>
                </c:pt>
                <c:pt idx="9">
                  <c:v>19</c:v>
                </c:pt>
                <c:pt idx="10">
                  <c:v>21</c:v>
                </c:pt>
                <c:pt idx="11">
                  <c:v>23</c:v>
                </c:pt>
                <c:pt idx="12">
                  <c:v>25</c:v>
                </c:pt>
                <c:pt idx="13">
                  <c:v>27</c:v>
                </c:pt>
                <c:pt idx="14">
                  <c:v>29</c:v>
                </c:pt>
                <c:pt idx="15">
                  <c:v>31</c:v>
                </c:pt>
                <c:pt idx="16">
                  <c:v>33</c:v>
                </c:pt>
                <c:pt idx="17">
                  <c:v>35</c:v>
                </c:pt>
                <c:pt idx="18">
                  <c:v>37</c:v>
                </c:pt>
                <c:pt idx="19">
                  <c:v>39</c:v>
                </c:pt>
                <c:pt idx="20">
                  <c:v>41</c:v>
                </c:pt>
                <c:pt idx="21">
                  <c:v>43</c:v>
                </c:pt>
                <c:pt idx="22">
                  <c:v>45</c:v>
                </c:pt>
                <c:pt idx="23">
                  <c:v>47</c:v>
                </c:pt>
              </c:numCache>
            </c:numRef>
          </c:xVal>
          <c:yVal>
            <c:numRef>
              <c:f>'DIC-alk'!$I$54:$I$77</c:f>
              <c:numCache>
                <c:formatCode>0.00</c:formatCode>
                <c:ptCount val="24"/>
                <c:pt idx="0">
                  <c:v>1.0391249999999999</c:v>
                </c:pt>
                <c:pt idx="1">
                  <c:v>1.1146249999999998</c:v>
                </c:pt>
                <c:pt idx="2">
                  <c:v>1.405125</c:v>
                </c:pt>
                <c:pt idx="3">
                  <c:v>1.0921249999999998</c:v>
                </c:pt>
                <c:pt idx="4">
                  <c:v>1.0176249999999998</c:v>
                </c:pt>
                <c:pt idx="5">
                  <c:v>1.1906249999999998</c:v>
                </c:pt>
                <c:pt idx="6">
                  <c:v>1.2666249999999999</c:v>
                </c:pt>
                <c:pt idx="7">
                  <c:v>1.3011249999999999</c:v>
                </c:pt>
                <c:pt idx="8">
                  <c:v>1.1101249999999998</c:v>
                </c:pt>
                <c:pt idx="10">
                  <c:v>1.1001249999999998</c:v>
                </c:pt>
                <c:pt idx="11">
                  <c:v>1.0851249999999999</c:v>
                </c:pt>
                <c:pt idx="12">
                  <c:v>1.0456249999999998</c:v>
                </c:pt>
                <c:pt idx="13">
                  <c:v>1.1271249999999999</c:v>
                </c:pt>
                <c:pt idx="14">
                  <c:v>1.1711249999999997</c:v>
                </c:pt>
                <c:pt idx="15">
                  <c:v>1.2926249999999997</c:v>
                </c:pt>
                <c:pt idx="16">
                  <c:v>1.3621249999999998</c:v>
                </c:pt>
                <c:pt idx="17">
                  <c:v>1.2221249999999997</c:v>
                </c:pt>
                <c:pt idx="18">
                  <c:v>1.211125</c:v>
                </c:pt>
                <c:pt idx="19">
                  <c:v>1.3236249999999998</c:v>
                </c:pt>
                <c:pt idx="20">
                  <c:v>1.3151249999999997</c:v>
                </c:pt>
                <c:pt idx="21">
                  <c:v>1.3451249999999999</c:v>
                </c:pt>
                <c:pt idx="22">
                  <c:v>1.2811249999999998</c:v>
                </c:pt>
                <c:pt idx="23">
                  <c:v>1.4071249999999997</c:v>
                </c:pt>
              </c:numCache>
            </c:numRef>
          </c:yVal>
          <c:smooth val="0"/>
          <c:extLst>
            <c:ext xmlns:c16="http://schemas.microsoft.com/office/drawing/2014/chart" uri="{C3380CC4-5D6E-409C-BE32-E72D297353CC}">
              <c16:uniqueId val="{00000000-0D28-E542-9F0D-B5903FF8B554}"/>
            </c:ext>
          </c:extLst>
        </c:ser>
        <c:dLbls>
          <c:showLegendKey val="0"/>
          <c:showVal val="0"/>
          <c:showCatName val="0"/>
          <c:showSerName val="0"/>
          <c:showPercent val="0"/>
          <c:showBubbleSize val="0"/>
        </c:dLbls>
        <c:axId val="84318127"/>
        <c:axId val="1"/>
      </c:scatterChart>
      <c:valAx>
        <c:axId val="84318127"/>
        <c:scaling>
          <c:orientation val="minMax"/>
        </c:scaling>
        <c:delete val="0"/>
        <c:axPos val="b"/>
        <c:title>
          <c:tx>
            <c:rich>
              <a:bodyPr/>
              <a:lstStyle/>
              <a:p>
                <a:pPr>
                  <a:defRPr sz="1000" b="1" i="0" u="none" strike="noStrike" baseline="0">
                    <a:solidFill>
                      <a:srgbClr val="000000"/>
                    </a:solidFill>
                    <a:latin typeface="Calibri"/>
                    <a:ea typeface="Calibri"/>
                    <a:cs typeface="Calibri"/>
                  </a:defRPr>
                </a:pPr>
                <a:r>
                  <a:rPr lang="en-US"/>
                  <a:t>RAS2 bag #</a:t>
                </a:r>
              </a:p>
            </c:rich>
          </c:tx>
          <c:layout>
            <c:manualLayout>
              <c:xMode val="edge"/>
              <c:yMode val="edge"/>
              <c:x val="0.47304579067575986"/>
              <c:y val="0.78060039370078738"/>
            </c:manualLayout>
          </c:layout>
          <c:overlay val="0"/>
          <c:spPr>
            <a:noFill/>
            <a:ln w="25400">
              <a:noFill/>
            </a:ln>
          </c:spPr>
        </c:title>
        <c:numFmt formatCode="General" sourceLinked="1"/>
        <c:majorTickMark val="out"/>
        <c:minorTickMark val="none"/>
        <c:tickLblPos val="nextTo"/>
        <c:spPr>
          <a:ln w="3175">
            <a:solidFill>
              <a:srgbClr val="808080"/>
            </a:solidFill>
            <a:prstDash val="solid"/>
          </a:ln>
        </c:spPr>
        <c:txPr>
          <a:bodyPr rot="0" vert="horz"/>
          <a:lstStyle/>
          <a:p>
            <a:pPr>
              <a:defRPr sz="1000" b="0" i="0" u="none" strike="noStrike" baseline="0">
                <a:solidFill>
                  <a:srgbClr val="000000"/>
                </a:solidFill>
                <a:latin typeface="Calibri"/>
                <a:ea typeface="Calibri"/>
                <a:cs typeface="Calibri"/>
              </a:defRPr>
            </a:pPr>
            <a:endParaRPr lang="en-US"/>
          </a:p>
        </c:txPr>
        <c:crossAx val="1"/>
        <c:crosses val="autoZero"/>
        <c:crossBetween val="midCat"/>
      </c:valAx>
      <c:valAx>
        <c:axId val="1"/>
        <c:scaling>
          <c:orientation val="minMax"/>
        </c:scaling>
        <c:delete val="0"/>
        <c:axPos val="l"/>
        <c:majorGridlines>
          <c:spPr>
            <a:ln w="3175">
              <a:solidFill>
                <a:srgbClr val="808080"/>
              </a:solidFill>
              <a:prstDash val="solid"/>
            </a:ln>
          </c:spPr>
        </c:majorGridlines>
        <c:title>
          <c:tx>
            <c:rich>
              <a:bodyPr/>
              <a:lstStyle/>
              <a:p>
                <a:pPr>
                  <a:defRPr sz="1200" b="0" i="0" u="none" strike="noStrike" baseline="0">
                    <a:solidFill>
                      <a:srgbClr val="000000"/>
                    </a:solidFill>
                    <a:latin typeface="Arial"/>
                    <a:ea typeface="Arial"/>
                    <a:cs typeface="Arial"/>
                  </a:defRPr>
                </a:pPr>
                <a:r>
                  <a:rPr lang="en-US"/>
                  <a:t>d13/12 DIC</a:t>
                </a:r>
              </a:p>
            </c:rich>
          </c:tx>
          <c:overlay val="0"/>
          <c:spPr>
            <a:noFill/>
            <a:ln w="25400">
              <a:noFill/>
            </a:ln>
          </c:spPr>
        </c:title>
        <c:numFmt formatCode="0.00" sourceLinked="1"/>
        <c:majorTickMark val="out"/>
        <c:minorTickMark val="none"/>
        <c:tickLblPos val="nextTo"/>
        <c:spPr>
          <a:ln w="3175">
            <a:solidFill>
              <a:srgbClr val="808080"/>
            </a:solidFill>
            <a:prstDash val="solid"/>
          </a:ln>
        </c:spPr>
        <c:txPr>
          <a:bodyPr rot="0" vert="horz"/>
          <a:lstStyle/>
          <a:p>
            <a:pPr>
              <a:defRPr sz="1000" b="0" i="0" u="none" strike="noStrike" baseline="0">
                <a:solidFill>
                  <a:srgbClr val="000000"/>
                </a:solidFill>
                <a:latin typeface="Calibri"/>
                <a:ea typeface="Calibri"/>
                <a:cs typeface="Calibri"/>
              </a:defRPr>
            </a:pPr>
            <a:endParaRPr lang="en-US"/>
          </a:p>
        </c:txPr>
        <c:crossAx val="84318127"/>
        <c:crosses val="autoZero"/>
        <c:crossBetween val="midCat"/>
      </c:valAx>
      <c:spPr>
        <a:solidFill>
          <a:srgbClr val="FFFFFF"/>
        </a:solidFill>
        <a:ln w="25400">
          <a:noFill/>
        </a:ln>
      </c:spPr>
    </c:plotArea>
    <c:plotVisOnly val="1"/>
    <c:dispBlanksAs val="gap"/>
    <c:showDLblsOverMax val="0"/>
  </c:chart>
  <c:spPr>
    <a:solidFill>
      <a:srgbClr val="FFFFFF"/>
    </a:solidFill>
    <a:ln w="3175">
      <a:solidFill>
        <a:srgbClr val="808080"/>
      </a:solidFill>
      <a:prstDash val="solid"/>
    </a:ln>
  </c:spPr>
  <c:txPr>
    <a:bodyPr/>
    <a:lstStyle/>
    <a:p>
      <a:pPr>
        <a:defRPr sz="1000" b="0" i="0" u="none" strike="noStrike" baseline="0">
          <a:solidFill>
            <a:srgbClr val="000000"/>
          </a:solidFill>
          <a:latin typeface="Calibri"/>
          <a:ea typeface="Calibri"/>
          <a:cs typeface="Calibri"/>
        </a:defRPr>
      </a:pPr>
      <a:endParaRPr lang="en-US"/>
    </a:p>
  </c:txPr>
  <c:printSettings>
    <c:headerFooter alignWithMargins="0"/>
    <c:pageMargins b="1" l="0.75000000000000011" r="0.75000000000000011" t="1" header="0.5" footer="0.5"/>
    <c:pageSetup orientation="portrait"/>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ctr" rtl="1">
              <a:defRPr sz="1000" b="0" i="0" u="none" strike="noStrike" baseline="0">
                <a:solidFill>
                  <a:srgbClr val="000000"/>
                </a:solidFill>
                <a:latin typeface="Arial"/>
                <a:ea typeface="Arial"/>
                <a:cs typeface="Arial"/>
              </a:defRPr>
            </a:pPr>
            <a:r>
              <a:rPr lang="en-US"/>
              <a:t>Talkalinity with prime dilution 1%</a:t>
            </a:r>
          </a:p>
        </c:rich>
      </c:tx>
      <c:layout>
        <c:manualLayout>
          <c:xMode val="edge"/>
          <c:yMode val="edge"/>
          <c:x val="0.44677207237393202"/>
          <c:y val="4.0816272965879266E-2"/>
        </c:manualLayout>
      </c:layout>
      <c:overlay val="0"/>
      <c:spPr>
        <a:noFill/>
        <a:ln w="25400">
          <a:noFill/>
        </a:ln>
      </c:spPr>
    </c:title>
    <c:autoTitleDeleted val="0"/>
    <c:plotArea>
      <c:layout>
        <c:manualLayout>
          <c:layoutTarget val="inner"/>
          <c:xMode val="edge"/>
          <c:yMode val="edge"/>
          <c:x val="0.10223043687992053"/>
          <c:y val="0.10476184386518562"/>
          <c:w val="0.87732302195131806"/>
          <c:h val="0.77619002500114809"/>
        </c:manualLayout>
      </c:layout>
      <c:scatterChart>
        <c:scatterStyle val="lineMarker"/>
        <c:varyColors val="0"/>
        <c:ser>
          <c:idx val="0"/>
          <c:order val="0"/>
          <c:spPr>
            <a:ln w="28575">
              <a:noFill/>
            </a:ln>
          </c:spPr>
          <c:marker>
            <c:symbol val="circle"/>
            <c:size val="5"/>
            <c:spPr>
              <a:noFill/>
              <a:ln>
                <a:solidFill>
                  <a:srgbClr val="000090"/>
                </a:solidFill>
                <a:prstDash val="solid"/>
              </a:ln>
            </c:spPr>
          </c:marker>
          <c:yVal>
            <c:numRef>
              <c:f>'[1]SS2011_V1 and RAS data + TCO2'!$K$26:$K$49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yVal>
          <c:smooth val="0"/>
          <c:extLst>
            <c:ext xmlns:c16="http://schemas.microsoft.com/office/drawing/2014/chart" uri="{C3380CC4-5D6E-409C-BE32-E72D297353CC}">
              <c16:uniqueId val="{00000000-D612-F842-8BA8-6E05681CF061}"/>
            </c:ext>
          </c:extLst>
        </c:ser>
        <c:dLbls>
          <c:showLegendKey val="0"/>
          <c:showVal val="0"/>
          <c:showCatName val="0"/>
          <c:showSerName val="0"/>
          <c:showPercent val="0"/>
          <c:showBubbleSize val="0"/>
        </c:dLbls>
        <c:axId val="518777551"/>
        <c:axId val="1"/>
      </c:scatterChart>
      <c:valAx>
        <c:axId val="518777551"/>
        <c:scaling>
          <c:orientation val="minMax"/>
          <c:max val="25"/>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
        <c:crosses val="autoZero"/>
        <c:crossBetween val="midCat"/>
      </c:valAx>
      <c:valAx>
        <c:axId val="1"/>
        <c:scaling>
          <c:orientation val="minMax"/>
        </c:scaling>
        <c:delete val="0"/>
        <c:axPos val="l"/>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518777551"/>
        <c:crosses val="autoZero"/>
        <c:crossBetween val="midCat"/>
      </c:valAx>
      <c:spPr>
        <a:solidFill>
          <a:srgbClr val="FFFFFF"/>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ctr" rtl="1">
              <a:defRPr sz="1000" b="0" i="0" u="none" strike="noStrike" baseline="0">
                <a:solidFill>
                  <a:srgbClr val="000000"/>
                </a:solidFill>
                <a:latin typeface="Arial"/>
                <a:ea typeface="Arial"/>
                <a:cs typeface="Arial"/>
              </a:defRPr>
            </a:pPr>
            <a:r>
              <a:rPr lang="en-US"/>
              <a:t>TCO2 with prime dilution 1%</a:t>
            </a:r>
          </a:p>
        </c:rich>
      </c:tx>
      <c:layout>
        <c:manualLayout>
          <c:xMode val="edge"/>
          <c:yMode val="edge"/>
          <c:x val="0.47038363099816788"/>
          <c:y val="4.065056654503553E-2"/>
        </c:manualLayout>
      </c:layout>
      <c:overlay val="0"/>
      <c:spPr>
        <a:noFill/>
        <a:ln w="25400">
          <a:noFill/>
        </a:ln>
      </c:spPr>
    </c:title>
    <c:autoTitleDeleted val="0"/>
    <c:plotArea>
      <c:layout>
        <c:manualLayout>
          <c:layoutTarget val="inner"/>
          <c:xMode val="edge"/>
          <c:yMode val="edge"/>
          <c:x val="9.4971980683356716E-2"/>
          <c:y val="0.12195094719652011"/>
          <c:w val="0.884542957344989"/>
          <c:h val="0.72560813581929462"/>
        </c:manualLayout>
      </c:layout>
      <c:scatterChart>
        <c:scatterStyle val="lineMarker"/>
        <c:varyColors val="0"/>
        <c:ser>
          <c:idx val="0"/>
          <c:order val="0"/>
          <c:spPr>
            <a:ln w="28575">
              <a:noFill/>
            </a:ln>
          </c:spPr>
          <c:marker>
            <c:symbol val="circle"/>
            <c:size val="5"/>
            <c:spPr>
              <a:noFill/>
              <a:ln>
                <a:solidFill>
                  <a:srgbClr val="000090"/>
                </a:solidFill>
                <a:prstDash val="solid"/>
              </a:ln>
            </c:spPr>
          </c:marker>
          <c:yVal>
            <c:numRef>
              <c:f>'[1]SS2011_V1 and RAS data + TCO2'!$M$26:$M$49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yVal>
          <c:smooth val="0"/>
          <c:extLst>
            <c:ext xmlns:c16="http://schemas.microsoft.com/office/drawing/2014/chart" uri="{C3380CC4-5D6E-409C-BE32-E72D297353CC}">
              <c16:uniqueId val="{00000000-869B-F847-8099-DAD4AB40C666}"/>
            </c:ext>
          </c:extLst>
        </c:ser>
        <c:dLbls>
          <c:showLegendKey val="0"/>
          <c:showVal val="0"/>
          <c:showCatName val="0"/>
          <c:showSerName val="0"/>
          <c:showPercent val="0"/>
          <c:showBubbleSize val="0"/>
        </c:dLbls>
        <c:axId val="518799791"/>
        <c:axId val="1"/>
      </c:scatterChart>
      <c:valAx>
        <c:axId val="518799791"/>
        <c:scaling>
          <c:orientation val="minMax"/>
          <c:max val="25"/>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
        <c:crosses val="autoZero"/>
        <c:crossBetween val="midCat"/>
      </c:valAx>
      <c:valAx>
        <c:axId val="1"/>
        <c:scaling>
          <c:orientation val="minMax"/>
        </c:scaling>
        <c:delete val="0"/>
        <c:axPos val="l"/>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518799791"/>
        <c:crosses val="autoZero"/>
        <c:crossBetween val="midCat"/>
      </c:valAx>
      <c:spPr>
        <a:solidFill>
          <a:srgbClr val="FFFFFF"/>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ctr" rtl="1">
              <a:defRPr sz="900" b="1" i="0" u="none" strike="noStrike" baseline="0">
                <a:solidFill>
                  <a:srgbClr val="000000"/>
                </a:solidFill>
                <a:latin typeface="Arial"/>
                <a:ea typeface="Arial"/>
                <a:cs typeface="Arial"/>
              </a:defRPr>
            </a:pPr>
            <a:r>
              <a:rPr lang="en-US"/>
              <a:t>SOMMA salinity with  prime dilution 1%</a:t>
            </a:r>
          </a:p>
        </c:rich>
      </c:tx>
      <c:layout>
        <c:manualLayout>
          <c:xMode val="edge"/>
          <c:yMode val="edge"/>
          <c:x val="0.33891959553013246"/>
          <c:y val="4.2424242424242427E-2"/>
        </c:manualLayout>
      </c:layout>
      <c:overlay val="0"/>
      <c:spPr>
        <a:noFill/>
        <a:ln w="25400">
          <a:noFill/>
        </a:ln>
      </c:spPr>
    </c:title>
    <c:autoTitleDeleted val="0"/>
    <c:plotArea>
      <c:layout>
        <c:manualLayout>
          <c:layoutTarget val="inner"/>
          <c:xMode val="edge"/>
          <c:yMode val="edge"/>
          <c:x val="9.3109784983683053E-2"/>
          <c:y val="0.12121203153702685"/>
          <c:w val="0.88640515304466272"/>
          <c:h val="0.72727218922216119"/>
        </c:manualLayout>
      </c:layout>
      <c:scatterChart>
        <c:scatterStyle val="lineMarker"/>
        <c:varyColors val="0"/>
        <c:ser>
          <c:idx val="0"/>
          <c:order val="0"/>
          <c:spPr>
            <a:ln w="28575">
              <a:noFill/>
            </a:ln>
          </c:spPr>
          <c:marker>
            <c:symbol val="circle"/>
            <c:size val="5"/>
            <c:spPr>
              <a:noFill/>
              <a:ln>
                <a:solidFill>
                  <a:srgbClr val="000090"/>
                </a:solidFill>
                <a:prstDash val="solid"/>
              </a:ln>
            </c:spPr>
          </c:marker>
          <c:yVal>
            <c:numRef>
              <c:f>'[1]SS2011_V1 and RAS data + TCO2'!$G$26:$G$49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yVal>
          <c:smooth val="0"/>
          <c:extLst>
            <c:ext xmlns:c16="http://schemas.microsoft.com/office/drawing/2014/chart" uri="{C3380CC4-5D6E-409C-BE32-E72D297353CC}">
              <c16:uniqueId val="{00000000-A545-CC45-93A5-7FD5CDCF9944}"/>
            </c:ext>
          </c:extLst>
        </c:ser>
        <c:dLbls>
          <c:showLegendKey val="0"/>
          <c:showVal val="0"/>
          <c:showCatName val="0"/>
          <c:showSerName val="0"/>
          <c:showPercent val="0"/>
          <c:showBubbleSize val="0"/>
        </c:dLbls>
        <c:axId val="518820095"/>
        <c:axId val="1"/>
      </c:scatterChart>
      <c:valAx>
        <c:axId val="518820095"/>
        <c:scaling>
          <c:orientation val="minMax"/>
          <c:max val="25"/>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
        <c:crosses val="autoZero"/>
        <c:crossBetween val="midCat"/>
      </c:valAx>
      <c:valAx>
        <c:axId val="1"/>
        <c:scaling>
          <c:orientation val="minMax"/>
        </c:scaling>
        <c:delete val="0"/>
        <c:axPos val="l"/>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518820095"/>
        <c:crosses val="autoZero"/>
        <c:crossBetween val="midCat"/>
      </c:valAx>
      <c:spPr>
        <a:solidFill>
          <a:srgbClr val="FFFFFF"/>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5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ctr" rtl="1">
              <a:defRPr sz="900" b="1" i="0" u="none" strike="noStrike" baseline="0">
                <a:solidFill>
                  <a:srgbClr val="000000"/>
                </a:solidFill>
                <a:latin typeface="Arial"/>
                <a:ea typeface="Arial"/>
                <a:cs typeface="Arial"/>
              </a:defRPr>
            </a:pPr>
            <a:r>
              <a:rPr lang="en-US"/>
              <a:t>Norm Alkalinity</a:t>
            </a:r>
          </a:p>
        </c:rich>
      </c:tx>
      <c:layout>
        <c:manualLayout>
          <c:xMode val="edge"/>
          <c:yMode val="edge"/>
          <c:x val="0.42334538620738871"/>
          <c:y val="4.065056654503553E-2"/>
        </c:manualLayout>
      </c:layout>
      <c:overlay val="0"/>
      <c:spPr>
        <a:noFill/>
        <a:ln w="25400">
          <a:noFill/>
        </a:ln>
      </c:spPr>
    </c:title>
    <c:autoTitleDeleted val="0"/>
    <c:plotArea>
      <c:layout>
        <c:manualLayout>
          <c:layoutTarget val="inner"/>
          <c:xMode val="edge"/>
          <c:yMode val="edge"/>
          <c:x val="0.34743176790873426"/>
          <c:y val="0.15853623135547615"/>
          <c:w val="0.63141947385152575"/>
          <c:h val="0.71951058845946869"/>
        </c:manualLayout>
      </c:layout>
      <c:scatterChart>
        <c:scatterStyle val="lineMarker"/>
        <c:varyColors val="0"/>
        <c:ser>
          <c:idx val="0"/>
          <c:order val="0"/>
          <c:spPr>
            <a:ln w="28575">
              <a:noFill/>
            </a:ln>
          </c:spPr>
          <c:marker>
            <c:symbol val="diamond"/>
            <c:size val="5"/>
            <c:spPr>
              <a:solidFill>
                <a:srgbClr val="000090"/>
              </a:solidFill>
              <a:ln>
                <a:solidFill>
                  <a:srgbClr val="000090"/>
                </a:solidFill>
                <a:prstDash val="solid"/>
              </a:ln>
            </c:spPr>
          </c:marker>
          <c:yVal>
            <c:numRef>
              <c:f>'[1]SS2011_V1 and RAS data + TCO2'!$Q$3:$Q$49</c:f>
              <c:numCache>
                <c:formatCode>General</c:formatCode>
                <c:ptCount val="4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numCache>
            </c:numRef>
          </c:yVal>
          <c:smooth val="0"/>
          <c:extLst>
            <c:ext xmlns:c16="http://schemas.microsoft.com/office/drawing/2014/chart" uri="{C3380CC4-5D6E-409C-BE32-E72D297353CC}">
              <c16:uniqueId val="{00000000-494E-284F-9DA6-12C49A442AB8}"/>
            </c:ext>
          </c:extLst>
        </c:ser>
        <c:dLbls>
          <c:showLegendKey val="0"/>
          <c:showVal val="0"/>
          <c:showCatName val="0"/>
          <c:showSerName val="0"/>
          <c:showPercent val="0"/>
          <c:showBubbleSize val="0"/>
        </c:dLbls>
        <c:axId val="518840335"/>
        <c:axId val="1"/>
      </c:scatterChart>
      <c:valAx>
        <c:axId val="518840335"/>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575" b="0" i="0" u="none" strike="noStrike" baseline="0">
                <a:solidFill>
                  <a:srgbClr val="000000"/>
                </a:solidFill>
                <a:latin typeface="Arial"/>
                <a:ea typeface="Arial"/>
                <a:cs typeface="Arial"/>
              </a:defRPr>
            </a:pPr>
            <a:endParaRPr lang="en-US"/>
          </a:p>
        </c:txPr>
        <c:crossAx val="1"/>
        <c:crosses val="autoZero"/>
        <c:crossBetween val="midCat"/>
      </c:valAx>
      <c:valAx>
        <c:axId val="1"/>
        <c:scaling>
          <c:orientation val="minMax"/>
        </c:scaling>
        <c:delete val="0"/>
        <c:axPos val="l"/>
        <c:numFmt formatCode="General" sourceLinked="1"/>
        <c:majorTickMark val="out"/>
        <c:minorTickMark val="none"/>
        <c:tickLblPos val="nextTo"/>
        <c:spPr>
          <a:ln w="3175">
            <a:solidFill>
              <a:srgbClr val="000000"/>
            </a:solidFill>
            <a:prstDash val="solid"/>
          </a:ln>
        </c:spPr>
        <c:txPr>
          <a:bodyPr rot="0" vert="horz"/>
          <a:lstStyle/>
          <a:p>
            <a:pPr>
              <a:defRPr sz="575" b="0" i="0" u="none" strike="noStrike" baseline="0">
                <a:solidFill>
                  <a:srgbClr val="000000"/>
                </a:solidFill>
                <a:latin typeface="Arial"/>
                <a:ea typeface="Arial"/>
                <a:cs typeface="Arial"/>
              </a:defRPr>
            </a:pPr>
            <a:endParaRPr lang="en-US"/>
          </a:p>
        </c:txPr>
        <c:crossAx val="518840335"/>
        <c:crosses val="autoZero"/>
        <c:crossBetween val="midCat"/>
      </c:valAx>
      <c:spPr>
        <a:solidFill>
          <a:srgbClr val="FFFFFF"/>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5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jpeg"/><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8" Type="http://schemas.openxmlformats.org/officeDocument/2006/relationships/chart" Target="../charts/chart10.xml"/><Relationship Id="rId3" Type="http://schemas.openxmlformats.org/officeDocument/2006/relationships/chart" Target="../charts/chart5.xml"/><Relationship Id="rId7" Type="http://schemas.openxmlformats.org/officeDocument/2006/relationships/chart" Target="../charts/chart9.xml"/><Relationship Id="rId2" Type="http://schemas.openxmlformats.org/officeDocument/2006/relationships/chart" Target="../charts/chart4.xml"/><Relationship Id="rId1" Type="http://schemas.openxmlformats.org/officeDocument/2006/relationships/chart" Target="../charts/chart3.xml"/><Relationship Id="rId6" Type="http://schemas.openxmlformats.org/officeDocument/2006/relationships/chart" Target="../charts/chart8.xml"/><Relationship Id="rId5" Type="http://schemas.openxmlformats.org/officeDocument/2006/relationships/chart" Target="../charts/chart7.xml"/><Relationship Id="rId4" Type="http://schemas.openxmlformats.org/officeDocument/2006/relationships/chart" Target="../charts/chart6.xml"/></Relationships>
</file>

<file path=xl/drawings/_rels/drawing5.xml.rels><?xml version="1.0" encoding="UTF-8" standalone="yes"?>
<Relationships xmlns="http://schemas.openxmlformats.org/package/2006/relationships"><Relationship Id="rId3" Type="http://schemas.openxmlformats.org/officeDocument/2006/relationships/chart" Target="../charts/chart13.xml"/><Relationship Id="rId2" Type="http://schemas.openxmlformats.org/officeDocument/2006/relationships/chart" Target="../charts/chart12.xml"/><Relationship Id="rId1" Type="http://schemas.openxmlformats.org/officeDocument/2006/relationships/chart" Target="../charts/chart11.xml"/><Relationship Id="rId4" Type="http://schemas.openxmlformats.org/officeDocument/2006/relationships/chart" Target="../charts/chart14.xml"/></Relationships>
</file>

<file path=xl/drawings/_rels/drawing6.xml.rels><?xml version="1.0" encoding="UTF-8" standalone="yes"?>
<Relationships xmlns="http://schemas.openxmlformats.org/package/2006/relationships"><Relationship Id="rId3" Type="http://schemas.openxmlformats.org/officeDocument/2006/relationships/chart" Target="../charts/chart17.xml"/><Relationship Id="rId2" Type="http://schemas.openxmlformats.org/officeDocument/2006/relationships/chart" Target="../charts/chart16.xml"/><Relationship Id="rId1" Type="http://schemas.openxmlformats.org/officeDocument/2006/relationships/chart" Target="../charts/chart15.xml"/><Relationship Id="rId5" Type="http://schemas.openxmlformats.org/officeDocument/2006/relationships/chart" Target="../charts/chart19.xml"/><Relationship Id="rId4" Type="http://schemas.openxmlformats.org/officeDocument/2006/relationships/chart" Target="../charts/chart18.xml"/></Relationships>
</file>

<file path=xl/drawings/_rels/drawing7.xml.rels><?xml version="1.0" encoding="UTF-8" standalone="yes"?>
<Relationships xmlns="http://schemas.openxmlformats.org/package/2006/relationships"><Relationship Id="rId2" Type="http://schemas.openxmlformats.org/officeDocument/2006/relationships/chart" Target="../charts/chart21.xml"/><Relationship Id="rId1" Type="http://schemas.openxmlformats.org/officeDocument/2006/relationships/chart" Target="../charts/chart20.xml"/></Relationships>
</file>

<file path=xl/drawings/_rels/drawing8.xml.rels><?xml version="1.0" encoding="UTF-8" standalone="yes"?>
<Relationships xmlns="http://schemas.openxmlformats.org/package/2006/relationships"><Relationship Id="rId1" Type="http://schemas.openxmlformats.org/officeDocument/2006/relationships/chart" Target="../charts/chart22.xml"/></Relationships>
</file>

<file path=xl/drawings/_rels/drawing9.xml.rels><?xml version="1.0" encoding="UTF-8" standalone="yes"?>
<Relationships xmlns="http://schemas.openxmlformats.org/package/2006/relationships"><Relationship Id="rId3" Type="http://schemas.openxmlformats.org/officeDocument/2006/relationships/chart" Target="../charts/chart25.xml"/><Relationship Id="rId2" Type="http://schemas.openxmlformats.org/officeDocument/2006/relationships/chart" Target="../charts/chart24.xml"/><Relationship Id="rId1" Type="http://schemas.openxmlformats.org/officeDocument/2006/relationships/chart" Target="../charts/chart23.xml"/><Relationship Id="rId4" Type="http://schemas.openxmlformats.org/officeDocument/2006/relationships/chart" Target="../charts/chart26.xml"/></Relationships>
</file>

<file path=xl/drawings/drawing1.xml><?xml version="1.0" encoding="utf-8"?>
<xdr:wsDr xmlns:xdr="http://schemas.openxmlformats.org/drawingml/2006/spreadsheetDrawing" xmlns:a="http://schemas.openxmlformats.org/drawingml/2006/main">
  <xdr:twoCellAnchor editAs="oneCell">
    <xdr:from>
      <xdr:col>11</xdr:col>
      <xdr:colOff>0</xdr:colOff>
      <xdr:row>0</xdr:row>
      <xdr:rowOff>50800</xdr:rowOff>
    </xdr:from>
    <xdr:to>
      <xdr:col>17</xdr:col>
      <xdr:colOff>76200</xdr:colOff>
      <xdr:row>21</xdr:row>
      <xdr:rowOff>25400</xdr:rowOff>
    </xdr:to>
    <xdr:pic>
      <xdr:nvPicPr>
        <xdr:cNvPr id="6242" name="Picture 1">
          <a:extLst>
            <a:ext uri="{FF2B5EF4-FFF2-40B4-BE49-F238E27FC236}">
              <a16:creationId xmlns:a16="http://schemas.microsoft.com/office/drawing/2014/main" id="{EC73B497-E3B3-A643-A6D2-3DCF450F087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766300" y="50800"/>
          <a:ext cx="6578600" cy="3441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190500</xdr:colOff>
      <xdr:row>52</xdr:row>
      <xdr:rowOff>38100</xdr:rowOff>
    </xdr:from>
    <xdr:to>
      <xdr:col>0</xdr:col>
      <xdr:colOff>3530600</xdr:colOff>
      <xdr:row>70</xdr:row>
      <xdr:rowOff>0</xdr:rowOff>
    </xdr:to>
    <xdr:pic>
      <xdr:nvPicPr>
        <xdr:cNvPr id="1405" name="Picture 1">
          <a:extLst>
            <a:ext uri="{FF2B5EF4-FFF2-40B4-BE49-F238E27FC236}">
              <a16:creationId xmlns:a16="http://schemas.microsoft.com/office/drawing/2014/main" id="{4AD5AACC-9CA9-7B4C-BADD-0DD80FF630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0" y="10325100"/>
          <a:ext cx="3340100" cy="2933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203200</xdr:colOff>
      <xdr:row>52</xdr:row>
      <xdr:rowOff>25400</xdr:rowOff>
    </xdr:from>
    <xdr:to>
      <xdr:col>2</xdr:col>
      <xdr:colOff>292100</xdr:colOff>
      <xdr:row>69</xdr:row>
      <xdr:rowOff>139700</xdr:rowOff>
    </xdr:to>
    <xdr:pic>
      <xdr:nvPicPr>
        <xdr:cNvPr id="1406" name="Picture 2">
          <a:extLst>
            <a:ext uri="{FF2B5EF4-FFF2-40B4-BE49-F238E27FC236}">
              <a16:creationId xmlns:a16="http://schemas.microsoft.com/office/drawing/2014/main" id="{53C223D7-8E92-5C43-AFC4-EB5346F9C05F}"/>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l="33563" t="30971" r="38226" b="28458"/>
        <a:stretch>
          <a:fillRect/>
        </a:stretch>
      </xdr:blipFill>
      <xdr:spPr bwMode="auto">
        <a:xfrm>
          <a:off x="5194300" y="10312400"/>
          <a:ext cx="2616200" cy="292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190500</xdr:colOff>
      <xdr:row>32</xdr:row>
      <xdr:rowOff>25400</xdr:rowOff>
    </xdr:from>
    <xdr:to>
      <xdr:col>5</xdr:col>
      <xdr:colOff>393700</xdr:colOff>
      <xdr:row>91</xdr:row>
      <xdr:rowOff>12700</xdr:rowOff>
    </xdr:to>
    <xdr:graphicFrame macro="">
      <xdr:nvGraphicFramePr>
        <xdr:cNvPr id="3447" name="Chart 1">
          <a:extLst>
            <a:ext uri="{FF2B5EF4-FFF2-40B4-BE49-F238E27FC236}">
              <a16:creationId xmlns:a16="http://schemas.microsoft.com/office/drawing/2014/main" id="{FB672CDB-C885-9E47-BD7C-BC31998460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609600</xdr:colOff>
      <xdr:row>63</xdr:row>
      <xdr:rowOff>38100</xdr:rowOff>
    </xdr:from>
    <xdr:to>
      <xdr:col>14</xdr:col>
      <xdr:colOff>38100</xdr:colOff>
      <xdr:row>118</xdr:row>
      <xdr:rowOff>114300</xdr:rowOff>
    </xdr:to>
    <xdr:graphicFrame macro="">
      <xdr:nvGraphicFramePr>
        <xdr:cNvPr id="3448" name="Chart 1">
          <a:extLst>
            <a:ext uri="{FF2B5EF4-FFF2-40B4-BE49-F238E27FC236}">
              <a16:creationId xmlns:a16="http://schemas.microsoft.com/office/drawing/2014/main" id="{722AB383-181D-F248-9D05-FC57485B94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15</xdr:col>
      <xdr:colOff>533400</xdr:colOff>
      <xdr:row>55</xdr:row>
      <xdr:rowOff>152400</xdr:rowOff>
    </xdr:from>
    <xdr:to>
      <xdr:col>25</xdr:col>
      <xdr:colOff>292100</xdr:colOff>
      <xdr:row>96</xdr:row>
      <xdr:rowOff>12700</xdr:rowOff>
    </xdr:to>
    <xdr:graphicFrame macro="">
      <xdr:nvGraphicFramePr>
        <xdr:cNvPr id="2614" name="Chart 1">
          <a:extLst>
            <a:ext uri="{FF2B5EF4-FFF2-40B4-BE49-F238E27FC236}">
              <a16:creationId xmlns:a16="http://schemas.microsoft.com/office/drawing/2014/main" id="{49711ABA-79C7-084A-8096-9ECC960B44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177800</xdr:colOff>
      <xdr:row>82</xdr:row>
      <xdr:rowOff>76200</xdr:rowOff>
    </xdr:from>
    <xdr:to>
      <xdr:col>11</xdr:col>
      <xdr:colOff>25400</xdr:colOff>
      <xdr:row>110</xdr:row>
      <xdr:rowOff>0</xdr:rowOff>
    </xdr:to>
    <xdr:graphicFrame macro="">
      <xdr:nvGraphicFramePr>
        <xdr:cNvPr id="2615" name="Chart 1">
          <a:extLst>
            <a:ext uri="{FF2B5EF4-FFF2-40B4-BE49-F238E27FC236}">
              <a16:creationId xmlns:a16="http://schemas.microsoft.com/office/drawing/2014/main" id="{C4C576F3-D8A7-1A45-BA1D-47280EAB31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584200</xdr:colOff>
      <xdr:row>96</xdr:row>
      <xdr:rowOff>38100</xdr:rowOff>
    </xdr:from>
    <xdr:to>
      <xdr:col>25</xdr:col>
      <xdr:colOff>368300</xdr:colOff>
      <xdr:row>109</xdr:row>
      <xdr:rowOff>127000</xdr:rowOff>
    </xdr:to>
    <xdr:graphicFrame macro="">
      <xdr:nvGraphicFramePr>
        <xdr:cNvPr id="2616" name="Chart 3">
          <a:extLst>
            <a:ext uri="{FF2B5EF4-FFF2-40B4-BE49-F238E27FC236}">
              <a16:creationId xmlns:a16="http://schemas.microsoft.com/office/drawing/2014/main" id="{FB0BB3FB-7FF7-C741-B10B-9BF19E2D39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201</xdr:row>
      <xdr:rowOff>127000</xdr:rowOff>
    </xdr:from>
    <xdr:to>
      <xdr:col>8</xdr:col>
      <xdr:colOff>571500</xdr:colOff>
      <xdr:row>222</xdr:row>
      <xdr:rowOff>127000</xdr:rowOff>
    </xdr:to>
    <xdr:graphicFrame macro="">
      <xdr:nvGraphicFramePr>
        <xdr:cNvPr id="5" name="Chart 1">
          <a:extLst>
            <a:ext uri="{FF2B5EF4-FFF2-40B4-BE49-F238E27FC236}">
              <a16:creationId xmlns:a16="http://schemas.microsoft.com/office/drawing/2014/main" id="{92056DE3-F365-F242-AC42-6788FBDC94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12700</xdr:colOff>
      <xdr:row>185</xdr:row>
      <xdr:rowOff>76200</xdr:rowOff>
    </xdr:from>
    <xdr:to>
      <xdr:col>8</xdr:col>
      <xdr:colOff>571500</xdr:colOff>
      <xdr:row>201</xdr:row>
      <xdr:rowOff>127000</xdr:rowOff>
    </xdr:to>
    <xdr:graphicFrame macro="">
      <xdr:nvGraphicFramePr>
        <xdr:cNvPr id="6" name="Chart 2">
          <a:extLst>
            <a:ext uri="{FF2B5EF4-FFF2-40B4-BE49-F238E27FC236}">
              <a16:creationId xmlns:a16="http://schemas.microsoft.com/office/drawing/2014/main" id="{FAEF5B7C-A2C2-6F49-82ED-7C15E94601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169</xdr:row>
      <xdr:rowOff>0</xdr:rowOff>
    </xdr:from>
    <xdr:to>
      <xdr:col>8</xdr:col>
      <xdr:colOff>558800</xdr:colOff>
      <xdr:row>185</xdr:row>
      <xdr:rowOff>76200</xdr:rowOff>
    </xdr:to>
    <xdr:graphicFrame macro="">
      <xdr:nvGraphicFramePr>
        <xdr:cNvPr id="7" name="Chart 3">
          <a:extLst>
            <a:ext uri="{FF2B5EF4-FFF2-40B4-BE49-F238E27FC236}">
              <a16:creationId xmlns:a16="http://schemas.microsoft.com/office/drawing/2014/main" id="{0BA71A72-9560-6C40-BDC1-887551D75A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11</xdr:col>
      <xdr:colOff>114300</xdr:colOff>
      <xdr:row>168</xdr:row>
      <xdr:rowOff>76200</xdr:rowOff>
    </xdr:from>
    <xdr:to>
      <xdr:col>20</xdr:col>
      <xdr:colOff>355600</xdr:colOff>
      <xdr:row>184</xdr:row>
      <xdr:rowOff>127000</xdr:rowOff>
    </xdr:to>
    <xdr:graphicFrame macro="">
      <xdr:nvGraphicFramePr>
        <xdr:cNvPr id="8" name="Chart 4">
          <a:extLst>
            <a:ext uri="{FF2B5EF4-FFF2-40B4-BE49-F238E27FC236}">
              <a16:creationId xmlns:a16="http://schemas.microsoft.com/office/drawing/2014/main" id="{81BFAD11-B71F-F74F-AC79-631D21F98A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11</xdr:col>
      <xdr:colOff>101600</xdr:colOff>
      <xdr:row>185</xdr:row>
      <xdr:rowOff>88900</xdr:rowOff>
    </xdr:from>
    <xdr:to>
      <xdr:col>20</xdr:col>
      <xdr:colOff>368300</xdr:colOff>
      <xdr:row>202</xdr:row>
      <xdr:rowOff>12700</xdr:rowOff>
    </xdr:to>
    <xdr:graphicFrame macro="">
      <xdr:nvGraphicFramePr>
        <xdr:cNvPr id="9" name="Chart 5">
          <a:extLst>
            <a:ext uri="{FF2B5EF4-FFF2-40B4-BE49-F238E27FC236}">
              <a16:creationId xmlns:a16="http://schemas.microsoft.com/office/drawing/2014/main" id="{E9398C13-7797-4E4B-948D-D29B882F93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482600</xdr:colOff>
      <xdr:row>26</xdr:row>
      <xdr:rowOff>88900</xdr:rowOff>
    </xdr:from>
    <xdr:to>
      <xdr:col>5</xdr:col>
      <xdr:colOff>533400</xdr:colOff>
      <xdr:row>52</xdr:row>
      <xdr:rowOff>139700</xdr:rowOff>
    </xdr:to>
    <xdr:graphicFrame macro="">
      <xdr:nvGraphicFramePr>
        <xdr:cNvPr id="62012" name="Chart 1">
          <a:extLst>
            <a:ext uri="{FF2B5EF4-FFF2-40B4-BE49-F238E27FC236}">
              <a16:creationId xmlns:a16="http://schemas.microsoft.com/office/drawing/2014/main" id="{8FDBD141-3FE4-314E-B953-4DD908A0F4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88900</xdr:colOff>
      <xdr:row>18</xdr:row>
      <xdr:rowOff>25400</xdr:rowOff>
    </xdr:from>
    <xdr:to>
      <xdr:col>20</xdr:col>
      <xdr:colOff>584200</xdr:colOff>
      <xdr:row>36</xdr:row>
      <xdr:rowOff>139700</xdr:rowOff>
    </xdr:to>
    <xdr:graphicFrame macro="">
      <xdr:nvGraphicFramePr>
        <xdr:cNvPr id="62013" name="Chart 1">
          <a:extLst>
            <a:ext uri="{FF2B5EF4-FFF2-40B4-BE49-F238E27FC236}">
              <a16:creationId xmlns:a16="http://schemas.microsoft.com/office/drawing/2014/main" id="{F942A50D-505E-A449-98B9-5539FBFC3B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76200</xdr:colOff>
      <xdr:row>1</xdr:row>
      <xdr:rowOff>63500</xdr:rowOff>
    </xdr:from>
    <xdr:to>
      <xdr:col>20</xdr:col>
      <xdr:colOff>558800</xdr:colOff>
      <xdr:row>18</xdr:row>
      <xdr:rowOff>0</xdr:rowOff>
    </xdr:to>
    <xdr:graphicFrame macro="">
      <xdr:nvGraphicFramePr>
        <xdr:cNvPr id="62014" name="Chart 2">
          <a:extLst>
            <a:ext uri="{FF2B5EF4-FFF2-40B4-BE49-F238E27FC236}">
              <a16:creationId xmlns:a16="http://schemas.microsoft.com/office/drawing/2014/main" id="{5BD6BA2E-C585-D94D-974F-E3AC7C53CF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12700</xdr:colOff>
      <xdr:row>27</xdr:row>
      <xdr:rowOff>0</xdr:rowOff>
    </xdr:from>
    <xdr:to>
      <xdr:col>14</xdr:col>
      <xdr:colOff>38100</xdr:colOff>
      <xdr:row>54</xdr:row>
      <xdr:rowOff>152400</xdr:rowOff>
    </xdr:to>
    <xdr:graphicFrame macro="">
      <xdr:nvGraphicFramePr>
        <xdr:cNvPr id="62015" name="Chart 2">
          <a:extLst>
            <a:ext uri="{FF2B5EF4-FFF2-40B4-BE49-F238E27FC236}">
              <a16:creationId xmlns:a16="http://schemas.microsoft.com/office/drawing/2014/main" id="{CEBB3FEA-7F8A-ED4A-9E9F-E9B1E89D92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292100</xdr:colOff>
      <xdr:row>54</xdr:row>
      <xdr:rowOff>101600</xdr:rowOff>
    </xdr:to>
    <xdr:graphicFrame macro="">
      <xdr:nvGraphicFramePr>
        <xdr:cNvPr id="731697" name="Chart 1">
          <a:extLst>
            <a:ext uri="{FF2B5EF4-FFF2-40B4-BE49-F238E27FC236}">
              <a16:creationId xmlns:a16="http://schemas.microsoft.com/office/drawing/2014/main" id="{276AD419-AB04-984A-899A-B9F94D695C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12700</xdr:colOff>
      <xdr:row>0</xdr:row>
      <xdr:rowOff>0</xdr:rowOff>
    </xdr:from>
    <xdr:to>
      <xdr:col>15</xdr:col>
      <xdr:colOff>0</xdr:colOff>
      <xdr:row>27</xdr:row>
      <xdr:rowOff>114300</xdr:rowOff>
    </xdr:to>
    <xdr:graphicFrame macro="">
      <xdr:nvGraphicFramePr>
        <xdr:cNvPr id="731698" name="Chart 1">
          <a:extLst>
            <a:ext uri="{FF2B5EF4-FFF2-40B4-BE49-F238E27FC236}">
              <a16:creationId xmlns:a16="http://schemas.microsoft.com/office/drawing/2014/main" id="{1F37C14D-A4CF-DF44-A047-B7E2793A0C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54</xdr:row>
      <xdr:rowOff>114300</xdr:rowOff>
    </xdr:from>
    <xdr:to>
      <xdr:col>8</xdr:col>
      <xdr:colOff>292100</xdr:colOff>
      <xdr:row>77</xdr:row>
      <xdr:rowOff>101600</xdr:rowOff>
    </xdr:to>
    <xdr:graphicFrame macro="">
      <xdr:nvGraphicFramePr>
        <xdr:cNvPr id="731699" name="Chart 4">
          <a:extLst>
            <a:ext uri="{FF2B5EF4-FFF2-40B4-BE49-F238E27FC236}">
              <a16:creationId xmlns:a16="http://schemas.microsoft.com/office/drawing/2014/main" id="{71306EB1-A281-D14A-A6DD-7A9AC94351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78</xdr:row>
      <xdr:rowOff>25400</xdr:rowOff>
    </xdr:from>
    <xdr:to>
      <xdr:col>8</xdr:col>
      <xdr:colOff>279400</xdr:colOff>
      <xdr:row>105</xdr:row>
      <xdr:rowOff>127000</xdr:rowOff>
    </xdr:to>
    <xdr:graphicFrame macro="">
      <xdr:nvGraphicFramePr>
        <xdr:cNvPr id="731700" name="Chart 5">
          <a:extLst>
            <a:ext uri="{FF2B5EF4-FFF2-40B4-BE49-F238E27FC236}">
              <a16:creationId xmlns:a16="http://schemas.microsoft.com/office/drawing/2014/main" id="{E4630CCF-6D0C-8B4B-BD88-C955B423F7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106</xdr:row>
      <xdr:rowOff>127000</xdr:rowOff>
    </xdr:from>
    <xdr:to>
      <xdr:col>8</xdr:col>
      <xdr:colOff>254000</xdr:colOff>
      <xdr:row>139</xdr:row>
      <xdr:rowOff>152400</xdr:rowOff>
    </xdr:to>
    <xdr:graphicFrame macro="">
      <xdr:nvGraphicFramePr>
        <xdr:cNvPr id="731701" name="Chart 1">
          <a:extLst>
            <a:ext uri="{FF2B5EF4-FFF2-40B4-BE49-F238E27FC236}">
              <a16:creationId xmlns:a16="http://schemas.microsoft.com/office/drawing/2014/main" id="{F9961A4E-E29A-3B47-9F1B-97E99FA0C3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19</xdr:col>
      <xdr:colOff>101600</xdr:colOff>
      <xdr:row>0</xdr:row>
      <xdr:rowOff>0</xdr:rowOff>
    </xdr:from>
    <xdr:to>
      <xdr:col>27</xdr:col>
      <xdr:colOff>431800</xdr:colOff>
      <xdr:row>31</xdr:row>
      <xdr:rowOff>127000</xdr:rowOff>
    </xdr:to>
    <xdr:graphicFrame macro="">
      <xdr:nvGraphicFramePr>
        <xdr:cNvPr id="1548389" name="Chart 2">
          <a:extLst>
            <a:ext uri="{FF2B5EF4-FFF2-40B4-BE49-F238E27FC236}">
              <a16:creationId xmlns:a16="http://schemas.microsoft.com/office/drawing/2014/main" id="{760D0A34-EDE4-214D-AE52-766DD19B4E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25400</xdr:colOff>
      <xdr:row>32</xdr:row>
      <xdr:rowOff>25400</xdr:rowOff>
    </xdr:from>
    <xdr:to>
      <xdr:col>27</xdr:col>
      <xdr:colOff>381000</xdr:colOff>
      <xdr:row>54</xdr:row>
      <xdr:rowOff>12700</xdr:rowOff>
    </xdr:to>
    <xdr:graphicFrame macro="">
      <xdr:nvGraphicFramePr>
        <xdr:cNvPr id="1548390" name="Chart 3">
          <a:extLst>
            <a:ext uri="{FF2B5EF4-FFF2-40B4-BE49-F238E27FC236}">
              <a16:creationId xmlns:a16="http://schemas.microsoft.com/office/drawing/2014/main" id="{57D02BD6-07BB-994D-9A03-BD0FA06B57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20</xdr:col>
      <xdr:colOff>0</xdr:colOff>
      <xdr:row>4</xdr:row>
      <xdr:rowOff>0</xdr:rowOff>
    </xdr:from>
    <xdr:to>
      <xdr:col>26</xdr:col>
      <xdr:colOff>457200</xdr:colOff>
      <xdr:row>24</xdr:row>
      <xdr:rowOff>101600</xdr:rowOff>
    </xdr:to>
    <xdr:graphicFrame macro="">
      <xdr:nvGraphicFramePr>
        <xdr:cNvPr id="1848349" name="Chart 1">
          <a:extLst>
            <a:ext uri="{FF2B5EF4-FFF2-40B4-BE49-F238E27FC236}">
              <a16:creationId xmlns:a16="http://schemas.microsoft.com/office/drawing/2014/main" id="{86E97997-1332-DD47-8378-F9D0B4C3AA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254000</xdr:colOff>
      <xdr:row>38</xdr:row>
      <xdr:rowOff>63500</xdr:rowOff>
    </xdr:from>
    <xdr:to>
      <xdr:col>6</xdr:col>
      <xdr:colOff>12700</xdr:colOff>
      <xdr:row>54</xdr:row>
      <xdr:rowOff>165100</xdr:rowOff>
    </xdr:to>
    <xdr:graphicFrame macro="">
      <xdr:nvGraphicFramePr>
        <xdr:cNvPr id="2083893" name="Chart 2">
          <a:extLst>
            <a:ext uri="{FF2B5EF4-FFF2-40B4-BE49-F238E27FC236}">
              <a16:creationId xmlns:a16="http://schemas.microsoft.com/office/drawing/2014/main" id="{FF8CCD40-EB86-B742-BF11-26CD563277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101600</xdr:colOff>
      <xdr:row>38</xdr:row>
      <xdr:rowOff>63500</xdr:rowOff>
    </xdr:from>
    <xdr:to>
      <xdr:col>11</xdr:col>
      <xdr:colOff>698500</xdr:colOff>
      <xdr:row>54</xdr:row>
      <xdr:rowOff>165100</xdr:rowOff>
    </xdr:to>
    <xdr:graphicFrame macro="">
      <xdr:nvGraphicFramePr>
        <xdr:cNvPr id="2083894" name="Chart 4">
          <a:extLst>
            <a:ext uri="{FF2B5EF4-FFF2-40B4-BE49-F238E27FC236}">
              <a16:creationId xmlns:a16="http://schemas.microsoft.com/office/drawing/2014/main" id="{1C1A70F8-F176-8E40-869F-92AC85F2FB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317500</xdr:colOff>
      <xdr:row>36</xdr:row>
      <xdr:rowOff>63500</xdr:rowOff>
    </xdr:from>
    <xdr:to>
      <xdr:col>19</xdr:col>
      <xdr:colOff>774700</xdr:colOff>
      <xdr:row>52</xdr:row>
      <xdr:rowOff>165100</xdr:rowOff>
    </xdr:to>
    <xdr:graphicFrame macro="">
      <xdr:nvGraphicFramePr>
        <xdr:cNvPr id="2083895" name="Chart 8">
          <a:extLst>
            <a:ext uri="{FF2B5EF4-FFF2-40B4-BE49-F238E27FC236}">
              <a16:creationId xmlns:a16="http://schemas.microsoft.com/office/drawing/2014/main" id="{428A8348-6681-C849-9978-90602975B6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24</xdr:col>
      <xdr:colOff>95250</xdr:colOff>
      <xdr:row>37</xdr:row>
      <xdr:rowOff>6350</xdr:rowOff>
    </xdr:from>
    <xdr:to>
      <xdr:col>29</xdr:col>
      <xdr:colOff>539750</xdr:colOff>
      <xdr:row>53</xdr:row>
      <xdr:rowOff>107950</xdr:rowOff>
    </xdr:to>
    <xdr:graphicFrame macro="">
      <xdr:nvGraphicFramePr>
        <xdr:cNvPr id="4" name="Chart 3">
          <a:extLst>
            <a:ext uri="{FF2B5EF4-FFF2-40B4-BE49-F238E27FC236}">
              <a16:creationId xmlns:a16="http://schemas.microsoft.com/office/drawing/2014/main" id="{4E371117-E937-994F-8EF5-808061D946C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dav615/Documents/RAS2_082010-032011/SS2011%20V1%20TA%20and%20TCO2.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dav615/Documents/RAS2_082010-032011/Pulse-7-ISUS-RAS-nitrate.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Users/dav615/Documents/RAS2_082010-032011/Pulse%207%20Si%20only%20April%202015%20fina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S2011_V1 and RAS data + TCO2"/>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itrate"/>
    </sheetNames>
    <sheetDataSet>
      <sheetData sheetId="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sults"/>
    </sheetNames>
    <sheetDataSet>
      <sheetData sheetId="0" refreshError="1"/>
    </sheetDataSet>
  </externalBook>
</externalLink>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Ras samples may 2011" connectionId="3" xr16:uid="{00000000-0016-0000-0300-000000000000}" autoFormatId="0" applyNumberFormats="0" applyBorderFormats="0" applyFontFormats="1" applyPatternFormats="1"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Pulse-7-RAS-Sample-CTD-data" connectionId="1" xr16:uid="{00000000-0016-0000-0600-000001000000}" autoFormatId="0" applyNumberFormats="0" applyBorderFormats="0" applyFontFormats="1" applyPatternFormats="1" applyAlignmentFormats="0" applyWidthHeightFormats="0"/>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Pulse-7-RAS-Sample-CTD-data" connectionId="2" xr16:uid="{00000000-0016-0000-0800-000002000000}" autoFormatId="0"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 xmlns:a14="http://schemas.microsoft.com/office/drawing/2010/main">
              <a:effectLst>
                <a:outerShdw blurRad="63500" dist="38099" dir="2700000" algn="ctr" rotWithShape="0">
                  <a:srgbClr val="000000">
                    <a:alpha val="74998"/>
                  </a:srgbClr>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 xmlns:a14="http://schemas.microsoft.com/office/drawing/2010/main">
              <a:effectLst>
                <a:outerShdw blurRad="63500" dist="38099" dir="2700000" algn="ctr" rotWithShape="0">
                  <a:srgbClr val="000000">
                    <a:alpha val="74998"/>
                  </a:srgbClr>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9.xml"/></Relationships>
</file>

<file path=xl/worksheets/_rels/sheet12.xml.rels><?xml version="1.0" encoding="UTF-8" standalone="yes"?>
<Relationships xmlns="http://schemas.openxmlformats.org/package/2006/relationships"><Relationship Id="rId1" Type="http://schemas.openxmlformats.org/officeDocument/2006/relationships/hyperlink" Target="http://dx.doi.org/10.26198/5e156a63a8f75" TargetMode="Externa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queryTable" Target="../queryTables/queryTable1.xml"/><Relationship Id="rId2" Type="http://schemas.openxmlformats.org/officeDocument/2006/relationships/vmlDrawing" Target="../drawings/vmlDrawing2.vml"/><Relationship Id="rId1" Type="http://schemas.openxmlformats.org/officeDocument/2006/relationships/drawing" Target="../drawings/drawing4.xml"/><Relationship Id="rId4" Type="http://schemas.openxmlformats.org/officeDocument/2006/relationships/comments" Target="../comments2.xml"/></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queryTable" Target="../queryTables/queryTable2.xml"/></Relationships>
</file>

<file path=xl/worksheets/_rels/sheet9.xml.rels><?xml version="1.0" encoding="UTF-8" standalone="yes"?>
<Relationships xmlns="http://schemas.openxmlformats.org/package/2006/relationships"><Relationship Id="rId2" Type="http://schemas.openxmlformats.org/officeDocument/2006/relationships/queryTable" Target="../queryTables/queryTable3.xml"/><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G84"/>
  <sheetViews>
    <sheetView topLeftCell="A64" zoomScaleNormal="100" workbookViewId="0">
      <selection activeCell="A57" sqref="A57:E86"/>
    </sheetView>
  </sheetViews>
  <sheetFormatPr baseColWidth="10" defaultColWidth="11" defaultRowHeight="13" x14ac:dyDescent="0.15"/>
  <cols>
    <col min="1" max="1" width="15.33203125" customWidth="1"/>
    <col min="2" max="2" width="20" customWidth="1"/>
    <col min="3" max="3" width="8.6640625" customWidth="1"/>
    <col min="11" max="11" width="8.33203125" customWidth="1"/>
    <col min="12" max="12" width="31.1640625" customWidth="1"/>
  </cols>
  <sheetData>
    <row r="1" spans="1:3" x14ac:dyDescent="0.15">
      <c r="A1" t="s">
        <v>25</v>
      </c>
    </row>
    <row r="2" spans="1:3" x14ac:dyDescent="0.15">
      <c r="A2" t="s">
        <v>230</v>
      </c>
    </row>
    <row r="3" spans="1:3" x14ac:dyDescent="0.15">
      <c r="A3" t="s">
        <v>275</v>
      </c>
    </row>
    <row r="4" spans="1:3" x14ac:dyDescent="0.15">
      <c r="A4" t="s">
        <v>280</v>
      </c>
    </row>
    <row r="6" spans="1:3" x14ac:dyDescent="0.15">
      <c r="A6" s="26">
        <v>39576</v>
      </c>
    </row>
    <row r="7" spans="1:3" x14ac:dyDescent="0.15">
      <c r="A7" t="s">
        <v>231</v>
      </c>
    </row>
    <row r="8" spans="1:3" x14ac:dyDescent="0.15">
      <c r="A8" t="s">
        <v>261</v>
      </c>
    </row>
    <row r="9" spans="1:3" x14ac:dyDescent="0.15">
      <c r="A9" t="s">
        <v>267</v>
      </c>
    </row>
    <row r="10" spans="1:3" x14ac:dyDescent="0.15">
      <c r="A10" t="s">
        <v>273</v>
      </c>
    </row>
    <row r="12" spans="1:3" x14ac:dyDescent="0.15">
      <c r="A12" s="126" t="s">
        <v>274</v>
      </c>
      <c r="B12" s="126"/>
      <c r="C12" s="126"/>
    </row>
    <row r="13" spans="1:3" x14ac:dyDescent="0.15">
      <c r="A13" t="s">
        <v>402</v>
      </c>
    </row>
    <row r="20" spans="1:33" x14ac:dyDescent="0.15">
      <c r="A20" t="s">
        <v>394</v>
      </c>
    </row>
    <row r="22" spans="1:33" ht="24" x14ac:dyDescent="0.15">
      <c r="A22" s="39" t="s">
        <v>281</v>
      </c>
      <c r="B22" s="39" t="s">
        <v>282</v>
      </c>
      <c r="C22" s="40" t="s">
        <v>283</v>
      </c>
      <c r="D22" s="41" t="s">
        <v>284</v>
      </c>
      <c r="E22" s="42" t="s">
        <v>285</v>
      </c>
      <c r="F22" s="42" t="s">
        <v>286</v>
      </c>
      <c r="G22" s="43" t="s">
        <v>287</v>
      </c>
      <c r="H22" s="44" t="s">
        <v>288</v>
      </c>
      <c r="I22" s="45" t="s">
        <v>289</v>
      </c>
      <c r="J22" s="46" t="s">
        <v>290</v>
      </c>
      <c r="K22" s="47" t="s">
        <v>291</v>
      </c>
      <c r="L22" s="48" t="s">
        <v>292</v>
      </c>
      <c r="M22" s="45" t="s">
        <v>293</v>
      </c>
      <c r="N22" s="49" t="s">
        <v>294</v>
      </c>
      <c r="O22" s="50" t="s">
        <v>295</v>
      </c>
      <c r="P22" s="51" t="s">
        <v>296</v>
      </c>
      <c r="Q22" s="52" t="s">
        <v>297</v>
      </c>
      <c r="R22" s="53" t="s">
        <v>298</v>
      </c>
      <c r="S22" s="54" t="s">
        <v>299</v>
      </c>
      <c r="T22" s="54" t="s">
        <v>300</v>
      </c>
      <c r="U22" s="54" t="s">
        <v>301</v>
      </c>
      <c r="V22" s="54" t="s">
        <v>302</v>
      </c>
      <c r="W22" s="54" t="s">
        <v>303</v>
      </c>
      <c r="X22" s="54" t="s">
        <v>304</v>
      </c>
      <c r="Y22" s="51" t="s">
        <v>305</v>
      </c>
      <c r="Z22" s="55" t="s">
        <v>306</v>
      </c>
      <c r="AA22" s="56" t="s">
        <v>307</v>
      </c>
      <c r="AB22" s="57" t="s">
        <v>308</v>
      </c>
      <c r="AC22" s="58"/>
      <c r="AD22" s="58" t="s">
        <v>309</v>
      </c>
      <c r="AE22" s="59" t="s">
        <v>310</v>
      </c>
      <c r="AF22" s="59" t="s">
        <v>311</v>
      </c>
      <c r="AG22" s="59" t="s">
        <v>312</v>
      </c>
    </row>
    <row r="23" spans="1:33" x14ac:dyDescent="0.15">
      <c r="A23" s="60" t="s">
        <v>313</v>
      </c>
      <c r="B23" s="60" t="s">
        <v>314</v>
      </c>
      <c r="C23" s="61" t="s">
        <v>315</v>
      </c>
      <c r="D23" s="62" t="s">
        <v>316</v>
      </c>
      <c r="E23" s="63" t="s">
        <v>316</v>
      </c>
      <c r="F23" s="63" t="s">
        <v>316</v>
      </c>
      <c r="G23" s="64">
        <v>2</v>
      </c>
      <c r="H23" s="65" t="s">
        <v>317</v>
      </c>
      <c r="I23" s="66">
        <v>62</v>
      </c>
      <c r="J23" s="67" t="s">
        <v>318</v>
      </c>
      <c r="K23" s="66">
        <v>1</v>
      </c>
      <c r="L23" s="64">
        <v>6</v>
      </c>
      <c r="M23" s="64">
        <v>405</v>
      </c>
      <c r="N23" s="68">
        <v>11</v>
      </c>
      <c r="O23" s="69">
        <v>450</v>
      </c>
      <c r="P23" s="70">
        <v>362.13991769547323</v>
      </c>
      <c r="Q23" s="71"/>
      <c r="R23" s="72" t="s">
        <v>319</v>
      </c>
      <c r="S23" s="73"/>
      <c r="T23" s="73"/>
      <c r="U23" s="73">
        <v>20</v>
      </c>
      <c r="V23" s="73">
        <v>20</v>
      </c>
      <c r="W23" s="64"/>
      <c r="X23" s="64"/>
      <c r="Y23" s="74">
        <v>6283.1853071795858</v>
      </c>
      <c r="Z23" s="75">
        <v>6.2831853071795858E-6</v>
      </c>
      <c r="AA23" s="76">
        <v>2.2753922100074218E-3</v>
      </c>
      <c r="AB23" s="77"/>
      <c r="AC23" s="64"/>
      <c r="AD23" s="64" t="s">
        <v>320</v>
      </c>
      <c r="AE23" s="78" t="s">
        <v>321</v>
      </c>
      <c r="AF23" s="78" t="s">
        <v>322</v>
      </c>
      <c r="AG23" s="78" t="s">
        <v>323</v>
      </c>
    </row>
    <row r="24" spans="1:33" x14ac:dyDescent="0.15">
      <c r="A24" s="60" t="s">
        <v>313</v>
      </c>
      <c r="B24" s="60" t="s">
        <v>314</v>
      </c>
      <c r="C24" s="61" t="s">
        <v>315</v>
      </c>
      <c r="D24" s="62" t="s">
        <v>316</v>
      </c>
      <c r="E24" s="63" t="s">
        <v>316</v>
      </c>
      <c r="F24" s="63" t="s">
        <v>316</v>
      </c>
      <c r="G24" s="64">
        <v>2</v>
      </c>
      <c r="H24" s="65" t="s">
        <v>317</v>
      </c>
      <c r="I24" s="66" t="s">
        <v>324</v>
      </c>
      <c r="J24" s="67" t="s">
        <v>325</v>
      </c>
      <c r="K24" s="66">
        <v>1</v>
      </c>
      <c r="L24" s="64">
        <v>2</v>
      </c>
      <c r="M24" s="64">
        <v>405</v>
      </c>
      <c r="N24" s="68">
        <v>11</v>
      </c>
      <c r="O24" s="69">
        <v>450</v>
      </c>
      <c r="P24" s="70">
        <v>120.71330589849109</v>
      </c>
      <c r="Q24" s="71"/>
      <c r="R24" s="72" t="s">
        <v>319</v>
      </c>
      <c r="S24" s="73"/>
      <c r="T24" s="73"/>
      <c r="U24" s="73">
        <v>30</v>
      </c>
      <c r="V24" s="73">
        <v>20</v>
      </c>
      <c r="W24" s="64"/>
      <c r="X24" s="64"/>
      <c r="Y24" s="74">
        <v>9424.7779607693792</v>
      </c>
      <c r="Z24" s="75">
        <v>9.4247779607693791E-6</v>
      </c>
      <c r="AA24" s="76">
        <v>1.1376961050037111E-3</v>
      </c>
      <c r="AB24" s="77"/>
      <c r="AC24" s="64"/>
      <c r="AD24" s="64" t="s">
        <v>320</v>
      </c>
      <c r="AE24" s="78" t="s">
        <v>321</v>
      </c>
      <c r="AF24" s="78" t="s">
        <v>322</v>
      </c>
      <c r="AG24" s="78" t="s">
        <v>323</v>
      </c>
    </row>
    <row r="25" spans="1:33" x14ac:dyDescent="0.15">
      <c r="A25" s="60" t="s">
        <v>313</v>
      </c>
      <c r="B25" s="60" t="s">
        <v>314</v>
      </c>
      <c r="C25" s="61" t="s">
        <v>315</v>
      </c>
      <c r="D25" s="62" t="s">
        <v>316</v>
      </c>
      <c r="E25" s="63" t="s">
        <v>316</v>
      </c>
      <c r="F25" s="63" t="s">
        <v>316</v>
      </c>
      <c r="G25" s="64">
        <v>2</v>
      </c>
      <c r="H25" s="65" t="s">
        <v>317</v>
      </c>
      <c r="I25" s="66" t="s">
        <v>326</v>
      </c>
      <c r="J25" s="67" t="s">
        <v>327</v>
      </c>
      <c r="K25" s="66">
        <v>1</v>
      </c>
      <c r="L25" s="64">
        <v>4</v>
      </c>
      <c r="M25" s="73">
        <v>405</v>
      </c>
      <c r="N25" s="79">
        <v>11</v>
      </c>
      <c r="O25" s="69">
        <v>450</v>
      </c>
      <c r="P25" s="70">
        <v>241.42661179698217</v>
      </c>
      <c r="Q25" s="80"/>
      <c r="R25" s="72" t="s">
        <v>319</v>
      </c>
      <c r="S25" s="73"/>
      <c r="T25" s="73"/>
      <c r="U25" s="73">
        <v>10</v>
      </c>
      <c r="V25" s="73">
        <v>10</v>
      </c>
      <c r="W25" s="73"/>
      <c r="X25" s="81"/>
      <c r="Y25" s="74">
        <v>785.39816339744823</v>
      </c>
      <c r="Z25" s="75">
        <v>7.8539816339744823E-7</v>
      </c>
      <c r="AA25" s="76">
        <v>1.896160175006185E-4</v>
      </c>
      <c r="AB25" s="82"/>
      <c r="AC25" s="64"/>
      <c r="AD25" s="64" t="s">
        <v>320</v>
      </c>
      <c r="AE25" s="78" t="s">
        <v>321</v>
      </c>
      <c r="AF25" s="78" t="s">
        <v>322</v>
      </c>
      <c r="AG25" s="78" t="s">
        <v>323</v>
      </c>
    </row>
    <row r="26" spans="1:33" x14ac:dyDescent="0.15">
      <c r="A26" s="60" t="s">
        <v>313</v>
      </c>
      <c r="B26" s="60" t="s">
        <v>314</v>
      </c>
      <c r="C26" s="61" t="s">
        <v>315</v>
      </c>
      <c r="D26" s="62" t="s">
        <v>316</v>
      </c>
      <c r="E26" s="63" t="s">
        <v>316</v>
      </c>
      <c r="F26" s="63" t="s">
        <v>316</v>
      </c>
      <c r="G26" s="64">
        <v>2</v>
      </c>
      <c r="H26" s="65" t="s">
        <v>317</v>
      </c>
      <c r="I26" s="66" t="s">
        <v>328</v>
      </c>
      <c r="J26" s="67" t="s">
        <v>329</v>
      </c>
      <c r="K26" s="66">
        <v>1</v>
      </c>
      <c r="L26" s="64">
        <v>2</v>
      </c>
      <c r="M26" s="64">
        <v>405</v>
      </c>
      <c r="N26" s="79">
        <v>11</v>
      </c>
      <c r="O26" s="83">
        <v>450</v>
      </c>
      <c r="P26" s="70">
        <v>120.71330589849109</v>
      </c>
      <c r="Q26" s="84"/>
      <c r="R26" s="72" t="s">
        <v>330</v>
      </c>
      <c r="S26" s="73">
        <v>35</v>
      </c>
      <c r="T26" s="73">
        <v>5</v>
      </c>
      <c r="U26" s="73">
        <v>5</v>
      </c>
      <c r="V26" s="73"/>
      <c r="W26" s="73"/>
      <c r="X26" s="64"/>
      <c r="Y26" s="74">
        <v>437.5</v>
      </c>
      <c r="Z26" s="75">
        <v>4.3749999999999999E-7</v>
      </c>
      <c r="AA26" s="76">
        <v>5.2812071330589847E-5</v>
      </c>
      <c r="AB26" s="77"/>
      <c r="AC26" s="64"/>
      <c r="AD26" s="64" t="s">
        <v>320</v>
      </c>
      <c r="AE26" s="78" t="s">
        <v>331</v>
      </c>
      <c r="AF26" s="78" t="s">
        <v>322</v>
      </c>
      <c r="AG26" s="78" t="s">
        <v>323</v>
      </c>
    </row>
    <row r="27" spans="1:33" x14ac:dyDescent="0.15">
      <c r="A27" s="60" t="s">
        <v>313</v>
      </c>
      <c r="B27" s="60" t="s">
        <v>314</v>
      </c>
      <c r="C27" s="61" t="s">
        <v>315</v>
      </c>
      <c r="D27" s="62" t="s">
        <v>316</v>
      </c>
      <c r="E27" s="63" t="s">
        <v>316</v>
      </c>
      <c r="F27" s="63" t="s">
        <v>316</v>
      </c>
      <c r="G27" s="64">
        <v>2</v>
      </c>
      <c r="H27" s="65" t="s">
        <v>317</v>
      </c>
      <c r="I27" s="66">
        <v>71</v>
      </c>
      <c r="J27" s="67" t="s">
        <v>332</v>
      </c>
      <c r="K27" s="66">
        <v>1</v>
      </c>
      <c r="L27" s="64">
        <v>1</v>
      </c>
      <c r="M27" s="64">
        <v>405</v>
      </c>
      <c r="N27" s="68">
        <v>11</v>
      </c>
      <c r="O27" s="69">
        <v>450</v>
      </c>
      <c r="P27" s="70">
        <v>60.356652949245543</v>
      </c>
      <c r="Q27" s="71"/>
      <c r="R27" s="85" t="s">
        <v>319</v>
      </c>
      <c r="S27" s="86"/>
      <c r="T27" s="86"/>
      <c r="U27" s="86">
        <v>55</v>
      </c>
      <c r="V27" s="86">
        <v>17.5</v>
      </c>
      <c r="W27" s="86"/>
      <c r="X27" s="86"/>
      <c r="Y27" s="74">
        <v>13229.05031472577</v>
      </c>
      <c r="Z27" s="75">
        <v>1.3229050314725769E-5</v>
      </c>
      <c r="AA27" s="76">
        <v>7.9846119869401077E-4</v>
      </c>
      <c r="AB27" s="77"/>
      <c r="AC27" s="64"/>
      <c r="AD27" s="64" t="s">
        <v>320</v>
      </c>
      <c r="AE27" s="78" t="s">
        <v>321</v>
      </c>
      <c r="AF27" s="78" t="s">
        <v>322</v>
      </c>
      <c r="AG27" s="78" t="s">
        <v>323</v>
      </c>
    </row>
    <row r="28" spans="1:33" x14ac:dyDescent="0.15">
      <c r="A28" s="60" t="s">
        <v>313</v>
      </c>
      <c r="B28" s="60" t="s">
        <v>314</v>
      </c>
      <c r="C28" s="61" t="s">
        <v>315</v>
      </c>
      <c r="D28" s="62" t="s">
        <v>316</v>
      </c>
      <c r="E28" s="63" t="s">
        <v>316</v>
      </c>
      <c r="F28" s="63" t="s">
        <v>316</v>
      </c>
      <c r="G28" s="64">
        <v>2</v>
      </c>
      <c r="H28" s="65" t="s">
        <v>317</v>
      </c>
      <c r="I28" s="66">
        <v>214</v>
      </c>
      <c r="J28" s="67" t="s">
        <v>333</v>
      </c>
      <c r="K28" s="66">
        <v>1</v>
      </c>
      <c r="L28" s="64">
        <v>1</v>
      </c>
      <c r="M28" s="64">
        <v>405</v>
      </c>
      <c r="N28" s="68">
        <v>11</v>
      </c>
      <c r="O28" s="69">
        <v>450</v>
      </c>
      <c r="P28" s="70">
        <v>60.356652949245543</v>
      </c>
      <c r="Q28" s="71"/>
      <c r="R28" s="85" t="s">
        <v>319</v>
      </c>
      <c r="S28" s="86"/>
      <c r="T28" s="86"/>
      <c r="U28" s="86">
        <v>125</v>
      </c>
      <c r="V28" s="86">
        <v>8</v>
      </c>
      <c r="W28" s="86"/>
      <c r="X28" s="86"/>
      <c r="Y28" s="74">
        <v>6283.1853071795858</v>
      </c>
      <c r="Z28" s="75">
        <v>6.2831853071795858E-6</v>
      </c>
      <c r="AA28" s="76">
        <v>3.7923203500123701E-4</v>
      </c>
      <c r="AB28" s="77"/>
      <c r="AC28" s="64"/>
      <c r="AD28" s="64" t="s">
        <v>320</v>
      </c>
      <c r="AE28" s="78" t="s">
        <v>321</v>
      </c>
      <c r="AF28" s="78" t="s">
        <v>322</v>
      </c>
      <c r="AG28" s="78" t="s">
        <v>323</v>
      </c>
    </row>
    <row r="29" spans="1:33" x14ac:dyDescent="0.15">
      <c r="A29" s="60" t="s">
        <v>313</v>
      </c>
      <c r="B29" s="60" t="s">
        <v>314</v>
      </c>
      <c r="C29" s="61" t="s">
        <v>315</v>
      </c>
      <c r="D29" s="62" t="s">
        <v>316</v>
      </c>
      <c r="E29" s="63" t="s">
        <v>316</v>
      </c>
      <c r="F29" s="63" t="s">
        <v>316</v>
      </c>
      <c r="G29" s="64">
        <v>2</v>
      </c>
      <c r="H29" s="65" t="s">
        <v>317</v>
      </c>
      <c r="I29" s="66" t="s">
        <v>334</v>
      </c>
      <c r="J29" s="67" t="s">
        <v>335</v>
      </c>
      <c r="K29" s="66">
        <v>1</v>
      </c>
      <c r="L29" s="64">
        <v>5</v>
      </c>
      <c r="M29" s="64">
        <v>405</v>
      </c>
      <c r="N29" s="68">
        <v>11</v>
      </c>
      <c r="O29" s="69">
        <v>450</v>
      </c>
      <c r="P29" s="70">
        <v>301.78326474622764</v>
      </c>
      <c r="Q29" s="84"/>
      <c r="R29" s="85" t="s">
        <v>319</v>
      </c>
      <c r="S29" s="86"/>
      <c r="T29" s="86"/>
      <c r="U29" s="86">
        <v>15</v>
      </c>
      <c r="V29" s="86">
        <v>15</v>
      </c>
      <c r="W29" s="86"/>
      <c r="X29" s="86"/>
      <c r="Y29" s="74">
        <v>2650.718801466388</v>
      </c>
      <c r="Z29" s="75">
        <v>2.650718801466388E-6</v>
      </c>
      <c r="AA29" s="76">
        <v>7.9994257383073422E-4</v>
      </c>
      <c r="AB29" s="77"/>
      <c r="AC29" s="64"/>
      <c r="AD29" s="64" t="s">
        <v>320</v>
      </c>
      <c r="AE29" s="78" t="s">
        <v>321</v>
      </c>
      <c r="AF29" s="78" t="s">
        <v>322</v>
      </c>
      <c r="AG29" s="78" t="s">
        <v>323</v>
      </c>
    </row>
    <row r="30" spans="1:33" x14ac:dyDescent="0.15">
      <c r="A30" s="60" t="s">
        <v>313</v>
      </c>
      <c r="B30" s="60" t="s">
        <v>314</v>
      </c>
      <c r="C30" s="61" t="s">
        <v>315</v>
      </c>
      <c r="D30" s="62" t="s">
        <v>316</v>
      </c>
      <c r="E30" s="63" t="s">
        <v>316</v>
      </c>
      <c r="F30" s="63" t="s">
        <v>316</v>
      </c>
      <c r="G30" s="64">
        <v>2</v>
      </c>
      <c r="H30" s="65" t="s">
        <v>317</v>
      </c>
      <c r="I30" s="66">
        <v>266</v>
      </c>
      <c r="J30" s="67" t="s">
        <v>336</v>
      </c>
      <c r="K30" s="66">
        <v>1</v>
      </c>
      <c r="L30" s="64">
        <v>1</v>
      </c>
      <c r="M30" s="64">
        <v>405</v>
      </c>
      <c r="N30" s="68">
        <v>11</v>
      </c>
      <c r="O30" s="69">
        <v>450</v>
      </c>
      <c r="P30" s="70">
        <v>60.356652949245543</v>
      </c>
      <c r="Q30" s="84">
        <v>1327.846364883402</v>
      </c>
      <c r="R30" s="72" t="s">
        <v>337</v>
      </c>
      <c r="S30" s="73"/>
      <c r="T30" s="73"/>
      <c r="U30" s="73">
        <v>180</v>
      </c>
      <c r="V30" s="73">
        <v>5</v>
      </c>
      <c r="W30" s="73">
        <v>220</v>
      </c>
      <c r="X30" s="81"/>
      <c r="Y30" s="74">
        <v>6414.085001079161</v>
      </c>
      <c r="Z30" s="75">
        <v>6.4140850010791606E-6</v>
      </c>
      <c r="AA30" s="76">
        <v>3.871327023970961E-4</v>
      </c>
      <c r="AB30" s="77">
        <v>6.02028491376542E-3</v>
      </c>
      <c r="AC30" s="64"/>
      <c r="AD30" s="64" t="s">
        <v>320</v>
      </c>
      <c r="AE30" s="78" t="s">
        <v>321</v>
      </c>
      <c r="AF30" s="78" t="s">
        <v>322</v>
      </c>
      <c r="AG30" s="78" t="s">
        <v>323</v>
      </c>
    </row>
    <row r="31" spans="1:33" x14ac:dyDescent="0.15">
      <c r="A31" s="60" t="s">
        <v>313</v>
      </c>
      <c r="B31" s="60" t="s">
        <v>314</v>
      </c>
      <c r="C31" s="61" t="s">
        <v>315</v>
      </c>
      <c r="D31" s="62" t="s">
        <v>316</v>
      </c>
      <c r="E31" s="63" t="s">
        <v>316</v>
      </c>
      <c r="F31" s="63" t="s">
        <v>316</v>
      </c>
      <c r="G31" s="64">
        <v>2</v>
      </c>
      <c r="H31" s="65" t="s">
        <v>317</v>
      </c>
      <c r="I31" s="66">
        <v>17</v>
      </c>
      <c r="J31" s="67" t="s">
        <v>338</v>
      </c>
      <c r="K31" s="66">
        <v>2</v>
      </c>
      <c r="L31" s="64">
        <v>4</v>
      </c>
      <c r="M31" s="64">
        <v>405</v>
      </c>
      <c r="N31" s="68">
        <v>11</v>
      </c>
      <c r="O31" s="69">
        <v>450</v>
      </c>
      <c r="P31" s="70">
        <v>241.42661179698217</v>
      </c>
      <c r="Q31" s="71"/>
      <c r="R31" s="72" t="s">
        <v>339</v>
      </c>
      <c r="S31" s="73">
        <v>20</v>
      </c>
      <c r="T31" s="73">
        <v>15</v>
      </c>
      <c r="U31" s="73">
        <v>30</v>
      </c>
      <c r="V31" s="73"/>
      <c r="W31" s="64"/>
      <c r="X31" s="64"/>
      <c r="Y31" s="74">
        <v>4712.3889803846887</v>
      </c>
      <c r="Z31" s="75">
        <v>4.7123889803846887E-6</v>
      </c>
      <c r="AA31" s="76">
        <v>1.1376961050037109E-3</v>
      </c>
      <c r="AB31" s="77"/>
      <c r="AC31" s="64"/>
      <c r="AD31" s="64" t="s">
        <v>340</v>
      </c>
      <c r="AE31" s="87"/>
      <c r="AF31" s="87"/>
      <c r="AG31" s="87"/>
    </row>
    <row r="32" spans="1:33" x14ac:dyDescent="0.15">
      <c r="A32" s="60" t="s">
        <v>313</v>
      </c>
      <c r="B32" s="60" t="s">
        <v>314</v>
      </c>
      <c r="C32" s="61" t="s">
        <v>315</v>
      </c>
      <c r="D32" s="62" t="s">
        <v>316</v>
      </c>
      <c r="E32" s="63" t="s">
        <v>316</v>
      </c>
      <c r="F32" s="63" t="s">
        <v>316</v>
      </c>
      <c r="G32" s="64">
        <v>2</v>
      </c>
      <c r="H32" s="65" t="s">
        <v>317</v>
      </c>
      <c r="I32" s="66">
        <v>26</v>
      </c>
      <c r="J32" s="67" t="s">
        <v>341</v>
      </c>
      <c r="K32" s="66">
        <v>2</v>
      </c>
      <c r="L32" s="64">
        <v>10</v>
      </c>
      <c r="M32" s="73">
        <v>405</v>
      </c>
      <c r="N32" s="79">
        <v>11</v>
      </c>
      <c r="O32" s="69">
        <v>450</v>
      </c>
      <c r="P32" s="70">
        <v>603.56652949245529</v>
      </c>
      <c r="Q32" s="80"/>
      <c r="R32" s="72" t="s">
        <v>339</v>
      </c>
      <c r="S32" s="73">
        <v>11</v>
      </c>
      <c r="T32" s="73">
        <v>8</v>
      </c>
      <c r="U32" s="73">
        <v>16</v>
      </c>
      <c r="V32" s="73"/>
      <c r="W32" s="73"/>
      <c r="X32" s="81"/>
      <c r="Y32" s="74">
        <v>737.22707604240475</v>
      </c>
      <c r="Z32" s="75">
        <v>7.3722707604240477E-7</v>
      </c>
      <c r="AA32" s="76">
        <v>4.4496558773478469E-4</v>
      </c>
      <c r="AB32" s="82"/>
      <c r="AC32" s="64"/>
      <c r="AD32" s="64" t="s">
        <v>342</v>
      </c>
      <c r="AE32" s="87" t="s">
        <v>343</v>
      </c>
      <c r="AF32" s="78" t="s">
        <v>344</v>
      </c>
      <c r="AG32" s="78" t="s">
        <v>345</v>
      </c>
    </row>
    <row r="33" spans="1:33" x14ac:dyDescent="0.15">
      <c r="A33" s="60" t="s">
        <v>313</v>
      </c>
      <c r="B33" s="60" t="s">
        <v>314</v>
      </c>
      <c r="C33" s="61" t="s">
        <v>315</v>
      </c>
      <c r="D33" s="62" t="s">
        <v>316</v>
      </c>
      <c r="E33" s="63" t="s">
        <v>316</v>
      </c>
      <c r="F33" s="63" t="s">
        <v>316</v>
      </c>
      <c r="G33" s="64">
        <v>2</v>
      </c>
      <c r="H33" s="65" t="s">
        <v>317</v>
      </c>
      <c r="I33" s="66" t="s">
        <v>346</v>
      </c>
      <c r="J33" s="67" t="s">
        <v>347</v>
      </c>
      <c r="K33" s="66">
        <v>2</v>
      </c>
      <c r="L33" s="64">
        <v>1</v>
      </c>
      <c r="M33" s="73">
        <v>405</v>
      </c>
      <c r="N33" s="79">
        <v>11</v>
      </c>
      <c r="O33" s="69">
        <v>450</v>
      </c>
      <c r="P33" s="70">
        <v>60.356652949245543</v>
      </c>
      <c r="Q33" s="80"/>
      <c r="R33" s="72" t="s">
        <v>348</v>
      </c>
      <c r="S33" s="73"/>
      <c r="T33" s="73"/>
      <c r="U33" s="73"/>
      <c r="V33" s="73">
        <v>55</v>
      </c>
      <c r="W33" s="73">
        <v>30</v>
      </c>
      <c r="X33" s="81"/>
      <c r="Y33" s="74">
        <v>47516.588885545614</v>
      </c>
      <c r="Z33" s="75">
        <v>4.7516588885545617E-5</v>
      </c>
      <c r="AA33" s="76">
        <v>2.8679422646968548E-3</v>
      </c>
      <c r="AB33" s="82"/>
      <c r="AC33" s="64"/>
      <c r="AD33" s="64" t="s">
        <v>349</v>
      </c>
      <c r="AE33" s="78" t="s">
        <v>350</v>
      </c>
      <c r="AF33" s="78" t="s">
        <v>344</v>
      </c>
      <c r="AG33" s="78" t="s">
        <v>345</v>
      </c>
    </row>
    <row r="34" spans="1:33" x14ac:dyDescent="0.15">
      <c r="A34" s="60" t="s">
        <v>313</v>
      </c>
      <c r="B34" s="60" t="s">
        <v>314</v>
      </c>
      <c r="C34" s="61" t="s">
        <v>315</v>
      </c>
      <c r="D34" s="62" t="s">
        <v>316</v>
      </c>
      <c r="E34" s="63" t="s">
        <v>316</v>
      </c>
      <c r="F34" s="63" t="s">
        <v>316</v>
      </c>
      <c r="G34" s="64">
        <v>2</v>
      </c>
      <c r="H34" s="65" t="s">
        <v>317</v>
      </c>
      <c r="I34" s="66">
        <v>85</v>
      </c>
      <c r="J34" s="67" t="s">
        <v>351</v>
      </c>
      <c r="K34" s="66">
        <v>2</v>
      </c>
      <c r="L34" s="64">
        <v>1</v>
      </c>
      <c r="M34" s="64">
        <v>405</v>
      </c>
      <c r="N34" s="79">
        <v>11</v>
      </c>
      <c r="O34" s="69">
        <v>450</v>
      </c>
      <c r="P34" s="70">
        <v>60.356652949245543</v>
      </c>
      <c r="Q34" s="80"/>
      <c r="R34" s="72" t="s">
        <v>352</v>
      </c>
      <c r="S34" s="73"/>
      <c r="T34" s="73"/>
      <c r="U34" s="73">
        <v>65</v>
      </c>
      <c r="V34" s="73">
        <v>25</v>
      </c>
      <c r="W34" s="73"/>
      <c r="X34" s="81"/>
      <c r="Y34" s="74">
        <v>21271.200258680889</v>
      </c>
      <c r="Z34" s="75">
        <v>2.1271200258680888E-5</v>
      </c>
      <c r="AA34" s="76">
        <v>1.2838584518271043E-3</v>
      </c>
      <c r="AB34" s="82"/>
      <c r="AC34" s="64"/>
      <c r="AD34" s="64" t="s">
        <v>320</v>
      </c>
      <c r="AE34" s="78" t="s">
        <v>353</v>
      </c>
      <c r="AF34" s="78" t="s">
        <v>344</v>
      </c>
      <c r="AG34" s="78" t="s">
        <v>345</v>
      </c>
    </row>
    <row r="35" spans="1:33" x14ac:dyDescent="0.15">
      <c r="A35" s="60" t="s">
        <v>313</v>
      </c>
      <c r="B35" s="60" t="s">
        <v>314</v>
      </c>
      <c r="C35" s="61" t="s">
        <v>315</v>
      </c>
      <c r="D35" s="62" t="s">
        <v>316</v>
      </c>
      <c r="E35" s="63" t="s">
        <v>316</v>
      </c>
      <c r="F35" s="63" t="s">
        <v>316</v>
      </c>
      <c r="G35" s="64">
        <v>2</v>
      </c>
      <c r="H35" s="65" t="s">
        <v>317</v>
      </c>
      <c r="I35" s="66">
        <v>265</v>
      </c>
      <c r="J35" s="67" t="s">
        <v>354</v>
      </c>
      <c r="K35" s="66">
        <v>2</v>
      </c>
      <c r="L35" s="64">
        <v>1</v>
      </c>
      <c r="M35" s="64">
        <v>405</v>
      </c>
      <c r="N35" s="79">
        <v>11</v>
      </c>
      <c r="O35" s="69">
        <v>450</v>
      </c>
      <c r="P35" s="70">
        <v>60.356652949245543</v>
      </c>
      <c r="Q35" s="80">
        <v>1026.0631001371742</v>
      </c>
      <c r="R35" s="72" t="s">
        <v>355</v>
      </c>
      <c r="S35" s="73"/>
      <c r="T35" s="73"/>
      <c r="U35" s="73">
        <v>50</v>
      </c>
      <c r="V35" s="73">
        <v>10</v>
      </c>
      <c r="W35" s="73">
        <v>30</v>
      </c>
      <c r="X35" s="81"/>
      <c r="Y35" s="74">
        <v>1047.1975511965977</v>
      </c>
      <c r="Z35" s="75">
        <v>1.0471975511965976E-6</v>
      </c>
      <c r="AA35" s="76">
        <v>6.3205339166872839E-5</v>
      </c>
      <c r="AB35" s="82">
        <v>5.7976677484293275E-3</v>
      </c>
      <c r="AC35" s="64"/>
      <c r="AD35" s="64" t="s">
        <v>320</v>
      </c>
      <c r="AE35" s="78" t="s">
        <v>350</v>
      </c>
      <c r="AF35" s="78" t="s">
        <v>344</v>
      </c>
      <c r="AG35" s="78" t="s">
        <v>345</v>
      </c>
    </row>
    <row r="36" spans="1:33" x14ac:dyDescent="0.15">
      <c r="A36" s="60" t="s">
        <v>313</v>
      </c>
      <c r="B36" s="60" t="s">
        <v>314</v>
      </c>
      <c r="C36" s="61" t="s">
        <v>315</v>
      </c>
      <c r="D36" s="62" t="s">
        <v>316</v>
      </c>
      <c r="E36" s="63" t="s">
        <v>316</v>
      </c>
      <c r="F36" s="63" t="s">
        <v>316</v>
      </c>
      <c r="G36" s="64">
        <v>2</v>
      </c>
      <c r="H36" s="65" t="s">
        <v>317</v>
      </c>
      <c r="I36" s="66">
        <v>164</v>
      </c>
      <c r="J36" s="67" t="s">
        <v>356</v>
      </c>
      <c r="K36" s="66">
        <v>3</v>
      </c>
      <c r="L36" s="64">
        <v>34</v>
      </c>
      <c r="M36" s="64">
        <v>405</v>
      </c>
      <c r="N36" s="79">
        <v>11</v>
      </c>
      <c r="O36" s="83">
        <v>450</v>
      </c>
      <c r="P36" s="70">
        <v>2052.1262002743488</v>
      </c>
      <c r="Q36" s="71"/>
      <c r="R36" s="72" t="s">
        <v>357</v>
      </c>
      <c r="S36" s="73"/>
      <c r="T36" s="73"/>
      <c r="U36" s="73"/>
      <c r="V36" s="73">
        <v>6</v>
      </c>
      <c r="W36" s="64"/>
      <c r="X36" s="64"/>
      <c r="Y36" s="74">
        <v>113.09733552923254</v>
      </c>
      <c r="Z36" s="75">
        <v>1.1309733552923253E-7</v>
      </c>
      <c r="AA36" s="76">
        <v>2.3209000542075706E-4</v>
      </c>
      <c r="AB36" s="77"/>
      <c r="AC36" s="64"/>
      <c r="AD36" s="64" t="s">
        <v>320</v>
      </c>
      <c r="AE36" s="78" t="s">
        <v>358</v>
      </c>
      <c r="AF36" s="78" t="s">
        <v>359</v>
      </c>
      <c r="AG36" s="78" t="s">
        <v>360</v>
      </c>
    </row>
    <row r="37" spans="1:33" x14ac:dyDescent="0.15">
      <c r="A37" s="60" t="s">
        <v>313</v>
      </c>
      <c r="B37" s="60" t="s">
        <v>314</v>
      </c>
      <c r="C37" s="61" t="s">
        <v>315</v>
      </c>
      <c r="D37" s="62" t="s">
        <v>316</v>
      </c>
      <c r="E37" s="63" t="s">
        <v>316</v>
      </c>
      <c r="F37" s="63" t="s">
        <v>316</v>
      </c>
      <c r="G37" s="64">
        <v>2</v>
      </c>
      <c r="H37" s="65" t="s">
        <v>317</v>
      </c>
      <c r="I37" s="66">
        <v>34</v>
      </c>
      <c r="J37" s="67" t="s">
        <v>361</v>
      </c>
      <c r="K37" s="66">
        <v>3</v>
      </c>
      <c r="L37" s="64">
        <v>27</v>
      </c>
      <c r="M37" s="64">
        <v>405</v>
      </c>
      <c r="N37" s="79">
        <v>11</v>
      </c>
      <c r="O37" s="83">
        <v>450</v>
      </c>
      <c r="P37" s="70">
        <v>1629.6296296296298</v>
      </c>
      <c r="Q37" s="71"/>
      <c r="R37" s="72" t="s">
        <v>362</v>
      </c>
      <c r="S37" s="73"/>
      <c r="T37" s="73"/>
      <c r="U37" s="73"/>
      <c r="V37" s="73">
        <v>30</v>
      </c>
      <c r="W37" s="64"/>
      <c r="X37" s="64"/>
      <c r="Y37" s="74">
        <v>21205.750411731104</v>
      </c>
      <c r="Z37" s="75">
        <v>2.1205750411731104E-5</v>
      </c>
      <c r="AA37" s="76">
        <v>3.4557519189487726E-2</v>
      </c>
      <c r="AB37" s="77"/>
      <c r="AC37" s="64"/>
      <c r="AD37" s="64" t="s">
        <v>320</v>
      </c>
      <c r="AE37" s="78" t="s">
        <v>363</v>
      </c>
      <c r="AF37" s="78"/>
      <c r="AG37" s="78" t="s">
        <v>364</v>
      </c>
    </row>
    <row r="38" spans="1:33" x14ac:dyDescent="0.15">
      <c r="A38" s="60" t="s">
        <v>313</v>
      </c>
      <c r="B38" s="60" t="s">
        <v>314</v>
      </c>
      <c r="C38" s="61" t="s">
        <v>315</v>
      </c>
      <c r="D38" s="62" t="s">
        <v>316</v>
      </c>
      <c r="E38" s="63" t="s">
        <v>316</v>
      </c>
      <c r="F38" s="63" t="s">
        <v>316</v>
      </c>
      <c r="G38" s="64">
        <v>2</v>
      </c>
      <c r="H38" s="65" t="s">
        <v>317</v>
      </c>
      <c r="I38" s="66">
        <v>129</v>
      </c>
      <c r="J38" s="67" t="s">
        <v>365</v>
      </c>
      <c r="K38" s="66">
        <v>3</v>
      </c>
      <c r="L38" s="64">
        <v>51</v>
      </c>
      <c r="M38" s="73">
        <v>405</v>
      </c>
      <c r="N38" s="79">
        <v>11</v>
      </c>
      <c r="O38" s="69">
        <v>450</v>
      </c>
      <c r="P38" s="70">
        <v>3078.1893004115227</v>
      </c>
      <c r="Q38" s="80"/>
      <c r="R38" s="72" t="s">
        <v>366</v>
      </c>
      <c r="S38" s="73"/>
      <c r="T38" s="73"/>
      <c r="U38" s="73"/>
      <c r="V38" s="73">
        <v>15</v>
      </c>
      <c r="W38" s="73">
        <v>10</v>
      </c>
      <c r="X38" s="81"/>
      <c r="Y38" s="74">
        <v>589.0486225480862</v>
      </c>
      <c r="Z38" s="75">
        <v>5.890486225480862E-7</v>
      </c>
      <c r="AA38" s="76">
        <v>1.8132031673496645E-3</v>
      </c>
      <c r="AB38" s="82"/>
      <c r="AC38" s="64"/>
      <c r="AD38" s="64" t="s">
        <v>367</v>
      </c>
      <c r="AE38" s="88"/>
      <c r="AF38" s="87"/>
      <c r="AG38" s="87"/>
    </row>
    <row r="39" spans="1:33" x14ac:dyDescent="0.15">
      <c r="A39" s="60" t="s">
        <v>313</v>
      </c>
      <c r="B39" s="60" t="s">
        <v>314</v>
      </c>
      <c r="C39" s="61" t="s">
        <v>315</v>
      </c>
      <c r="D39" s="62" t="s">
        <v>316</v>
      </c>
      <c r="E39" s="63" t="s">
        <v>316</v>
      </c>
      <c r="F39" s="63" t="s">
        <v>316</v>
      </c>
      <c r="G39" s="64">
        <v>2</v>
      </c>
      <c r="H39" s="65" t="s">
        <v>317</v>
      </c>
      <c r="I39" s="66">
        <v>264</v>
      </c>
      <c r="J39" s="67" t="s">
        <v>368</v>
      </c>
      <c r="K39" s="66">
        <v>3</v>
      </c>
      <c r="L39" s="64">
        <v>1</v>
      </c>
      <c r="M39" s="73">
        <v>405</v>
      </c>
      <c r="N39" s="79">
        <v>11</v>
      </c>
      <c r="O39" s="69">
        <v>450</v>
      </c>
      <c r="P39" s="70">
        <v>60.356652949245543</v>
      </c>
      <c r="Q39" s="80"/>
      <c r="R39" s="72" t="s">
        <v>362</v>
      </c>
      <c r="S39" s="73"/>
      <c r="T39" s="73"/>
      <c r="U39" s="73"/>
      <c r="V39" s="73">
        <v>15</v>
      </c>
      <c r="W39" s="73"/>
      <c r="X39" s="81"/>
      <c r="Y39" s="74">
        <v>2650.718801466388</v>
      </c>
      <c r="Z39" s="75">
        <v>2.650718801466388E-6</v>
      </c>
      <c r="AA39" s="76">
        <v>1.5998851476614688E-4</v>
      </c>
      <c r="AB39" s="82"/>
      <c r="AC39" s="64"/>
      <c r="AD39" s="64" t="s">
        <v>349</v>
      </c>
      <c r="AE39" s="87"/>
      <c r="AF39" s="87"/>
      <c r="AG39" s="78" t="s">
        <v>364</v>
      </c>
    </row>
    <row r="40" spans="1:33" x14ac:dyDescent="0.15">
      <c r="A40" s="60" t="s">
        <v>313</v>
      </c>
      <c r="B40" s="60" t="s">
        <v>314</v>
      </c>
      <c r="C40" s="61" t="s">
        <v>315</v>
      </c>
      <c r="D40" s="62" t="s">
        <v>316</v>
      </c>
      <c r="E40" s="63" t="s">
        <v>316</v>
      </c>
      <c r="F40" s="63" t="s">
        <v>316</v>
      </c>
      <c r="G40" s="64">
        <v>2</v>
      </c>
      <c r="H40" s="65" t="s">
        <v>317</v>
      </c>
      <c r="I40" s="66">
        <v>267</v>
      </c>
      <c r="J40" s="67" t="s">
        <v>369</v>
      </c>
      <c r="K40" s="66">
        <v>3</v>
      </c>
      <c r="L40" s="64">
        <v>1</v>
      </c>
      <c r="M40" s="64">
        <v>405</v>
      </c>
      <c r="N40" s="68">
        <v>11</v>
      </c>
      <c r="O40" s="69">
        <v>450</v>
      </c>
      <c r="P40" s="70">
        <v>60.356652949245543</v>
      </c>
      <c r="Q40" s="84">
        <v>6880.658436213992</v>
      </c>
      <c r="R40" s="72" t="s">
        <v>362</v>
      </c>
      <c r="S40" s="73"/>
      <c r="T40" s="73"/>
      <c r="U40" s="73"/>
      <c r="V40" s="73">
        <v>40</v>
      </c>
      <c r="W40" s="73"/>
      <c r="X40" s="81"/>
      <c r="Y40" s="74">
        <v>50265.482457436687</v>
      </c>
      <c r="Z40" s="75">
        <v>5.0265482457436686E-5</v>
      </c>
      <c r="AA40" s="76">
        <v>3.0338562800098961E-3</v>
      </c>
      <c r="AB40" s="77">
        <v>3.979665715703419E-2</v>
      </c>
      <c r="AC40" s="64"/>
      <c r="AD40" s="64" t="s">
        <v>349</v>
      </c>
      <c r="AE40" s="87"/>
      <c r="AF40" s="87"/>
      <c r="AG40" s="78" t="s">
        <v>364</v>
      </c>
    </row>
    <row r="41" spans="1:33" x14ac:dyDescent="0.15">
      <c r="A41" s="60" t="s">
        <v>313</v>
      </c>
      <c r="B41" s="60" t="s">
        <v>314</v>
      </c>
      <c r="C41" s="61" t="s">
        <v>315</v>
      </c>
      <c r="D41" s="62" t="s">
        <v>316</v>
      </c>
      <c r="E41" s="63" t="s">
        <v>316</v>
      </c>
      <c r="F41" s="63" t="s">
        <v>316</v>
      </c>
      <c r="G41" s="64">
        <v>2</v>
      </c>
      <c r="H41" s="65" t="s">
        <v>317</v>
      </c>
      <c r="I41" s="66">
        <v>251</v>
      </c>
      <c r="J41" s="67" t="s">
        <v>370</v>
      </c>
      <c r="K41" s="66">
        <v>7</v>
      </c>
      <c r="L41" s="64">
        <v>5</v>
      </c>
      <c r="M41" s="66">
        <v>405</v>
      </c>
      <c r="N41" s="68">
        <v>11</v>
      </c>
      <c r="O41" s="69">
        <v>450</v>
      </c>
      <c r="P41" s="70">
        <v>301.78326474622764</v>
      </c>
      <c r="Q41" s="84">
        <v>301.78326474622764</v>
      </c>
      <c r="R41" s="72" t="s">
        <v>371</v>
      </c>
      <c r="S41" s="73">
        <v>10</v>
      </c>
      <c r="T41" s="73">
        <v>10</v>
      </c>
      <c r="U41" s="73">
        <v>15</v>
      </c>
      <c r="V41" s="73"/>
      <c r="W41" s="73"/>
      <c r="X41" s="81"/>
      <c r="Y41" s="70">
        <v>750</v>
      </c>
      <c r="Z41" s="75">
        <v>7.5000000000000002E-7</v>
      </c>
      <c r="AA41" s="76">
        <v>2.2633744855967073E-4</v>
      </c>
      <c r="AB41" s="77">
        <v>2.2633744855967073E-4</v>
      </c>
      <c r="AC41" s="64"/>
      <c r="AD41" s="64" t="s">
        <v>320</v>
      </c>
      <c r="AE41" s="78" t="s">
        <v>372</v>
      </c>
      <c r="AF41" s="78" t="s">
        <v>373</v>
      </c>
      <c r="AG41" s="78" t="s">
        <v>323</v>
      </c>
    </row>
    <row r="42" spans="1:33" x14ac:dyDescent="0.15">
      <c r="A42" s="60" t="s">
        <v>313</v>
      </c>
      <c r="B42" s="60" t="s">
        <v>314</v>
      </c>
      <c r="C42" s="61" t="s">
        <v>315</v>
      </c>
      <c r="D42" s="62" t="s">
        <v>316</v>
      </c>
      <c r="E42" s="63" t="s">
        <v>316</v>
      </c>
      <c r="F42" s="63" t="s">
        <v>316</v>
      </c>
      <c r="G42" s="64">
        <v>2</v>
      </c>
      <c r="H42" s="65" t="s">
        <v>317</v>
      </c>
      <c r="I42" s="89" t="s">
        <v>374</v>
      </c>
      <c r="J42" s="90" t="s">
        <v>375</v>
      </c>
      <c r="K42" s="89">
        <v>8</v>
      </c>
      <c r="L42" s="91" t="s">
        <v>376</v>
      </c>
      <c r="M42" s="91"/>
      <c r="N42" s="92"/>
      <c r="O42" s="93"/>
      <c r="P42" s="94"/>
      <c r="Q42" s="95"/>
      <c r="R42" s="96"/>
      <c r="S42" s="97"/>
      <c r="T42" s="97"/>
      <c r="U42" s="97"/>
      <c r="V42" s="97"/>
      <c r="W42" s="97"/>
      <c r="X42" s="98"/>
      <c r="Y42" s="94"/>
      <c r="Z42" s="99"/>
      <c r="AA42" s="100"/>
      <c r="AB42" s="101"/>
      <c r="AC42" s="91"/>
      <c r="AD42" s="91"/>
      <c r="AE42" s="102"/>
      <c r="AF42" s="102"/>
      <c r="AG42" s="102"/>
    </row>
    <row r="43" spans="1:33" x14ac:dyDescent="0.15">
      <c r="A43" s="103"/>
      <c r="B43" s="103"/>
      <c r="C43" s="104"/>
      <c r="D43" s="105"/>
      <c r="E43" s="106"/>
      <c r="F43" s="106"/>
      <c r="G43" s="107"/>
      <c r="H43" s="108"/>
      <c r="I43" s="109"/>
      <c r="J43" s="110"/>
      <c r="K43" s="109"/>
      <c r="L43" s="107"/>
      <c r="M43" s="107"/>
      <c r="N43" s="111"/>
      <c r="O43" s="112"/>
      <c r="P43" s="113"/>
      <c r="Q43" s="114"/>
      <c r="R43" s="115"/>
      <c r="S43" s="116"/>
      <c r="T43" s="116"/>
      <c r="U43" s="116"/>
      <c r="V43" s="116"/>
      <c r="W43" s="116"/>
      <c r="X43" s="117"/>
      <c r="Y43" s="113"/>
      <c r="Z43" s="118"/>
      <c r="AA43" s="119"/>
      <c r="AB43" s="120"/>
      <c r="AC43" s="107"/>
      <c r="AD43" s="107"/>
      <c r="AE43" s="121"/>
      <c r="AF43" s="121"/>
      <c r="AG43" s="121"/>
    </row>
    <row r="44" spans="1:33" x14ac:dyDescent="0.15">
      <c r="A44" s="103" t="s">
        <v>400</v>
      </c>
      <c r="B44" s="103"/>
      <c r="C44" s="104"/>
      <c r="D44" s="105"/>
      <c r="E44" s="106"/>
      <c r="F44" s="106"/>
      <c r="G44" s="107"/>
      <c r="H44" s="108"/>
      <c r="I44" s="109"/>
      <c r="J44" s="110"/>
      <c r="K44" s="47" t="s">
        <v>291</v>
      </c>
      <c r="L44" s="127" t="s">
        <v>377</v>
      </c>
      <c r="M44" s="107"/>
      <c r="N44" s="111"/>
      <c r="O44" s="112"/>
      <c r="P44" s="113"/>
      <c r="Q44" s="114"/>
      <c r="R44" s="115"/>
      <c r="S44" s="116"/>
      <c r="T44" s="116"/>
      <c r="U44" s="116"/>
      <c r="V44" s="116"/>
      <c r="W44" s="116"/>
      <c r="X44" s="117"/>
      <c r="Y44" s="113"/>
      <c r="Z44" s="118"/>
      <c r="AA44" s="119"/>
      <c r="AB44" s="57" t="s">
        <v>308</v>
      </c>
      <c r="AC44" s="107" t="s">
        <v>378</v>
      </c>
      <c r="AD44" s="107"/>
      <c r="AE44" s="121"/>
      <c r="AF44" s="121"/>
      <c r="AG44" s="121"/>
    </row>
    <row r="45" spans="1:33" x14ac:dyDescent="0.15">
      <c r="A45" s="103" t="s">
        <v>395</v>
      </c>
      <c r="B45" s="103"/>
      <c r="C45" s="104"/>
      <c r="D45" s="105"/>
      <c r="E45" s="106"/>
      <c r="F45" s="106"/>
      <c r="G45" s="107"/>
      <c r="H45" s="108"/>
      <c r="I45" s="109"/>
      <c r="J45" s="110"/>
      <c r="K45" s="109"/>
      <c r="L45" s="91" t="s">
        <v>376</v>
      </c>
      <c r="M45" s="128" t="s">
        <v>379</v>
      </c>
      <c r="N45" s="111"/>
      <c r="O45" s="112"/>
      <c r="P45" s="113"/>
      <c r="Q45" s="114"/>
      <c r="R45" s="115"/>
      <c r="S45" s="116"/>
      <c r="T45" s="116"/>
      <c r="U45" s="116"/>
      <c r="V45" s="116"/>
      <c r="W45" s="116"/>
      <c r="X45" s="117"/>
      <c r="Y45" s="113"/>
      <c r="Z45" s="118"/>
      <c r="AA45" s="119"/>
      <c r="AB45" s="120"/>
      <c r="AC45" s="107"/>
      <c r="AD45" s="64" t="s">
        <v>342</v>
      </c>
      <c r="AE45" s="121" t="s">
        <v>380</v>
      </c>
      <c r="AF45" s="121"/>
      <c r="AG45" s="121"/>
    </row>
    <row r="46" spans="1:33" x14ac:dyDescent="0.15">
      <c r="A46" s="103" t="s">
        <v>401</v>
      </c>
      <c r="B46" s="103"/>
      <c r="C46" s="104"/>
      <c r="D46" s="105"/>
      <c r="E46" s="106"/>
      <c r="F46" s="106"/>
      <c r="G46" s="107"/>
      <c r="H46" s="108"/>
      <c r="I46" s="109"/>
      <c r="J46" s="110"/>
      <c r="K46" s="109"/>
      <c r="L46" s="107"/>
      <c r="M46" s="122" t="s">
        <v>293</v>
      </c>
      <c r="N46" s="129" t="s">
        <v>381</v>
      </c>
      <c r="O46" s="112"/>
      <c r="P46" s="113"/>
      <c r="Q46" s="114"/>
      <c r="R46" s="115"/>
      <c r="S46" s="116"/>
      <c r="T46" s="116"/>
      <c r="U46" s="116"/>
      <c r="V46" s="116"/>
      <c r="W46" s="116"/>
      <c r="X46" s="117"/>
      <c r="Y46" s="113"/>
      <c r="Z46" s="118"/>
      <c r="AA46" s="119"/>
      <c r="AB46" s="120"/>
      <c r="AC46" s="107"/>
      <c r="AD46" s="64" t="s">
        <v>349</v>
      </c>
      <c r="AE46" s="121" t="s">
        <v>382</v>
      </c>
      <c r="AF46" s="121"/>
      <c r="AG46" s="121"/>
    </row>
    <row r="47" spans="1:33" x14ac:dyDescent="0.15">
      <c r="A47" s="103" t="s">
        <v>396</v>
      </c>
      <c r="B47" s="103"/>
      <c r="C47" s="104"/>
      <c r="D47" s="105"/>
      <c r="E47" s="106"/>
      <c r="F47" s="106"/>
      <c r="G47" s="107"/>
      <c r="H47" s="108"/>
      <c r="I47" s="109"/>
      <c r="J47" s="110"/>
      <c r="K47" s="109"/>
      <c r="L47" s="107"/>
      <c r="M47" s="107"/>
      <c r="N47" s="49" t="s">
        <v>294</v>
      </c>
      <c r="O47" s="130" t="s">
        <v>383</v>
      </c>
      <c r="P47" s="113"/>
      <c r="Q47" s="114"/>
      <c r="R47" s="115"/>
      <c r="S47" s="116"/>
      <c r="T47" s="116"/>
      <c r="U47" s="116"/>
      <c r="V47" s="116"/>
      <c r="W47" s="116"/>
      <c r="X47" s="117"/>
      <c r="Y47" s="113"/>
      <c r="Z47" s="118"/>
      <c r="AA47" s="119"/>
      <c r="AB47" s="120"/>
      <c r="AC47" s="107"/>
      <c r="AD47" s="64" t="s">
        <v>320</v>
      </c>
      <c r="AE47" s="121" t="s">
        <v>384</v>
      </c>
      <c r="AF47" s="121"/>
      <c r="AG47" s="121"/>
    </row>
    <row r="48" spans="1:33" x14ac:dyDescent="0.15">
      <c r="A48" s="103" t="s">
        <v>397</v>
      </c>
      <c r="B48" s="103"/>
      <c r="C48" s="104"/>
      <c r="D48" s="105"/>
      <c r="E48" s="106"/>
      <c r="F48" s="106"/>
      <c r="G48" s="107"/>
      <c r="H48" s="108"/>
      <c r="I48" s="109"/>
      <c r="J48" s="110"/>
      <c r="K48" s="109"/>
      <c r="L48" s="107"/>
      <c r="M48" s="107"/>
      <c r="N48" s="111"/>
      <c r="O48" s="50" t="s">
        <v>295</v>
      </c>
      <c r="P48" s="131" t="s">
        <v>385</v>
      </c>
      <c r="Q48" s="114"/>
      <c r="R48" s="115"/>
      <c r="S48" s="116"/>
      <c r="T48" s="116"/>
      <c r="U48" s="116"/>
      <c r="V48" s="116"/>
      <c r="W48" s="116"/>
      <c r="X48" s="117"/>
      <c r="Y48" s="113"/>
      <c r="Z48" s="118"/>
      <c r="AA48" s="119"/>
      <c r="AB48" s="120"/>
      <c r="AC48" s="107"/>
      <c r="AD48" s="91" t="s">
        <v>367</v>
      </c>
      <c r="AE48" s="121" t="s">
        <v>386</v>
      </c>
      <c r="AF48" s="121"/>
      <c r="AG48" s="121"/>
    </row>
    <row r="49" spans="1:33" x14ac:dyDescent="0.15">
      <c r="A49" t="s">
        <v>398</v>
      </c>
      <c r="K49" s="123"/>
      <c r="L49" s="123"/>
      <c r="M49" s="123"/>
      <c r="N49" s="123"/>
      <c r="O49" s="123"/>
      <c r="P49" s="123"/>
      <c r="Q49" s="123"/>
      <c r="R49" s="124"/>
      <c r="S49" s="123"/>
      <c r="T49" s="123"/>
      <c r="U49" s="123"/>
      <c r="V49" s="123"/>
      <c r="W49" s="123"/>
      <c r="X49" s="123"/>
      <c r="Y49" s="123"/>
      <c r="Z49" s="123"/>
      <c r="AA49" s="123"/>
      <c r="AB49" s="123"/>
      <c r="AC49" s="123"/>
      <c r="AD49" s="123"/>
      <c r="AE49" s="124"/>
      <c r="AF49" s="124"/>
      <c r="AG49" s="124"/>
    </row>
    <row r="50" spans="1:33" x14ac:dyDescent="0.15">
      <c r="A50" t="s">
        <v>399</v>
      </c>
      <c r="K50" s="124"/>
      <c r="L50" s="124"/>
      <c r="M50" s="123"/>
      <c r="N50" s="123"/>
      <c r="O50" s="123"/>
      <c r="P50" s="123"/>
      <c r="Q50" s="123"/>
      <c r="R50" s="124"/>
      <c r="S50" s="123"/>
      <c r="T50" s="123"/>
      <c r="U50" s="123"/>
      <c r="V50" s="123"/>
      <c r="W50" s="123"/>
      <c r="X50" s="123"/>
      <c r="Y50" s="123"/>
      <c r="Z50" s="123"/>
      <c r="AA50" s="123"/>
      <c r="AB50" s="123"/>
      <c r="AC50" s="123"/>
      <c r="AD50" s="123"/>
      <c r="AE50" s="124"/>
      <c r="AF50" s="124"/>
      <c r="AG50" s="124"/>
    </row>
    <row r="51" spans="1:33" x14ac:dyDescent="0.15">
      <c r="K51" s="125" t="s">
        <v>291</v>
      </c>
      <c r="L51" s="124" t="s">
        <v>387</v>
      </c>
      <c r="M51" s="123"/>
      <c r="N51" s="123"/>
      <c r="O51" s="123"/>
      <c r="P51" s="123"/>
      <c r="Q51" s="123"/>
      <c r="R51" s="124"/>
      <c r="S51" s="123"/>
      <c r="T51" s="123"/>
      <c r="U51" s="123"/>
      <c r="V51" s="123"/>
      <c r="W51" s="123"/>
      <c r="X51" s="123"/>
      <c r="Y51" s="123"/>
      <c r="Z51" s="123"/>
      <c r="AA51" s="123"/>
      <c r="AB51" s="123"/>
      <c r="AC51" s="123"/>
      <c r="AD51" s="123"/>
      <c r="AE51" s="124"/>
      <c r="AF51" s="124"/>
      <c r="AG51" s="124"/>
    </row>
    <row r="52" spans="1:33" x14ac:dyDescent="0.15">
      <c r="K52" s="124"/>
      <c r="L52" s="124" t="s">
        <v>388</v>
      </c>
      <c r="M52" s="123"/>
      <c r="N52" s="123"/>
      <c r="O52" s="123"/>
      <c r="P52" s="123"/>
      <c r="Q52" s="123"/>
      <c r="R52" s="124"/>
      <c r="S52" s="123"/>
      <c r="T52" s="123"/>
      <c r="U52" s="123"/>
      <c r="V52" s="123"/>
      <c r="W52" s="123"/>
      <c r="X52" s="123"/>
      <c r="Y52" s="123"/>
      <c r="Z52" s="123"/>
      <c r="AA52" s="123"/>
      <c r="AB52" s="123"/>
      <c r="AC52" s="123"/>
      <c r="AD52" s="123"/>
      <c r="AE52" s="124"/>
      <c r="AF52" s="124"/>
      <c r="AG52" s="124"/>
    </row>
    <row r="53" spans="1:33" x14ac:dyDescent="0.15">
      <c r="K53" s="124"/>
      <c r="L53" s="124" t="s">
        <v>389</v>
      </c>
      <c r="M53" s="123"/>
      <c r="N53" s="123"/>
      <c r="O53" s="123"/>
      <c r="P53" s="123"/>
      <c r="Q53" s="123"/>
      <c r="R53" s="124"/>
      <c r="S53" s="123"/>
      <c r="T53" s="123"/>
      <c r="U53" s="123"/>
      <c r="V53" s="123"/>
      <c r="W53" s="123"/>
      <c r="X53" s="123"/>
      <c r="Y53" s="123"/>
      <c r="Z53" s="123"/>
      <c r="AA53" s="123"/>
      <c r="AB53" s="123"/>
      <c r="AC53" s="123"/>
      <c r="AD53" s="123"/>
      <c r="AE53" s="124"/>
      <c r="AF53" s="124"/>
      <c r="AG53" s="124"/>
    </row>
    <row r="54" spans="1:33" x14ac:dyDescent="0.15">
      <c r="K54" s="124"/>
      <c r="L54" s="124" t="s">
        <v>390</v>
      </c>
      <c r="M54" s="123"/>
      <c r="N54" s="123"/>
      <c r="O54" s="123"/>
      <c r="P54" s="123"/>
      <c r="Q54" s="123"/>
      <c r="R54" s="124"/>
      <c r="S54" s="123"/>
      <c r="T54" s="123"/>
      <c r="U54" s="123"/>
      <c r="V54" s="123"/>
      <c r="W54" s="123"/>
      <c r="X54" s="123"/>
      <c r="Y54" s="123"/>
      <c r="Z54" s="123"/>
      <c r="AA54" s="123"/>
      <c r="AB54" s="123"/>
      <c r="AC54" s="123"/>
      <c r="AD54" s="123"/>
      <c r="AE54" s="124"/>
      <c r="AF54" s="124"/>
      <c r="AG54" s="124"/>
    </row>
    <row r="55" spans="1:33" x14ac:dyDescent="0.15">
      <c r="K55" s="124"/>
      <c r="L55" s="124" t="s">
        <v>391</v>
      </c>
      <c r="M55" s="123"/>
      <c r="N55" s="123"/>
      <c r="O55" s="123"/>
      <c r="P55" s="123"/>
      <c r="Q55" s="123"/>
      <c r="R55" s="124"/>
      <c r="S55" s="123"/>
      <c r="T55" s="123"/>
      <c r="U55" s="123"/>
      <c r="V55" s="123"/>
      <c r="W55" s="123"/>
      <c r="X55" s="123"/>
      <c r="Y55" s="123"/>
      <c r="Z55" s="123"/>
      <c r="AA55" s="123"/>
      <c r="AB55" s="123"/>
      <c r="AC55" s="123"/>
      <c r="AD55" s="123"/>
      <c r="AE55" s="124"/>
      <c r="AF55" s="124"/>
      <c r="AG55" s="124"/>
    </row>
    <row r="56" spans="1:33" x14ac:dyDescent="0.15">
      <c r="K56" s="124"/>
      <c r="L56" s="124" t="s">
        <v>392</v>
      </c>
      <c r="M56" s="123"/>
      <c r="N56" s="123"/>
      <c r="O56" s="123"/>
      <c r="P56" s="123"/>
      <c r="Q56" s="123"/>
      <c r="R56" s="124"/>
      <c r="S56" s="123"/>
      <c r="T56" s="123"/>
      <c r="U56" s="123"/>
      <c r="V56" s="123"/>
      <c r="W56" s="123"/>
      <c r="X56" s="123"/>
      <c r="Y56" s="123"/>
      <c r="Z56" s="123"/>
      <c r="AA56" s="123"/>
      <c r="AB56" s="123"/>
      <c r="AC56" s="123"/>
      <c r="AD56" s="123"/>
      <c r="AE56" s="124"/>
      <c r="AF56" s="124"/>
      <c r="AG56" s="124"/>
    </row>
    <row r="57" spans="1:33" x14ac:dyDescent="0.15">
      <c r="A57" s="10" t="s">
        <v>749</v>
      </c>
      <c r="B57" s="10"/>
      <c r="K57" s="124"/>
      <c r="L57" s="124" t="s">
        <v>393</v>
      </c>
      <c r="M57" s="123"/>
      <c r="N57" s="123"/>
      <c r="O57" s="123"/>
      <c r="P57" s="123"/>
      <c r="Q57" s="123"/>
      <c r="R57" s="124"/>
      <c r="S57" s="123"/>
      <c r="T57" s="123"/>
      <c r="U57" s="123"/>
      <c r="V57" s="123"/>
      <c r="W57" s="123"/>
      <c r="X57" s="123"/>
      <c r="Y57" s="123"/>
      <c r="Z57" s="123"/>
      <c r="AA57" s="123"/>
      <c r="AB57" s="123"/>
      <c r="AC57" s="123"/>
      <c r="AD57" s="123"/>
      <c r="AE57" s="124"/>
      <c r="AF57" s="124"/>
      <c r="AG57" s="124"/>
    </row>
    <row r="58" spans="1:33" x14ac:dyDescent="0.15">
      <c r="A58" t="s">
        <v>750</v>
      </c>
      <c r="B58" t="s">
        <v>751</v>
      </c>
    </row>
    <row r="59" spans="1:33" x14ac:dyDescent="0.15">
      <c r="A59" t="s">
        <v>755</v>
      </c>
    </row>
    <row r="60" spans="1:33" x14ac:dyDescent="0.15">
      <c r="A60" t="s">
        <v>748</v>
      </c>
      <c r="B60" t="s">
        <v>752</v>
      </c>
      <c r="C60" t="s">
        <v>753</v>
      </c>
      <c r="D60" t="s">
        <v>754</v>
      </c>
    </row>
    <row r="61" spans="1:33" x14ac:dyDescent="0.15">
      <c r="A61">
        <v>2</v>
      </c>
      <c r="B61" s="5">
        <f>'RAS-prep n log'!C102</f>
        <v>38971</v>
      </c>
      <c r="C61" s="6">
        <v>0.125</v>
      </c>
    </row>
    <row r="62" spans="1:33" x14ac:dyDescent="0.15">
      <c r="A62">
        <v>4</v>
      </c>
      <c r="B62" s="5">
        <f>'RAS-prep n log'!C104</f>
        <v>38980</v>
      </c>
      <c r="C62" s="6">
        <v>0.125</v>
      </c>
    </row>
    <row r="63" spans="1:33" x14ac:dyDescent="0.15">
      <c r="A63">
        <v>6</v>
      </c>
      <c r="B63" s="11">
        <v>38989</v>
      </c>
      <c r="C63" s="6">
        <v>0.125</v>
      </c>
    </row>
    <row r="64" spans="1:33" x14ac:dyDescent="0.15">
      <c r="A64">
        <v>8</v>
      </c>
      <c r="B64" s="11">
        <v>38998</v>
      </c>
      <c r="C64" s="6">
        <v>0.125</v>
      </c>
    </row>
    <row r="65" spans="1:3" x14ac:dyDescent="0.15">
      <c r="A65">
        <v>10</v>
      </c>
      <c r="B65" s="11">
        <v>39007</v>
      </c>
      <c r="C65" s="6">
        <v>0.125</v>
      </c>
    </row>
    <row r="66" spans="1:3" x14ac:dyDescent="0.15">
      <c r="A66">
        <v>12</v>
      </c>
      <c r="B66" s="11">
        <v>39016</v>
      </c>
      <c r="C66" s="6">
        <v>0.125</v>
      </c>
    </row>
    <row r="67" spans="1:3" x14ac:dyDescent="0.15">
      <c r="A67">
        <v>14</v>
      </c>
      <c r="B67" s="11">
        <v>39025</v>
      </c>
      <c r="C67" s="6">
        <v>0.125</v>
      </c>
    </row>
    <row r="68" spans="1:3" x14ac:dyDescent="0.15">
      <c r="A68">
        <v>16</v>
      </c>
      <c r="B68" s="11">
        <v>39034</v>
      </c>
      <c r="C68" s="6">
        <v>0.125</v>
      </c>
    </row>
    <row r="69" spans="1:3" x14ac:dyDescent="0.15">
      <c r="A69">
        <v>18</v>
      </c>
      <c r="B69" s="11">
        <v>39043</v>
      </c>
      <c r="C69" s="6">
        <v>0.125</v>
      </c>
    </row>
    <row r="70" spans="1:3" x14ac:dyDescent="0.15">
      <c r="A70">
        <v>20</v>
      </c>
      <c r="B70" s="11">
        <v>39052</v>
      </c>
      <c r="C70" s="6">
        <v>0.125</v>
      </c>
    </row>
    <row r="71" spans="1:3" x14ac:dyDescent="0.15">
      <c r="A71">
        <v>22</v>
      </c>
      <c r="B71" s="11">
        <v>39061</v>
      </c>
      <c r="C71" s="6">
        <v>0.125</v>
      </c>
    </row>
    <row r="72" spans="1:3" x14ac:dyDescent="0.15">
      <c r="A72">
        <v>24</v>
      </c>
      <c r="B72" s="11">
        <v>39070</v>
      </c>
      <c r="C72" s="6">
        <v>0.125</v>
      </c>
    </row>
    <row r="73" spans="1:3" x14ac:dyDescent="0.15">
      <c r="A73">
        <v>26</v>
      </c>
      <c r="B73" s="11">
        <v>39079</v>
      </c>
      <c r="C73" s="6">
        <v>0.125</v>
      </c>
    </row>
    <row r="74" spans="1:3" x14ac:dyDescent="0.15">
      <c r="A74">
        <v>28</v>
      </c>
      <c r="B74" s="11">
        <v>39088</v>
      </c>
      <c r="C74" s="6">
        <v>0.125</v>
      </c>
    </row>
    <row r="75" spans="1:3" x14ac:dyDescent="0.15">
      <c r="A75">
        <v>30</v>
      </c>
      <c r="B75" s="11">
        <v>39097</v>
      </c>
      <c r="C75" s="6">
        <v>0.125</v>
      </c>
    </row>
    <row r="76" spans="1:3" x14ac:dyDescent="0.15">
      <c r="A76">
        <v>32</v>
      </c>
      <c r="B76" s="11">
        <v>39106</v>
      </c>
      <c r="C76" s="6">
        <v>0.125</v>
      </c>
    </row>
    <row r="77" spans="1:3" x14ac:dyDescent="0.15">
      <c r="A77">
        <v>34</v>
      </c>
      <c r="B77" s="11">
        <v>39115</v>
      </c>
      <c r="C77" s="6">
        <v>0.125</v>
      </c>
    </row>
    <row r="78" spans="1:3" x14ac:dyDescent="0.15">
      <c r="A78">
        <v>36</v>
      </c>
      <c r="B78" s="11">
        <v>39124</v>
      </c>
      <c r="C78" s="6">
        <v>0.125</v>
      </c>
    </row>
    <row r="79" spans="1:3" x14ac:dyDescent="0.15">
      <c r="A79">
        <v>38</v>
      </c>
      <c r="B79" s="11">
        <v>39133</v>
      </c>
      <c r="C79" s="6">
        <v>0.125</v>
      </c>
    </row>
    <row r="80" spans="1:3" x14ac:dyDescent="0.15">
      <c r="A80">
        <v>40</v>
      </c>
      <c r="B80" s="11">
        <v>39142</v>
      </c>
      <c r="C80" s="6">
        <v>0.125</v>
      </c>
    </row>
    <row r="81" spans="1:3" x14ac:dyDescent="0.15">
      <c r="A81">
        <v>42</v>
      </c>
      <c r="B81" s="11">
        <v>39151</v>
      </c>
      <c r="C81" s="6">
        <v>0.125</v>
      </c>
    </row>
    <row r="82" spans="1:3" x14ac:dyDescent="0.15">
      <c r="A82">
        <v>44</v>
      </c>
      <c r="B82" s="11">
        <v>39160</v>
      </c>
      <c r="C82" s="6">
        <v>0.125</v>
      </c>
    </row>
    <row r="83" spans="1:3" x14ac:dyDescent="0.15">
      <c r="A83">
        <v>46</v>
      </c>
      <c r="B83" s="11">
        <v>39169</v>
      </c>
      <c r="C83" s="6">
        <v>0.125</v>
      </c>
    </row>
    <row r="84" spans="1:3" x14ac:dyDescent="0.15">
      <c r="A84">
        <v>48</v>
      </c>
      <c r="B84" s="11">
        <v>39178</v>
      </c>
      <c r="C84" s="6">
        <v>0.125</v>
      </c>
    </row>
  </sheetData>
  <phoneticPr fontId="10" type="noConversion"/>
  <pageMargins left="0" right="0" top="0.80314960629921262" bottom="1" header="0.5" footer="0.5"/>
  <pageSetup paperSize="9" scale="56" fitToWidth="2" orientation="landscape" horizontalDpi="4294967292" verticalDpi="4294967292"/>
  <headerFooter alignWithMargins="0">
    <oddHeader>&amp;F</oddHeader>
  </headerFooter>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V41"/>
  <sheetViews>
    <sheetView topLeftCell="A4" workbookViewId="0">
      <selection activeCell="P30" sqref="P30"/>
    </sheetView>
  </sheetViews>
  <sheetFormatPr baseColWidth="10" defaultColWidth="11" defaultRowHeight="13" x14ac:dyDescent="0.15"/>
  <cols>
    <col min="3" max="3" width="14.5" customWidth="1"/>
    <col min="7" max="7" width="23.5" customWidth="1"/>
    <col min="13" max="13" width="17.33203125" customWidth="1"/>
    <col min="16" max="16" width="17" bestFit="1" customWidth="1"/>
  </cols>
  <sheetData>
    <row r="1" spans="1:16" ht="16" x14ac:dyDescent="0.2">
      <c r="A1" t="s">
        <v>760</v>
      </c>
      <c r="G1" s="152" t="s">
        <v>764</v>
      </c>
    </row>
    <row r="2" spans="1:16" x14ac:dyDescent="0.15">
      <c r="G2" t="s">
        <v>765</v>
      </c>
    </row>
    <row r="4" spans="1:16" ht="16" thickBot="1" x14ac:dyDescent="0.25">
      <c r="G4" s="153" t="s">
        <v>766</v>
      </c>
      <c r="H4" s="154"/>
      <c r="J4" s="155" t="s">
        <v>767</v>
      </c>
      <c r="M4" s="156" t="s">
        <v>768</v>
      </c>
      <c r="N4" s="157"/>
      <c r="O4" s="226" t="s">
        <v>942</v>
      </c>
    </row>
    <row r="5" spans="1:16" ht="28" x14ac:dyDescent="0.15">
      <c r="A5" s="149" t="s">
        <v>756</v>
      </c>
      <c r="B5" s="150" t="s">
        <v>757</v>
      </c>
      <c r="C5" s="151" t="s">
        <v>758</v>
      </c>
      <c r="G5" t="s">
        <v>151</v>
      </c>
      <c r="H5" s="266" t="s">
        <v>941</v>
      </c>
      <c r="J5" s="158" t="s">
        <v>769</v>
      </c>
      <c r="M5" t="s">
        <v>151</v>
      </c>
      <c r="N5" s="8" t="s">
        <v>770</v>
      </c>
    </row>
    <row r="6" spans="1:16" x14ac:dyDescent="0.15">
      <c r="A6" t="s">
        <v>803</v>
      </c>
      <c r="B6" s="147">
        <v>1</v>
      </c>
      <c r="C6" s="145">
        <v>2.75</v>
      </c>
      <c r="G6" t="s">
        <v>771</v>
      </c>
      <c r="H6" s="8">
        <v>3.1092512000000001</v>
      </c>
      <c r="I6" s="5">
        <v>38971</v>
      </c>
      <c r="J6" s="8">
        <f>H6+(H6/100)</f>
        <v>3.140343712</v>
      </c>
      <c r="M6" t="s">
        <v>152</v>
      </c>
      <c r="N6" s="8">
        <v>2.7489519318249731</v>
      </c>
      <c r="O6" s="8">
        <f>ABS(H6-N6)</f>
        <v>0.360299268175027</v>
      </c>
      <c r="P6" s="267">
        <f>O6^2</f>
        <v>0.12981556264746003</v>
      </c>
    </row>
    <row r="7" spans="1:16" x14ac:dyDescent="0.15">
      <c r="A7" t="s">
        <v>803</v>
      </c>
      <c r="B7" s="147">
        <v>3</v>
      </c>
      <c r="C7" s="145">
        <v>3.08</v>
      </c>
      <c r="G7" t="s">
        <v>772</v>
      </c>
      <c r="H7" s="8">
        <v>3.5176603999999996</v>
      </c>
      <c r="I7" s="5"/>
      <c r="J7" s="8">
        <f t="shared" ref="J7:J29" si="0">H7+(H7/100)</f>
        <v>3.5528370039999997</v>
      </c>
      <c r="M7" t="s">
        <v>153</v>
      </c>
      <c r="N7" s="8">
        <v>3.0750119800133286</v>
      </c>
      <c r="O7" s="8">
        <f t="shared" ref="O7:O29" si="1">ABS(H7-N7)</f>
        <v>0.44264841998667093</v>
      </c>
      <c r="P7" s="267">
        <f t="shared" ref="P7:P29" si="2">O7^2</f>
        <v>0.19593762371669621</v>
      </c>
    </row>
    <row r="8" spans="1:16" x14ac:dyDescent="0.15">
      <c r="A8" t="s">
        <v>803</v>
      </c>
      <c r="B8" s="147">
        <v>5</v>
      </c>
      <c r="C8" s="145">
        <v>3.56</v>
      </c>
      <c r="G8" t="s">
        <v>773</v>
      </c>
      <c r="H8" s="8">
        <v>4.0256816000000004</v>
      </c>
      <c r="I8" s="5"/>
      <c r="J8" s="8">
        <f t="shared" si="0"/>
        <v>4.0659384160000007</v>
      </c>
      <c r="M8" t="s">
        <v>154</v>
      </c>
      <c r="N8" s="8">
        <v>3.5580911119453349</v>
      </c>
      <c r="O8" s="8">
        <f t="shared" si="1"/>
        <v>0.46759048805466552</v>
      </c>
      <c r="P8" s="267">
        <f t="shared" si="2"/>
        <v>0.21864086451920031</v>
      </c>
    </row>
    <row r="9" spans="1:16" x14ac:dyDescent="0.15">
      <c r="A9" t="s">
        <v>803</v>
      </c>
      <c r="B9" s="147">
        <v>7</v>
      </c>
      <c r="C9" s="145">
        <v>3.32</v>
      </c>
      <c r="G9" t="s">
        <v>774</v>
      </c>
      <c r="H9" s="8">
        <v>3.7666903999999999</v>
      </c>
      <c r="I9" s="5"/>
      <c r="J9" s="8">
        <f t="shared" si="0"/>
        <v>3.8043573039999998</v>
      </c>
      <c r="M9" t="s">
        <v>26</v>
      </c>
      <c r="N9" s="8">
        <v>3.3154491045055017</v>
      </c>
      <c r="O9" s="8">
        <f t="shared" si="1"/>
        <v>0.45124129549449821</v>
      </c>
      <c r="P9" s="267">
        <f t="shared" si="2"/>
        <v>0.20361870675955304</v>
      </c>
    </row>
    <row r="10" spans="1:16" x14ac:dyDescent="0.15">
      <c r="A10" t="s">
        <v>803</v>
      </c>
      <c r="B10" s="147">
        <v>9</v>
      </c>
      <c r="C10" s="145">
        <v>3.22</v>
      </c>
      <c r="G10" t="s">
        <v>775</v>
      </c>
      <c r="H10" s="8">
        <v>3.6371948000000001</v>
      </c>
      <c r="I10" s="5"/>
      <c r="J10" s="8">
        <f t="shared" si="0"/>
        <v>3.6735667480000003</v>
      </c>
      <c r="M10" t="s">
        <v>27</v>
      </c>
      <c r="N10" s="8">
        <v>3.2199815721470086</v>
      </c>
      <c r="O10" s="8">
        <f t="shared" si="1"/>
        <v>0.41721322785299142</v>
      </c>
      <c r="P10" s="267">
        <f t="shared" si="2"/>
        <v>0.17406687749551214</v>
      </c>
    </row>
    <row r="11" spans="1:16" x14ac:dyDescent="0.15">
      <c r="A11" t="s">
        <v>803</v>
      </c>
      <c r="B11" s="147">
        <v>11</v>
      </c>
      <c r="C11" s="145">
        <v>3.25</v>
      </c>
      <c r="G11" t="s">
        <v>776</v>
      </c>
      <c r="H11" s="8">
        <v>3.6969620000000001</v>
      </c>
      <c r="I11" s="5"/>
      <c r="J11" s="8">
        <f t="shared" si="0"/>
        <v>3.7339316199999999</v>
      </c>
      <c r="M11" t="s">
        <v>28</v>
      </c>
      <c r="N11" s="8">
        <v>3.2519675432104349</v>
      </c>
      <c r="O11" s="8">
        <f t="shared" si="1"/>
        <v>0.44499445678956517</v>
      </c>
      <c r="P11" s="267">
        <f t="shared" si="2"/>
        <v>0.19802006657344018</v>
      </c>
    </row>
    <row r="12" spans="1:16" x14ac:dyDescent="0.15">
      <c r="A12" t="s">
        <v>803</v>
      </c>
      <c r="B12" s="147">
        <v>13</v>
      </c>
      <c r="C12" s="145">
        <v>3</v>
      </c>
      <c r="G12" t="s">
        <v>777</v>
      </c>
      <c r="H12" s="8">
        <v>3.4280095999999998</v>
      </c>
      <c r="I12" s="5"/>
      <c r="J12" s="8">
        <f t="shared" si="0"/>
        <v>3.4622896959999996</v>
      </c>
      <c r="M12" t="s">
        <v>29</v>
      </c>
      <c r="N12" s="8">
        <v>2.9952441794645388</v>
      </c>
      <c r="O12" s="8">
        <f t="shared" si="1"/>
        <v>0.43276542053546097</v>
      </c>
      <c r="P12" s="267">
        <f t="shared" si="2"/>
        <v>0.18728590921123439</v>
      </c>
    </row>
    <row r="13" spans="1:16" x14ac:dyDescent="0.15">
      <c r="A13" t="s">
        <v>803</v>
      </c>
      <c r="B13" s="147">
        <v>15</v>
      </c>
      <c r="C13" s="145">
        <v>2.5299999999999998</v>
      </c>
      <c r="G13" t="s">
        <v>778</v>
      </c>
      <c r="H13" s="8">
        <v>2.8502599999999996</v>
      </c>
      <c r="I13" s="5"/>
      <c r="J13" s="8">
        <f t="shared" si="0"/>
        <v>2.8787625999999995</v>
      </c>
      <c r="M13" t="s">
        <v>30</v>
      </c>
      <c r="N13" s="8">
        <v>2.527964062170156</v>
      </c>
      <c r="O13" s="8">
        <f t="shared" si="1"/>
        <v>0.32229593782984356</v>
      </c>
      <c r="P13" s="267">
        <f t="shared" si="2"/>
        <v>0.10387467154161839</v>
      </c>
    </row>
    <row r="14" spans="1:16" x14ac:dyDescent="0.15">
      <c r="A14" t="s">
        <v>803</v>
      </c>
      <c r="B14" s="147">
        <v>17</v>
      </c>
      <c r="C14" s="145">
        <v>2.86</v>
      </c>
      <c r="G14" t="s">
        <v>779</v>
      </c>
      <c r="H14" s="8">
        <v>3.0594451999999999</v>
      </c>
      <c r="I14" s="5"/>
      <c r="J14" s="8">
        <f t="shared" si="0"/>
        <v>3.0900396519999997</v>
      </c>
      <c r="M14" t="s">
        <v>31</v>
      </c>
      <c r="N14" s="8">
        <v>2.8634444493683322</v>
      </c>
      <c r="O14" s="8">
        <f t="shared" si="1"/>
        <v>0.19600075063166766</v>
      </c>
      <c r="P14" s="267">
        <f t="shared" si="2"/>
        <v>3.841629424817717E-2</v>
      </c>
    </row>
    <row r="15" spans="1:16" x14ac:dyDescent="0.15">
      <c r="A15" t="s">
        <v>803</v>
      </c>
      <c r="B15" s="147">
        <v>19</v>
      </c>
      <c r="C15" s="145">
        <v>2</v>
      </c>
      <c r="G15" t="s">
        <v>780</v>
      </c>
      <c r="H15" s="8">
        <v>2.3820836000000001</v>
      </c>
      <c r="I15" s="5"/>
      <c r="J15" s="8">
        <f t="shared" si="0"/>
        <v>2.4059044360000001</v>
      </c>
      <c r="M15" t="s">
        <v>32</v>
      </c>
      <c r="N15" s="8">
        <v>1.998362004448202</v>
      </c>
      <c r="O15" s="8">
        <f t="shared" si="1"/>
        <v>0.38372159555179808</v>
      </c>
      <c r="P15" s="267">
        <f t="shared" si="2"/>
        <v>0.14724226289281769</v>
      </c>
    </row>
    <row r="16" spans="1:16" x14ac:dyDescent="0.15">
      <c r="A16" t="s">
        <v>803</v>
      </c>
      <c r="B16" s="147">
        <v>21</v>
      </c>
      <c r="C16" s="145">
        <v>2.2999999999999998</v>
      </c>
      <c r="G16" t="s">
        <v>781</v>
      </c>
      <c r="H16" s="8">
        <v>2.6410748000000002</v>
      </c>
      <c r="I16" s="5"/>
      <c r="J16" s="8">
        <f t="shared" si="0"/>
        <v>2.6674855480000002</v>
      </c>
      <c r="M16" t="s">
        <v>33</v>
      </c>
      <c r="N16" s="8">
        <v>2.301294855796868</v>
      </c>
      <c r="O16" s="8">
        <f t="shared" si="1"/>
        <v>0.33977994420313218</v>
      </c>
      <c r="P16" s="267">
        <f t="shared" si="2"/>
        <v>0.11545041048268362</v>
      </c>
    </row>
    <row r="17" spans="1:22" x14ac:dyDescent="0.15">
      <c r="A17" t="s">
        <v>803</v>
      </c>
      <c r="B17" s="147">
        <v>23</v>
      </c>
      <c r="C17" s="145">
        <v>1.38</v>
      </c>
      <c r="G17" t="s">
        <v>782</v>
      </c>
      <c r="H17" s="8">
        <v>1.6847995999999998</v>
      </c>
      <c r="I17" s="5"/>
      <c r="J17" s="8">
        <f t="shared" si="0"/>
        <v>1.7016475959999999</v>
      </c>
      <c r="M17" t="s">
        <v>34</v>
      </c>
      <c r="N17" s="8">
        <v>1.3776304892973277</v>
      </c>
      <c r="O17" s="8">
        <f t="shared" si="1"/>
        <v>0.30716911070267217</v>
      </c>
      <c r="P17" s="267">
        <f t="shared" si="2"/>
        <v>9.4352862569870466E-2</v>
      </c>
    </row>
    <row r="18" spans="1:22" x14ac:dyDescent="0.15">
      <c r="A18" t="s">
        <v>803</v>
      </c>
      <c r="B18" s="147">
        <v>25</v>
      </c>
      <c r="C18" s="145">
        <v>1.31</v>
      </c>
      <c r="G18" t="s">
        <v>783</v>
      </c>
      <c r="H18" s="8">
        <v>1.7844115999999999</v>
      </c>
      <c r="I18" s="5"/>
      <c r="J18" s="8">
        <f t="shared" si="0"/>
        <v>1.8022557159999999</v>
      </c>
      <c r="M18" t="s">
        <v>35</v>
      </c>
      <c r="N18" s="8">
        <v>1.3089910590422993</v>
      </c>
      <c r="O18" s="8">
        <f t="shared" si="1"/>
        <v>0.47542054095770059</v>
      </c>
      <c r="P18" s="267">
        <f t="shared" si="2"/>
        <v>0.22602469076451268</v>
      </c>
    </row>
    <row r="19" spans="1:22" x14ac:dyDescent="0.15">
      <c r="A19" t="s">
        <v>803</v>
      </c>
      <c r="B19" s="147">
        <v>27</v>
      </c>
      <c r="C19" s="145">
        <v>1.1000000000000001</v>
      </c>
      <c r="G19" t="s">
        <v>784</v>
      </c>
      <c r="H19" s="8">
        <v>1.2564679999999999</v>
      </c>
      <c r="I19" s="5"/>
      <c r="J19" s="8">
        <f t="shared" si="0"/>
        <v>1.26903268</v>
      </c>
      <c r="M19" t="s">
        <v>36</v>
      </c>
      <c r="N19" s="8">
        <v>1.1049404545137276</v>
      </c>
      <c r="O19" s="8">
        <f t="shared" si="1"/>
        <v>0.15152754548627234</v>
      </c>
      <c r="P19" s="267">
        <f t="shared" si="2"/>
        <v>2.2960597041094332E-2</v>
      </c>
    </row>
    <row r="20" spans="1:22" x14ac:dyDescent="0.15">
      <c r="A20" t="s">
        <v>803</v>
      </c>
      <c r="B20" s="147">
        <v>29</v>
      </c>
      <c r="C20" s="145">
        <v>1.28</v>
      </c>
      <c r="G20" t="s">
        <v>785</v>
      </c>
      <c r="H20" s="8">
        <v>1.1369335999999999</v>
      </c>
      <c r="I20" s="11"/>
      <c r="J20" s="8">
        <f t="shared" si="0"/>
        <v>1.1483029359999999</v>
      </c>
      <c r="M20" t="s">
        <v>37</v>
      </c>
      <c r="N20" s="8">
        <v>1.2756329804389428</v>
      </c>
      <c r="O20" s="8">
        <f t="shared" si="1"/>
        <v>0.13869938043894292</v>
      </c>
      <c r="P20" s="267">
        <f t="shared" si="2"/>
        <v>1.9237518134146623E-2</v>
      </c>
    </row>
    <row r="21" spans="1:22" x14ac:dyDescent="0.15">
      <c r="A21" t="s">
        <v>803</v>
      </c>
      <c r="B21" s="147">
        <v>31</v>
      </c>
      <c r="C21" s="145">
        <v>0.81</v>
      </c>
      <c r="G21" t="s">
        <v>786</v>
      </c>
      <c r="H21" s="8">
        <v>0.98751559999999994</v>
      </c>
      <c r="I21" s="11"/>
      <c r="J21" s="8">
        <f t="shared" si="0"/>
        <v>0.99739075599999993</v>
      </c>
      <c r="M21" t="s">
        <v>38</v>
      </c>
      <c r="N21" s="8">
        <v>0.80635348560660969</v>
      </c>
      <c r="O21" s="8">
        <f t="shared" si="1"/>
        <v>0.18116211439339025</v>
      </c>
      <c r="P21" s="267">
        <f t="shared" si="2"/>
        <v>3.2819711691483816E-2</v>
      </c>
    </row>
    <row r="22" spans="1:22" x14ac:dyDescent="0.15">
      <c r="A22" t="s">
        <v>803</v>
      </c>
      <c r="B22" s="147">
        <v>33</v>
      </c>
      <c r="C22" s="145">
        <v>0.85</v>
      </c>
      <c r="G22" t="s">
        <v>787</v>
      </c>
      <c r="H22" s="8">
        <v>0.86798120000000012</v>
      </c>
      <c r="I22" s="11"/>
      <c r="J22" s="8">
        <f t="shared" si="0"/>
        <v>0.87666101200000013</v>
      </c>
      <c r="M22" t="s">
        <v>39</v>
      </c>
      <c r="N22" s="8">
        <v>0.85499111663717708</v>
      </c>
      <c r="O22" s="8">
        <f t="shared" si="1"/>
        <v>1.2990083362823035E-2</v>
      </c>
      <c r="P22" s="267">
        <f t="shared" si="2"/>
        <v>1.6874226577309181E-4</v>
      </c>
    </row>
    <row r="23" spans="1:22" x14ac:dyDescent="0.15">
      <c r="A23" t="s">
        <v>803</v>
      </c>
      <c r="B23" s="147">
        <v>35</v>
      </c>
      <c r="C23" s="145">
        <v>0.78</v>
      </c>
      <c r="G23" t="s">
        <v>788</v>
      </c>
      <c r="H23" s="8">
        <v>0.51535472000000004</v>
      </c>
      <c r="I23" s="11"/>
      <c r="J23" s="8">
        <f t="shared" si="0"/>
        <v>0.5205082672000001</v>
      </c>
      <c r="M23" t="s">
        <v>40</v>
      </c>
      <c r="N23" s="8">
        <v>0.7776525941468444</v>
      </c>
      <c r="O23" s="8">
        <f t="shared" si="1"/>
        <v>0.26229787414684436</v>
      </c>
      <c r="P23" s="267">
        <f t="shared" si="2"/>
        <v>6.8800174781953799E-2</v>
      </c>
    </row>
    <row r="24" spans="1:22" x14ac:dyDescent="0.15">
      <c r="A24" t="s">
        <v>803</v>
      </c>
      <c r="B24" s="147">
        <v>37</v>
      </c>
      <c r="C24" s="145">
        <v>1.33</v>
      </c>
      <c r="G24" t="s">
        <v>789</v>
      </c>
      <c r="H24" s="8">
        <v>1.2365455999999999</v>
      </c>
      <c r="I24" s="11"/>
      <c r="J24" s="8">
        <f t="shared" si="0"/>
        <v>1.2489110559999999</v>
      </c>
      <c r="M24" t="s">
        <v>41</v>
      </c>
      <c r="N24" s="8">
        <v>1.331776453078648</v>
      </c>
      <c r="O24" s="8">
        <f t="shared" si="1"/>
        <v>9.5230853078648092E-2</v>
      </c>
      <c r="P24" s="267">
        <f t="shared" si="2"/>
        <v>9.0689153780870585E-3</v>
      </c>
    </row>
    <row r="25" spans="1:22" x14ac:dyDescent="0.15">
      <c r="A25" t="s">
        <v>803</v>
      </c>
      <c r="B25" s="147">
        <v>39</v>
      </c>
      <c r="C25" s="145">
        <v>1.04</v>
      </c>
      <c r="G25" t="s">
        <v>790</v>
      </c>
      <c r="H25" s="8">
        <v>0.92774839999999992</v>
      </c>
      <c r="I25" s="11"/>
      <c r="J25" s="8">
        <f t="shared" si="0"/>
        <v>0.93702588399999986</v>
      </c>
      <c r="M25" t="s">
        <v>42</v>
      </c>
      <c r="N25" s="8">
        <v>1.0352409636186826</v>
      </c>
      <c r="O25" s="8">
        <f t="shared" si="1"/>
        <v>0.10749256361868265</v>
      </c>
      <c r="P25" s="267">
        <f t="shared" si="2"/>
        <v>1.1554651233316535E-2</v>
      </c>
    </row>
    <row r="26" spans="1:22" x14ac:dyDescent="0.15">
      <c r="A26" t="s">
        <v>803</v>
      </c>
      <c r="B26" s="147">
        <v>41</v>
      </c>
      <c r="C26" s="145">
        <v>1.18</v>
      </c>
      <c r="G26" t="s">
        <v>791</v>
      </c>
      <c r="H26" s="8">
        <v>1.1170111999999999</v>
      </c>
      <c r="I26" s="11"/>
      <c r="J26" s="8">
        <f t="shared" si="0"/>
        <v>1.1281813119999999</v>
      </c>
      <c r="M26" t="s">
        <v>43</v>
      </c>
      <c r="N26" s="8">
        <v>1.1755109001343804</v>
      </c>
      <c r="O26" s="8">
        <f t="shared" si="1"/>
        <v>5.849970013438055E-2</v>
      </c>
      <c r="P26" s="267">
        <f t="shared" si="2"/>
        <v>3.4222149158124439E-3</v>
      </c>
    </row>
    <row r="27" spans="1:22" x14ac:dyDescent="0.15">
      <c r="A27" t="s">
        <v>803</v>
      </c>
      <c r="B27" s="147">
        <v>43</v>
      </c>
      <c r="C27" s="145">
        <v>1.21</v>
      </c>
      <c r="G27" t="s">
        <v>792</v>
      </c>
      <c r="H27" s="8">
        <v>1.0373215999999998</v>
      </c>
      <c r="I27" s="11"/>
      <c r="J27" s="8">
        <f t="shared" si="0"/>
        <v>1.0476948159999999</v>
      </c>
      <c r="M27" t="s">
        <v>168</v>
      </c>
      <c r="N27" s="8">
        <v>1.2086176616548774</v>
      </c>
      <c r="O27" s="8">
        <f t="shared" si="1"/>
        <v>0.17129606165487754</v>
      </c>
      <c r="P27" s="267">
        <f t="shared" si="2"/>
        <v>2.9342340738471608E-2</v>
      </c>
    </row>
    <row r="28" spans="1:22" x14ac:dyDescent="0.15">
      <c r="A28" t="s">
        <v>803</v>
      </c>
      <c r="B28" s="148">
        <v>45</v>
      </c>
      <c r="C28" s="146">
        <v>1.22</v>
      </c>
      <c r="G28" t="s">
        <v>793</v>
      </c>
      <c r="H28" s="8">
        <v>1.1468948000000001</v>
      </c>
      <c r="I28" s="11"/>
      <c r="J28" s="8">
        <f t="shared" si="0"/>
        <v>1.1583637480000002</v>
      </c>
      <c r="M28" t="s">
        <v>169</v>
      </c>
      <c r="N28" s="8">
        <v>1.2173502809559977</v>
      </c>
      <c r="O28" s="8">
        <f t="shared" si="1"/>
        <v>7.0455480955997629E-2</v>
      </c>
      <c r="P28" s="267">
        <f t="shared" si="2"/>
        <v>4.9639747967409444E-3</v>
      </c>
      <c r="V28">
        <f>0.2121/0.8148</f>
        <v>0.26030927835051548</v>
      </c>
    </row>
    <row r="29" spans="1:22" x14ac:dyDescent="0.15">
      <c r="G29" t="s">
        <v>794</v>
      </c>
      <c r="H29" s="8">
        <v>0.98751559999999994</v>
      </c>
      <c r="I29" s="11">
        <v>39178</v>
      </c>
      <c r="J29" s="8">
        <f t="shared" si="0"/>
        <v>0.99739075599999993</v>
      </c>
      <c r="M29" t="s">
        <v>170</v>
      </c>
      <c r="N29" s="8">
        <v>1.1549189587700175</v>
      </c>
      <c r="O29" s="8">
        <f t="shared" si="1"/>
        <v>0.16740335877001755</v>
      </c>
      <c r="P29" s="267">
        <f t="shared" si="2"/>
        <v>2.8023884527483212E-2</v>
      </c>
    </row>
    <row r="30" spans="1:22" x14ac:dyDescent="0.15">
      <c r="O30" s="8">
        <f>AVERAGE(O6:O29)*2.514</f>
        <v>0.67649597577648812</v>
      </c>
      <c r="P30" s="267">
        <f>SQRT(SUM(P6:P29)/2*24)</f>
        <v>5.2112680172032677</v>
      </c>
    </row>
    <row r="31" spans="1:22" x14ac:dyDescent="0.15">
      <c r="G31" t="s">
        <v>795</v>
      </c>
    </row>
    <row r="32" spans="1:22" x14ac:dyDescent="0.15">
      <c r="H32" t="s">
        <v>796</v>
      </c>
      <c r="I32" t="s">
        <v>797</v>
      </c>
    </row>
    <row r="33" spans="1:12" ht="15" x14ac:dyDescent="0.2">
      <c r="A33" t="s">
        <v>761</v>
      </c>
      <c r="G33" s="16" t="s">
        <v>798</v>
      </c>
      <c r="H33" s="17">
        <v>1.1537501811981199</v>
      </c>
      <c r="I33" s="159">
        <v>60</v>
      </c>
      <c r="J33" s="160">
        <v>39189</v>
      </c>
      <c r="K33" s="161"/>
      <c r="L33" s="162"/>
    </row>
    <row r="34" spans="1:12" ht="15" x14ac:dyDescent="0.2">
      <c r="A34" t="s">
        <v>759</v>
      </c>
      <c r="G34" s="16" t="s">
        <v>202</v>
      </c>
      <c r="H34" s="17">
        <v>1.1481115818023682</v>
      </c>
      <c r="I34" s="159">
        <v>30</v>
      </c>
      <c r="J34" s="160">
        <v>39189</v>
      </c>
      <c r="K34" s="161"/>
      <c r="L34" s="162"/>
    </row>
    <row r="35" spans="1:12" ht="15" x14ac:dyDescent="0.2">
      <c r="A35" t="s">
        <v>762</v>
      </c>
      <c r="G35" s="16" t="s">
        <v>214</v>
      </c>
      <c r="H35" s="17">
        <v>1.2338596582412718</v>
      </c>
      <c r="I35" s="159">
        <v>60</v>
      </c>
      <c r="J35" s="5">
        <v>39191</v>
      </c>
    </row>
    <row r="36" spans="1:12" ht="15" x14ac:dyDescent="0.2">
      <c r="G36" s="16" t="s">
        <v>215</v>
      </c>
      <c r="H36" s="17">
        <v>1.1961348056793211</v>
      </c>
      <c r="I36" s="159">
        <v>30</v>
      </c>
      <c r="J36" s="5">
        <v>39191</v>
      </c>
    </row>
    <row r="38" spans="1:12" x14ac:dyDescent="0.15">
      <c r="G38" t="s">
        <v>799</v>
      </c>
      <c r="H38" t="s">
        <v>800</v>
      </c>
    </row>
    <row r="40" spans="1:12" x14ac:dyDescent="0.15">
      <c r="G40" t="s">
        <v>801</v>
      </c>
    </row>
    <row r="41" spans="1:12" x14ac:dyDescent="0.15">
      <c r="G41" t="s">
        <v>802</v>
      </c>
    </row>
  </sheetData>
  <phoneticPr fontId="10" type="noConversion"/>
  <pageMargins left="0.75" right="0.75" top="1" bottom="1" header="0.5" footer="0.5"/>
  <pageSetup paperSize="9" orientation="portrait" horizontalDpi="4294967292" verticalDpi="4294967292"/>
  <headerFooter alignWithMargins="0"/>
  <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Z33"/>
  <sheetViews>
    <sheetView topLeftCell="C1" workbookViewId="0">
      <selection activeCell="J11" sqref="J11"/>
    </sheetView>
  </sheetViews>
  <sheetFormatPr baseColWidth="10" defaultColWidth="11" defaultRowHeight="13" x14ac:dyDescent="0.15"/>
  <cols>
    <col min="2" max="2" width="5.5" customWidth="1"/>
    <col min="3" max="3" width="18" customWidth="1"/>
    <col min="8" max="8" width="7" customWidth="1"/>
    <col min="9" max="9" width="7.6640625" customWidth="1"/>
    <col min="10" max="10" width="22.6640625" customWidth="1"/>
    <col min="11" max="11" width="24.33203125" customWidth="1"/>
    <col min="12" max="12" width="19.33203125" customWidth="1"/>
    <col min="13" max="13" width="12.6640625" customWidth="1"/>
    <col min="14" max="14" width="13.5" style="8" customWidth="1"/>
    <col min="15" max="15" width="12.6640625" customWidth="1"/>
    <col min="16" max="16" width="11.5" customWidth="1"/>
    <col min="17" max="17" width="11.6640625" customWidth="1"/>
    <col min="18" max="18" width="11.83203125" customWidth="1"/>
    <col min="19" max="19" width="10.5" customWidth="1"/>
    <col min="20" max="20" width="15" style="123" customWidth="1"/>
  </cols>
  <sheetData>
    <row r="1" spans="1:26" x14ac:dyDescent="0.15">
      <c r="A1" s="163" t="s">
        <v>804</v>
      </c>
      <c r="B1" s="164"/>
      <c r="C1" s="164"/>
      <c r="D1" s="164"/>
      <c r="E1" s="164"/>
      <c r="F1" s="164"/>
      <c r="G1" s="164"/>
      <c r="H1" s="164"/>
      <c r="I1" s="164"/>
      <c r="J1" s="176" t="s">
        <v>805</v>
      </c>
      <c r="K1" s="177" t="s">
        <v>807</v>
      </c>
      <c r="L1" s="178"/>
      <c r="M1" s="179">
        <v>2015</v>
      </c>
      <c r="N1" s="180">
        <v>2015</v>
      </c>
      <c r="O1" s="179">
        <v>2012</v>
      </c>
      <c r="P1" s="179">
        <v>2012</v>
      </c>
      <c r="Q1" s="181">
        <v>2012</v>
      </c>
      <c r="R1" s="181">
        <v>2012</v>
      </c>
      <c r="S1" s="181">
        <v>2012</v>
      </c>
      <c r="T1" s="182">
        <v>2012</v>
      </c>
      <c r="X1" s="228" t="s">
        <v>816</v>
      </c>
      <c r="Y1" s="178"/>
      <c r="Z1" s="229"/>
    </row>
    <row r="2" spans="1:26" x14ac:dyDescent="0.15">
      <c r="A2" s="165"/>
      <c r="B2" s="166"/>
      <c r="C2" s="166"/>
      <c r="D2" s="166"/>
      <c r="E2" s="174" t="s">
        <v>93</v>
      </c>
      <c r="F2" s="166"/>
      <c r="G2" s="166"/>
      <c r="H2" s="166" t="s">
        <v>102</v>
      </c>
      <c r="I2" s="166" t="s">
        <v>103</v>
      </c>
      <c r="J2" s="183" t="s">
        <v>810</v>
      </c>
      <c r="K2" s="173" t="s">
        <v>809</v>
      </c>
      <c r="L2" s="174" t="s">
        <v>811</v>
      </c>
      <c r="M2" s="172" t="s">
        <v>813</v>
      </c>
      <c r="N2" s="184" t="s">
        <v>817</v>
      </c>
      <c r="O2" s="166" t="s">
        <v>815</v>
      </c>
      <c r="P2" s="166" t="s">
        <v>816</v>
      </c>
      <c r="Q2" s="166"/>
      <c r="R2" s="166" t="s">
        <v>816</v>
      </c>
      <c r="S2" s="166"/>
      <c r="T2" s="185" t="s">
        <v>816</v>
      </c>
      <c r="X2" s="234" t="s">
        <v>873</v>
      </c>
      <c r="Y2" s="235" t="s">
        <v>872</v>
      </c>
      <c r="Z2" s="236" t="s">
        <v>770</v>
      </c>
    </row>
    <row r="3" spans="1:26" ht="15" x14ac:dyDescent="0.15">
      <c r="A3" s="167">
        <v>958</v>
      </c>
      <c r="B3" s="168"/>
      <c r="C3" s="168"/>
      <c r="D3" s="168">
        <v>20.25</v>
      </c>
      <c r="E3" s="168">
        <v>33.677</v>
      </c>
      <c r="F3" s="168">
        <v>2028.75</v>
      </c>
      <c r="G3" s="168">
        <v>2027.8</v>
      </c>
      <c r="H3" s="168">
        <v>33.677</v>
      </c>
      <c r="I3" s="168">
        <v>33.590000000000003</v>
      </c>
      <c r="J3" s="186">
        <f>E3-(H3-I3)</f>
        <v>33.590000000000003</v>
      </c>
      <c r="K3" s="168"/>
      <c r="L3" s="166"/>
      <c r="M3" s="166" t="s">
        <v>814</v>
      </c>
      <c r="N3" s="184" t="s">
        <v>227</v>
      </c>
      <c r="O3" s="184" t="s">
        <v>227</v>
      </c>
      <c r="P3" s="184" t="s">
        <v>227</v>
      </c>
      <c r="Q3" s="184" t="s">
        <v>226</v>
      </c>
      <c r="R3" s="184" t="s">
        <v>226</v>
      </c>
      <c r="S3" s="166" t="s">
        <v>228</v>
      </c>
      <c r="T3" s="185" t="s">
        <v>228</v>
      </c>
      <c r="U3" t="s">
        <v>822</v>
      </c>
      <c r="V3" s="226" t="s">
        <v>265</v>
      </c>
      <c r="W3" s="226" t="s">
        <v>935</v>
      </c>
      <c r="X3" s="230" t="s">
        <v>936</v>
      </c>
      <c r="Y3" s="227" t="s">
        <v>936</v>
      </c>
      <c r="Z3" s="231" t="s">
        <v>936</v>
      </c>
    </row>
    <row r="4" spans="1:26" x14ac:dyDescent="0.15">
      <c r="A4" s="165" t="s">
        <v>124</v>
      </c>
      <c r="B4" s="166">
        <v>1</v>
      </c>
      <c r="C4" s="24">
        <v>38971</v>
      </c>
      <c r="D4" s="166">
        <v>20.350000000000001</v>
      </c>
      <c r="E4" s="166">
        <v>33.325000000000003</v>
      </c>
      <c r="F4" s="166">
        <v>2028.75</v>
      </c>
      <c r="G4" s="166">
        <v>2027.8</v>
      </c>
      <c r="H4" s="166">
        <v>33.677</v>
      </c>
      <c r="I4" s="166">
        <v>33.590000000000003</v>
      </c>
      <c r="J4" s="187">
        <f t="shared" ref="J4:J28" si="0">E4-(H4-I4)</f>
        <v>33.238000000000007</v>
      </c>
      <c r="K4" s="166">
        <v>34.668130180379002</v>
      </c>
      <c r="L4" s="166">
        <f>J4/K4*100</f>
        <v>95.87479863223659</v>
      </c>
      <c r="M4" s="184">
        <v>3.1092512000000001</v>
      </c>
      <c r="N4" s="184">
        <f>M4/(L4/100)</f>
        <v>3.2430328348606898</v>
      </c>
      <c r="O4" s="184">
        <v>2.7489519318249731</v>
      </c>
      <c r="P4" s="184">
        <f>O4/(L4/100)</f>
        <v>2.8672309835764032</v>
      </c>
      <c r="Q4" s="184">
        <v>1.0018713453210379</v>
      </c>
      <c r="R4" s="184">
        <f>Q4/(L4/100)</f>
        <v>1.0449788261502251</v>
      </c>
      <c r="S4" s="184">
        <v>13.954583168029785</v>
      </c>
      <c r="T4" s="188">
        <f>S4/(L4/100)</f>
        <v>14.555006495041281</v>
      </c>
      <c r="U4">
        <f>T4/P4</f>
        <v>5.0763285477915296</v>
      </c>
      <c r="V4">
        <f>T4/R4</f>
        <v>13.928518100852761</v>
      </c>
      <c r="W4" s="225">
        <v>1.0267923448201497</v>
      </c>
      <c r="X4" s="276">
        <f>T4/W4</f>
        <v>14.175219136047122</v>
      </c>
      <c r="Y4" s="184">
        <f>R4/W4</f>
        <v>1.0177119370063681</v>
      </c>
      <c r="Z4" s="188">
        <f>N4/W4</f>
        <v>3.1584115826542623</v>
      </c>
    </row>
    <row r="5" spans="1:26" x14ac:dyDescent="0.15">
      <c r="A5" s="165" t="s">
        <v>124</v>
      </c>
      <c r="B5" s="166">
        <v>3</v>
      </c>
      <c r="C5" s="24">
        <v>38980</v>
      </c>
      <c r="D5" s="166">
        <v>20.38</v>
      </c>
      <c r="E5" s="166">
        <v>33.326999999999998</v>
      </c>
      <c r="F5" s="166">
        <v>2028.75</v>
      </c>
      <c r="G5" s="166">
        <v>2027.8</v>
      </c>
      <c r="H5" s="166">
        <v>33.677</v>
      </c>
      <c r="I5" s="166">
        <v>33.590000000000003</v>
      </c>
      <c r="J5" s="187">
        <f t="shared" si="0"/>
        <v>33.24</v>
      </c>
      <c r="K5" s="166">
        <v>34.640397172033701</v>
      </c>
      <c r="L5" s="166">
        <f t="shared" ref="L5:L29" si="1">J5/K5*100</f>
        <v>95.957329342735463</v>
      </c>
      <c r="M5" s="184">
        <v>3.5176603999999996</v>
      </c>
      <c r="N5" s="184">
        <f t="shared" ref="N5:N27" si="2">M5/(L5/100)</f>
        <v>3.6658590063879339</v>
      </c>
      <c r="O5" s="184">
        <v>3.0750119800133286</v>
      </c>
      <c r="P5" s="184">
        <f t="shared" ref="P5:P27" si="3">O5/(L5/100)</f>
        <v>3.2045618621066021</v>
      </c>
      <c r="Q5" s="184">
        <v>1.0206895878194846</v>
      </c>
      <c r="R5" s="184">
        <f t="shared" ref="R5:R27" si="4">Q5/(L5/100)</f>
        <v>1.0636911164689025</v>
      </c>
      <c r="S5" s="184">
        <v>14.635932922363281</v>
      </c>
      <c r="T5" s="188">
        <f t="shared" ref="T5:T27" si="5">S5/(L5/100)</f>
        <v>15.252543002825149</v>
      </c>
      <c r="U5">
        <f t="shared" ref="U5:U29" si="6">T5/P5</f>
        <v>4.7596344396355308</v>
      </c>
      <c r="V5">
        <f t="shared" ref="V5:V27" si="7">T5/R5</f>
        <v>14.339259552583718</v>
      </c>
      <c r="W5" s="225">
        <v>1.0268139872541215</v>
      </c>
      <c r="X5" s="276">
        <f t="shared" ref="X5:X27" si="8">T5/W5</f>
        <v>14.854241558992676</v>
      </c>
      <c r="Y5" s="184">
        <f t="shared" ref="Y5:Y27" si="9">R5/W5</f>
        <v>1.0359141282379651</v>
      </c>
      <c r="Z5" s="188">
        <f t="shared" ref="Z5:Z27" si="10">N5/W5</f>
        <v>3.5701295968815892</v>
      </c>
    </row>
    <row r="6" spans="1:26" x14ac:dyDescent="0.15">
      <c r="A6" s="165" t="s">
        <v>124</v>
      </c>
      <c r="B6" s="166">
        <v>5</v>
      </c>
      <c r="C6" s="24">
        <v>38989</v>
      </c>
      <c r="D6" s="166">
        <v>20.47</v>
      </c>
      <c r="E6" s="166">
        <v>33.628999999999998</v>
      </c>
      <c r="F6" s="166">
        <v>2028.75</v>
      </c>
      <c r="G6" s="166">
        <v>2027.8</v>
      </c>
      <c r="H6" s="166">
        <v>33.677</v>
      </c>
      <c r="I6" s="166">
        <v>33.590000000000003</v>
      </c>
      <c r="J6" s="187">
        <f t="shared" si="0"/>
        <v>33.542000000000002</v>
      </c>
      <c r="K6" s="166">
        <v>34.645406476979502</v>
      </c>
      <c r="L6" s="166">
        <f t="shared" si="1"/>
        <v>96.815143509103663</v>
      </c>
      <c r="M6" s="184">
        <v>4.0256816000000004</v>
      </c>
      <c r="N6" s="184">
        <f t="shared" si="2"/>
        <v>4.1581114834803294</v>
      </c>
      <c r="O6" s="184">
        <v>3.5580911119453349</v>
      </c>
      <c r="P6" s="184">
        <f t="shared" si="3"/>
        <v>3.675139015427646</v>
      </c>
      <c r="Q6" s="215">
        <v>3.8686944266088612</v>
      </c>
      <c r="R6" s="184">
        <f t="shared" si="4"/>
        <v>3.9959600186360129</v>
      </c>
      <c r="S6" s="184">
        <v>14.502432823181152</v>
      </c>
      <c r="T6" s="188">
        <f t="shared" si="5"/>
        <v>14.97950867760421</v>
      </c>
      <c r="U6">
        <f t="shared" si="6"/>
        <v>4.0759026025199665</v>
      </c>
      <c r="V6" s="268">
        <f t="shared" si="7"/>
        <v>3.7486633018709079</v>
      </c>
      <c r="W6" s="225">
        <v>1.0268261048829208</v>
      </c>
      <c r="X6" s="276">
        <f t="shared" si="8"/>
        <v>14.588165032395802</v>
      </c>
      <c r="Y6" s="184">
        <f t="shared" si="9"/>
        <v>3.8915645011690017</v>
      </c>
      <c r="Z6" s="188">
        <f t="shared" si="10"/>
        <v>4.0494797159003273</v>
      </c>
    </row>
    <row r="7" spans="1:26" x14ac:dyDescent="0.15">
      <c r="A7" s="165" t="s">
        <v>124</v>
      </c>
      <c r="B7" s="166">
        <v>7</v>
      </c>
      <c r="C7" s="24">
        <v>38998</v>
      </c>
      <c r="D7" s="166">
        <v>20.46</v>
      </c>
      <c r="E7" s="166">
        <v>33.768000000000001</v>
      </c>
      <c r="F7" s="166">
        <v>2028.75</v>
      </c>
      <c r="G7" s="166">
        <v>2027.8</v>
      </c>
      <c r="H7" s="166">
        <v>33.677</v>
      </c>
      <c r="I7" s="166">
        <v>33.590000000000003</v>
      </c>
      <c r="J7" s="187">
        <f t="shared" si="0"/>
        <v>33.681000000000004</v>
      </c>
      <c r="K7" s="166">
        <v>34.611359135843003</v>
      </c>
      <c r="L7" s="166">
        <f t="shared" si="1"/>
        <v>97.311983235932701</v>
      </c>
      <c r="M7" s="184">
        <v>3.7666903999999999</v>
      </c>
      <c r="N7" s="184">
        <f t="shared" si="2"/>
        <v>3.870736444521603</v>
      </c>
      <c r="O7" s="184">
        <v>3.3154491045055017</v>
      </c>
      <c r="P7" s="184">
        <f t="shared" si="3"/>
        <v>3.4070306597977789</v>
      </c>
      <c r="Q7" s="184">
        <v>1.1063582002245311</v>
      </c>
      <c r="R7" s="184">
        <f t="shared" si="4"/>
        <v>1.1369187672829235</v>
      </c>
      <c r="S7" s="184">
        <v>15.078328132629395</v>
      </c>
      <c r="T7" s="188">
        <f t="shared" si="5"/>
        <v>15.494831809225406</v>
      </c>
      <c r="U7">
        <f t="shared" si="6"/>
        <v>4.5478991404629996</v>
      </c>
      <c r="V7">
        <f t="shared" si="7"/>
        <v>13.628794118911312</v>
      </c>
      <c r="W7" s="225">
        <v>1.0268168368068804</v>
      </c>
      <c r="X7" s="276">
        <f t="shared" si="8"/>
        <v>15.090161413217665</v>
      </c>
      <c r="Y7" s="184">
        <f t="shared" si="9"/>
        <v>1.107226456101392</v>
      </c>
      <c r="Z7" s="188">
        <f t="shared" si="10"/>
        <v>3.7696464508300576</v>
      </c>
    </row>
    <row r="8" spans="1:26" x14ac:dyDescent="0.15">
      <c r="A8" s="165" t="s">
        <v>124</v>
      </c>
      <c r="B8" s="166">
        <v>9</v>
      </c>
      <c r="C8" s="24">
        <v>39007</v>
      </c>
      <c r="D8" s="166">
        <v>20.51</v>
      </c>
      <c r="E8" s="166">
        <v>33.673000000000002</v>
      </c>
      <c r="F8" s="166">
        <v>2028.75</v>
      </c>
      <c r="G8" s="166">
        <v>2027.8</v>
      </c>
      <c r="H8" s="166">
        <v>33.677</v>
      </c>
      <c r="I8" s="166">
        <v>33.590000000000003</v>
      </c>
      <c r="J8" s="187">
        <f t="shared" si="0"/>
        <v>33.586000000000006</v>
      </c>
      <c r="K8" s="166">
        <v>34.675573762925602</v>
      </c>
      <c r="L8" s="166">
        <f t="shared" si="1"/>
        <v>96.857806101854479</v>
      </c>
      <c r="M8" s="184">
        <v>3.6371948000000001</v>
      </c>
      <c r="N8" s="184">
        <f t="shared" si="2"/>
        <v>3.7551901559438283</v>
      </c>
      <c r="O8" s="184">
        <v>3.2199815721470086</v>
      </c>
      <c r="P8" s="184">
        <f t="shared" si="3"/>
        <v>3.3244419853583258</v>
      </c>
      <c r="Q8" s="184">
        <v>1.0451271268360722</v>
      </c>
      <c r="R8" s="184">
        <f t="shared" si="4"/>
        <v>1.07903241762159</v>
      </c>
      <c r="S8" s="184">
        <v>14.335990905761719</v>
      </c>
      <c r="T8" s="188">
        <f t="shared" si="5"/>
        <v>14.801069198992765</v>
      </c>
      <c r="U8">
        <f t="shared" si="6"/>
        <v>4.4521965683806117</v>
      </c>
      <c r="V8">
        <f t="shared" si="7"/>
        <v>13.716982879548119</v>
      </c>
      <c r="W8" s="225">
        <v>1.0268160798573913</v>
      </c>
      <c r="X8" s="276">
        <f t="shared" si="8"/>
        <v>14.414528063339642</v>
      </c>
      <c r="Y8" s="184">
        <f t="shared" si="9"/>
        <v>1.0508526685435728</v>
      </c>
      <c r="Z8" s="188">
        <f t="shared" si="10"/>
        <v>3.6571205200305839</v>
      </c>
    </row>
    <row r="9" spans="1:26" x14ac:dyDescent="0.15">
      <c r="A9" s="165" t="s">
        <v>124</v>
      </c>
      <c r="B9" s="166">
        <v>11</v>
      </c>
      <c r="C9" s="24">
        <v>39016</v>
      </c>
      <c r="D9" s="166">
        <v>20.47</v>
      </c>
      <c r="E9" s="166">
        <v>33.954999999999998</v>
      </c>
      <c r="F9" s="166">
        <v>2028.75</v>
      </c>
      <c r="G9" s="166">
        <v>2027.8</v>
      </c>
      <c r="H9" s="166">
        <v>33.677</v>
      </c>
      <c r="I9" s="166">
        <v>33.590000000000003</v>
      </c>
      <c r="J9" s="187">
        <f t="shared" si="0"/>
        <v>33.868000000000002</v>
      </c>
      <c r="K9" s="166">
        <v>34.657432811458399</v>
      </c>
      <c r="L9" s="166">
        <f t="shared" si="1"/>
        <v>97.722183244924608</v>
      </c>
      <c r="M9" s="184">
        <v>3.6969620000000001</v>
      </c>
      <c r="N9" s="184">
        <f t="shared" si="2"/>
        <v>3.7831348801675579</v>
      </c>
      <c r="O9" s="184">
        <v>3.2519675432104349</v>
      </c>
      <c r="P9" s="184">
        <f t="shared" si="3"/>
        <v>3.327768000291103</v>
      </c>
      <c r="Q9" s="184">
        <v>1.1397307059472164</v>
      </c>
      <c r="R9" s="184">
        <f t="shared" si="4"/>
        <v>1.1662968101016209</v>
      </c>
      <c r="S9" s="184">
        <v>14.002256393432617</v>
      </c>
      <c r="T9" s="188">
        <f t="shared" si="5"/>
        <v>14.32863647585345</v>
      </c>
      <c r="U9">
        <f t="shared" si="6"/>
        <v>4.3057798724550587</v>
      </c>
      <c r="V9">
        <f t="shared" si="7"/>
        <v>12.285583182384746</v>
      </c>
      <c r="W9" s="225">
        <v>1.0267901344731403</v>
      </c>
      <c r="X9" s="276">
        <f t="shared" si="8"/>
        <v>13.954785885438669</v>
      </c>
      <c r="Y9" s="184">
        <f t="shared" si="9"/>
        <v>1.1358667861569038</v>
      </c>
      <c r="Z9" s="188">
        <f t="shared" si="10"/>
        <v>3.6844285440166749</v>
      </c>
    </row>
    <row r="10" spans="1:26" x14ac:dyDescent="0.15">
      <c r="A10" s="165" t="s">
        <v>124</v>
      </c>
      <c r="B10" s="166">
        <v>13</v>
      </c>
      <c r="C10" s="24">
        <v>39025</v>
      </c>
      <c r="D10" s="166">
        <v>20.55</v>
      </c>
      <c r="E10" s="166">
        <v>34.067999999999998</v>
      </c>
      <c r="F10" s="166">
        <v>2028.75</v>
      </c>
      <c r="G10" s="166">
        <v>2027.8</v>
      </c>
      <c r="H10" s="166">
        <v>33.677</v>
      </c>
      <c r="I10" s="166">
        <v>33.590000000000003</v>
      </c>
      <c r="J10" s="187">
        <f t="shared" si="0"/>
        <v>33.981000000000002</v>
      </c>
      <c r="K10" s="166">
        <v>34.744755706654999</v>
      </c>
      <c r="L10" s="166">
        <f t="shared" si="1"/>
        <v>97.801810111709301</v>
      </c>
      <c r="M10" s="184">
        <v>3.4280095999999998</v>
      </c>
      <c r="N10" s="184">
        <f t="shared" si="2"/>
        <v>3.5050574177354434</v>
      </c>
      <c r="O10" s="184">
        <v>2.9952441794645388</v>
      </c>
      <c r="P10" s="184">
        <f t="shared" si="3"/>
        <v>3.0625651775190752</v>
      </c>
      <c r="Q10" s="184">
        <v>1.180993215308193</v>
      </c>
      <c r="R10" s="184">
        <f t="shared" si="4"/>
        <v>1.2075371753950788</v>
      </c>
      <c r="S10" s="184">
        <v>12.002001762390137</v>
      </c>
      <c r="T10" s="188">
        <f t="shared" si="5"/>
        <v>12.271758312736177</v>
      </c>
      <c r="U10">
        <f t="shared" si="6"/>
        <v>4.0070194759666435</v>
      </c>
      <c r="V10">
        <f t="shared" si="7"/>
        <v>10.162633965054646</v>
      </c>
      <c r="W10" s="225">
        <v>1.026758061569756</v>
      </c>
      <c r="X10" s="276">
        <f t="shared" si="8"/>
        <v>11.951947369153874</v>
      </c>
      <c r="Y10" s="184">
        <f t="shared" si="9"/>
        <v>1.1760678786869607</v>
      </c>
      <c r="Z10" s="188">
        <f t="shared" si="10"/>
        <v>3.4137130731428074</v>
      </c>
    </row>
    <row r="11" spans="1:26" s="201" customFormat="1" x14ac:dyDescent="0.15">
      <c r="A11" s="194" t="s">
        <v>124</v>
      </c>
      <c r="B11" s="195">
        <v>15</v>
      </c>
      <c r="C11" s="196">
        <v>39034</v>
      </c>
      <c r="D11" s="195">
        <v>20.5</v>
      </c>
      <c r="E11" s="195">
        <v>34.261000000000003</v>
      </c>
      <c r="F11" s="195">
        <v>2028.75</v>
      </c>
      <c r="G11" s="195">
        <v>2027.8</v>
      </c>
      <c r="H11" s="195">
        <v>33.677</v>
      </c>
      <c r="I11" s="195">
        <v>33.590000000000003</v>
      </c>
      <c r="J11" s="197">
        <f t="shared" si="0"/>
        <v>34.174000000000007</v>
      </c>
      <c r="K11" s="198">
        <v>35.0018394183871</v>
      </c>
      <c r="L11" s="195">
        <f t="shared" si="1"/>
        <v>97.634868817916427</v>
      </c>
      <c r="M11" s="199">
        <v>2.8502599999999996</v>
      </c>
      <c r="N11" s="199">
        <f t="shared" si="2"/>
        <v>2.919305402371744</v>
      </c>
      <c r="O11" s="199">
        <v>2.527964062170156</v>
      </c>
      <c r="P11" s="199">
        <f t="shared" si="3"/>
        <v>2.5892020881235243</v>
      </c>
      <c r="Q11" s="199">
        <v>0.79126546117507313</v>
      </c>
      <c r="R11" s="199">
        <f t="shared" si="4"/>
        <v>0.81043327118177311</v>
      </c>
      <c r="S11" s="199">
        <v>9.4282045364379883</v>
      </c>
      <c r="T11" s="200">
        <f t="shared" si="5"/>
        <v>9.6565956922839344</v>
      </c>
      <c r="U11" s="201">
        <f t="shared" si="6"/>
        <v>3.7295643073122853</v>
      </c>
      <c r="V11">
        <f t="shared" si="7"/>
        <v>11.915349524338623</v>
      </c>
      <c r="W11" s="225">
        <v>1.0267572051715752</v>
      </c>
      <c r="X11" s="276">
        <f t="shared" si="8"/>
        <v>9.4049456323710707</v>
      </c>
      <c r="Y11" s="184">
        <f t="shared" si="9"/>
        <v>0.78931344927484248</v>
      </c>
      <c r="Z11" s="188">
        <f t="shared" si="10"/>
        <v>2.8432285526390988</v>
      </c>
    </row>
    <row r="12" spans="1:26" x14ac:dyDescent="0.15">
      <c r="A12" s="165" t="s">
        <v>124</v>
      </c>
      <c r="B12" s="166">
        <v>17</v>
      </c>
      <c r="C12" s="24">
        <v>39043</v>
      </c>
      <c r="D12" s="166">
        <v>20.260000000000002</v>
      </c>
      <c r="E12" s="166">
        <v>33.94</v>
      </c>
      <c r="F12" s="166">
        <v>2028.75</v>
      </c>
      <c r="G12" s="166">
        <v>2027.8</v>
      </c>
      <c r="H12" s="166">
        <v>33.677</v>
      </c>
      <c r="I12" s="166">
        <v>33.590000000000003</v>
      </c>
      <c r="J12" s="187">
        <f t="shared" si="0"/>
        <v>33.853000000000002</v>
      </c>
      <c r="K12" s="166">
        <v>34.640104410260001</v>
      </c>
      <c r="L12" s="166">
        <f t="shared" si="1"/>
        <v>97.727765479751653</v>
      </c>
      <c r="M12" s="184">
        <v>3.0594451999999999</v>
      </c>
      <c r="N12" s="184">
        <f t="shared" si="2"/>
        <v>3.130579303620618</v>
      </c>
      <c r="O12" s="184">
        <v>2.8634444493683322</v>
      </c>
      <c r="P12" s="184">
        <f t="shared" si="3"/>
        <v>2.9300214072341735</v>
      </c>
      <c r="Q12" s="184">
        <v>1.1096034636216663</v>
      </c>
      <c r="R12" s="184">
        <f t="shared" si="4"/>
        <v>1.1354024705001227</v>
      </c>
      <c r="S12" s="184">
        <v>12.815449714660645</v>
      </c>
      <c r="T12" s="188">
        <f t="shared" si="5"/>
        <v>13.113417309552519</v>
      </c>
      <c r="U12">
        <f t="shared" si="6"/>
        <v>4.475536348361044</v>
      </c>
      <c r="V12">
        <f t="shared" si="7"/>
        <v>11.549576163751269</v>
      </c>
      <c r="W12" s="225">
        <v>1.0267119531533149</v>
      </c>
      <c r="X12" s="276">
        <f t="shared" si="8"/>
        <v>12.772245681252279</v>
      </c>
      <c r="Y12" s="184">
        <f t="shared" si="9"/>
        <v>1.1058627173989641</v>
      </c>
      <c r="Z12" s="188">
        <f t="shared" si="10"/>
        <v>3.0491310576503445</v>
      </c>
    </row>
    <row r="13" spans="1:26" x14ac:dyDescent="0.15">
      <c r="A13" s="165" t="s">
        <v>124</v>
      </c>
      <c r="B13" s="166">
        <v>19</v>
      </c>
      <c r="C13" s="24">
        <v>39052</v>
      </c>
      <c r="D13" s="166">
        <v>20.45</v>
      </c>
      <c r="E13" s="166">
        <v>33.927</v>
      </c>
      <c r="F13" s="166">
        <v>2028.75</v>
      </c>
      <c r="G13" s="166">
        <v>2027.8</v>
      </c>
      <c r="H13" s="166">
        <v>33.677</v>
      </c>
      <c r="I13" s="166">
        <v>33.590000000000003</v>
      </c>
      <c r="J13" s="187">
        <f t="shared" si="0"/>
        <v>33.840000000000003</v>
      </c>
      <c r="K13" s="166">
        <v>34.6034152727118</v>
      </c>
      <c r="L13" s="166">
        <f t="shared" si="1"/>
        <v>97.793815244260514</v>
      </c>
      <c r="M13" s="184">
        <v>2.3820836000000001</v>
      </c>
      <c r="N13" s="184">
        <f t="shared" si="2"/>
        <v>2.4358223411677393</v>
      </c>
      <c r="O13" s="184">
        <v>1.998362004448202</v>
      </c>
      <c r="P13" s="184">
        <f t="shared" si="3"/>
        <v>2.0434441579530103</v>
      </c>
      <c r="Q13" s="184">
        <v>1.2384295773814626</v>
      </c>
      <c r="R13" s="184">
        <f t="shared" si="4"/>
        <v>1.2663679950395899</v>
      </c>
      <c r="S13" s="184">
        <v>12.066460609436035</v>
      </c>
      <c r="T13" s="188">
        <f t="shared" si="5"/>
        <v>12.338674566788836</v>
      </c>
      <c r="U13">
        <f t="shared" si="6"/>
        <v>6.0381755570697457</v>
      </c>
      <c r="V13">
        <f t="shared" si="7"/>
        <v>9.7433562875245414</v>
      </c>
      <c r="W13" s="225">
        <v>1.0266326760503268</v>
      </c>
      <c r="X13" s="276">
        <f t="shared" si="8"/>
        <v>12.018587421411841</v>
      </c>
      <c r="Y13" s="184">
        <f t="shared" si="9"/>
        <v>1.2335161587799597</v>
      </c>
      <c r="Z13" s="188">
        <f t="shared" si="10"/>
        <v>2.3726327809269265</v>
      </c>
    </row>
    <row r="14" spans="1:26" x14ac:dyDescent="0.15">
      <c r="A14" s="165" t="s">
        <v>124</v>
      </c>
      <c r="B14" s="166">
        <v>21</v>
      </c>
      <c r="C14" s="24">
        <v>39061</v>
      </c>
      <c r="D14" s="166">
        <v>20.54</v>
      </c>
      <c r="E14" s="166">
        <v>33.981000000000002</v>
      </c>
      <c r="F14" s="166">
        <v>2028.75</v>
      </c>
      <c r="G14" s="166">
        <v>2027.8</v>
      </c>
      <c r="H14" s="166">
        <v>33.677</v>
      </c>
      <c r="I14" s="166">
        <v>33.590000000000003</v>
      </c>
      <c r="J14" s="187">
        <f t="shared" si="0"/>
        <v>33.894000000000005</v>
      </c>
      <c r="K14" s="166">
        <v>34.631468534639602</v>
      </c>
      <c r="L14" s="166">
        <f t="shared" si="1"/>
        <v>97.870524797693875</v>
      </c>
      <c r="M14" s="184">
        <v>2.6410748000000002</v>
      </c>
      <c r="N14" s="184">
        <f t="shared" si="2"/>
        <v>2.6985395301182975</v>
      </c>
      <c r="O14" s="184">
        <v>2.301294855796868</v>
      </c>
      <c r="P14" s="184">
        <f t="shared" si="3"/>
        <v>2.3513666249913614</v>
      </c>
      <c r="Q14" s="184">
        <v>0.99215595990582828</v>
      </c>
      <c r="R14" s="184">
        <f t="shared" si="4"/>
        <v>1.0137433736630035</v>
      </c>
      <c r="S14" s="184">
        <v>11.702966690063477</v>
      </c>
      <c r="T14" s="188">
        <f t="shared" si="5"/>
        <v>11.957600834627623</v>
      </c>
      <c r="U14">
        <f t="shared" si="6"/>
        <v>5.0853834138568477</v>
      </c>
      <c r="V14">
        <f t="shared" si="7"/>
        <v>11.795490994353628</v>
      </c>
      <c r="W14" s="225">
        <v>1.0266116677825501</v>
      </c>
      <c r="X14" s="276">
        <f t="shared" si="8"/>
        <v>11.647637767896869</v>
      </c>
      <c r="Y14" s="184">
        <f t="shared" si="9"/>
        <v>0.98746527579669763</v>
      </c>
      <c r="Z14" s="188">
        <f t="shared" si="10"/>
        <v>2.6285884086502356</v>
      </c>
    </row>
    <row r="15" spans="1:26" x14ac:dyDescent="0.15">
      <c r="A15" s="165" t="s">
        <v>124</v>
      </c>
      <c r="B15" s="166">
        <v>23</v>
      </c>
      <c r="C15" s="24">
        <v>39070</v>
      </c>
      <c r="D15" s="166">
        <v>20.58</v>
      </c>
      <c r="E15" s="166">
        <v>33.947000000000003</v>
      </c>
      <c r="F15" s="166">
        <v>2028.75</v>
      </c>
      <c r="G15" s="166">
        <v>2027.8</v>
      </c>
      <c r="H15" s="166">
        <v>33.677</v>
      </c>
      <c r="I15" s="166">
        <v>33.590000000000003</v>
      </c>
      <c r="J15" s="187">
        <f t="shared" si="0"/>
        <v>33.860000000000007</v>
      </c>
      <c r="K15" s="166">
        <v>34.584508938390002</v>
      </c>
      <c r="L15" s="166">
        <f t="shared" si="1"/>
        <v>97.905105607598301</v>
      </c>
      <c r="M15" s="184">
        <v>1.6847995999999998</v>
      </c>
      <c r="N15" s="184">
        <f t="shared" si="2"/>
        <v>1.7208495813820404</v>
      </c>
      <c r="O15" s="184">
        <v>1.3776304892973277</v>
      </c>
      <c r="P15" s="184">
        <f t="shared" si="3"/>
        <v>1.4071079140845251</v>
      </c>
      <c r="Q15" s="184">
        <v>1.0045056790577775</v>
      </c>
      <c r="R15" s="184">
        <f t="shared" si="4"/>
        <v>1.0259992804500067</v>
      </c>
      <c r="S15" s="184">
        <v>11.609045028686523</v>
      </c>
      <c r="T15" s="188">
        <f t="shared" si="5"/>
        <v>11.857446000023067</v>
      </c>
      <c r="U15">
        <f t="shared" si="6"/>
        <v>8.4268206306959836</v>
      </c>
      <c r="V15">
        <f t="shared" si="7"/>
        <v>11.556973017390765</v>
      </c>
      <c r="W15" s="225">
        <v>1.0265422252440219</v>
      </c>
      <c r="X15" s="276">
        <f t="shared" si="8"/>
        <v>11.550860459933252</v>
      </c>
      <c r="Y15" s="184">
        <f t="shared" si="9"/>
        <v>0.99947109355985209</v>
      </c>
      <c r="Z15" s="188">
        <f t="shared" si="10"/>
        <v>1.6763553793152277</v>
      </c>
    </row>
    <row r="16" spans="1:26" x14ac:dyDescent="0.15">
      <c r="A16" s="165" t="s">
        <v>124</v>
      </c>
      <c r="B16" s="166">
        <v>25</v>
      </c>
      <c r="C16" s="24">
        <v>39079</v>
      </c>
      <c r="D16" s="166">
        <v>20.62</v>
      </c>
      <c r="E16" s="166">
        <v>33.945999999999998</v>
      </c>
      <c r="F16" s="166">
        <v>2028.75</v>
      </c>
      <c r="G16" s="166">
        <v>2027.8</v>
      </c>
      <c r="H16" s="166">
        <v>33.677</v>
      </c>
      <c r="I16" s="166">
        <v>33.590000000000003</v>
      </c>
      <c r="J16" s="187">
        <f t="shared" si="0"/>
        <v>33.859000000000002</v>
      </c>
      <c r="K16" s="166">
        <v>34.618229713396303</v>
      </c>
      <c r="L16" s="166">
        <f t="shared" si="1"/>
        <v>97.806849975628595</v>
      </c>
      <c r="M16" s="184">
        <v>1.7844115999999999</v>
      </c>
      <c r="N16" s="184">
        <f t="shared" si="2"/>
        <v>1.8244239544005738</v>
      </c>
      <c r="O16" s="184">
        <v>1.3089910590422993</v>
      </c>
      <c r="P16" s="184">
        <f t="shared" si="3"/>
        <v>1.3383429272780714</v>
      </c>
      <c r="Q16" s="184">
        <v>0.90404548257453743</v>
      </c>
      <c r="R16" s="184">
        <f t="shared" si="4"/>
        <v>0.92431714424890132</v>
      </c>
      <c r="S16" s="184">
        <v>10.336405754089355</v>
      </c>
      <c r="T16" s="188">
        <f t="shared" si="5"/>
        <v>10.568181836614684</v>
      </c>
      <c r="U16">
        <f t="shared" si="6"/>
        <v>7.8964678044873793</v>
      </c>
      <c r="V16">
        <f t="shared" si="7"/>
        <v>11.433501912595565</v>
      </c>
      <c r="W16" s="225">
        <v>1.0265077332958297</v>
      </c>
      <c r="X16" s="276">
        <f t="shared" si="8"/>
        <v>10.295277369887126</v>
      </c>
      <c r="Y16" s="184">
        <f t="shared" si="9"/>
        <v>0.90044830084345984</v>
      </c>
      <c r="Z16" s="188">
        <f t="shared" si="10"/>
        <v>1.7773114563324897</v>
      </c>
    </row>
    <row r="17" spans="1:26" x14ac:dyDescent="0.15">
      <c r="A17" s="165" t="s">
        <v>124</v>
      </c>
      <c r="B17" s="166">
        <v>27</v>
      </c>
      <c r="C17" s="24">
        <v>39088</v>
      </c>
      <c r="D17" s="166">
        <v>20.66</v>
      </c>
      <c r="E17" s="166">
        <v>34.046999999999997</v>
      </c>
      <c r="F17" s="166">
        <v>2028.75</v>
      </c>
      <c r="G17" s="166">
        <v>2027.8</v>
      </c>
      <c r="H17" s="166">
        <v>33.677</v>
      </c>
      <c r="I17" s="166">
        <v>33.590000000000003</v>
      </c>
      <c r="J17" s="187">
        <f t="shared" si="0"/>
        <v>33.96</v>
      </c>
      <c r="K17" s="166">
        <v>34.595143297662098</v>
      </c>
      <c r="L17" s="166">
        <f t="shared" si="1"/>
        <v>98.164068024817169</v>
      </c>
      <c r="M17" s="184">
        <v>1.2564679999999999</v>
      </c>
      <c r="N17" s="184">
        <f t="shared" si="2"/>
        <v>1.2799673294737015</v>
      </c>
      <c r="O17" s="184">
        <v>1.1049404545137276</v>
      </c>
      <c r="P17" s="184">
        <f t="shared" si="3"/>
        <v>1.1256058115219758</v>
      </c>
      <c r="Q17" s="184">
        <v>0.95660117255728827</v>
      </c>
      <c r="R17" s="184">
        <f t="shared" si="4"/>
        <v>0.97449218619938094</v>
      </c>
      <c r="S17" s="184">
        <v>10.566847801208496</v>
      </c>
      <c r="T17" s="188">
        <f t="shared" si="5"/>
        <v>10.76447626287967</v>
      </c>
      <c r="U17">
        <f t="shared" si="6"/>
        <v>9.5632735302997407</v>
      </c>
      <c r="V17">
        <f t="shared" si="7"/>
        <v>11.046241740390169</v>
      </c>
      <c r="W17" s="225">
        <v>1.0264483293281967</v>
      </c>
      <c r="X17" s="276">
        <f t="shared" si="8"/>
        <v>10.487109731012904</v>
      </c>
      <c r="Y17" s="184">
        <f t="shared" si="9"/>
        <v>0.94938260247077344</v>
      </c>
      <c r="Z17" s="188">
        <f t="shared" si="10"/>
        <v>1.2469866167656303</v>
      </c>
    </row>
    <row r="18" spans="1:26" x14ac:dyDescent="0.15">
      <c r="A18" s="165" t="s">
        <v>124</v>
      </c>
      <c r="B18" s="166">
        <v>29</v>
      </c>
      <c r="C18" s="24">
        <v>39097</v>
      </c>
      <c r="D18" s="166">
        <v>20.65</v>
      </c>
      <c r="E18" s="166">
        <v>34.048000000000002</v>
      </c>
      <c r="F18" s="166">
        <v>2028.36</v>
      </c>
      <c r="G18" s="166">
        <v>2027.8</v>
      </c>
      <c r="H18" s="166">
        <v>33.661999999999999</v>
      </c>
      <c r="I18" s="166">
        <v>33.590000000000003</v>
      </c>
      <c r="J18" s="187">
        <f t="shared" si="0"/>
        <v>33.976000000000006</v>
      </c>
      <c r="K18" s="166">
        <v>34.628923466862197</v>
      </c>
      <c r="L18" s="166">
        <f t="shared" si="1"/>
        <v>98.114514107009427</v>
      </c>
      <c r="M18" s="184">
        <v>1.1369335999999999</v>
      </c>
      <c r="N18" s="184">
        <f t="shared" si="2"/>
        <v>1.1587822763510744</v>
      </c>
      <c r="O18" s="184">
        <v>1.2756329804389428</v>
      </c>
      <c r="P18" s="184">
        <f t="shared" si="3"/>
        <v>1.3001470700325364</v>
      </c>
      <c r="Q18" s="184">
        <v>0.98250081006453471</v>
      </c>
      <c r="R18" s="184">
        <f t="shared" si="4"/>
        <v>1.0013817211518388</v>
      </c>
      <c r="S18" s="184">
        <v>10.571516990661621</v>
      </c>
      <c r="T18" s="188">
        <f t="shared" si="5"/>
        <v>10.774671909531861</v>
      </c>
      <c r="U18">
        <f t="shared" si="6"/>
        <v>8.2872716155582484</v>
      </c>
      <c r="V18">
        <f t="shared" si="7"/>
        <v>10.759804859567739</v>
      </c>
      <c r="W18" s="225">
        <v>1.0265495365764978</v>
      </c>
      <c r="X18" s="276">
        <f t="shared" si="8"/>
        <v>10.496007767403965</v>
      </c>
      <c r="Y18" s="184">
        <f t="shared" si="9"/>
        <v>0.97548309698858493</v>
      </c>
      <c r="Z18" s="188">
        <f t="shared" si="10"/>
        <v>1.128812819121781</v>
      </c>
    </row>
    <row r="19" spans="1:26" x14ac:dyDescent="0.15">
      <c r="A19" s="165" t="s">
        <v>124</v>
      </c>
      <c r="B19" s="166">
        <v>31</v>
      </c>
      <c r="C19" s="24">
        <v>39106</v>
      </c>
      <c r="D19" s="166">
        <v>20.66</v>
      </c>
      <c r="E19" s="166">
        <v>33.923000000000002</v>
      </c>
      <c r="F19" s="166">
        <v>2028.36</v>
      </c>
      <c r="G19" s="166">
        <v>2027.8</v>
      </c>
      <c r="H19" s="166">
        <v>33.661999999999999</v>
      </c>
      <c r="I19" s="166">
        <v>33.590000000000003</v>
      </c>
      <c r="J19" s="187">
        <f t="shared" si="0"/>
        <v>33.851000000000006</v>
      </c>
      <c r="K19" s="166">
        <v>34.634402733510797</v>
      </c>
      <c r="L19" s="166">
        <f t="shared" si="1"/>
        <v>97.73807927470682</v>
      </c>
      <c r="M19" s="184">
        <v>0.98751559999999994</v>
      </c>
      <c r="N19" s="215">
        <f t="shared" si="2"/>
        <v>1.0103693538159741</v>
      </c>
      <c r="O19" s="184">
        <v>0.80635348560660969</v>
      </c>
      <c r="P19" s="184">
        <f t="shared" si="3"/>
        <v>0.82501466326163231</v>
      </c>
      <c r="Q19" s="184">
        <v>0.82723617647901537</v>
      </c>
      <c r="R19" s="184">
        <f t="shared" si="4"/>
        <v>0.84638063548798625</v>
      </c>
      <c r="S19" s="184">
        <v>8.9485483169555664</v>
      </c>
      <c r="T19" s="188">
        <f t="shared" si="5"/>
        <v>9.1556416735020889</v>
      </c>
      <c r="U19">
        <f t="shared" si="6"/>
        <v>11.097550239053886</v>
      </c>
      <c r="V19">
        <f t="shared" si="7"/>
        <v>10.817404474552214</v>
      </c>
      <c r="W19" s="225">
        <v>1.0263266964319244</v>
      </c>
      <c r="X19" s="276">
        <f t="shared" si="8"/>
        <v>8.9207868267795529</v>
      </c>
      <c r="Y19" s="184">
        <f t="shared" si="9"/>
        <v>0.82466980390403022</v>
      </c>
      <c r="Z19" s="188">
        <f t="shared" si="10"/>
        <v>0.98445198524853073</v>
      </c>
    </row>
    <row r="20" spans="1:26" x14ac:dyDescent="0.15">
      <c r="A20" s="165" t="s">
        <v>124</v>
      </c>
      <c r="B20" s="166">
        <v>33</v>
      </c>
      <c r="C20" s="24">
        <v>39115</v>
      </c>
      <c r="D20" s="166">
        <v>20.7</v>
      </c>
      <c r="E20" s="166">
        <v>33.767000000000003</v>
      </c>
      <c r="F20" s="166">
        <v>2028.36</v>
      </c>
      <c r="G20" s="166">
        <v>2027.8</v>
      </c>
      <c r="H20" s="166">
        <v>33.661999999999999</v>
      </c>
      <c r="I20" s="166">
        <v>33.590000000000003</v>
      </c>
      <c r="J20" s="187">
        <f t="shared" si="0"/>
        <v>33.695000000000007</v>
      </c>
      <c r="K20" s="166">
        <v>34.626615463094502</v>
      </c>
      <c r="L20" s="166">
        <f t="shared" si="1"/>
        <v>97.309539351059527</v>
      </c>
      <c r="M20" s="184">
        <v>0.86798120000000012</v>
      </c>
      <c r="N20" s="215">
        <f t="shared" si="2"/>
        <v>0.89197955903235848</v>
      </c>
      <c r="O20" s="184">
        <v>0.85499111663717708</v>
      </c>
      <c r="P20" s="184">
        <f t="shared" si="3"/>
        <v>0.87863031963666138</v>
      </c>
      <c r="Q20" s="184">
        <v>0.80559634694387539</v>
      </c>
      <c r="R20" s="184">
        <f t="shared" si="4"/>
        <v>0.82786985974474647</v>
      </c>
      <c r="S20" s="184">
        <v>8.6263294219970703</v>
      </c>
      <c r="T20" s="188">
        <f t="shared" si="5"/>
        <v>8.8648343004443024</v>
      </c>
      <c r="U20">
        <f t="shared" si="6"/>
        <v>10.089379005393489</v>
      </c>
      <c r="V20">
        <f t="shared" si="7"/>
        <v>10.708004641185461</v>
      </c>
      <c r="W20" s="225">
        <v>1.026310212206353</v>
      </c>
      <c r="X20" s="276">
        <f t="shared" si="8"/>
        <v>8.6375777956907953</v>
      </c>
      <c r="Y20" s="184">
        <f t="shared" si="9"/>
        <v>0.80664681097248259</v>
      </c>
      <c r="Z20" s="188">
        <f t="shared" si="10"/>
        <v>0.86911301127442586</v>
      </c>
    </row>
    <row r="21" spans="1:26" x14ac:dyDescent="0.15">
      <c r="A21" s="165" t="s">
        <v>124</v>
      </c>
      <c r="B21" s="166">
        <v>35</v>
      </c>
      <c r="C21" s="24">
        <v>39124</v>
      </c>
      <c r="D21" s="166">
        <v>20.7</v>
      </c>
      <c r="E21" s="166">
        <v>33.987000000000002</v>
      </c>
      <c r="F21" s="166">
        <v>2028.36</v>
      </c>
      <c r="G21" s="166">
        <v>2027.8</v>
      </c>
      <c r="H21" s="166">
        <v>33.661999999999999</v>
      </c>
      <c r="I21" s="166">
        <v>33.590000000000003</v>
      </c>
      <c r="J21" s="187">
        <f t="shared" si="0"/>
        <v>33.915000000000006</v>
      </c>
      <c r="K21" s="166">
        <v>34.640717348184303</v>
      </c>
      <c r="L21" s="166">
        <f t="shared" si="1"/>
        <v>97.905016397640125</v>
      </c>
      <c r="M21" s="184">
        <v>0.51535472000000004</v>
      </c>
      <c r="N21" s="215">
        <f t="shared" si="2"/>
        <v>0.52638234378807791</v>
      </c>
      <c r="O21" s="184">
        <v>0.7776525941468444</v>
      </c>
      <c r="P21" s="184">
        <f t="shared" si="3"/>
        <v>0.79429290015990306</v>
      </c>
      <c r="Q21" s="184">
        <v>0.8255996511704411</v>
      </c>
      <c r="R21" s="184">
        <f t="shared" si="4"/>
        <v>0.84326593421656493</v>
      </c>
      <c r="S21" s="184">
        <v>9.5721006393432617</v>
      </c>
      <c r="T21" s="188">
        <f t="shared" si="5"/>
        <v>9.7769256280661683</v>
      </c>
      <c r="U21">
        <f t="shared" si="6"/>
        <v>12.308967669354626</v>
      </c>
      <c r="V21">
        <f t="shared" si="7"/>
        <v>11.594119045197061</v>
      </c>
      <c r="W21" s="225">
        <v>1.02641345531468</v>
      </c>
      <c r="X21" s="276">
        <f t="shared" si="8"/>
        <v>9.5253287819271009</v>
      </c>
      <c r="Y21" s="184">
        <f t="shared" si="9"/>
        <v>0.82156554929225345</v>
      </c>
      <c r="Z21" s="188">
        <f t="shared" si="10"/>
        <v>0.51283655827241514</v>
      </c>
    </row>
    <row r="22" spans="1:26" x14ac:dyDescent="0.15">
      <c r="A22" s="165" t="s">
        <v>124</v>
      </c>
      <c r="B22" s="166">
        <v>37</v>
      </c>
      <c r="C22" s="24">
        <v>39133</v>
      </c>
      <c r="D22" s="166">
        <v>20.82</v>
      </c>
      <c r="E22" s="166">
        <v>34.034999999999997</v>
      </c>
      <c r="F22" s="166">
        <v>2028.36</v>
      </c>
      <c r="G22" s="166">
        <v>2027.8</v>
      </c>
      <c r="H22" s="166">
        <v>33.661999999999999</v>
      </c>
      <c r="I22" s="166">
        <v>33.590000000000003</v>
      </c>
      <c r="J22" s="187">
        <f t="shared" si="0"/>
        <v>33.963000000000001</v>
      </c>
      <c r="K22" s="166">
        <v>34.678731678715799</v>
      </c>
      <c r="L22" s="166">
        <f t="shared" si="1"/>
        <v>97.936107683098797</v>
      </c>
      <c r="M22" s="184">
        <v>1.2365455999999999</v>
      </c>
      <c r="N22" s="215">
        <f t="shared" si="2"/>
        <v>1.2626043951033958</v>
      </c>
      <c r="O22" s="184">
        <v>1.331776453078648</v>
      </c>
      <c r="P22" s="184">
        <f t="shared" si="3"/>
        <v>1.3598421303284833</v>
      </c>
      <c r="Q22" s="184">
        <v>0.85553137178505101</v>
      </c>
      <c r="R22" s="184">
        <f t="shared" si="4"/>
        <v>0.87356072446066113</v>
      </c>
      <c r="S22" s="184">
        <v>9.7862653732299805</v>
      </c>
      <c r="T22" s="188">
        <f t="shared" si="5"/>
        <v>9.9924998090554435</v>
      </c>
      <c r="U22">
        <f t="shared" si="6"/>
        <v>7.3482793231605905</v>
      </c>
      <c r="V22">
        <f t="shared" si="7"/>
        <v>11.438815332757596</v>
      </c>
      <c r="W22" s="225">
        <v>1.0265136002741178</v>
      </c>
      <c r="X22" s="276">
        <f t="shared" si="8"/>
        <v>9.7344056682610631</v>
      </c>
      <c r="Y22" s="184">
        <f t="shared" si="9"/>
        <v>0.85099771130882973</v>
      </c>
      <c r="Z22" s="188">
        <f t="shared" si="10"/>
        <v>1.229992856174758</v>
      </c>
    </row>
    <row r="23" spans="1:26" x14ac:dyDescent="0.15">
      <c r="A23" s="165" t="s">
        <v>124</v>
      </c>
      <c r="B23" s="166">
        <v>39</v>
      </c>
      <c r="C23" s="24">
        <v>39142</v>
      </c>
      <c r="D23" s="166">
        <v>20.85</v>
      </c>
      <c r="E23" s="166">
        <v>34.149000000000001</v>
      </c>
      <c r="F23" s="166">
        <v>2028.36</v>
      </c>
      <c r="G23" s="166">
        <v>2027.8</v>
      </c>
      <c r="H23" s="166">
        <v>33.661999999999999</v>
      </c>
      <c r="I23" s="166">
        <v>33.590000000000003</v>
      </c>
      <c r="J23" s="187">
        <f t="shared" si="0"/>
        <v>34.077000000000005</v>
      </c>
      <c r="K23" s="166">
        <v>34.675616205321603</v>
      </c>
      <c r="L23" s="166">
        <f t="shared" si="1"/>
        <v>98.273668154079601</v>
      </c>
      <c r="M23" s="184">
        <v>0.92774839999999992</v>
      </c>
      <c r="N23" s="215">
        <f t="shared" si="2"/>
        <v>0.94404576264052542</v>
      </c>
      <c r="O23" s="184">
        <v>1.0352409636186826</v>
      </c>
      <c r="P23" s="184">
        <f t="shared" si="3"/>
        <v>1.0534266025315826</v>
      </c>
      <c r="Q23" s="184">
        <v>0.85862740274628691</v>
      </c>
      <c r="R23" s="184">
        <f t="shared" si="4"/>
        <v>0.87371054614556287</v>
      </c>
      <c r="S23" s="184">
        <v>9.6303310394287109</v>
      </c>
      <c r="T23" s="188">
        <f t="shared" si="5"/>
        <v>9.7995029801163795</v>
      </c>
      <c r="U23">
        <f t="shared" si="6"/>
        <v>9.3025019081218634</v>
      </c>
      <c r="V23">
        <f t="shared" si="7"/>
        <v>11.215960506998107</v>
      </c>
      <c r="W23" s="225">
        <v>1.026489153973601</v>
      </c>
      <c r="X23" s="276">
        <f t="shared" si="8"/>
        <v>9.5466210648031851</v>
      </c>
      <c r="Y23" s="184">
        <f t="shared" si="9"/>
        <v>0.85116393365032361</v>
      </c>
      <c r="Z23" s="188">
        <f t="shared" si="10"/>
        <v>0.91968410867866235</v>
      </c>
    </row>
    <row r="24" spans="1:26" x14ac:dyDescent="0.15">
      <c r="A24" s="165" t="s">
        <v>124</v>
      </c>
      <c r="B24" s="166">
        <v>41</v>
      </c>
      <c r="C24" s="24">
        <v>39151</v>
      </c>
      <c r="D24" s="166">
        <v>20.78</v>
      </c>
      <c r="E24" s="166">
        <v>33.86</v>
      </c>
      <c r="F24" s="166">
        <v>2028.36</v>
      </c>
      <c r="G24" s="166">
        <v>2027.8</v>
      </c>
      <c r="H24" s="166">
        <v>33.661999999999999</v>
      </c>
      <c r="I24" s="166">
        <v>33.590000000000003</v>
      </c>
      <c r="J24" s="187">
        <f t="shared" si="0"/>
        <v>33.788000000000004</v>
      </c>
      <c r="K24" s="166">
        <v>34.689291993885298</v>
      </c>
      <c r="L24" s="166">
        <f t="shared" si="1"/>
        <v>97.401814963406679</v>
      </c>
      <c r="M24" s="184">
        <v>1.1170111999999999</v>
      </c>
      <c r="N24" s="215">
        <f t="shared" si="2"/>
        <v>1.1468073776855747</v>
      </c>
      <c r="O24" s="184">
        <v>1.1755109001343804</v>
      </c>
      <c r="P24" s="184">
        <f t="shared" si="3"/>
        <v>1.2068675522894654</v>
      </c>
      <c r="Q24" s="184">
        <v>0.99577292186152233</v>
      </c>
      <c r="R24" s="184">
        <f t="shared" si="4"/>
        <v>1.0223350789054892</v>
      </c>
      <c r="S24" s="184">
        <v>9.376708984375</v>
      </c>
      <c r="T24" s="188">
        <f t="shared" si="5"/>
        <v>9.6268318900400143</v>
      </c>
      <c r="U24">
        <f t="shared" si="6"/>
        <v>7.9767095169454292</v>
      </c>
      <c r="V24">
        <f t="shared" si="7"/>
        <v>9.4165133219790214</v>
      </c>
      <c r="W24" s="225">
        <v>1.0264912059113116</v>
      </c>
      <c r="X24" s="276">
        <f t="shared" si="8"/>
        <v>9.3783871060964241</v>
      </c>
      <c r="Y24" s="184">
        <f t="shared" si="9"/>
        <v>0.99595113238000654</v>
      </c>
      <c r="Z24" s="188">
        <f t="shared" si="10"/>
        <v>1.1172111081725706</v>
      </c>
    </row>
    <row r="25" spans="1:26" x14ac:dyDescent="0.15">
      <c r="A25" s="165" t="s">
        <v>124</v>
      </c>
      <c r="B25" s="166">
        <v>43</v>
      </c>
      <c r="C25" s="24">
        <v>39160</v>
      </c>
      <c r="D25" s="166">
        <v>20.78</v>
      </c>
      <c r="E25" s="166">
        <v>34.11</v>
      </c>
      <c r="F25" s="166">
        <v>2028.36</v>
      </c>
      <c r="G25" s="166">
        <v>2027.8</v>
      </c>
      <c r="H25" s="166">
        <v>33.661999999999999</v>
      </c>
      <c r="I25" s="166">
        <v>33.590000000000003</v>
      </c>
      <c r="J25" s="187">
        <f t="shared" si="0"/>
        <v>34.038000000000004</v>
      </c>
      <c r="K25" s="166">
        <v>34.770985715921498</v>
      </c>
      <c r="L25" s="166">
        <f t="shared" si="1"/>
        <v>97.891961643221805</v>
      </c>
      <c r="M25" s="184">
        <v>1.0373215999999998</v>
      </c>
      <c r="N25" s="215">
        <f t="shared" si="2"/>
        <v>1.0596596314829549</v>
      </c>
      <c r="O25" s="184">
        <v>1.2086176616548774</v>
      </c>
      <c r="P25" s="184">
        <f t="shared" si="3"/>
        <v>1.2346444400203354</v>
      </c>
      <c r="Q25" s="184">
        <v>0.88279693714838559</v>
      </c>
      <c r="R25" s="184">
        <f t="shared" si="4"/>
        <v>0.90180738267952754</v>
      </c>
      <c r="S25" s="184">
        <v>8.5215091705322266</v>
      </c>
      <c r="T25" s="188">
        <f t="shared" si="5"/>
        <v>8.7050142090213889</v>
      </c>
      <c r="U25">
        <f t="shared" si="6"/>
        <v>7.0506243958608943</v>
      </c>
      <c r="V25">
        <f t="shared" si="7"/>
        <v>9.6528531216458919</v>
      </c>
      <c r="W25" s="225">
        <v>1.0265149789330967</v>
      </c>
      <c r="X25" s="276">
        <f t="shared" si="8"/>
        <v>8.4801628691954427</v>
      </c>
      <c r="Y25" s="184">
        <f t="shared" si="9"/>
        <v>0.87851361274515116</v>
      </c>
      <c r="Z25" s="188">
        <f t="shared" si="10"/>
        <v>1.0322885230416285</v>
      </c>
    </row>
    <row r="26" spans="1:26" x14ac:dyDescent="0.15">
      <c r="A26" s="165" t="s">
        <v>124</v>
      </c>
      <c r="B26" s="166">
        <v>45</v>
      </c>
      <c r="C26" s="24">
        <v>39169</v>
      </c>
      <c r="D26" s="166">
        <v>20.8</v>
      </c>
      <c r="E26" s="166">
        <v>34.26</v>
      </c>
      <c r="F26" s="166">
        <v>2028.36</v>
      </c>
      <c r="G26" s="166">
        <v>2027.8</v>
      </c>
      <c r="H26" s="166">
        <v>33.661999999999999</v>
      </c>
      <c r="I26" s="166">
        <v>33.590000000000003</v>
      </c>
      <c r="J26" s="187">
        <f t="shared" si="0"/>
        <v>34.188000000000002</v>
      </c>
      <c r="K26" s="166">
        <v>34.769643831951598</v>
      </c>
      <c r="L26" s="166">
        <f t="shared" si="1"/>
        <v>98.327150445478267</v>
      </c>
      <c r="M26" s="184">
        <v>1.1468948000000001</v>
      </c>
      <c r="N26" s="215">
        <f t="shared" si="2"/>
        <v>1.1664070348870177</v>
      </c>
      <c r="O26" s="184">
        <v>1.2173502809559977</v>
      </c>
      <c r="P26" s="184">
        <f t="shared" si="3"/>
        <v>1.2380611819224947</v>
      </c>
      <c r="Q26" s="184">
        <v>0.83077675731405565</v>
      </c>
      <c r="R26" s="184">
        <f t="shared" si="4"/>
        <v>0.84491084461429167</v>
      </c>
      <c r="S26" s="184">
        <v>8.4410896301269531</v>
      </c>
      <c r="T26" s="188">
        <f t="shared" si="5"/>
        <v>8.5846987244967305</v>
      </c>
      <c r="U26">
        <f t="shared" si="6"/>
        <v>6.9339858561482233</v>
      </c>
      <c r="V26">
        <f t="shared" si="7"/>
        <v>10.160478799885343</v>
      </c>
      <c r="W26" s="225">
        <v>1.0265039089588675</v>
      </c>
      <c r="X26" s="276">
        <f t="shared" si="8"/>
        <v>8.3630453323882321</v>
      </c>
      <c r="Y26" s="184">
        <f t="shared" si="9"/>
        <v>0.82309559392836928</v>
      </c>
      <c r="Z26" s="188">
        <f t="shared" si="10"/>
        <v>1.1362908847274114</v>
      </c>
    </row>
    <row r="27" spans="1:26" x14ac:dyDescent="0.15">
      <c r="A27" s="165" t="s">
        <v>124</v>
      </c>
      <c r="B27" s="166">
        <v>47</v>
      </c>
      <c r="C27" s="24">
        <v>39178</v>
      </c>
      <c r="D27" s="166">
        <v>20.81</v>
      </c>
      <c r="E27" s="166">
        <v>34.093000000000004</v>
      </c>
      <c r="F27" s="166">
        <v>2028.36</v>
      </c>
      <c r="G27" s="166">
        <v>2027.8</v>
      </c>
      <c r="H27" s="166">
        <v>33.661999999999999</v>
      </c>
      <c r="I27" s="166">
        <v>33.590000000000003</v>
      </c>
      <c r="J27" s="187">
        <f t="shared" si="0"/>
        <v>34.021000000000008</v>
      </c>
      <c r="K27" s="166">
        <v>34.757799744487698</v>
      </c>
      <c r="L27" s="166">
        <f t="shared" si="1"/>
        <v>97.880188763661479</v>
      </c>
      <c r="M27" s="184">
        <v>0.98751559999999994</v>
      </c>
      <c r="N27" s="215">
        <f t="shared" si="2"/>
        <v>1.0089024270114813</v>
      </c>
      <c r="O27" s="184">
        <v>1.1549189587700175</v>
      </c>
      <c r="P27" s="184">
        <f t="shared" si="3"/>
        <v>1.1799312745081127</v>
      </c>
      <c r="Q27" s="184">
        <v>0.80634607723952134</v>
      </c>
      <c r="R27" s="184">
        <f t="shared" si="4"/>
        <v>0.82380927889963518</v>
      </c>
      <c r="S27" s="184">
        <v>8.6699895858764648</v>
      </c>
      <c r="T27" s="188">
        <f t="shared" si="5"/>
        <v>8.8577573208514728</v>
      </c>
      <c r="U27">
        <f t="shared" si="6"/>
        <v>7.5070112236359492</v>
      </c>
      <c r="V27">
        <f t="shared" si="7"/>
        <v>10.752194164021567</v>
      </c>
      <c r="W27" s="225">
        <v>1.026541597630183</v>
      </c>
      <c r="X27" s="276">
        <f t="shared" si="8"/>
        <v>8.6287368590810143</v>
      </c>
      <c r="Y27" s="184">
        <f t="shared" si="9"/>
        <v>0.80250939737993621</v>
      </c>
      <c r="Z27" s="188">
        <f t="shared" si="10"/>
        <v>0.98281689640300729</v>
      </c>
    </row>
    <row r="28" spans="1:26" ht="17" thickBot="1" x14ac:dyDescent="0.25">
      <c r="A28" s="169" t="s">
        <v>129</v>
      </c>
      <c r="B28" s="170"/>
      <c r="C28" s="170"/>
      <c r="D28" s="170">
        <v>20.77</v>
      </c>
      <c r="E28" s="170">
        <v>33.671999999999997</v>
      </c>
      <c r="F28" s="170">
        <v>2028.86</v>
      </c>
      <c r="G28" s="170">
        <v>2027.8</v>
      </c>
      <c r="H28" s="171">
        <v>33.671999999999997</v>
      </c>
      <c r="I28" s="171">
        <v>33.590000000000003</v>
      </c>
      <c r="J28" s="186">
        <f t="shared" si="0"/>
        <v>33.590000000000003</v>
      </c>
      <c r="K28" s="168"/>
      <c r="L28" s="166"/>
      <c r="M28" s="166"/>
      <c r="N28" s="184"/>
      <c r="O28" s="166"/>
      <c r="P28" s="166"/>
      <c r="Q28" s="166"/>
      <c r="R28" s="166"/>
      <c r="S28" s="166"/>
      <c r="T28" s="185"/>
      <c r="U28" t="e">
        <f t="shared" si="6"/>
        <v>#DIV/0!</v>
      </c>
      <c r="X28" s="232"/>
      <c r="Y28" s="157"/>
      <c r="Z28" s="233"/>
    </row>
    <row r="29" spans="1:26" s="134" customFormat="1" ht="16" thickBot="1" x14ac:dyDescent="0.25">
      <c r="A29" s="175" t="s">
        <v>819</v>
      </c>
      <c r="J29" s="189">
        <v>34.713999999999999</v>
      </c>
      <c r="K29" s="190">
        <v>34.7309579899147</v>
      </c>
      <c r="L29" s="190">
        <f t="shared" si="1"/>
        <v>99.951173273367161</v>
      </c>
      <c r="M29" s="190"/>
      <c r="N29" s="191">
        <v>1.1499999999999999</v>
      </c>
      <c r="O29" s="190"/>
      <c r="P29" s="191">
        <v>1.1499999999999999</v>
      </c>
      <c r="Q29" s="190"/>
      <c r="R29" s="192">
        <v>0.73384290933608998</v>
      </c>
      <c r="S29" s="190"/>
      <c r="T29" s="193">
        <v>9.4112844467163086</v>
      </c>
      <c r="U29">
        <f t="shared" si="6"/>
        <v>8.1837256058402694</v>
      </c>
    </row>
    <row r="30" spans="1:26" x14ac:dyDescent="0.15">
      <c r="A30" t="s">
        <v>806</v>
      </c>
    </row>
    <row r="31" spans="1:26" x14ac:dyDescent="0.15">
      <c r="A31" t="s">
        <v>808</v>
      </c>
      <c r="K31" t="s">
        <v>821</v>
      </c>
      <c r="L31">
        <f>100-AVERAGE(L4:L27)</f>
        <v>2.4157461287697544</v>
      </c>
    </row>
    <row r="32" spans="1:26" x14ac:dyDescent="0.15">
      <c r="A32" t="s">
        <v>812</v>
      </c>
    </row>
    <row r="33" spans="1:1" x14ac:dyDescent="0.15">
      <c r="A33" t="s">
        <v>818</v>
      </c>
    </row>
  </sheetData>
  <pageMargins left="0.75" right="0.75" top="1" bottom="1" header="0.5" footer="0.5"/>
  <pageSetup paperSize="9" orientation="portrait" horizontalDpi="4294967292" verticalDpi="4294967292"/>
  <headerFooter alignWithMargins="0"/>
  <drawing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3C7128-B0B0-6640-87E7-04347CF7FFC2}">
  <sheetPr>
    <tabColor rgb="FFFF0000"/>
  </sheetPr>
  <dimension ref="A1:AB40"/>
  <sheetViews>
    <sheetView tabSelected="1" zoomScale="80" zoomScaleNormal="80" workbookViewId="0">
      <selection activeCell="A4" sqref="A4"/>
    </sheetView>
  </sheetViews>
  <sheetFormatPr baseColWidth="10" defaultColWidth="11" defaultRowHeight="13" x14ac:dyDescent="0.15"/>
  <cols>
    <col min="1" max="1" width="20.33203125" customWidth="1"/>
    <col min="2" max="2" width="6.6640625" customWidth="1"/>
    <col min="3" max="3" width="14.83203125" style="124" customWidth="1"/>
    <col min="4" max="4" width="34" bestFit="1" customWidth="1"/>
    <col min="5" max="6" width="18.1640625" customWidth="1"/>
    <col min="7" max="7" width="34.6640625" style="124" customWidth="1"/>
    <col min="8" max="8" width="9.33203125" style="124" customWidth="1"/>
    <col min="9" max="10" width="35.33203125" customWidth="1"/>
    <col min="11" max="11" width="20.83203125" customWidth="1"/>
    <col min="12" max="12" width="14" style="124" customWidth="1"/>
    <col min="13" max="13" width="24.1640625" style="124" customWidth="1"/>
    <col min="14" max="14" width="15.5" style="124" customWidth="1"/>
    <col min="15" max="15" width="32.83203125" customWidth="1"/>
    <col min="16" max="16" width="10.83203125" style="124"/>
    <col min="17" max="17" width="13.5" style="124" customWidth="1"/>
    <col min="18" max="18" width="31.1640625" style="124" customWidth="1"/>
    <col min="19" max="19" width="30.6640625" style="221" customWidth="1"/>
    <col min="20" max="20" width="40.83203125" style="124" customWidth="1"/>
    <col min="21" max="21" width="14.6640625" style="221" customWidth="1"/>
    <col min="22" max="22" width="28.5" style="124" customWidth="1"/>
    <col min="23" max="23" width="27" style="221" customWidth="1"/>
    <col min="24" max="24" width="39" style="124" customWidth="1"/>
    <col min="25" max="25" width="14.6640625" customWidth="1"/>
    <col min="26" max="26" width="49.5" style="124" customWidth="1"/>
    <col min="27" max="27" width="18.83203125" customWidth="1"/>
  </cols>
  <sheetData>
    <row r="1" spans="1:28" s="277" customFormat="1" ht="15" x14ac:dyDescent="0.2">
      <c r="A1" s="277" t="s">
        <v>823</v>
      </c>
      <c r="B1" s="277" t="s">
        <v>824</v>
      </c>
      <c r="C1" s="316" t="s">
        <v>964</v>
      </c>
      <c r="D1" s="277" t="s">
        <v>947</v>
      </c>
      <c r="E1" s="278" t="s">
        <v>825</v>
      </c>
      <c r="F1" s="278"/>
      <c r="G1" s="279" t="s">
        <v>757</v>
      </c>
      <c r="H1" s="280" t="s">
        <v>965</v>
      </c>
      <c r="I1" s="281" t="s">
        <v>948</v>
      </c>
      <c r="J1" s="281" t="s">
        <v>966</v>
      </c>
      <c r="K1" s="282" t="s">
        <v>826</v>
      </c>
      <c r="L1" s="282" t="s">
        <v>967</v>
      </c>
      <c r="M1" s="282" t="s">
        <v>827</v>
      </c>
      <c r="N1" s="282" t="s">
        <v>968</v>
      </c>
      <c r="O1" s="283" t="s">
        <v>116</v>
      </c>
      <c r="P1" s="284" t="s">
        <v>828</v>
      </c>
      <c r="Q1" s="285" t="s">
        <v>969</v>
      </c>
      <c r="R1" s="286" t="s">
        <v>949</v>
      </c>
      <c r="S1" s="287" t="s">
        <v>970</v>
      </c>
      <c r="T1" s="286" t="s">
        <v>950</v>
      </c>
      <c r="U1" s="286" t="s">
        <v>971</v>
      </c>
      <c r="V1" s="286" t="s">
        <v>951</v>
      </c>
      <c r="W1" s="287" t="s">
        <v>972</v>
      </c>
      <c r="X1" s="286" t="s">
        <v>952</v>
      </c>
      <c r="Y1" s="277" t="s">
        <v>973</v>
      </c>
      <c r="Z1" s="286" t="s">
        <v>953</v>
      </c>
      <c r="AA1" s="286" t="s">
        <v>974</v>
      </c>
      <c r="AB1" s="288"/>
    </row>
    <row r="2" spans="1:28" s="297" customFormat="1" ht="15" x14ac:dyDescent="0.2">
      <c r="A2" s="289" t="s">
        <v>756</v>
      </c>
      <c r="B2" s="289" t="s">
        <v>851</v>
      </c>
      <c r="C2" s="289"/>
      <c r="D2" s="289"/>
      <c r="E2" s="290" t="s">
        <v>829</v>
      </c>
      <c r="F2" s="290"/>
      <c r="G2" s="291"/>
      <c r="H2" s="290"/>
      <c r="I2" s="292" t="s">
        <v>946</v>
      </c>
      <c r="J2" s="292"/>
      <c r="K2" s="293" t="s">
        <v>830</v>
      </c>
      <c r="L2" s="290"/>
      <c r="M2" s="290" t="s">
        <v>831</v>
      </c>
      <c r="N2" s="290"/>
      <c r="O2" s="294"/>
      <c r="P2" s="295"/>
      <c r="Q2" s="290"/>
      <c r="R2" s="296" t="s">
        <v>832</v>
      </c>
      <c r="S2" s="290"/>
      <c r="T2" s="296" t="s">
        <v>833</v>
      </c>
      <c r="U2" s="290"/>
      <c r="V2" s="296" t="s">
        <v>834</v>
      </c>
      <c r="W2" s="290"/>
      <c r="X2" s="296" t="s">
        <v>835</v>
      </c>
      <c r="Y2" s="290"/>
      <c r="Z2" s="296" t="s">
        <v>836</v>
      </c>
      <c r="AA2" s="290"/>
      <c r="AB2" s="290"/>
    </row>
    <row r="3" spans="1:28" s="298" customFormat="1" ht="15" x14ac:dyDescent="0.2">
      <c r="A3" s="298" t="s">
        <v>945</v>
      </c>
      <c r="C3" s="277" t="s">
        <v>954</v>
      </c>
      <c r="E3" s="315" t="s">
        <v>960</v>
      </c>
      <c r="F3" s="315"/>
      <c r="G3" s="299" t="s">
        <v>955</v>
      </c>
      <c r="H3" s="300"/>
      <c r="I3" s="292" t="s">
        <v>946</v>
      </c>
      <c r="J3" s="301"/>
      <c r="K3" s="293" t="s">
        <v>830</v>
      </c>
      <c r="L3" s="302"/>
      <c r="M3" s="290" t="s">
        <v>831</v>
      </c>
      <c r="N3" s="301"/>
      <c r="O3" s="301" t="s">
        <v>956</v>
      </c>
      <c r="P3" s="303" t="s">
        <v>957</v>
      </c>
      <c r="Q3" s="304"/>
      <c r="R3" s="296" t="s">
        <v>832</v>
      </c>
      <c r="S3" s="305"/>
      <c r="T3" s="296" t="s">
        <v>833</v>
      </c>
      <c r="U3" s="306"/>
      <c r="V3" s="296" t="s">
        <v>834</v>
      </c>
      <c r="W3" s="305"/>
      <c r="X3" s="296" t="s">
        <v>835</v>
      </c>
      <c r="Y3" s="306"/>
      <c r="Z3" s="296" t="s">
        <v>836</v>
      </c>
      <c r="AA3" s="306"/>
      <c r="AB3" s="306"/>
    </row>
    <row r="4" spans="1:28" s="212" customFormat="1" ht="18" customHeight="1" x14ac:dyDescent="0.2">
      <c r="A4" s="211" t="s">
        <v>403</v>
      </c>
      <c r="C4" s="307" t="s">
        <v>837</v>
      </c>
      <c r="D4" s="307"/>
      <c r="E4" s="307" t="s">
        <v>838</v>
      </c>
      <c r="F4" s="307"/>
      <c r="G4" s="308">
        <v>1</v>
      </c>
      <c r="H4" s="308"/>
      <c r="I4" s="309" t="s">
        <v>839</v>
      </c>
      <c r="J4" s="309"/>
      <c r="K4" s="310" t="s">
        <v>958</v>
      </c>
      <c r="L4" s="311"/>
      <c r="M4" s="309">
        <v>1</v>
      </c>
      <c r="N4" s="311"/>
      <c r="O4" s="312" t="s">
        <v>944</v>
      </c>
      <c r="P4" s="313" t="s">
        <v>840</v>
      </c>
      <c r="Q4" s="309"/>
      <c r="R4" s="307" t="s">
        <v>959</v>
      </c>
      <c r="S4" s="314"/>
      <c r="T4" s="307" t="s">
        <v>959</v>
      </c>
      <c r="U4" s="307"/>
      <c r="V4" s="307" t="s">
        <v>959</v>
      </c>
      <c r="W4" s="314"/>
      <c r="X4" s="307" t="s">
        <v>959</v>
      </c>
      <c r="Y4" s="307"/>
      <c r="Z4" s="307" t="s">
        <v>959</v>
      </c>
      <c r="AA4" s="307"/>
    </row>
    <row r="5" spans="1:28" s="212" customFormat="1" ht="18" customHeight="1" x14ac:dyDescent="0.15">
      <c r="C5" s="202" t="s">
        <v>841</v>
      </c>
      <c r="E5" s="211" t="s">
        <v>842</v>
      </c>
      <c r="F5" s="202" t="s">
        <v>843</v>
      </c>
      <c r="H5" s="205"/>
      <c r="I5" s="206">
        <v>3</v>
      </c>
      <c r="J5" s="206"/>
      <c r="K5" s="202">
        <v>5.0000000000000001E-3</v>
      </c>
      <c r="L5" s="205"/>
      <c r="M5" s="205">
        <v>5.4000000000000001E-4</v>
      </c>
      <c r="N5" s="205"/>
      <c r="O5" s="207"/>
      <c r="P5" s="239">
        <f>0.05</f>
        <v>0.05</v>
      </c>
      <c r="Q5" s="205"/>
      <c r="R5" s="209">
        <v>0.05</v>
      </c>
      <c r="S5" s="202"/>
      <c r="T5" s="263">
        <v>0.06</v>
      </c>
      <c r="U5" s="214"/>
      <c r="V5" s="263">
        <f>0.5</f>
        <v>0.5</v>
      </c>
      <c r="W5" s="202"/>
      <c r="X5" s="263">
        <v>2</v>
      </c>
      <c r="Y5" s="265"/>
      <c r="Z5" s="263">
        <v>5</v>
      </c>
    </row>
    <row r="6" spans="1:28" s="212" customFormat="1" ht="18" customHeight="1" x14ac:dyDescent="0.15">
      <c r="A6" s="208"/>
      <c r="B6" s="208"/>
      <c r="C6" s="205"/>
      <c r="D6" s="208"/>
      <c r="E6" s="211" t="s">
        <v>844</v>
      </c>
      <c r="F6" s="202" t="s">
        <v>852</v>
      </c>
      <c r="H6" s="205"/>
      <c r="I6" s="206"/>
      <c r="J6" s="206"/>
      <c r="K6" s="202"/>
      <c r="L6" s="205"/>
      <c r="M6" s="205"/>
      <c r="N6" s="205"/>
      <c r="O6" s="212" t="s">
        <v>736</v>
      </c>
      <c r="P6" s="238" t="s">
        <v>854</v>
      </c>
      <c r="Q6" s="205"/>
      <c r="R6" s="205"/>
      <c r="S6" s="214"/>
      <c r="T6" s="205"/>
      <c r="U6" s="202"/>
      <c r="V6" s="205"/>
      <c r="W6" s="214"/>
      <c r="X6" s="205"/>
      <c r="Z6" s="205"/>
    </row>
    <row r="7" spans="1:28" s="211" customFormat="1" ht="18" customHeight="1" x14ac:dyDescent="0.2">
      <c r="C7" s="202"/>
      <c r="E7" s="202" t="s">
        <v>845</v>
      </c>
      <c r="F7" s="202" t="s">
        <v>846</v>
      </c>
      <c r="H7" s="202"/>
      <c r="I7" s="214"/>
      <c r="J7" s="214"/>
      <c r="K7" s="307" t="s">
        <v>962</v>
      </c>
      <c r="L7" s="202"/>
      <c r="M7" s="307" t="s">
        <v>962</v>
      </c>
      <c r="N7" s="202"/>
      <c r="P7" s="238" t="s">
        <v>855</v>
      </c>
      <c r="Q7" s="202"/>
      <c r="R7" s="202" t="s">
        <v>940</v>
      </c>
      <c r="S7" s="214"/>
      <c r="T7" s="202" t="s">
        <v>940</v>
      </c>
      <c r="U7" s="202"/>
      <c r="V7" s="202" t="s">
        <v>940</v>
      </c>
      <c r="W7" s="214"/>
      <c r="X7" s="202" t="s">
        <v>847</v>
      </c>
      <c r="Y7" s="264"/>
      <c r="Z7" s="202" t="s">
        <v>848</v>
      </c>
      <c r="AA7" s="264"/>
    </row>
    <row r="8" spans="1:28" s="212" customFormat="1" ht="18" customHeight="1" x14ac:dyDescent="0.15">
      <c r="C8" s="205"/>
      <c r="E8" s="211" t="s">
        <v>849</v>
      </c>
      <c r="F8" s="205"/>
      <c r="H8" s="205"/>
      <c r="I8" s="214" t="s">
        <v>943</v>
      </c>
      <c r="J8" s="214"/>
      <c r="K8" s="205"/>
      <c r="L8" s="205"/>
      <c r="M8" s="205"/>
      <c r="N8" s="205"/>
      <c r="O8" s="207"/>
      <c r="P8" s="240"/>
      <c r="Q8" s="205"/>
      <c r="R8" s="205"/>
      <c r="S8" s="214"/>
      <c r="T8" s="205"/>
      <c r="U8" s="202"/>
      <c r="V8" s="205"/>
      <c r="W8" s="214"/>
      <c r="X8" s="205"/>
      <c r="Z8" s="205"/>
    </row>
    <row r="9" spans="1:28" s="212" customFormat="1" ht="18" customHeight="1" x14ac:dyDescent="0.2">
      <c r="C9" s="205"/>
      <c r="E9" s="211" t="s">
        <v>850</v>
      </c>
      <c r="F9" s="307" t="s">
        <v>961</v>
      </c>
      <c r="H9" s="205"/>
      <c r="I9" s="206"/>
      <c r="J9" s="206"/>
      <c r="K9" s="205"/>
      <c r="L9" s="205"/>
      <c r="M9" s="205"/>
      <c r="N9" s="205"/>
      <c r="O9" s="207"/>
      <c r="P9" s="240"/>
      <c r="Q9" s="205"/>
      <c r="R9" s="205"/>
      <c r="S9" s="214"/>
      <c r="T9" s="205"/>
      <c r="U9" s="202"/>
      <c r="V9" s="205"/>
      <c r="W9" s="214"/>
      <c r="X9" s="205"/>
      <c r="Z9" s="205"/>
    </row>
    <row r="10" spans="1:28" s="203" customFormat="1" ht="18" customHeight="1" x14ac:dyDescent="0.15">
      <c r="A10" s="204">
        <v>2010</v>
      </c>
      <c r="C10" s="202">
        <v>32</v>
      </c>
      <c r="D10" s="204" t="s">
        <v>963</v>
      </c>
      <c r="G10" s="204">
        <v>1</v>
      </c>
      <c r="H10" s="204">
        <v>1</v>
      </c>
      <c r="I10" s="124">
        <v>31.8081</v>
      </c>
      <c r="J10" s="124">
        <v>1</v>
      </c>
      <c r="K10" s="216">
        <v>9.4095999999999993</v>
      </c>
      <c r="L10" s="204">
        <v>1</v>
      </c>
      <c r="M10" s="222">
        <v>34.668130180379002</v>
      </c>
      <c r="N10" s="204">
        <v>1</v>
      </c>
      <c r="O10" s="217">
        <v>38971.083333333336</v>
      </c>
      <c r="P10" s="204">
        <v>0.5</v>
      </c>
      <c r="Q10" s="204">
        <v>2</v>
      </c>
      <c r="R10" s="241">
        <f>'dilutions nuts final'!X4</f>
        <v>14.175219136047122</v>
      </c>
      <c r="S10" s="202">
        <v>1</v>
      </c>
      <c r="T10" s="241">
        <f>'dilutions nuts final'!Y4</f>
        <v>1.0177119370063681</v>
      </c>
      <c r="U10" s="202">
        <v>2</v>
      </c>
      <c r="V10" s="241">
        <f>'dilutions nuts final'!Z4</f>
        <v>3.1584115826542623</v>
      </c>
      <c r="W10" s="202">
        <v>1</v>
      </c>
      <c r="X10" s="241">
        <f>'DIC-alk'!AD137</f>
        <v>2288.4963477388883</v>
      </c>
      <c r="Y10" s="204">
        <v>2</v>
      </c>
      <c r="Z10" s="204">
        <f>'DIC-alk'!AE137</f>
        <v>2158.1091105460732</v>
      </c>
      <c r="AA10" s="204">
        <v>4</v>
      </c>
    </row>
    <row r="11" spans="1:28" s="203" customFormat="1" ht="18" customHeight="1" x14ac:dyDescent="0.15">
      <c r="A11" s="204">
        <v>2010</v>
      </c>
      <c r="C11" s="202">
        <v>32</v>
      </c>
      <c r="D11" s="204" t="s">
        <v>963</v>
      </c>
      <c r="G11" s="204">
        <v>3</v>
      </c>
      <c r="H11" s="204">
        <v>1</v>
      </c>
      <c r="I11" s="124">
        <v>33.728499999999997</v>
      </c>
      <c r="J11" s="124">
        <v>1</v>
      </c>
      <c r="K11" s="216">
        <v>9.1437000000000008</v>
      </c>
      <c r="L11" s="204">
        <v>1</v>
      </c>
      <c r="M11" s="222">
        <v>34.640397172033701</v>
      </c>
      <c r="N11" s="204">
        <v>1</v>
      </c>
      <c r="O11" s="217">
        <v>38980.083333333336</v>
      </c>
      <c r="P11" s="204">
        <v>0.5</v>
      </c>
      <c r="Q11" s="204">
        <v>2</v>
      </c>
      <c r="R11" s="241">
        <f>'dilutions nuts final'!X5</f>
        <v>14.854241558992676</v>
      </c>
      <c r="S11" s="202">
        <v>1</v>
      </c>
      <c r="T11" s="241">
        <f>'dilutions nuts final'!Y5</f>
        <v>1.0359141282379651</v>
      </c>
      <c r="U11" s="202">
        <v>2</v>
      </c>
      <c r="V11" s="241">
        <f>'dilutions nuts final'!Z5</f>
        <v>3.5701295968815892</v>
      </c>
      <c r="W11" s="202">
        <v>1</v>
      </c>
      <c r="X11" s="241">
        <f>'DIC-alk'!AD138</f>
        <v>2291.2609444584532</v>
      </c>
      <c r="Y11" s="204">
        <v>2</v>
      </c>
      <c r="Z11" s="204">
        <f>'DIC-alk'!AE138</f>
        <v>2146.6094128597597</v>
      </c>
      <c r="AA11" s="204">
        <v>4</v>
      </c>
    </row>
    <row r="12" spans="1:28" s="203" customFormat="1" ht="18" customHeight="1" x14ac:dyDescent="0.15">
      <c r="A12" s="204">
        <v>2010</v>
      </c>
      <c r="C12" s="202">
        <v>32</v>
      </c>
      <c r="D12" s="204" t="s">
        <v>963</v>
      </c>
      <c r="G12" s="204">
        <v>5</v>
      </c>
      <c r="H12" s="204">
        <v>1</v>
      </c>
      <c r="I12" s="124">
        <v>34.001199999999997</v>
      </c>
      <c r="J12" s="124">
        <v>1</v>
      </c>
      <c r="K12" s="216">
        <v>9.0929000000000002</v>
      </c>
      <c r="L12" s="204">
        <v>1</v>
      </c>
      <c r="M12" s="222">
        <v>34.645406476979502</v>
      </c>
      <c r="N12" s="204">
        <v>1</v>
      </c>
      <c r="O12" s="217">
        <v>38989.083333333336</v>
      </c>
      <c r="P12" s="204">
        <v>0.5</v>
      </c>
      <c r="Q12" s="204">
        <v>2</v>
      </c>
      <c r="R12" s="241">
        <f>'dilutions nuts final'!X6</f>
        <v>14.588165032395802</v>
      </c>
      <c r="S12" s="202">
        <v>1</v>
      </c>
      <c r="T12" s="263">
        <f>'dilutions nuts final'!Y6</f>
        <v>3.8915645011690017</v>
      </c>
      <c r="U12" s="202">
        <v>4</v>
      </c>
      <c r="V12" s="263">
        <f>'dilutions nuts final'!Z6</f>
        <v>4.0494797159003273</v>
      </c>
      <c r="W12" s="202">
        <v>2</v>
      </c>
      <c r="X12" s="241">
        <f>'DIC-alk'!AD139</f>
        <v>2209.5632570780785</v>
      </c>
      <c r="Y12" s="204">
        <v>4</v>
      </c>
      <c r="Z12" s="204">
        <f>'DIC-alk'!AE139</f>
        <v>2173.6753442937534</v>
      </c>
      <c r="AA12" s="204">
        <v>4</v>
      </c>
    </row>
    <row r="13" spans="1:28" s="203" customFormat="1" ht="18" customHeight="1" x14ac:dyDescent="0.15">
      <c r="A13" s="204">
        <v>2010</v>
      </c>
      <c r="C13" s="202">
        <v>32</v>
      </c>
      <c r="D13" s="204" t="s">
        <v>963</v>
      </c>
      <c r="G13" s="204">
        <v>7</v>
      </c>
      <c r="H13" s="204">
        <v>1</v>
      </c>
      <c r="I13" s="124">
        <v>33.416400000000003</v>
      </c>
      <c r="J13" s="124">
        <v>1</v>
      </c>
      <c r="K13" s="216">
        <v>8.9845000000000006</v>
      </c>
      <c r="L13" s="204">
        <v>1</v>
      </c>
      <c r="M13" s="222">
        <v>34.611359135843003</v>
      </c>
      <c r="N13" s="204">
        <v>1</v>
      </c>
      <c r="O13" s="217">
        <v>38998.083333333336</v>
      </c>
      <c r="P13" s="204">
        <v>0.5</v>
      </c>
      <c r="Q13" s="204">
        <v>2</v>
      </c>
      <c r="R13" s="241">
        <f>'dilutions nuts final'!X7</f>
        <v>15.090161413217665</v>
      </c>
      <c r="S13" s="202">
        <v>1</v>
      </c>
      <c r="T13" s="241">
        <f>'dilutions nuts final'!Y7</f>
        <v>1.107226456101392</v>
      </c>
      <c r="U13" s="202">
        <v>2</v>
      </c>
      <c r="V13" s="241">
        <f>'dilutions nuts final'!Z7</f>
        <v>3.7696464508300576</v>
      </c>
      <c r="W13" s="202">
        <v>1</v>
      </c>
      <c r="X13" s="241">
        <f>'DIC-alk'!AD140</f>
        <v>2279.3054997518307</v>
      </c>
      <c r="Y13" s="204">
        <v>3</v>
      </c>
      <c r="Z13" s="204">
        <f>'DIC-alk'!AE140</f>
        <v>2152.4306527816952</v>
      </c>
      <c r="AA13" s="204">
        <v>4</v>
      </c>
    </row>
    <row r="14" spans="1:28" s="203" customFormat="1" ht="18" customHeight="1" x14ac:dyDescent="0.15">
      <c r="A14" s="204">
        <v>2010</v>
      </c>
      <c r="C14" s="202">
        <v>32</v>
      </c>
      <c r="D14" s="204" t="s">
        <v>963</v>
      </c>
      <c r="G14" s="204">
        <v>9</v>
      </c>
      <c r="H14" s="204">
        <v>1</v>
      </c>
      <c r="I14" s="124">
        <v>35.475099999999998</v>
      </c>
      <c r="J14" s="124">
        <v>1</v>
      </c>
      <c r="K14" s="216">
        <v>9.3003</v>
      </c>
      <c r="L14" s="204">
        <v>1</v>
      </c>
      <c r="M14" s="222">
        <v>34.675573762925602</v>
      </c>
      <c r="N14" s="204">
        <v>1</v>
      </c>
      <c r="O14" s="217">
        <v>39007.083333333336</v>
      </c>
      <c r="P14" s="204">
        <v>0.5</v>
      </c>
      <c r="Q14" s="204">
        <v>2</v>
      </c>
      <c r="R14" s="241">
        <f>'dilutions nuts final'!X8</f>
        <v>14.414528063339642</v>
      </c>
      <c r="S14" s="202">
        <v>1</v>
      </c>
      <c r="T14" s="241">
        <f>'dilutions nuts final'!Y8</f>
        <v>1.0508526685435728</v>
      </c>
      <c r="U14" s="202">
        <v>2</v>
      </c>
      <c r="V14" s="241">
        <f>'dilutions nuts final'!Z8</f>
        <v>3.6571205200305839</v>
      </c>
      <c r="W14" s="202">
        <v>1</v>
      </c>
      <c r="X14" s="241">
        <f>'DIC-alk'!AD141</f>
        <v>2290.0553156186197</v>
      </c>
      <c r="Y14" s="204">
        <v>2</v>
      </c>
      <c r="Z14" s="204">
        <f>'DIC-alk'!AE141</f>
        <v>2172.3357576232711</v>
      </c>
      <c r="AA14" s="204">
        <v>4</v>
      </c>
    </row>
    <row r="15" spans="1:28" s="203" customFormat="1" ht="18" customHeight="1" x14ac:dyDescent="0.15">
      <c r="A15" s="204">
        <v>2010</v>
      </c>
      <c r="C15" s="202">
        <v>32</v>
      </c>
      <c r="D15" s="204" t="s">
        <v>963</v>
      </c>
      <c r="G15" s="204">
        <v>11</v>
      </c>
      <c r="H15" s="204">
        <v>1</v>
      </c>
      <c r="I15" s="124">
        <v>37.200200000000002</v>
      </c>
      <c r="J15" s="124">
        <v>1</v>
      </c>
      <c r="K15" s="216">
        <v>9.3720999999999997</v>
      </c>
      <c r="L15" s="204">
        <v>1</v>
      </c>
      <c r="M15" s="222">
        <v>34.657432811458399</v>
      </c>
      <c r="N15" s="204">
        <v>1</v>
      </c>
      <c r="O15" s="217">
        <v>39016.083333333336</v>
      </c>
      <c r="P15" s="204">
        <v>0.5</v>
      </c>
      <c r="Q15" s="204">
        <v>2</v>
      </c>
      <c r="R15" s="241">
        <f>'dilutions nuts final'!X9</f>
        <v>13.954785885438669</v>
      </c>
      <c r="S15" s="202">
        <v>1</v>
      </c>
      <c r="T15" s="241">
        <f>'dilutions nuts final'!Y9</f>
        <v>1.1358667861569038</v>
      </c>
      <c r="U15" s="202">
        <v>3</v>
      </c>
      <c r="V15" s="241">
        <f>'dilutions nuts final'!Z9</f>
        <v>3.6844285440166749</v>
      </c>
      <c r="W15" s="202">
        <v>1</v>
      </c>
      <c r="X15" s="241">
        <f>'DIC-alk'!AD142</f>
        <v>2335.8885376332291</v>
      </c>
      <c r="Y15" s="204">
        <v>3</v>
      </c>
      <c r="Z15" s="204">
        <f>'DIC-alk'!AE142</f>
        <v>2139.3109431052121</v>
      </c>
      <c r="AA15" s="204">
        <v>4</v>
      </c>
    </row>
    <row r="16" spans="1:28" s="203" customFormat="1" ht="18" customHeight="1" x14ac:dyDescent="0.15">
      <c r="A16" s="204">
        <v>2010</v>
      </c>
      <c r="C16" s="202">
        <v>32</v>
      </c>
      <c r="D16" s="204" t="s">
        <v>963</v>
      </c>
      <c r="G16" s="204">
        <v>13</v>
      </c>
      <c r="H16" s="204">
        <v>1</v>
      </c>
      <c r="I16" s="124">
        <v>38.217500000000001</v>
      </c>
      <c r="J16" s="124">
        <v>1</v>
      </c>
      <c r="K16" s="216">
        <v>9.9720999999999993</v>
      </c>
      <c r="L16" s="204">
        <v>1</v>
      </c>
      <c r="M16" s="222">
        <v>34.744755706654999</v>
      </c>
      <c r="N16" s="204">
        <v>1</v>
      </c>
      <c r="O16" s="217">
        <v>39025.083333333336</v>
      </c>
      <c r="P16" s="204">
        <v>0.5</v>
      </c>
      <c r="Q16" s="204">
        <v>2</v>
      </c>
      <c r="R16" s="241">
        <f>'dilutions nuts final'!X10</f>
        <v>11.951947369153874</v>
      </c>
      <c r="S16" s="202">
        <v>1</v>
      </c>
      <c r="T16" s="241">
        <f>'dilutions nuts final'!Y10</f>
        <v>1.1760678786869607</v>
      </c>
      <c r="U16" s="202">
        <v>3</v>
      </c>
      <c r="V16" s="241">
        <f>'dilutions nuts final'!Z10</f>
        <v>3.4137130731428074</v>
      </c>
      <c r="W16" s="202">
        <v>1</v>
      </c>
      <c r="X16" s="241">
        <f>'DIC-alk'!AD143</f>
        <v>2338.3949176003266</v>
      </c>
      <c r="Y16" s="204">
        <v>3</v>
      </c>
      <c r="Z16" s="204">
        <f>'DIC-alk'!AE143</f>
        <v>2166.1076799910516</v>
      </c>
      <c r="AA16" s="204">
        <v>4</v>
      </c>
    </row>
    <row r="17" spans="1:27" s="269" customFormat="1" ht="18" customHeight="1" x14ac:dyDescent="0.15">
      <c r="A17" s="213">
        <v>2010</v>
      </c>
      <c r="C17" s="213">
        <v>32</v>
      </c>
      <c r="D17" s="204" t="s">
        <v>963</v>
      </c>
      <c r="G17" s="213">
        <v>15</v>
      </c>
      <c r="H17" s="213">
        <v>1</v>
      </c>
      <c r="I17" s="270">
        <v>49.567900000000002</v>
      </c>
      <c r="J17" s="124">
        <v>1</v>
      </c>
      <c r="K17" s="271">
        <v>11.113</v>
      </c>
      <c r="L17" s="213">
        <v>1</v>
      </c>
      <c r="M17" s="272">
        <v>35.0018394183871</v>
      </c>
      <c r="N17" s="213">
        <v>1</v>
      </c>
      <c r="O17" s="273">
        <v>39034.083333333336</v>
      </c>
      <c r="P17" s="274">
        <v>0.5</v>
      </c>
      <c r="Q17" s="274">
        <v>2</v>
      </c>
      <c r="R17" s="275">
        <f>'dilutions nuts final'!X11</f>
        <v>9.4049456323710707</v>
      </c>
      <c r="S17" s="213">
        <v>1</v>
      </c>
      <c r="T17" s="275">
        <f>'dilutions nuts final'!Y11</f>
        <v>0.78931344927484248</v>
      </c>
      <c r="U17" s="213">
        <v>3</v>
      </c>
      <c r="V17" s="275">
        <f>'dilutions nuts final'!Z11</f>
        <v>2.8432285526390988</v>
      </c>
      <c r="W17" s="213">
        <v>1</v>
      </c>
      <c r="X17" s="275">
        <f>'DIC-alk'!AD144</f>
        <v>2360.7385336597217</v>
      </c>
      <c r="Y17" s="274">
        <v>3</v>
      </c>
      <c r="Z17" s="274">
        <f>'DIC-alk'!AE144</f>
        <v>2261.4751581402493</v>
      </c>
      <c r="AA17" s="274">
        <v>4</v>
      </c>
    </row>
    <row r="18" spans="1:27" s="203" customFormat="1" ht="18" customHeight="1" x14ac:dyDescent="0.15">
      <c r="A18" s="204">
        <v>2010</v>
      </c>
      <c r="C18" s="202">
        <v>32</v>
      </c>
      <c r="D18" s="204" t="s">
        <v>963</v>
      </c>
      <c r="G18" s="204">
        <v>17</v>
      </c>
      <c r="H18" s="204">
        <v>1</v>
      </c>
      <c r="I18" s="124">
        <v>35.624200000000002</v>
      </c>
      <c r="J18" s="124">
        <v>1</v>
      </c>
      <c r="K18" s="216">
        <v>9.7614000000000001</v>
      </c>
      <c r="L18" s="204">
        <v>1</v>
      </c>
      <c r="M18" s="222">
        <v>34.640104410260001</v>
      </c>
      <c r="N18" s="204">
        <v>1</v>
      </c>
      <c r="O18" s="217">
        <v>39043.083333333336</v>
      </c>
      <c r="P18" s="204">
        <v>0.5</v>
      </c>
      <c r="Q18" s="204">
        <v>2</v>
      </c>
      <c r="R18" s="241">
        <f>'dilutions nuts final'!X12</f>
        <v>12.772245681252279</v>
      </c>
      <c r="S18" s="202">
        <v>1</v>
      </c>
      <c r="T18" s="241">
        <f>'dilutions nuts final'!Y12</f>
        <v>1.1058627173989641</v>
      </c>
      <c r="U18" s="202">
        <v>3</v>
      </c>
      <c r="V18" s="241">
        <f>'dilutions nuts final'!Z12</f>
        <v>3.0491310576503445</v>
      </c>
      <c r="W18" s="202">
        <v>1</v>
      </c>
      <c r="X18" s="241">
        <f>'DIC-alk'!AD145</f>
        <v>2345.1293340011321</v>
      </c>
      <c r="Y18" s="204">
        <v>3</v>
      </c>
      <c r="Z18" s="204">
        <f>'DIC-alk'!AE145</f>
        <v>2132.3506966213868</v>
      </c>
      <c r="AA18" s="204">
        <v>4</v>
      </c>
    </row>
    <row r="19" spans="1:27" s="203" customFormat="1" ht="18" customHeight="1" x14ac:dyDescent="0.15">
      <c r="A19" s="204">
        <v>2010</v>
      </c>
      <c r="C19" s="202">
        <v>32</v>
      </c>
      <c r="D19" s="204" t="s">
        <v>963</v>
      </c>
      <c r="G19" s="204">
        <v>19</v>
      </c>
      <c r="H19" s="204">
        <v>1</v>
      </c>
      <c r="I19" s="124">
        <v>35.589599999999997</v>
      </c>
      <c r="J19" s="124">
        <v>1</v>
      </c>
      <c r="K19" s="216">
        <v>10.06</v>
      </c>
      <c r="L19" s="204">
        <v>1</v>
      </c>
      <c r="M19" s="222">
        <v>34.6034152727118</v>
      </c>
      <c r="N19" s="204">
        <v>1</v>
      </c>
      <c r="O19" s="217">
        <v>39052.083333333336</v>
      </c>
      <c r="P19" s="204">
        <v>0.5</v>
      </c>
      <c r="Q19" s="204">
        <v>2</v>
      </c>
      <c r="R19" s="241">
        <f>'dilutions nuts final'!X13</f>
        <v>12.018587421411841</v>
      </c>
      <c r="S19" s="202">
        <v>1</v>
      </c>
      <c r="T19" s="241">
        <f>'dilutions nuts final'!Y13</f>
        <v>1.2335161587799597</v>
      </c>
      <c r="U19" s="202">
        <v>3</v>
      </c>
      <c r="V19" s="241">
        <f>'dilutions nuts final'!Z13</f>
        <v>2.3726327809269265</v>
      </c>
      <c r="W19" s="202">
        <v>1</v>
      </c>
      <c r="X19" s="241">
        <f>'DIC-alk'!AD146</f>
        <v>2258.559968207092</v>
      </c>
      <c r="Y19" s="204">
        <v>4</v>
      </c>
      <c r="Z19" s="204">
        <f>'DIC-alk'!AE146</f>
        <v>2132.4551933997609</v>
      </c>
      <c r="AA19" s="204">
        <v>4</v>
      </c>
    </row>
    <row r="20" spans="1:27" s="203" customFormat="1" ht="18" customHeight="1" x14ac:dyDescent="0.15">
      <c r="A20" s="204">
        <v>2010</v>
      </c>
      <c r="C20" s="202">
        <v>32</v>
      </c>
      <c r="D20" s="204" t="s">
        <v>963</v>
      </c>
      <c r="G20" s="204">
        <v>21</v>
      </c>
      <c r="H20" s="204">
        <v>1</v>
      </c>
      <c r="I20" s="124">
        <v>35.237400000000001</v>
      </c>
      <c r="J20" s="124">
        <v>1</v>
      </c>
      <c r="K20" s="216">
        <v>10.308999999999999</v>
      </c>
      <c r="L20" s="204">
        <v>1</v>
      </c>
      <c r="M20" s="222">
        <v>34.631468534639602</v>
      </c>
      <c r="N20" s="204">
        <v>1</v>
      </c>
      <c r="O20" s="217">
        <v>39061.083333333336</v>
      </c>
      <c r="P20" s="204">
        <v>0.5</v>
      </c>
      <c r="Q20" s="204">
        <v>2</v>
      </c>
      <c r="R20" s="241">
        <f>'dilutions nuts final'!X14</f>
        <v>11.647637767896869</v>
      </c>
      <c r="S20" s="202">
        <v>1</v>
      </c>
      <c r="T20" s="241">
        <f>'dilutions nuts final'!Y14</f>
        <v>0.98746527579669763</v>
      </c>
      <c r="U20" s="202">
        <v>3</v>
      </c>
      <c r="V20" s="241">
        <f>'dilutions nuts final'!Z14</f>
        <v>2.6285884086502356</v>
      </c>
      <c r="W20" s="202">
        <v>1</v>
      </c>
      <c r="X20" s="241">
        <f>'DIC-alk'!AD147</f>
        <v>2279.520787635694</v>
      </c>
      <c r="Y20" s="204">
        <v>3</v>
      </c>
      <c r="Z20" s="204">
        <f>'DIC-alk'!AE147</f>
        <v>2117.8125081933144</v>
      </c>
      <c r="AA20" s="204">
        <v>3</v>
      </c>
    </row>
    <row r="21" spans="1:27" s="203" customFormat="1" ht="18" customHeight="1" x14ac:dyDescent="0.15">
      <c r="A21" s="204">
        <v>2010</v>
      </c>
      <c r="C21" s="202">
        <v>32</v>
      </c>
      <c r="D21" s="204" t="s">
        <v>963</v>
      </c>
      <c r="G21" s="204">
        <v>23</v>
      </c>
      <c r="H21" s="204">
        <v>1</v>
      </c>
      <c r="I21" s="124">
        <v>36.036000000000001</v>
      </c>
      <c r="J21" s="124">
        <v>1</v>
      </c>
      <c r="K21" s="216">
        <v>10.497</v>
      </c>
      <c r="L21" s="204">
        <v>1</v>
      </c>
      <c r="M21" s="222">
        <v>34.584508938390002</v>
      </c>
      <c r="N21" s="204">
        <v>1</v>
      </c>
      <c r="O21" s="217">
        <v>39070.083333333336</v>
      </c>
      <c r="P21" s="204">
        <v>0.5</v>
      </c>
      <c r="Q21" s="204">
        <v>2</v>
      </c>
      <c r="R21" s="241">
        <f>'dilutions nuts final'!X15</f>
        <v>11.550860459933252</v>
      </c>
      <c r="S21" s="202">
        <v>1</v>
      </c>
      <c r="T21" s="241">
        <f>'dilutions nuts final'!Y15</f>
        <v>0.99947109355985209</v>
      </c>
      <c r="U21" s="202">
        <v>3</v>
      </c>
      <c r="V21" s="241">
        <f>'dilutions nuts final'!Z15</f>
        <v>1.6763553793152277</v>
      </c>
      <c r="W21" s="202">
        <v>1</v>
      </c>
      <c r="X21" s="241">
        <f>'DIC-alk'!AD148</f>
        <v>2280.8918686388834</v>
      </c>
      <c r="Y21" s="204">
        <v>3</v>
      </c>
      <c r="Z21" s="204">
        <f>'DIC-alk'!AE148</f>
        <v>2122.7355030182493</v>
      </c>
      <c r="AA21" s="204">
        <v>3</v>
      </c>
    </row>
    <row r="22" spans="1:27" s="203" customFormat="1" ht="18" customHeight="1" x14ac:dyDescent="0.15">
      <c r="A22" s="204">
        <v>2010</v>
      </c>
      <c r="C22" s="202">
        <v>32</v>
      </c>
      <c r="D22" s="204" t="s">
        <v>963</v>
      </c>
      <c r="G22" s="204">
        <v>25</v>
      </c>
      <c r="H22" s="204">
        <v>1</v>
      </c>
      <c r="I22" s="124">
        <v>35.0976</v>
      </c>
      <c r="J22" s="124">
        <v>1</v>
      </c>
      <c r="K22" s="216">
        <v>10.84</v>
      </c>
      <c r="L22" s="204">
        <v>1</v>
      </c>
      <c r="M22" s="222">
        <v>34.618229713396303</v>
      </c>
      <c r="N22" s="204">
        <v>1</v>
      </c>
      <c r="O22" s="217">
        <v>39079.083333333336</v>
      </c>
      <c r="P22" s="204">
        <v>0.5</v>
      </c>
      <c r="Q22" s="204">
        <v>2</v>
      </c>
      <c r="R22" s="241">
        <f>'dilutions nuts final'!X16</f>
        <v>10.295277369887126</v>
      </c>
      <c r="S22" s="202">
        <v>1</v>
      </c>
      <c r="T22" s="241">
        <f>'dilutions nuts final'!Y16</f>
        <v>0.90044830084345984</v>
      </c>
      <c r="U22" s="202">
        <v>3</v>
      </c>
      <c r="V22" s="241">
        <f>'dilutions nuts final'!Z16</f>
        <v>1.7773114563324897</v>
      </c>
      <c r="W22" s="202">
        <v>1</v>
      </c>
      <c r="X22" s="241">
        <f>'DIC-alk'!AD149</f>
        <v>2293.6433357534424</v>
      </c>
      <c r="Y22" s="204">
        <v>2</v>
      </c>
      <c r="Z22" s="204">
        <f>'DIC-alk'!AE149</f>
        <v>2118.5571036346864</v>
      </c>
      <c r="AA22" s="204">
        <v>3</v>
      </c>
    </row>
    <row r="23" spans="1:27" s="203" customFormat="1" ht="18" customHeight="1" x14ac:dyDescent="0.15">
      <c r="A23" s="204">
        <v>2010</v>
      </c>
      <c r="C23" s="202">
        <v>32</v>
      </c>
      <c r="D23" s="204" t="s">
        <v>963</v>
      </c>
      <c r="G23" s="204">
        <v>27</v>
      </c>
      <c r="H23" s="204">
        <v>1</v>
      </c>
      <c r="I23" s="124">
        <v>35.0595</v>
      </c>
      <c r="J23" s="124">
        <v>1</v>
      </c>
      <c r="K23" s="216">
        <v>11.07</v>
      </c>
      <c r="L23" s="204">
        <v>1</v>
      </c>
      <c r="M23" s="222">
        <v>34.595143297662098</v>
      </c>
      <c r="N23" s="204">
        <v>1</v>
      </c>
      <c r="O23" s="217">
        <v>39088.083333333336</v>
      </c>
      <c r="P23" s="204">
        <v>0.5</v>
      </c>
      <c r="Q23" s="204">
        <v>2</v>
      </c>
      <c r="R23" s="241">
        <f>'dilutions nuts final'!X17</f>
        <v>10.487109731012904</v>
      </c>
      <c r="S23" s="202">
        <v>1</v>
      </c>
      <c r="T23" s="241">
        <f>'dilutions nuts final'!Y17</f>
        <v>0.94938260247077344</v>
      </c>
      <c r="U23" s="202">
        <v>3</v>
      </c>
      <c r="V23" s="241">
        <f>'dilutions nuts final'!Z17</f>
        <v>1.2469866167656303</v>
      </c>
      <c r="W23" s="202">
        <v>1</v>
      </c>
      <c r="X23" s="241">
        <f>'DIC-alk'!AD150</f>
        <v>2289.3429317015489</v>
      </c>
      <c r="Y23" s="204">
        <v>2</v>
      </c>
      <c r="Z23" s="204">
        <f>'DIC-alk'!AE150</f>
        <v>2125.8999529974772</v>
      </c>
      <c r="AA23" s="204">
        <v>3</v>
      </c>
    </row>
    <row r="24" spans="1:27" s="203" customFormat="1" ht="18" customHeight="1" x14ac:dyDescent="0.15">
      <c r="A24" s="204">
        <v>2010</v>
      </c>
      <c r="C24" s="202">
        <v>32</v>
      </c>
      <c r="D24" s="204" t="s">
        <v>963</v>
      </c>
      <c r="G24" s="204">
        <v>29</v>
      </c>
      <c r="H24" s="204">
        <v>1</v>
      </c>
      <c r="I24" s="124">
        <v>35.221899999999998</v>
      </c>
      <c r="J24" s="124">
        <v>1</v>
      </c>
      <c r="K24" s="216">
        <v>10.651999999999999</v>
      </c>
      <c r="L24" s="204">
        <v>1</v>
      </c>
      <c r="M24" s="222">
        <v>34.628923466862197</v>
      </c>
      <c r="N24" s="204">
        <v>1</v>
      </c>
      <c r="O24" s="217">
        <v>39097.083333333336</v>
      </c>
      <c r="P24" s="204">
        <v>0.5</v>
      </c>
      <c r="Q24" s="204">
        <v>2</v>
      </c>
      <c r="R24" s="241">
        <f>'dilutions nuts final'!X18</f>
        <v>10.496007767403965</v>
      </c>
      <c r="S24" s="202">
        <v>1</v>
      </c>
      <c r="T24" s="241">
        <f>'dilutions nuts final'!Y18</f>
        <v>0.97548309698858493</v>
      </c>
      <c r="U24" s="202">
        <v>3</v>
      </c>
      <c r="V24" s="241">
        <f>'dilutions nuts final'!Z18</f>
        <v>1.128812819121781</v>
      </c>
      <c r="W24" s="202">
        <v>3</v>
      </c>
      <c r="X24" s="241">
        <f>'DIC-alk'!AD151</f>
        <v>2285.919806197468</v>
      </c>
      <c r="Y24" s="204">
        <v>3</v>
      </c>
      <c r="Z24" s="204">
        <f>'DIC-alk'!AE151</f>
        <v>2122.9918885682891</v>
      </c>
      <c r="AA24" s="204">
        <v>3</v>
      </c>
    </row>
    <row r="25" spans="1:27" s="203" customFormat="1" ht="18" customHeight="1" x14ac:dyDescent="0.15">
      <c r="A25" s="204">
        <v>2010</v>
      </c>
      <c r="C25" s="202">
        <v>32</v>
      </c>
      <c r="D25" s="204" t="s">
        <v>963</v>
      </c>
      <c r="G25" s="204">
        <v>31</v>
      </c>
      <c r="H25" s="204">
        <v>1</v>
      </c>
      <c r="I25" s="124">
        <v>35.1965</v>
      </c>
      <c r="J25" s="124">
        <v>1</v>
      </c>
      <c r="K25" s="216">
        <v>11.891</v>
      </c>
      <c r="L25" s="204">
        <v>1</v>
      </c>
      <c r="M25" s="222">
        <v>34.634402733510797</v>
      </c>
      <c r="N25" s="204">
        <v>1</v>
      </c>
      <c r="O25" s="217">
        <v>39106.083333333336</v>
      </c>
      <c r="P25" s="204">
        <v>0.5</v>
      </c>
      <c r="Q25" s="204">
        <v>2</v>
      </c>
      <c r="R25" s="241">
        <f>'dilutions nuts final'!X19</f>
        <v>8.9207868267795529</v>
      </c>
      <c r="S25" s="202">
        <v>1</v>
      </c>
      <c r="T25" s="241">
        <f>'dilutions nuts final'!Y19</f>
        <v>0.82466980390403022</v>
      </c>
      <c r="U25" s="202">
        <v>3</v>
      </c>
      <c r="V25" s="241">
        <f>'dilutions nuts final'!Z19</f>
        <v>0.98445198524853073</v>
      </c>
      <c r="W25" s="202">
        <v>3</v>
      </c>
      <c r="X25" s="241">
        <f>'DIC-alk'!AD152</f>
        <v>2290.9672766963472</v>
      </c>
      <c r="Y25" s="204">
        <v>2</v>
      </c>
      <c r="Z25" s="204">
        <f>'DIC-alk'!AE152</f>
        <v>2111.9564486205131</v>
      </c>
      <c r="AA25" s="204">
        <v>3</v>
      </c>
    </row>
    <row r="26" spans="1:27" s="203" customFormat="1" ht="18" customHeight="1" x14ac:dyDescent="0.15">
      <c r="A26" s="204">
        <v>2010</v>
      </c>
      <c r="C26" s="202">
        <v>32</v>
      </c>
      <c r="D26" s="204" t="s">
        <v>963</v>
      </c>
      <c r="G26" s="204">
        <v>33</v>
      </c>
      <c r="H26" s="204">
        <v>1</v>
      </c>
      <c r="I26" s="124">
        <v>35.603400000000001</v>
      </c>
      <c r="J26" s="124">
        <v>1</v>
      </c>
      <c r="K26" s="216">
        <v>11.946</v>
      </c>
      <c r="L26" s="204">
        <v>1</v>
      </c>
      <c r="M26" s="222">
        <v>34.626615463094502</v>
      </c>
      <c r="N26" s="204">
        <v>1</v>
      </c>
      <c r="O26" s="217">
        <v>39115.083333333336</v>
      </c>
      <c r="P26" s="204">
        <v>0.5</v>
      </c>
      <c r="Q26" s="204">
        <v>2</v>
      </c>
      <c r="R26" s="241">
        <f>'dilutions nuts final'!X20</f>
        <v>8.6375777956907953</v>
      </c>
      <c r="S26" s="202">
        <v>1</v>
      </c>
      <c r="T26" s="241">
        <f>'dilutions nuts final'!Y20</f>
        <v>0.80664681097248259</v>
      </c>
      <c r="U26" s="202">
        <v>3</v>
      </c>
      <c r="V26" s="241">
        <f>'dilutions nuts final'!Z20</f>
        <v>0.86911301127442586</v>
      </c>
      <c r="W26" s="202">
        <v>3</v>
      </c>
      <c r="X26" s="241">
        <f>'DIC-alk'!AD153</f>
        <v>2295.7576459196575</v>
      </c>
      <c r="Y26" s="204">
        <v>2</v>
      </c>
      <c r="Z26" s="204">
        <f>'DIC-alk'!AE153</f>
        <v>2107.3681754898489</v>
      </c>
      <c r="AA26" s="204">
        <v>3</v>
      </c>
    </row>
    <row r="27" spans="1:27" s="203" customFormat="1" ht="18" customHeight="1" x14ac:dyDescent="0.15">
      <c r="A27" s="204">
        <v>2010</v>
      </c>
      <c r="C27" s="202">
        <v>32</v>
      </c>
      <c r="D27" s="204" t="s">
        <v>963</v>
      </c>
      <c r="G27" s="204">
        <v>35</v>
      </c>
      <c r="H27" s="204">
        <v>1</v>
      </c>
      <c r="I27" s="124">
        <v>35.053199999999997</v>
      </c>
      <c r="J27" s="124">
        <v>1</v>
      </c>
      <c r="K27" s="216">
        <v>11.454000000000001</v>
      </c>
      <c r="L27" s="204">
        <v>1</v>
      </c>
      <c r="M27" s="222">
        <v>34.640717348184303</v>
      </c>
      <c r="N27" s="204">
        <v>1</v>
      </c>
      <c r="O27" s="217">
        <v>39124.083333333336</v>
      </c>
      <c r="P27" s="204">
        <v>0.5</v>
      </c>
      <c r="Q27" s="204">
        <v>2</v>
      </c>
      <c r="R27" s="241">
        <f>'dilutions nuts final'!X21</f>
        <v>9.5253287819271009</v>
      </c>
      <c r="S27" s="202">
        <v>1</v>
      </c>
      <c r="T27" s="241">
        <f>'dilutions nuts final'!Y21</f>
        <v>0.82156554929225345</v>
      </c>
      <c r="U27" s="202">
        <v>3</v>
      </c>
      <c r="V27" s="241">
        <f>'dilutions nuts final'!Z21</f>
        <v>0.51283655827241514</v>
      </c>
      <c r="W27" s="202">
        <v>3</v>
      </c>
      <c r="X27" s="241">
        <f>'DIC-alk'!AD154</f>
        <v>2295.3240004883983</v>
      </c>
      <c r="Y27" s="204">
        <v>2</v>
      </c>
      <c r="Z27" s="204">
        <f>'DIC-alk'!AE154</f>
        <v>2117.8990416368288</v>
      </c>
      <c r="AA27" s="204">
        <v>3</v>
      </c>
    </row>
    <row r="28" spans="1:27" s="203" customFormat="1" ht="18" customHeight="1" x14ac:dyDescent="0.15">
      <c r="A28" s="204">
        <v>2010</v>
      </c>
      <c r="C28" s="202">
        <v>32</v>
      </c>
      <c r="D28" s="204" t="s">
        <v>963</v>
      </c>
      <c r="G28" s="204">
        <v>37</v>
      </c>
      <c r="H28" s="204">
        <v>1</v>
      </c>
      <c r="I28" s="124">
        <v>35.665999999999997</v>
      </c>
      <c r="J28" s="124">
        <v>1</v>
      </c>
      <c r="K28" s="216">
        <v>11.069000000000001</v>
      </c>
      <c r="L28" s="204">
        <v>1</v>
      </c>
      <c r="M28" s="222">
        <v>34.678731678715799</v>
      </c>
      <c r="N28" s="204">
        <v>1</v>
      </c>
      <c r="O28" s="217">
        <v>39133.083333333336</v>
      </c>
      <c r="P28" s="204">
        <v>0.5</v>
      </c>
      <c r="Q28" s="204">
        <v>2</v>
      </c>
      <c r="R28" s="241">
        <f>'dilutions nuts final'!X22</f>
        <v>9.7344056682610631</v>
      </c>
      <c r="S28" s="202">
        <v>1</v>
      </c>
      <c r="T28" s="241">
        <f>'dilutions nuts final'!Y22</f>
        <v>0.85099771130882973</v>
      </c>
      <c r="U28" s="202">
        <v>3</v>
      </c>
      <c r="V28" s="241">
        <f>'dilutions nuts final'!Z22</f>
        <v>1.229992856174758</v>
      </c>
      <c r="W28" s="202">
        <v>3</v>
      </c>
      <c r="X28" s="241">
        <f>'DIC-alk'!AD155</f>
        <v>2287.8681450353447</v>
      </c>
      <c r="Y28" s="204">
        <v>3</v>
      </c>
      <c r="Z28" s="204">
        <f>'DIC-alk'!AE155</f>
        <v>2109.8311510256058</v>
      </c>
      <c r="AA28" s="204">
        <v>3</v>
      </c>
    </row>
    <row r="29" spans="1:27" s="203" customFormat="1" ht="18" customHeight="1" x14ac:dyDescent="0.15">
      <c r="A29" s="204">
        <v>2010</v>
      </c>
      <c r="C29" s="202">
        <v>32</v>
      </c>
      <c r="D29" s="204" t="s">
        <v>963</v>
      </c>
      <c r="G29" s="204">
        <v>39</v>
      </c>
      <c r="H29" s="204">
        <v>1</v>
      </c>
      <c r="I29" s="124">
        <v>35.446800000000003</v>
      </c>
      <c r="J29" s="124">
        <v>1</v>
      </c>
      <c r="K29" s="216">
        <v>11.19</v>
      </c>
      <c r="L29" s="204">
        <v>1</v>
      </c>
      <c r="M29" s="222">
        <v>34.675616205321603</v>
      </c>
      <c r="N29" s="204">
        <v>1</v>
      </c>
      <c r="O29" s="217">
        <v>39142.083333333336</v>
      </c>
      <c r="P29" s="204">
        <v>0.5</v>
      </c>
      <c r="Q29" s="204">
        <v>2</v>
      </c>
      <c r="R29" s="241">
        <f>'dilutions nuts final'!X23</f>
        <v>9.5466210648031851</v>
      </c>
      <c r="S29" s="202">
        <v>1</v>
      </c>
      <c r="T29" s="241">
        <f>'dilutions nuts final'!Y23</f>
        <v>0.85116393365032361</v>
      </c>
      <c r="U29" s="202">
        <v>3</v>
      </c>
      <c r="V29" s="241">
        <f>'dilutions nuts final'!Z23</f>
        <v>0.91968410867866235</v>
      </c>
      <c r="W29" s="202">
        <v>3</v>
      </c>
      <c r="X29" s="241">
        <f>'DIC-alk'!AD156</f>
        <v>2283.3056262109994</v>
      </c>
      <c r="Y29" s="204">
        <v>3</v>
      </c>
      <c r="Z29" s="204">
        <f>'DIC-alk'!AE156</f>
        <v>2095.9774379954215</v>
      </c>
      <c r="AA29" s="204">
        <v>3</v>
      </c>
    </row>
    <row r="30" spans="1:27" s="203" customFormat="1" ht="18" customHeight="1" x14ac:dyDescent="0.15">
      <c r="A30" s="204">
        <v>2010</v>
      </c>
      <c r="C30" s="202">
        <v>32</v>
      </c>
      <c r="D30" s="204" t="s">
        <v>963</v>
      </c>
      <c r="G30" s="204">
        <v>41</v>
      </c>
      <c r="H30" s="204">
        <v>1</v>
      </c>
      <c r="I30" s="124">
        <v>35.556100000000001</v>
      </c>
      <c r="J30" s="124">
        <v>1</v>
      </c>
      <c r="K30" s="216">
        <v>11.237</v>
      </c>
      <c r="L30" s="204">
        <v>1</v>
      </c>
      <c r="M30" s="222">
        <v>34.689291993885298</v>
      </c>
      <c r="N30" s="204">
        <v>1</v>
      </c>
      <c r="O30" s="217">
        <v>39151.083333333336</v>
      </c>
      <c r="P30" s="204">
        <v>0.5</v>
      </c>
      <c r="Q30" s="204">
        <v>2</v>
      </c>
      <c r="R30" s="241">
        <f>'dilutions nuts final'!X24</f>
        <v>9.3783871060964241</v>
      </c>
      <c r="S30" s="202">
        <v>1</v>
      </c>
      <c r="T30" s="241">
        <f>'dilutions nuts final'!Y24</f>
        <v>0.99595113238000654</v>
      </c>
      <c r="U30" s="202">
        <v>3</v>
      </c>
      <c r="V30" s="241">
        <f>'dilutions nuts final'!Z24</f>
        <v>1.1172111081725706</v>
      </c>
      <c r="W30" s="202">
        <v>3</v>
      </c>
      <c r="X30" s="241">
        <f>'DIC-alk'!AD157</f>
        <v>2293.5479680543817</v>
      </c>
      <c r="Y30" s="204">
        <v>2</v>
      </c>
      <c r="Z30" s="204">
        <f>'DIC-alk'!AE157</f>
        <v>2105.3409043459965</v>
      </c>
      <c r="AA30" s="204">
        <v>3</v>
      </c>
    </row>
    <row r="31" spans="1:27" s="203" customFormat="1" ht="18" customHeight="1" x14ac:dyDescent="0.15">
      <c r="A31" s="204">
        <v>2010</v>
      </c>
      <c r="C31" s="202">
        <v>32</v>
      </c>
      <c r="D31" s="204" t="s">
        <v>963</v>
      </c>
      <c r="G31" s="204">
        <v>43</v>
      </c>
      <c r="H31" s="204">
        <v>1</v>
      </c>
      <c r="I31" s="124">
        <v>35.615699999999997</v>
      </c>
      <c r="J31" s="124">
        <v>1</v>
      </c>
      <c r="K31" s="216">
        <v>11.452999999999999</v>
      </c>
      <c r="L31" s="204">
        <v>1</v>
      </c>
      <c r="M31" s="222">
        <v>34.770985715921498</v>
      </c>
      <c r="N31" s="204">
        <v>1</v>
      </c>
      <c r="O31" s="217">
        <v>39160.083333333336</v>
      </c>
      <c r="P31" s="204">
        <v>0.5</v>
      </c>
      <c r="Q31" s="204">
        <v>2</v>
      </c>
      <c r="R31" s="241">
        <f>'dilutions nuts final'!X25</f>
        <v>8.4801628691954427</v>
      </c>
      <c r="S31" s="202">
        <v>1</v>
      </c>
      <c r="T31" s="241">
        <f>'dilutions nuts final'!Y25</f>
        <v>0.87851361274515116</v>
      </c>
      <c r="U31" s="202">
        <v>3</v>
      </c>
      <c r="V31" s="241">
        <f>'dilutions nuts final'!Z25</f>
        <v>1.0322885230416285</v>
      </c>
      <c r="W31" s="202">
        <v>3</v>
      </c>
      <c r="X31" s="241">
        <f>'DIC-alk'!AD158</f>
        <v>2273.4566506470755</v>
      </c>
      <c r="Y31" s="204">
        <v>3</v>
      </c>
      <c r="Z31" s="204">
        <f>'DIC-alk'!AE158</f>
        <v>2082.6383063304006</v>
      </c>
      <c r="AA31" s="204">
        <v>3</v>
      </c>
    </row>
    <row r="32" spans="1:27" s="203" customFormat="1" ht="18" customHeight="1" x14ac:dyDescent="0.15">
      <c r="A32" s="204">
        <v>2010</v>
      </c>
      <c r="C32" s="202">
        <v>32</v>
      </c>
      <c r="D32" s="204" t="s">
        <v>963</v>
      </c>
      <c r="G32" s="204">
        <v>45</v>
      </c>
      <c r="H32" s="204">
        <v>1</v>
      </c>
      <c r="I32" s="124">
        <v>35.629800000000003</v>
      </c>
      <c r="J32" s="124">
        <v>1</v>
      </c>
      <c r="K32" s="216">
        <v>11.507</v>
      </c>
      <c r="L32" s="204">
        <v>1</v>
      </c>
      <c r="M32" s="222">
        <v>34.769643831951598</v>
      </c>
      <c r="N32" s="204">
        <v>1</v>
      </c>
      <c r="O32" s="217">
        <v>39169.083333333336</v>
      </c>
      <c r="P32" s="204">
        <v>0.5</v>
      </c>
      <c r="Q32" s="204">
        <v>2</v>
      </c>
      <c r="R32" s="241">
        <f>'dilutions nuts final'!X26</f>
        <v>8.3630453323882321</v>
      </c>
      <c r="S32" s="202">
        <v>1</v>
      </c>
      <c r="T32" s="241">
        <f>'dilutions nuts final'!Y26</f>
        <v>0.82309559392836928</v>
      </c>
      <c r="U32" s="202">
        <v>3</v>
      </c>
      <c r="V32" s="241">
        <f>'dilutions nuts final'!Z26</f>
        <v>1.1362908847274114</v>
      </c>
      <c r="W32" s="202">
        <v>3</v>
      </c>
      <c r="X32" s="241">
        <f>'DIC-alk'!AD159</f>
        <v>2280.1158704913851</v>
      </c>
      <c r="Y32" s="204">
        <v>3</v>
      </c>
      <c r="Z32" s="204">
        <f>'DIC-alk'!AE159</f>
        <v>2090.3709165656196</v>
      </c>
      <c r="AA32" s="204">
        <v>3</v>
      </c>
    </row>
    <row r="33" spans="1:27" s="203" customFormat="1" ht="18" customHeight="1" x14ac:dyDescent="0.15">
      <c r="A33" s="204">
        <v>2010</v>
      </c>
      <c r="C33" s="202">
        <v>32</v>
      </c>
      <c r="D33" s="204" t="s">
        <v>963</v>
      </c>
      <c r="G33" s="204">
        <v>47</v>
      </c>
      <c r="H33" s="204">
        <v>1</v>
      </c>
      <c r="I33" s="124">
        <v>35.749000000000002</v>
      </c>
      <c r="J33" s="124">
        <v>1</v>
      </c>
      <c r="K33" s="216">
        <v>11.253</v>
      </c>
      <c r="L33" s="204">
        <v>1</v>
      </c>
      <c r="M33" s="222">
        <v>34.757799744487698</v>
      </c>
      <c r="N33" s="204">
        <v>1</v>
      </c>
      <c r="O33" s="217">
        <v>39178.083333333336</v>
      </c>
      <c r="P33" s="204">
        <v>0.5</v>
      </c>
      <c r="Q33" s="204">
        <v>2</v>
      </c>
      <c r="R33" s="241">
        <f>'dilutions nuts final'!X27</f>
        <v>8.6287368590810143</v>
      </c>
      <c r="S33" s="202">
        <v>1</v>
      </c>
      <c r="T33" s="241">
        <f>'dilutions nuts final'!Y27</f>
        <v>0.80250939737993621</v>
      </c>
      <c r="U33" s="202">
        <v>3</v>
      </c>
      <c r="V33" s="241">
        <f>'dilutions nuts final'!Z27</f>
        <v>0.98281689640300729</v>
      </c>
      <c r="W33" s="202">
        <v>3</v>
      </c>
      <c r="X33" s="241">
        <f>'DIC-alk'!AD160</f>
        <v>2289.5252607919961</v>
      </c>
      <c r="Y33" s="204">
        <v>3</v>
      </c>
      <c r="Z33" s="204">
        <f>'DIC-alk'!AE160</f>
        <v>2089.4913483853952</v>
      </c>
      <c r="AA33" s="204">
        <v>3</v>
      </c>
    </row>
    <row r="34" spans="1:27" s="203" customFormat="1" x14ac:dyDescent="0.15">
      <c r="C34" s="204"/>
      <c r="D34" s="204"/>
      <c r="G34" s="204"/>
      <c r="H34" s="204"/>
      <c r="L34" s="204"/>
      <c r="M34" s="204"/>
      <c r="N34" s="204"/>
      <c r="P34" s="204"/>
      <c r="Q34" s="204"/>
      <c r="R34" s="204"/>
      <c r="S34" s="202"/>
      <c r="T34" s="204"/>
      <c r="U34" s="202"/>
      <c r="V34" s="204"/>
      <c r="W34" s="202"/>
      <c r="X34" s="204"/>
      <c r="Z34" s="204"/>
    </row>
    <row r="35" spans="1:27" x14ac:dyDescent="0.15">
      <c r="D35" s="210"/>
    </row>
    <row r="36" spans="1:27" x14ac:dyDescent="0.15">
      <c r="D36" s="210"/>
    </row>
    <row r="37" spans="1:27" x14ac:dyDescent="0.15">
      <c r="D37" s="210"/>
    </row>
    <row r="38" spans="1:27" x14ac:dyDescent="0.15">
      <c r="D38" s="210"/>
    </row>
    <row r="39" spans="1:27" x14ac:dyDescent="0.15">
      <c r="D39" s="210"/>
    </row>
    <row r="40" spans="1:27" x14ac:dyDescent="0.15">
      <c r="D40" s="210"/>
    </row>
  </sheetData>
  <hyperlinks>
    <hyperlink ref="F9" r:id="rId1" display="http://dx.doi.org/10.26198/5e156a63a8f75" xr:uid="{0C8670F0-5276-49E7-92BE-24E8AC03C5EF}"/>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J163"/>
  <sheetViews>
    <sheetView zoomScaleNormal="100" workbookViewId="0">
      <selection activeCell="A148" sqref="A101:A148"/>
    </sheetView>
  </sheetViews>
  <sheetFormatPr baseColWidth="10" defaultColWidth="11" defaultRowHeight="13" x14ac:dyDescent="0.15"/>
  <cols>
    <col min="1" max="1" width="65.5" customWidth="1"/>
    <col min="2" max="2" width="33.1640625" customWidth="1"/>
  </cols>
  <sheetData>
    <row r="1" spans="1:10" ht="18" x14ac:dyDescent="0.2">
      <c r="A1" s="4" t="s">
        <v>167</v>
      </c>
      <c r="C1" s="2"/>
      <c r="D1" s="2"/>
      <c r="E1" s="2"/>
      <c r="F1" s="2"/>
      <c r="G1" s="2"/>
      <c r="H1" s="2"/>
      <c r="I1" s="2"/>
      <c r="J1" s="2"/>
    </row>
    <row r="2" spans="1:10" ht="16" x14ac:dyDescent="0.2">
      <c r="A2" s="37" t="s">
        <v>276</v>
      </c>
      <c r="B2" s="2" t="s">
        <v>278</v>
      </c>
      <c r="C2" s="2"/>
      <c r="D2" s="2"/>
      <c r="E2" s="2"/>
      <c r="F2" s="2"/>
      <c r="G2" s="2"/>
      <c r="H2" s="2"/>
      <c r="I2" s="2"/>
      <c r="J2" s="2"/>
    </row>
    <row r="3" spans="1:10" ht="16" x14ac:dyDescent="0.2">
      <c r="A3" s="2" t="s">
        <v>72</v>
      </c>
      <c r="B3" s="2"/>
      <c r="C3" s="2"/>
      <c r="D3" s="2"/>
      <c r="E3" s="2"/>
      <c r="F3" s="2"/>
      <c r="G3" s="2"/>
      <c r="H3" s="2"/>
      <c r="I3" s="2"/>
      <c r="J3" s="2"/>
    </row>
    <row r="4" spans="1:10" ht="16" x14ac:dyDescent="0.2">
      <c r="A4" s="2" t="s">
        <v>74</v>
      </c>
      <c r="B4" s="2" t="s">
        <v>73</v>
      </c>
      <c r="C4" s="2"/>
      <c r="D4" s="2"/>
      <c r="E4" s="2"/>
      <c r="F4" s="2"/>
      <c r="G4" s="2"/>
      <c r="H4" s="2"/>
      <c r="I4" s="2"/>
      <c r="J4" s="2"/>
    </row>
    <row r="5" spans="1:10" ht="16" x14ac:dyDescent="0.2">
      <c r="A5" s="2"/>
      <c r="B5" s="2"/>
      <c r="C5" s="2"/>
      <c r="D5" s="2"/>
      <c r="E5" s="2"/>
      <c r="F5" s="2"/>
      <c r="G5" s="2"/>
      <c r="H5" s="2"/>
      <c r="I5" s="2"/>
      <c r="J5" s="2"/>
    </row>
    <row r="6" spans="1:10" ht="16" x14ac:dyDescent="0.2">
      <c r="A6" s="2" t="s">
        <v>10</v>
      </c>
      <c r="B6" s="2"/>
      <c r="C6" s="2"/>
      <c r="D6" s="2"/>
      <c r="E6" s="2"/>
      <c r="F6" s="2"/>
      <c r="G6" s="2"/>
      <c r="H6" s="2"/>
      <c r="I6" s="2"/>
      <c r="J6" s="2"/>
    </row>
    <row r="7" spans="1:10" ht="16" x14ac:dyDescent="0.2">
      <c r="A7" s="2"/>
      <c r="B7" s="2"/>
      <c r="C7" s="2"/>
      <c r="D7" s="2"/>
      <c r="E7" s="2"/>
      <c r="F7" s="2"/>
      <c r="G7" s="2"/>
      <c r="H7" s="2"/>
      <c r="I7" s="2"/>
      <c r="J7" s="2"/>
    </row>
    <row r="8" spans="1:10" ht="16" x14ac:dyDescent="0.2">
      <c r="A8" s="2" t="s">
        <v>11</v>
      </c>
      <c r="B8" s="2"/>
      <c r="C8" s="2"/>
      <c r="D8" s="2"/>
      <c r="E8" s="2"/>
      <c r="F8" s="2"/>
      <c r="G8" s="2"/>
      <c r="H8" s="2"/>
      <c r="I8" s="2"/>
      <c r="J8" s="2"/>
    </row>
    <row r="9" spans="1:10" ht="16" x14ac:dyDescent="0.2">
      <c r="A9" s="2"/>
      <c r="B9" s="2"/>
      <c r="C9" s="2"/>
      <c r="D9" s="2"/>
      <c r="E9" s="2"/>
      <c r="F9" s="2"/>
      <c r="G9" s="2"/>
      <c r="H9" s="2"/>
      <c r="I9" s="2"/>
      <c r="J9" s="2"/>
    </row>
    <row r="10" spans="1:10" ht="16" x14ac:dyDescent="0.2">
      <c r="A10" s="2" t="s">
        <v>12</v>
      </c>
      <c r="B10" s="2" t="s">
        <v>166</v>
      </c>
      <c r="C10" s="2"/>
      <c r="D10" s="2"/>
      <c r="E10" s="2"/>
      <c r="F10" s="2"/>
      <c r="G10" s="2"/>
      <c r="H10" s="2"/>
      <c r="I10" s="2"/>
      <c r="J10" s="2"/>
    </row>
    <row r="11" spans="1:10" ht="16" x14ac:dyDescent="0.2">
      <c r="A11" s="2"/>
      <c r="B11" s="2" t="s">
        <v>763</v>
      </c>
      <c r="C11" s="2"/>
      <c r="D11" s="2"/>
      <c r="E11" s="2"/>
      <c r="F11" s="2"/>
      <c r="G11" s="2"/>
      <c r="H11" s="2"/>
      <c r="I11" s="2"/>
      <c r="J11" s="2"/>
    </row>
    <row r="12" spans="1:10" ht="16" x14ac:dyDescent="0.2">
      <c r="A12" s="3" t="s">
        <v>83</v>
      </c>
      <c r="B12" s="2"/>
      <c r="C12" s="2"/>
      <c r="D12" s="2"/>
      <c r="E12" s="2"/>
      <c r="F12" s="2"/>
      <c r="G12" s="2"/>
      <c r="H12" s="2"/>
      <c r="I12" s="2"/>
      <c r="J12" s="2"/>
    </row>
    <row r="13" spans="1:10" ht="16" x14ac:dyDescent="0.2">
      <c r="A13" s="2" t="s">
        <v>165</v>
      </c>
      <c r="B13" s="2">
        <f>4*48</f>
        <v>192</v>
      </c>
      <c r="C13" s="2"/>
      <c r="D13" s="2" t="s">
        <v>820</v>
      </c>
      <c r="E13" s="2"/>
      <c r="F13" s="2">
        <f>0.27*2/1000</f>
        <v>5.4000000000000001E-4</v>
      </c>
      <c r="G13" s="2"/>
      <c r="H13" s="2"/>
      <c r="I13" s="2"/>
      <c r="J13" s="2"/>
    </row>
    <row r="14" spans="1:10" ht="16" x14ac:dyDescent="0.2">
      <c r="A14" s="2"/>
      <c r="B14" s="2"/>
      <c r="C14" s="2"/>
      <c r="D14" s="2"/>
      <c r="E14" s="2"/>
      <c r="F14" s="2"/>
      <c r="G14" s="2"/>
      <c r="H14" s="2"/>
      <c r="I14" s="2"/>
      <c r="J14" s="2"/>
    </row>
    <row r="15" spans="1:10" ht="16" x14ac:dyDescent="0.2">
      <c r="A15" s="2" t="s">
        <v>0</v>
      </c>
      <c r="B15" s="2"/>
      <c r="C15" s="2"/>
      <c r="D15" s="2"/>
      <c r="E15" s="2"/>
      <c r="F15" s="2"/>
      <c r="G15" s="2"/>
      <c r="H15" s="2"/>
      <c r="I15" s="2"/>
      <c r="J15" s="2"/>
    </row>
    <row r="16" spans="1:10" ht="16" x14ac:dyDescent="0.2">
      <c r="A16" s="2" t="s">
        <v>44</v>
      </c>
      <c r="B16" s="2"/>
      <c r="C16" s="2"/>
      <c r="D16" s="2"/>
      <c r="E16" s="2"/>
      <c r="F16" s="2"/>
      <c r="G16" s="2"/>
      <c r="H16" s="2"/>
      <c r="I16" s="2"/>
      <c r="J16" s="2"/>
    </row>
    <row r="17" spans="1:10" ht="16" x14ac:dyDescent="0.2">
      <c r="A17" s="2"/>
      <c r="B17" s="2"/>
      <c r="C17" s="2"/>
      <c r="D17" s="2"/>
      <c r="E17" s="2"/>
      <c r="F17" s="2"/>
      <c r="G17" s="2"/>
      <c r="H17" s="2"/>
      <c r="I17" s="2"/>
      <c r="J17" s="2"/>
    </row>
    <row r="18" spans="1:10" ht="16" x14ac:dyDescent="0.2">
      <c r="A18" s="2" t="s">
        <v>1</v>
      </c>
      <c r="B18" s="2"/>
      <c r="C18" s="2"/>
      <c r="D18" s="2"/>
      <c r="E18" s="2"/>
      <c r="F18" s="2"/>
      <c r="G18" s="2"/>
      <c r="H18" s="2"/>
      <c r="I18" s="2"/>
      <c r="J18" s="2"/>
    </row>
    <row r="19" spans="1:10" ht="16" x14ac:dyDescent="0.2">
      <c r="A19" s="2" t="s">
        <v>71</v>
      </c>
      <c r="B19" s="2"/>
      <c r="C19" s="2"/>
      <c r="D19" s="2"/>
      <c r="E19" s="2"/>
      <c r="F19" s="2"/>
      <c r="G19" s="2"/>
      <c r="H19" s="2"/>
      <c r="I19" s="2"/>
      <c r="J19" s="2"/>
    </row>
    <row r="20" spans="1:10" ht="16" x14ac:dyDescent="0.2">
      <c r="A20" s="2" t="s">
        <v>23</v>
      </c>
      <c r="B20" s="2"/>
      <c r="C20" s="2"/>
      <c r="D20" s="2"/>
      <c r="E20" s="2"/>
      <c r="F20" s="2"/>
      <c r="G20" s="2"/>
      <c r="H20" s="2"/>
      <c r="I20" s="2"/>
      <c r="J20" s="2"/>
    </row>
    <row r="21" spans="1:10" ht="16" x14ac:dyDescent="0.2">
      <c r="A21" s="2"/>
      <c r="B21" s="2"/>
      <c r="C21" s="2"/>
      <c r="D21" s="2"/>
      <c r="E21" s="2"/>
      <c r="F21" s="2"/>
      <c r="G21" s="2"/>
      <c r="H21" s="2"/>
      <c r="I21" s="2"/>
      <c r="J21" s="2"/>
    </row>
    <row r="22" spans="1:10" ht="16" x14ac:dyDescent="0.2">
      <c r="A22" s="38" t="s">
        <v>277</v>
      </c>
      <c r="B22" s="2" t="s">
        <v>737</v>
      </c>
      <c r="C22" s="2"/>
      <c r="D22" s="2"/>
      <c r="E22" s="2"/>
      <c r="F22" s="2"/>
      <c r="G22" s="2"/>
      <c r="H22" s="2"/>
      <c r="I22" s="2"/>
      <c r="J22" s="2"/>
    </row>
    <row r="23" spans="1:10" ht="16" x14ac:dyDescent="0.2">
      <c r="A23" s="133" t="s">
        <v>738</v>
      </c>
      <c r="B23" s="2"/>
      <c r="C23" s="2"/>
      <c r="D23" s="2"/>
      <c r="E23" s="2"/>
      <c r="F23" s="2"/>
      <c r="G23" s="2"/>
      <c r="H23" s="2"/>
      <c r="I23" s="2"/>
      <c r="J23" s="2"/>
    </row>
    <row r="24" spans="1:10" ht="16" x14ac:dyDescent="0.2">
      <c r="A24" s="2" t="s">
        <v>14</v>
      </c>
      <c r="B24" s="2"/>
      <c r="C24" s="2"/>
      <c r="D24" s="2"/>
      <c r="E24" s="2"/>
      <c r="F24" s="2"/>
      <c r="G24" s="2"/>
      <c r="H24" s="2"/>
      <c r="I24" s="2"/>
      <c r="J24" s="2"/>
    </row>
    <row r="25" spans="1:10" ht="16" x14ac:dyDescent="0.2">
      <c r="A25" s="2"/>
      <c r="B25" s="2"/>
      <c r="C25" s="2"/>
      <c r="D25" s="2"/>
      <c r="E25" s="2"/>
      <c r="F25" s="2"/>
      <c r="G25" s="2"/>
      <c r="H25" s="2"/>
      <c r="I25" s="2"/>
      <c r="J25" s="2"/>
    </row>
    <row r="26" spans="1:10" ht="16" x14ac:dyDescent="0.2">
      <c r="A26" s="2" t="s">
        <v>45</v>
      </c>
      <c r="B26" s="2"/>
      <c r="C26" s="2"/>
      <c r="D26" s="2"/>
      <c r="E26" s="2"/>
      <c r="F26" s="2"/>
      <c r="G26" s="2"/>
      <c r="H26" s="2"/>
      <c r="I26" s="2"/>
      <c r="J26" s="2"/>
    </row>
    <row r="27" spans="1:10" ht="16" x14ac:dyDescent="0.2">
      <c r="A27" s="2"/>
      <c r="B27" s="2"/>
      <c r="C27" s="2"/>
      <c r="D27" s="2"/>
      <c r="E27" s="2"/>
      <c r="F27" s="2"/>
      <c r="G27" s="2"/>
      <c r="H27" s="2"/>
      <c r="I27" s="2"/>
      <c r="J27" s="2"/>
    </row>
    <row r="28" spans="1:10" ht="16" x14ac:dyDescent="0.2">
      <c r="A28" s="2" t="s">
        <v>16</v>
      </c>
      <c r="B28" s="2"/>
      <c r="C28" s="2"/>
      <c r="D28" s="2"/>
      <c r="E28" s="2"/>
      <c r="F28" s="2"/>
      <c r="G28" s="2"/>
      <c r="H28" s="2"/>
    </row>
    <row r="29" spans="1:10" ht="16" x14ac:dyDescent="0.2">
      <c r="A29" s="2"/>
      <c r="B29" s="2"/>
      <c r="C29" s="2"/>
      <c r="D29" s="2"/>
      <c r="E29" s="2"/>
      <c r="F29" s="2"/>
      <c r="G29" s="2"/>
      <c r="H29" s="2"/>
    </row>
    <row r="30" spans="1:10" ht="16" x14ac:dyDescent="0.2">
      <c r="A30" s="3" t="s">
        <v>15</v>
      </c>
      <c r="B30" s="3" t="s">
        <v>22</v>
      </c>
      <c r="C30" s="2"/>
      <c r="D30" s="2"/>
      <c r="E30" s="2"/>
      <c r="F30" s="2"/>
      <c r="G30" s="2"/>
      <c r="H30" s="2"/>
    </row>
    <row r="31" spans="1:10" ht="16" x14ac:dyDescent="0.2">
      <c r="A31" s="2" t="s">
        <v>2</v>
      </c>
      <c r="B31" s="2" t="s">
        <v>3</v>
      </c>
      <c r="C31" s="2"/>
      <c r="D31" s="2"/>
      <c r="E31" s="2"/>
      <c r="F31" s="2"/>
      <c r="G31" s="2"/>
      <c r="H31" s="2"/>
    </row>
    <row r="32" spans="1:10" ht="16" x14ac:dyDescent="0.2">
      <c r="A32" s="2"/>
      <c r="B32" s="2"/>
      <c r="C32" s="2"/>
      <c r="D32" s="2"/>
      <c r="E32" s="2"/>
      <c r="F32" s="2"/>
      <c r="G32" s="2"/>
      <c r="H32" s="2"/>
    </row>
    <row r="33" spans="1:8" ht="16" x14ac:dyDescent="0.2">
      <c r="A33" s="2" t="s">
        <v>21</v>
      </c>
      <c r="B33" s="2" t="s">
        <v>20</v>
      </c>
      <c r="C33" s="2"/>
      <c r="D33" s="2"/>
      <c r="E33" s="2"/>
      <c r="F33" s="2"/>
      <c r="G33" s="2"/>
      <c r="H33" s="2"/>
    </row>
    <row r="34" spans="1:8" ht="16" x14ac:dyDescent="0.2">
      <c r="A34" s="2"/>
      <c r="B34" s="2"/>
      <c r="C34" s="2"/>
      <c r="D34" s="2"/>
      <c r="E34" s="2"/>
      <c r="F34" s="2"/>
      <c r="G34" s="2"/>
      <c r="H34" s="2"/>
    </row>
    <row r="35" spans="1:8" ht="16" x14ac:dyDescent="0.2">
      <c r="A35" s="2" t="s">
        <v>47</v>
      </c>
      <c r="B35" s="2" t="s">
        <v>17</v>
      </c>
      <c r="C35" s="2"/>
      <c r="D35" s="2"/>
      <c r="E35" s="2"/>
      <c r="F35" s="2"/>
      <c r="G35" s="2"/>
      <c r="H35" s="2"/>
    </row>
    <row r="36" spans="1:8" ht="16" x14ac:dyDescent="0.2">
      <c r="A36" s="2"/>
      <c r="B36" s="2"/>
      <c r="C36" s="2"/>
      <c r="D36" s="2"/>
      <c r="E36" s="2"/>
      <c r="F36" s="2"/>
      <c r="G36" s="2"/>
      <c r="H36" s="2"/>
    </row>
    <row r="37" spans="1:8" ht="16" x14ac:dyDescent="0.2">
      <c r="A37" s="2" t="s">
        <v>46</v>
      </c>
      <c r="B37" s="2" t="s">
        <v>18</v>
      </c>
      <c r="C37" s="2"/>
      <c r="D37" s="2"/>
      <c r="E37" s="2"/>
      <c r="F37" s="2"/>
      <c r="G37" s="2"/>
      <c r="H37" s="2"/>
    </row>
    <row r="38" spans="1:8" ht="16" x14ac:dyDescent="0.2">
      <c r="A38" s="2"/>
      <c r="B38" s="2"/>
      <c r="C38" s="2"/>
      <c r="D38" s="2"/>
      <c r="E38" s="2"/>
      <c r="F38" s="2"/>
      <c r="G38" s="2"/>
      <c r="H38" s="2"/>
    </row>
    <row r="39" spans="1:8" ht="16" x14ac:dyDescent="0.2">
      <c r="A39" s="2" t="s">
        <v>149</v>
      </c>
      <c r="B39" s="2" t="s">
        <v>19</v>
      </c>
      <c r="C39" s="2"/>
      <c r="D39" s="2"/>
      <c r="E39" s="2"/>
      <c r="F39" s="2"/>
      <c r="G39" s="2"/>
      <c r="H39" s="2"/>
    </row>
    <row r="41" spans="1:8" ht="16" x14ac:dyDescent="0.2">
      <c r="A41" s="2" t="s">
        <v>48</v>
      </c>
      <c r="B41" t="s">
        <v>8</v>
      </c>
    </row>
    <row r="42" spans="1:8" ht="16" x14ac:dyDescent="0.2">
      <c r="A42" s="2"/>
    </row>
    <row r="43" spans="1:8" ht="16" x14ac:dyDescent="0.2">
      <c r="A43" s="2" t="s">
        <v>49</v>
      </c>
      <c r="B43" t="s">
        <v>4</v>
      </c>
    </row>
    <row r="44" spans="1:8" ht="16" x14ac:dyDescent="0.2">
      <c r="A44" s="2"/>
    </row>
    <row r="45" spans="1:8" ht="16" x14ac:dyDescent="0.2">
      <c r="A45" s="2" t="s">
        <v>5</v>
      </c>
      <c r="B45" t="s">
        <v>22</v>
      </c>
    </row>
    <row r="47" spans="1:8" x14ac:dyDescent="0.15">
      <c r="A47" t="s">
        <v>51</v>
      </c>
      <c r="B47" t="s">
        <v>22</v>
      </c>
    </row>
    <row r="49" spans="1:5" x14ac:dyDescent="0.15">
      <c r="A49" t="s">
        <v>150</v>
      </c>
      <c r="B49" t="s">
        <v>7</v>
      </c>
    </row>
    <row r="50" spans="1:5" x14ac:dyDescent="0.15">
      <c r="B50" t="s">
        <v>6</v>
      </c>
    </row>
    <row r="51" spans="1:5" x14ac:dyDescent="0.15">
      <c r="A51" t="s">
        <v>9</v>
      </c>
    </row>
    <row r="53" spans="1:5" x14ac:dyDescent="0.15">
      <c r="A53" s="9" t="s">
        <v>163</v>
      </c>
      <c r="E53" t="s">
        <v>164</v>
      </c>
    </row>
    <row r="79" spans="1:1" ht="16" x14ac:dyDescent="0.2">
      <c r="A79" s="3" t="s">
        <v>171</v>
      </c>
    </row>
    <row r="80" spans="1:1" ht="16" x14ac:dyDescent="0.2">
      <c r="A80" s="3"/>
    </row>
    <row r="81" spans="1:4" ht="16" x14ac:dyDescent="0.2">
      <c r="A81" s="3" t="s">
        <v>172</v>
      </c>
    </row>
    <row r="82" spans="1:4" x14ac:dyDescent="0.15">
      <c r="A82" t="s">
        <v>173</v>
      </c>
    </row>
    <row r="84" spans="1:4" x14ac:dyDescent="0.15">
      <c r="A84" t="s">
        <v>174</v>
      </c>
    </row>
    <row r="85" spans="1:4" x14ac:dyDescent="0.15">
      <c r="A85" t="s">
        <v>175</v>
      </c>
    </row>
    <row r="86" spans="1:4" x14ac:dyDescent="0.15">
      <c r="A86" t="s">
        <v>176</v>
      </c>
    </row>
    <row r="87" spans="1:4" x14ac:dyDescent="0.15">
      <c r="A87" t="s">
        <v>177</v>
      </c>
    </row>
    <row r="88" spans="1:4" x14ac:dyDescent="0.15">
      <c r="A88" t="s">
        <v>178</v>
      </c>
    </row>
    <row r="89" spans="1:4" x14ac:dyDescent="0.15">
      <c r="A89" t="s">
        <v>179</v>
      </c>
    </row>
    <row r="90" spans="1:4" x14ac:dyDescent="0.15">
      <c r="A90" t="s">
        <v>180</v>
      </c>
    </row>
    <row r="91" spans="1:4" x14ac:dyDescent="0.15">
      <c r="A91" t="s">
        <v>181</v>
      </c>
    </row>
    <row r="92" spans="1:4" x14ac:dyDescent="0.15">
      <c r="A92" t="s">
        <v>182</v>
      </c>
      <c r="B92" t="s">
        <v>162</v>
      </c>
      <c r="D92">
        <f>400/60*75</f>
        <v>500</v>
      </c>
    </row>
    <row r="93" spans="1:4" x14ac:dyDescent="0.15">
      <c r="A93" t="s">
        <v>183</v>
      </c>
    </row>
    <row r="94" spans="1:4" x14ac:dyDescent="0.15">
      <c r="A94" t="s">
        <v>184</v>
      </c>
    </row>
    <row r="95" spans="1:4" x14ac:dyDescent="0.15">
      <c r="A95" t="s">
        <v>175</v>
      </c>
    </row>
    <row r="96" spans="1:4" x14ac:dyDescent="0.15">
      <c r="A96" t="s">
        <v>176</v>
      </c>
    </row>
    <row r="98" spans="1:5" x14ac:dyDescent="0.15">
      <c r="A98" t="s">
        <v>24</v>
      </c>
    </row>
    <row r="99" spans="1:5" x14ac:dyDescent="0.15">
      <c r="A99" t="s">
        <v>185</v>
      </c>
    </row>
    <row r="100" spans="1:5" x14ac:dyDescent="0.15">
      <c r="B100" s="9" t="s">
        <v>130</v>
      </c>
      <c r="C100" s="9" t="s">
        <v>115</v>
      </c>
      <c r="D100" s="9" t="s">
        <v>736</v>
      </c>
      <c r="E100" s="9"/>
    </row>
    <row r="101" spans="1:5" x14ac:dyDescent="0.15">
      <c r="A101" t="s">
        <v>186</v>
      </c>
      <c r="B101" s="9">
        <v>1</v>
      </c>
      <c r="C101" s="11">
        <v>38971</v>
      </c>
      <c r="D101" s="12">
        <v>8.3333333333333329E-2</v>
      </c>
    </row>
    <row r="102" spans="1:5" x14ac:dyDescent="0.15">
      <c r="A102" t="s">
        <v>187</v>
      </c>
      <c r="B102" s="9">
        <v>2</v>
      </c>
      <c r="C102" s="11">
        <v>38971</v>
      </c>
      <c r="D102" s="12">
        <v>0.125</v>
      </c>
    </row>
    <row r="103" spans="1:5" x14ac:dyDescent="0.15">
      <c r="A103" t="s">
        <v>52</v>
      </c>
      <c r="B103" s="9">
        <v>3</v>
      </c>
      <c r="C103" s="11">
        <v>38980</v>
      </c>
      <c r="D103" s="12">
        <v>8.3333333333333329E-2</v>
      </c>
    </row>
    <row r="104" spans="1:5" x14ac:dyDescent="0.15">
      <c r="A104" t="s">
        <v>53</v>
      </c>
      <c r="B104" s="9">
        <v>4</v>
      </c>
      <c r="C104" s="11">
        <v>38980</v>
      </c>
      <c r="D104" s="12">
        <v>0.125</v>
      </c>
    </row>
    <row r="105" spans="1:5" x14ac:dyDescent="0.15">
      <c r="A105" t="s">
        <v>54</v>
      </c>
      <c r="B105" s="9">
        <v>5</v>
      </c>
      <c r="C105" s="11">
        <v>38989</v>
      </c>
      <c r="D105" s="12">
        <v>8.3333333333333329E-2</v>
      </c>
    </row>
    <row r="106" spans="1:5" x14ac:dyDescent="0.15">
      <c r="A106" t="s">
        <v>55</v>
      </c>
      <c r="B106" s="9">
        <v>6</v>
      </c>
      <c r="C106" s="11">
        <v>38989</v>
      </c>
      <c r="D106" s="12">
        <v>0.125</v>
      </c>
    </row>
    <row r="107" spans="1:5" x14ac:dyDescent="0.15">
      <c r="A107" t="s">
        <v>56</v>
      </c>
      <c r="B107" s="9">
        <v>7</v>
      </c>
      <c r="C107" s="11">
        <v>38998</v>
      </c>
      <c r="D107" s="12">
        <v>8.3333333333333329E-2</v>
      </c>
    </row>
    <row r="108" spans="1:5" x14ac:dyDescent="0.15">
      <c r="A108" t="s">
        <v>57</v>
      </c>
      <c r="B108" s="9">
        <v>8</v>
      </c>
      <c r="C108" s="11">
        <v>38998</v>
      </c>
      <c r="D108" s="12">
        <v>0.125</v>
      </c>
    </row>
    <row r="109" spans="1:5" x14ac:dyDescent="0.15">
      <c r="A109" t="s">
        <v>58</v>
      </c>
      <c r="B109" s="9">
        <v>9</v>
      </c>
      <c r="C109" s="11">
        <v>39007</v>
      </c>
      <c r="D109" s="12">
        <v>8.3333333333333329E-2</v>
      </c>
    </row>
    <row r="110" spans="1:5" x14ac:dyDescent="0.15">
      <c r="A110" t="s">
        <v>59</v>
      </c>
      <c r="B110" s="9">
        <v>10</v>
      </c>
      <c r="C110" s="11">
        <v>39007</v>
      </c>
      <c r="D110" s="12">
        <v>0.125</v>
      </c>
    </row>
    <row r="111" spans="1:5" x14ac:dyDescent="0.15">
      <c r="A111" t="s">
        <v>60</v>
      </c>
      <c r="B111" s="9">
        <v>11</v>
      </c>
      <c r="C111" s="11">
        <v>39016</v>
      </c>
      <c r="D111" s="12">
        <v>8.3333333333333329E-2</v>
      </c>
    </row>
    <row r="112" spans="1:5" x14ac:dyDescent="0.15">
      <c r="A112" t="s">
        <v>61</v>
      </c>
      <c r="B112" s="9">
        <v>12</v>
      </c>
      <c r="C112" s="11">
        <v>39016</v>
      </c>
      <c r="D112" s="12">
        <v>0.125</v>
      </c>
    </row>
    <row r="113" spans="1:4" x14ac:dyDescent="0.15">
      <c r="A113" t="s">
        <v>62</v>
      </c>
      <c r="B113" s="9">
        <v>13</v>
      </c>
      <c r="C113" s="11">
        <v>39025</v>
      </c>
      <c r="D113" s="12">
        <v>8.3333333333333329E-2</v>
      </c>
    </row>
    <row r="114" spans="1:4" x14ac:dyDescent="0.15">
      <c r="A114" t="s">
        <v>63</v>
      </c>
      <c r="B114" s="9">
        <v>14</v>
      </c>
      <c r="C114" s="11">
        <v>39025</v>
      </c>
      <c r="D114" s="12">
        <v>0.125</v>
      </c>
    </row>
    <row r="115" spans="1:4" x14ac:dyDescent="0.15">
      <c r="A115" t="s">
        <v>64</v>
      </c>
      <c r="B115" s="9">
        <v>15</v>
      </c>
      <c r="C115" s="11">
        <v>39034</v>
      </c>
      <c r="D115" s="12">
        <v>8.3333333333333329E-2</v>
      </c>
    </row>
    <row r="116" spans="1:4" x14ac:dyDescent="0.15">
      <c r="A116" t="s">
        <v>65</v>
      </c>
      <c r="B116" s="9">
        <v>16</v>
      </c>
      <c r="C116" s="11">
        <v>39034</v>
      </c>
      <c r="D116" s="12">
        <v>0.125</v>
      </c>
    </row>
    <row r="117" spans="1:4" x14ac:dyDescent="0.15">
      <c r="A117" t="s">
        <v>66</v>
      </c>
      <c r="B117" s="9">
        <v>17</v>
      </c>
      <c r="C117" s="11">
        <v>39043</v>
      </c>
      <c r="D117" s="12">
        <v>8.3333333333333329E-2</v>
      </c>
    </row>
    <row r="118" spans="1:4" x14ac:dyDescent="0.15">
      <c r="A118" t="s">
        <v>67</v>
      </c>
      <c r="B118" s="9">
        <v>18</v>
      </c>
      <c r="C118" s="11">
        <v>39043</v>
      </c>
      <c r="D118" s="12">
        <v>0.125</v>
      </c>
    </row>
    <row r="119" spans="1:4" x14ac:dyDescent="0.15">
      <c r="A119" t="s">
        <v>68</v>
      </c>
      <c r="B119" s="9">
        <v>19</v>
      </c>
      <c r="C119" s="11">
        <v>39052</v>
      </c>
      <c r="D119" s="12">
        <v>8.3333333333333329E-2</v>
      </c>
    </row>
    <row r="120" spans="1:4" x14ac:dyDescent="0.15">
      <c r="A120" t="s">
        <v>69</v>
      </c>
      <c r="B120" s="9">
        <v>20</v>
      </c>
      <c r="C120" s="11">
        <v>39052</v>
      </c>
      <c r="D120" s="12">
        <v>0.125</v>
      </c>
    </row>
    <row r="121" spans="1:4" x14ac:dyDescent="0.15">
      <c r="A121" t="s">
        <v>70</v>
      </c>
      <c r="B121" s="9">
        <v>21</v>
      </c>
      <c r="C121" s="11">
        <v>39061</v>
      </c>
      <c r="D121" s="12">
        <v>8.3333333333333329E-2</v>
      </c>
    </row>
    <row r="122" spans="1:4" x14ac:dyDescent="0.15">
      <c r="A122" t="s">
        <v>218</v>
      </c>
      <c r="B122" s="9">
        <v>22</v>
      </c>
      <c r="C122" s="11">
        <v>39061</v>
      </c>
      <c r="D122" s="12">
        <v>0.125</v>
      </c>
    </row>
    <row r="123" spans="1:4" x14ac:dyDescent="0.15">
      <c r="A123" t="s">
        <v>219</v>
      </c>
      <c r="B123" s="9">
        <v>23</v>
      </c>
      <c r="C123" s="11">
        <v>39070</v>
      </c>
      <c r="D123" s="12">
        <v>8.3333333333333329E-2</v>
      </c>
    </row>
    <row r="124" spans="1:4" x14ac:dyDescent="0.15">
      <c r="A124" t="s">
        <v>220</v>
      </c>
      <c r="B124" s="9">
        <v>24</v>
      </c>
      <c r="C124" s="11">
        <v>39070</v>
      </c>
      <c r="D124" s="12">
        <v>0.125</v>
      </c>
    </row>
    <row r="125" spans="1:4" x14ac:dyDescent="0.15">
      <c r="A125" t="s">
        <v>221</v>
      </c>
      <c r="B125" s="9">
        <v>25</v>
      </c>
      <c r="C125" s="11">
        <v>39079</v>
      </c>
      <c r="D125" s="12">
        <v>8.3333333333333329E-2</v>
      </c>
    </row>
    <row r="126" spans="1:4" x14ac:dyDescent="0.15">
      <c r="A126" t="s">
        <v>222</v>
      </c>
      <c r="B126" s="9">
        <v>26</v>
      </c>
      <c r="C126" s="11">
        <v>39079</v>
      </c>
      <c r="D126" s="12">
        <v>0.125</v>
      </c>
    </row>
    <row r="127" spans="1:4" x14ac:dyDescent="0.15">
      <c r="A127" t="s">
        <v>75</v>
      </c>
      <c r="B127" s="9">
        <v>27</v>
      </c>
      <c r="C127" s="11">
        <v>39088</v>
      </c>
      <c r="D127" s="12">
        <v>8.3333333333333329E-2</v>
      </c>
    </row>
    <row r="128" spans="1:4" x14ac:dyDescent="0.15">
      <c r="A128" t="s">
        <v>76</v>
      </c>
      <c r="B128" s="9">
        <v>28</v>
      </c>
      <c r="C128" s="11">
        <v>39088</v>
      </c>
      <c r="D128" s="12">
        <v>0.125</v>
      </c>
    </row>
    <row r="129" spans="1:4" x14ac:dyDescent="0.15">
      <c r="A129" t="s">
        <v>77</v>
      </c>
      <c r="B129" s="9">
        <v>29</v>
      </c>
      <c r="C129" s="11">
        <v>39097</v>
      </c>
      <c r="D129" s="12">
        <v>8.3333333333333329E-2</v>
      </c>
    </row>
    <row r="130" spans="1:4" x14ac:dyDescent="0.15">
      <c r="A130" t="s">
        <v>78</v>
      </c>
      <c r="B130" s="9">
        <v>30</v>
      </c>
      <c r="C130" s="11">
        <v>39097</v>
      </c>
      <c r="D130" s="12">
        <v>0.125</v>
      </c>
    </row>
    <row r="131" spans="1:4" x14ac:dyDescent="0.15">
      <c r="A131" t="s">
        <v>79</v>
      </c>
      <c r="B131" s="9">
        <v>31</v>
      </c>
      <c r="C131" s="11">
        <v>39106</v>
      </c>
      <c r="D131" s="12">
        <v>8.3333333333333329E-2</v>
      </c>
    </row>
    <row r="132" spans="1:4" x14ac:dyDescent="0.15">
      <c r="A132" t="s">
        <v>80</v>
      </c>
      <c r="B132" s="9">
        <v>32</v>
      </c>
      <c r="C132" s="11">
        <v>39106</v>
      </c>
      <c r="D132" s="12">
        <v>0.125</v>
      </c>
    </row>
    <row r="133" spans="1:4" x14ac:dyDescent="0.15">
      <c r="A133" t="s">
        <v>81</v>
      </c>
      <c r="B133" s="9">
        <v>33</v>
      </c>
      <c r="C133" s="11">
        <v>39115</v>
      </c>
      <c r="D133" s="12">
        <v>8.3333333333333329E-2</v>
      </c>
    </row>
    <row r="134" spans="1:4" x14ac:dyDescent="0.15">
      <c r="A134" t="s">
        <v>82</v>
      </c>
      <c r="B134" s="9">
        <v>34</v>
      </c>
      <c r="C134" s="11">
        <v>39115</v>
      </c>
      <c r="D134" s="12">
        <v>0.125</v>
      </c>
    </row>
    <row r="135" spans="1:4" x14ac:dyDescent="0.15">
      <c r="A135" t="s">
        <v>131</v>
      </c>
      <c r="B135" s="9">
        <v>35</v>
      </c>
      <c r="C135" s="11">
        <v>39124</v>
      </c>
      <c r="D135" s="12">
        <v>8.3333333333333329E-2</v>
      </c>
    </row>
    <row r="136" spans="1:4" x14ac:dyDescent="0.15">
      <c r="A136" t="s">
        <v>132</v>
      </c>
      <c r="B136" s="9">
        <v>36</v>
      </c>
      <c r="C136" s="11">
        <v>39124</v>
      </c>
      <c r="D136" s="12">
        <v>0.125</v>
      </c>
    </row>
    <row r="137" spans="1:4" x14ac:dyDescent="0.15">
      <c r="A137" t="s">
        <v>133</v>
      </c>
      <c r="B137" s="9">
        <v>37</v>
      </c>
      <c r="C137" s="11">
        <v>39133</v>
      </c>
      <c r="D137" s="12">
        <v>8.3333333333333329E-2</v>
      </c>
    </row>
    <row r="138" spans="1:4" x14ac:dyDescent="0.15">
      <c r="A138" t="s">
        <v>134</v>
      </c>
      <c r="B138" s="9">
        <v>38</v>
      </c>
      <c r="C138" s="11">
        <v>39133</v>
      </c>
      <c r="D138" s="12">
        <v>0.125</v>
      </c>
    </row>
    <row r="139" spans="1:4" x14ac:dyDescent="0.15">
      <c r="A139" t="s">
        <v>135</v>
      </c>
      <c r="B139" s="9">
        <v>39</v>
      </c>
      <c r="C139" s="11">
        <v>39142</v>
      </c>
      <c r="D139" s="12">
        <v>8.3333333333333329E-2</v>
      </c>
    </row>
    <row r="140" spans="1:4" x14ac:dyDescent="0.15">
      <c r="A140" t="s">
        <v>136</v>
      </c>
      <c r="B140" s="9">
        <v>40</v>
      </c>
      <c r="C140" s="11">
        <v>39142</v>
      </c>
      <c r="D140" s="12">
        <v>0.125</v>
      </c>
    </row>
    <row r="141" spans="1:4" x14ac:dyDescent="0.15">
      <c r="A141" t="s">
        <v>137</v>
      </c>
      <c r="B141" s="9">
        <v>41</v>
      </c>
      <c r="C141" s="11">
        <v>39151</v>
      </c>
      <c r="D141" s="12">
        <v>8.3333333333333329E-2</v>
      </c>
    </row>
    <row r="142" spans="1:4" x14ac:dyDescent="0.15">
      <c r="A142" t="s">
        <v>138</v>
      </c>
      <c r="B142" s="9">
        <v>42</v>
      </c>
      <c r="C142" s="11">
        <v>39151</v>
      </c>
      <c r="D142" s="12">
        <v>0.125</v>
      </c>
    </row>
    <row r="143" spans="1:4" x14ac:dyDescent="0.15">
      <c r="A143" t="s">
        <v>139</v>
      </c>
      <c r="B143" s="9">
        <v>43</v>
      </c>
      <c r="C143" s="11">
        <v>39160</v>
      </c>
      <c r="D143" s="12">
        <v>8.3333333333333329E-2</v>
      </c>
    </row>
    <row r="144" spans="1:4" x14ac:dyDescent="0.15">
      <c r="A144" t="s">
        <v>140</v>
      </c>
      <c r="B144" s="9">
        <v>44</v>
      </c>
      <c r="C144" s="11">
        <v>39160</v>
      </c>
      <c r="D144" s="12">
        <v>0.125</v>
      </c>
    </row>
    <row r="145" spans="1:4" x14ac:dyDescent="0.15">
      <c r="A145" t="s">
        <v>141</v>
      </c>
      <c r="B145" s="9">
        <v>45</v>
      </c>
      <c r="C145" s="11">
        <v>39169</v>
      </c>
      <c r="D145" s="12">
        <v>8.3333333333333329E-2</v>
      </c>
    </row>
    <row r="146" spans="1:4" x14ac:dyDescent="0.15">
      <c r="A146" t="s">
        <v>142</v>
      </c>
      <c r="B146" s="9">
        <v>46</v>
      </c>
      <c r="C146" s="11">
        <v>39169</v>
      </c>
      <c r="D146" s="12">
        <v>0.125</v>
      </c>
    </row>
    <row r="147" spans="1:4" x14ac:dyDescent="0.15">
      <c r="A147" t="s">
        <v>143</v>
      </c>
      <c r="B147" s="9">
        <v>47</v>
      </c>
      <c r="C147" s="11">
        <v>39178</v>
      </c>
      <c r="D147" s="12">
        <v>8.3333333333333329E-2</v>
      </c>
    </row>
    <row r="148" spans="1:4" x14ac:dyDescent="0.15">
      <c r="A148" t="s">
        <v>144</v>
      </c>
      <c r="B148" s="9">
        <v>48</v>
      </c>
      <c r="C148" s="11">
        <v>39178</v>
      </c>
      <c r="D148" s="12">
        <v>0.125</v>
      </c>
    </row>
    <row r="150" spans="1:4" x14ac:dyDescent="0.15">
      <c r="A150" t="s">
        <v>145</v>
      </c>
    </row>
    <row r="151" spans="1:4" x14ac:dyDescent="0.15">
      <c r="A151" t="s">
        <v>146</v>
      </c>
    </row>
    <row r="154" spans="1:4" x14ac:dyDescent="0.15">
      <c r="A154" t="s">
        <v>147</v>
      </c>
    </row>
    <row r="155" spans="1:4" x14ac:dyDescent="0.15">
      <c r="A155" t="s">
        <v>148</v>
      </c>
    </row>
    <row r="156" spans="1:4" x14ac:dyDescent="0.15">
      <c r="A156" t="s">
        <v>155</v>
      </c>
    </row>
    <row r="157" spans="1:4" x14ac:dyDescent="0.15">
      <c r="A157" t="s">
        <v>156</v>
      </c>
    </row>
    <row r="158" spans="1:4" x14ac:dyDescent="0.15">
      <c r="A158" t="s">
        <v>157</v>
      </c>
    </row>
    <row r="159" spans="1:4" x14ac:dyDescent="0.15">
      <c r="A159" t="s">
        <v>158</v>
      </c>
    </row>
    <row r="160" spans="1:4" x14ac:dyDescent="0.15">
      <c r="A160" t="s">
        <v>159</v>
      </c>
    </row>
    <row r="161" spans="1:1" x14ac:dyDescent="0.15">
      <c r="A161" t="s">
        <v>160</v>
      </c>
    </row>
    <row r="162" spans="1:1" x14ac:dyDescent="0.15">
      <c r="A162" t="s">
        <v>161</v>
      </c>
    </row>
    <row r="163" spans="1:1" x14ac:dyDescent="0.15">
      <c r="A163" t="s">
        <v>155</v>
      </c>
    </row>
  </sheetData>
  <pageMargins left="0.35433070866141736" right="0.35433070866141736" top="0.78740157480314965" bottom="0" header="0.51181102362204722" footer="0"/>
  <pageSetup paperSize="9" scale="76" orientation="landscape" horizontalDpi="4294967292" verticalDpi="4294967292"/>
  <headerFooter alignWithMargins="0">
    <oddHeader>&amp;F</oddHeader>
  </headerFooter>
  <drawing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95"/>
  <sheetViews>
    <sheetView zoomScale="125" zoomScaleNormal="100" workbookViewId="0">
      <selection activeCell="P88" sqref="P88"/>
    </sheetView>
  </sheetViews>
  <sheetFormatPr baseColWidth="10" defaultColWidth="11" defaultRowHeight="13" x14ac:dyDescent="0.15"/>
  <cols>
    <col min="1" max="1" width="18" customWidth="1"/>
    <col min="2" max="2" width="7.1640625" customWidth="1"/>
    <col min="7" max="7" width="14.33203125" style="5" customWidth="1"/>
    <col min="8" max="8" width="13.83203125" customWidth="1"/>
    <col min="9" max="9" width="14.5" customWidth="1"/>
  </cols>
  <sheetData>
    <row r="1" spans="1:14" ht="16" x14ac:dyDescent="0.2">
      <c r="A1" s="2" t="s">
        <v>50</v>
      </c>
      <c r="B1" s="2"/>
    </row>
    <row r="2" spans="1:14" x14ac:dyDescent="0.15">
      <c r="A2" t="s">
        <v>735</v>
      </c>
    </row>
    <row r="3" spans="1:14" x14ac:dyDescent="0.15">
      <c r="I3" s="10" t="s">
        <v>188</v>
      </c>
    </row>
    <row r="4" spans="1:14" ht="32" x14ac:dyDescent="0.2">
      <c r="A4" t="s">
        <v>151</v>
      </c>
      <c r="C4" s="8" t="s">
        <v>226</v>
      </c>
      <c r="D4" s="8" t="s">
        <v>227</v>
      </c>
      <c r="E4" t="s">
        <v>228</v>
      </c>
      <c r="F4" s="137" t="s">
        <v>217</v>
      </c>
      <c r="G4" s="5" t="s">
        <v>115</v>
      </c>
      <c r="I4" s="13" t="s">
        <v>189</v>
      </c>
      <c r="J4" s="14" t="s">
        <v>227</v>
      </c>
      <c r="K4" s="14" t="s">
        <v>226</v>
      </c>
      <c r="L4" s="14" t="s">
        <v>229</v>
      </c>
      <c r="M4" s="15" t="s">
        <v>930</v>
      </c>
    </row>
    <row r="5" spans="1:14" ht="15" x14ac:dyDescent="0.2">
      <c r="A5" t="s">
        <v>152</v>
      </c>
      <c r="B5">
        <v>1</v>
      </c>
      <c r="C5" s="8">
        <v>1.0018713453210379</v>
      </c>
      <c r="D5" s="8">
        <v>2.7489519318249731</v>
      </c>
      <c r="E5" s="8">
        <v>13.954583168029785</v>
      </c>
      <c r="F5" s="8">
        <f t="shared" ref="F5:F27" si="0">E5*5/500+E5</f>
        <v>14.094128999710083</v>
      </c>
      <c r="G5" s="5">
        <f>'RAS-prep n log'!C101</f>
        <v>38971</v>
      </c>
      <c r="I5" s="16" t="s">
        <v>190</v>
      </c>
      <c r="J5" s="17">
        <v>66.725288391113281</v>
      </c>
      <c r="K5" s="17">
        <v>2.3608727455139165</v>
      </c>
      <c r="L5" s="17">
        <v>34.599369049072273</v>
      </c>
      <c r="M5" s="18"/>
      <c r="N5" s="142">
        <v>39189</v>
      </c>
    </row>
    <row r="6" spans="1:14" ht="15" x14ac:dyDescent="0.2">
      <c r="A6" t="s">
        <v>153</v>
      </c>
      <c r="B6">
        <v>3</v>
      </c>
      <c r="C6" s="8">
        <v>1.0206895878194846</v>
      </c>
      <c r="D6" s="8">
        <v>3.0750119800133286</v>
      </c>
      <c r="E6" s="8">
        <v>14.635932922363281</v>
      </c>
      <c r="F6" s="8">
        <f t="shared" si="0"/>
        <v>14.782292251586915</v>
      </c>
      <c r="G6" s="5">
        <f>'RAS-prep n log'!C103</f>
        <v>38980</v>
      </c>
      <c r="I6" s="16" t="s">
        <v>191</v>
      </c>
      <c r="J6" s="17">
        <v>43.276573181152344</v>
      </c>
      <c r="K6" s="17">
        <v>2.1402359008789062</v>
      </c>
      <c r="L6" s="17">
        <v>31.480680465698239</v>
      </c>
      <c r="M6" s="18"/>
      <c r="N6" s="142">
        <v>39189</v>
      </c>
    </row>
    <row r="7" spans="1:14" ht="15" x14ac:dyDescent="0.2">
      <c r="A7" t="s">
        <v>154</v>
      </c>
      <c r="B7">
        <v>5</v>
      </c>
      <c r="C7" s="8">
        <v>3.8686944266088612</v>
      </c>
      <c r="D7" s="8">
        <v>3.5580911119453349</v>
      </c>
      <c r="E7" s="8">
        <v>14.502432823181152</v>
      </c>
      <c r="F7" s="8">
        <f t="shared" si="0"/>
        <v>14.647457151412963</v>
      </c>
      <c r="G7" s="5">
        <f>'RAS-prep n log'!C105</f>
        <v>38989</v>
      </c>
      <c r="I7" s="16" t="s">
        <v>192</v>
      </c>
      <c r="J7" s="17">
        <v>25.996623992919915</v>
      </c>
      <c r="K7" s="17">
        <v>1.9691545963287354</v>
      </c>
      <c r="L7" s="17">
        <v>28.988092422485344</v>
      </c>
      <c r="M7" s="19">
        <v>1000</v>
      </c>
      <c r="N7" s="142">
        <v>39189</v>
      </c>
    </row>
    <row r="8" spans="1:14" ht="15" x14ac:dyDescent="0.2">
      <c r="A8" t="s">
        <v>26</v>
      </c>
      <c r="B8">
        <v>7</v>
      </c>
      <c r="C8" s="8">
        <v>1.1063582002245311</v>
      </c>
      <c r="D8" s="8">
        <v>3.3154491045055017</v>
      </c>
      <c r="E8" s="8">
        <v>15.078328132629395</v>
      </c>
      <c r="F8" s="8">
        <f t="shared" si="0"/>
        <v>15.229111413955689</v>
      </c>
      <c r="G8" s="5">
        <f>'RAS-prep n log'!C107</f>
        <v>38998</v>
      </c>
      <c r="I8" s="16" t="s">
        <v>193</v>
      </c>
      <c r="J8" s="17">
        <v>12.399911880493159</v>
      </c>
      <c r="K8" s="17">
        <v>1.58143162727356</v>
      </c>
      <c r="L8" s="17">
        <v>23.908285140991207</v>
      </c>
      <c r="M8" s="19">
        <v>800</v>
      </c>
      <c r="N8" s="142">
        <v>39189</v>
      </c>
    </row>
    <row r="9" spans="1:14" ht="15" x14ac:dyDescent="0.2">
      <c r="A9" t="s">
        <v>27</v>
      </c>
      <c r="B9">
        <v>9</v>
      </c>
      <c r="C9" s="8">
        <v>1.0451271268360722</v>
      </c>
      <c r="D9" s="8">
        <v>3.2199815721470086</v>
      </c>
      <c r="E9" s="8">
        <v>14.335990905761719</v>
      </c>
      <c r="F9" s="8">
        <f t="shared" si="0"/>
        <v>14.479350814819336</v>
      </c>
      <c r="G9" s="5">
        <f>'RAS-prep n log'!C109</f>
        <v>39007</v>
      </c>
      <c r="I9" s="16" t="s">
        <v>194</v>
      </c>
      <c r="J9" s="17">
        <v>4.87335205078125</v>
      </c>
      <c r="K9" s="17">
        <v>1.2177511453628538</v>
      </c>
      <c r="L9" s="17">
        <v>17.177047729492188</v>
      </c>
      <c r="M9" s="19">
        <v>600</v>
      </c>
      <c r="N9" s="142">
        <v>39189</v>
      </c>
    </row>
    <row r="10" spans="1:14" ht="15" x14ac:dyDescent="0.2">
      <c r="A10" t="s">
        <v>28</v>
      </c>
      <c r="B10">
        <v>11</v>
      </c>
      <c r="C10" s="8">
        <v>1.1397307059472164</v>
      </c>
      <c r="D10" s="8">
        <v>3.2519675432104349</v>
      </c>
      <c r="E10" s="8">
        <v>14.002256393432617</v>
      </c>
      <c r="F10" s="8">
        <f t="shared" si="0"/>
        <v>14.142278957366944</v>
      </c>
      <c r="G10" s="5">
        <f>'RAS-prep n log'!C111</f>
        <v>39016</v>
      </c>
      <c r="I10" s="16" t="s">
        <v>195</v>
      </c>
      <c r="J10" s="17">
        <v>3.9687812328338623</v>
      </c>
      <c r="K10" s="17">
        <v>1.0818402767181401</v>
      </c>
      <c r="L10" s="17">
        <v>15.450366973876951</v>
      </c>
      <c r="M10" s="19">
        <v>400</v>
      </c>
      <c r="N10" s="142">
        <v>39189</v>
      </c>
    </row>
    <row r="11" spans="1:14" ht="15" x14ac:dyDescent="0.2">
      <c r="A11" t="s">
        <v>29</v>
      </c>
      <c r="B11">
        <v>13</v>
      </c>
      <c r="C11" s="8">
        <v>1.180993215308193</v>
      </c>
      <c r="D11" s="8">
        <v>2.9952441794645388</v>
      </c>
      <c r="E11" s="8">
        <v>12.002001762390137</v>
      </c>
      <c r="F11" s="8">
        <f t="shared" si="0"/>
        <v>12.122021780014038</v>
      </c>
      <c r="G11" s="5">
        <f>'RAS-prep n log'!C113</f>
        <v>39025</v>
      </c>
      <c r="I11" s="16" t="s">
        <v>196</v>
      </c>
      <c r="J11" s="17">
        <v>3.5669670104980469</v>
      </c>
      <c r="K11" s="17">
        <v>1.0318176746368413</v>
      </c>
      <c r="L11" s="17">
        <v>14.339207649230961</v>
      </c>
      <c r="M11" s="19">
        <v>250</v>
      </c>
      <c r="N11" s="142">
        <v>39189</v>
      </c>
    </row>
    <row r="12" spans="1:14" ht="15" x14ac:dyDescent="0.2">
      <c r="A12" t="s">
        <v>30</v>
      </c>
      <c r="B12">
        <v>15</v>
      </c>
      <c r="C12" s="8">
        <v>0.79126546117507313</v>
      </c>
      <c r="D12" s="8">
        <v>2.527964062170156</v>
      </c>
      <c r="E12" s="8">
        <v>9.4282045364379883</v>
      </c>
      <c r="F12" s="8">
        <f t="shared" si="0"/>
        <v>9.5224865818023687</v>
      </c>
      <c r="G12" s="5">
        <f>'RAS-prep n log'!C115</f>
        <v>39034</v>
      </c>
      <c r="I12" s="16" t="s">
        <v>197</v>
      </c>
      <c r="J12" s="17">
        <v>3.2038192749023438</v>
      </c>
      <c r="K12" s="17">
        <v>0.946344554424286</v>
      </c>
      <c r="L12" s="17">
        <v>13.050765991210941</v>
      </c>
      <c r="M12" s="19">
        <v>200</v>
      </c>
      <c r="N12" s="142">
        <v>39189</v>
      </c>
    </row>
    <row r="13" spans="1:14" ht="15" x14ac:dyDescent="0.2">
      <c r="A13" t="s">
        <v>31</v>
      </c>
      <c r="B13">
        <v>17</v>
      </c>
      <c r="C13" s="8">
        <v>1.1096034636216663</v>
      </c>
      <c r="D13" s="8">
        <v>2.8634444493683322</v>
      </c>
      <c r="E13" s="8">
        <v>12.815449714660645</v>
      </c>
      <c r="F13" s="8">
        <f t="shared" si="0"/>
        <v>12.943604211807251</v>
      </c>
      <c r="G13" s="5">
        <f>'RAS-prep n log'!C117</f>
        <v>39043</v>
      </c>
      <c r="I13" s="16" t="s">
        <v>198</v>
      </c>
      <c r="J13" s="17">
        <v>2.6382012367248531</v>
      </c>
      <c r="K13" s="17">
        <v>0.85312855243682895</v>
      </c>
      <c r="L13" s="17">
        <v>11.335197448730469</v>
      </c>
      <c r="M13" s="19">
        <v>150</v>
      </c>
      <c r="N13" s="142">
        <v>39189</v>
      </c>
    </row>
    <row r="14" spans="1:14" ht="15" x14ac:dyDescent="0.2">
      <c r="A14" t="s">
        <v>32</v>
      </c>
      <c r="B14">
        <v>19</v>
      </c>
      <c r="C14" s="8">
        <v>1.2384295773814626</v>
      </c>
      <c r="D14" s="8">
        <v>1.998362004448202</v>
      </c>
      <c r="E14" s="8">
        <v>12.066460609436035</v>
      </c>
      <c r="F14" s="8">
        <f t="shared" si="0"/>
        <v>12.187125215530395</v>
      </c>
      <c r="G14" s="5">
        <f>'RAS-prep n log'!C119</f>
        <v>39052</v>
      </c>
      <c r="I14" s="16" t="s">
        <v>199</v>
      </c>
      <c r="J14" s="17">
        <v>1.4374234676361077</v>
      </c>
      <c r="K14" s="17">
        <v>0.87493091821670499</v>
      </c>
      <c r="L14" s="17">
        <v>11.3292293548584</v>
      </c>
      <c r="M14" s="19">
        <v>110</v>
      </c>
      <c r="N14" s="142">
        <v>39189</v>
      </c>
    </row>
    <row r="15" spans="1:14" ht="15" x14ac:dyDescent="0.2">
      <c r="A15" t="s">
        <v>33</v>
      </c>
      <c r="B15">
        <v>21</v>
      </c>
      <c r="C15" s="8">
        <v>0.99215595990582828</v>
      </c>
      <c r="D15" s="8">
        <v>2.301294855796868</v>
      </c>
      <c r="E15" s="8">
        <v>11.702966690063477</v>
      </c>
      <c r="F15" s="8">
        <f t="shared" si="0"/>
        <v>11.819996356964111</v>
      </c>
      <c r="G15" s="5">
        <f>'RAS-prep n log'!C121</f>
        <v>39061</v>
      </c>
      <c r="I15" s="16" t="s">
        <v>200</v>
      </c>
      <c r="J15" s="17">
        <v>1.3856241703033449</v>
      </c>
      <c r="K15" s="17">
        <v>0.84955626726150502</v>
      </c>
      <c r="L15" s="17">
        <v>10.973978042602539</v>
      </c>
      <c r="M15" s="19">
        <v>90</v>
      </c>
      <c r="N15" s="142">
        <v>39189</v>
      </c>
    </row>
    <row r="16" spans="1:14" ht="15" x14ac:dyDescent="0.2">
      <c r="A16" t="s">
        <v>34</v>
      </c>
      <c r="B16">
        <v>23</v>
      </c>
      <c r="C16" s="8">
        <v>1.0045056790577775</v>
      </c>
      <c r="D16" s="8">
        <v>1.3776304892973277</v>
      </c>
      <c r="E16" s="8">
        <v>11.609045028686523</v>
      </c>
      <c r="F16" s="8">
        <f t="shared" si="0"/>
        <v>11.725135478973389</v>
      </c>
      <c r="G16" s="5">
        <f>'RAS-prep n log'!C123</f>
        <v>39070</v>
      </c>
      <c r="I16" s="16" t="s">
        <v>201</v>
      </c>
      <c r="J16" s="17">
        <v>1.1537501811981199</v>
      </c>
      <c r="K16" s="17">
        <v>0.75276267528533902</v>
      </c>
      <c r="L16" s="17">
        <v>9.4765453338623065</v>
      </c>
      <c r="M16" s="20">
        <v>60</v>
      </c>
      <c r="N16" s="142">
        <v>39189</v>
      </c>
    </row>
    <row r="17" spans="1:14" ht="15" x14ac:dyDescent="0.2">
      <c r="A17" t="s">
        <v>35</v>
      </c>
      <c r="B17">
        <v>25</v>
      </c>
      <c r="C17" s="8">
        <v>0.90404548257453743</v>
      </c>
      <c r="D17" s="8">
        <v>1.3089910590422993</v>
      </c>
      <c r="E17" s="8">
        <v>10.336405754089355</v>
      </c>
      <c r="F17" s="8">
        <f t="shared" si="0"/>
        <v>10.439769811630249</v>
      </c>
      <c r="G17" s="5">
        <f>'RAS-prep n log'!C125</f>
        <v>39079</v>
      </c>
      <c r="I17" s="16" t="s">
        <v>202</v>
      </c>
      <c r="J17" s="17">
        <v>1.1481115818023682</v>
      </c>
      <c r="K17" s="17">
        <v>0.73384290933608998</v>
      </c>
      <c r="L17" s="17">
        <v>9.4112844467163086</v>
      </c>
      <c r="M17" s="20">
        <v>30</v>
      </c>
      <c r="N17" s="142">
        <v>39189</v>
      </c>
    </row>
    <row r="18" spans="1:14" ht="15" x14ac:dyDescent="0.2">
      <c r="A18" t="s">
        <v>36</v>
      </c>
      <c r="B18">
        <v>27</v>
      </c>
      <c r="C18" s="8">
        <v>0.95660117255728827</v>
      </c>
      <c r="D18" s="8">
        <v>1.1049404545137276</v>
      </c>
      <c r="E18" s="8">
        <v>10.566847801208496</v>
      </c>
      <c r="F18" s="8">
        <f t="shared" si="0"/>
        <v>10.672516279220581</v>
      </c>
      <c r="G18" s="5">
        <f>'RAS-prep n log'!C127</f>
        <v>39088</v>
      </c>
      <c r="I18" s="16" t="s">
        <v>203</v>
      </c>
      <c r="J18" s="17">
        <v>1.14342200756073</v>
      </c>
      <c r="K18" s="17">
        <v>0.73584985733032204</v>
      </c>
      <c r="L18" s="17">
        <v>9.3459310531616193</v>
      </c>
      <c r="M18" s="19">
        <v>5</v>
      </c>
      <c r="N18" s="142">
        <v>39189</v>
      </c>
    </row>
    <row r="19" spans="1:14" ht="15" x14ac:dyDescent="0.2">
      <c r="A19" t="s">
        <v>37</v>
      </c>
      <c r="B19">
        <v>29</v>
      </c>
      <c r="C19" s="8">
        <v>0.98250081006453471</v>
      </c>
      <c r="D19" s="8">
        <v>1.2756329804389428</v>
      </c>
      <c r="E19" s="8">
        <v>10.571516990661621</v>
      </c>
      <c r="F19" s="8">
        <f t="shared" si="0"/>
        <v>10.677232160568238</v>
      </c>
      <c r="G19" s="11">
        <v>39097</v>
      </c>
      <c r="I19" s="16" t="s">
        <v>204</v>
      </c>
      <c r="J19" s="17">
        <v>61.14460372924804</v>
      </c>
      <c r="K19" s="17">
        <v>2.3718690872192374</v>
      </c>
      <c r="L19" s="17">
        <v>34.814567565917955</v>
      </c>
      <c r="M19" s="18"/>
      <c r="N19" s="142">
        <v>39191</v>
      </c>
    </row>
    <row r="20" spans="1:14" ht="15" x14ac:dyDescent="0.2">
      <c r="A20" t="s">
        <v>38</v>
      </c>
      <c r="B20">
        <v>31</v>
      </c>
      <c r="C20" s="8">
        <v>0.82723617647901537</v>
      </c>
      <c r="D20" s="8">
        <v>0.80635348560660969</v>
      </c>
      <c r="E20" s="8">
        <v>8.9485483169555664</v>
      </c>
      <c r="F20" s="8">
        <f t="shared" si="0"/>
        <v>9.0380338001251221</v>
      </c>
      <c r="G20" s="11">
        <v>39106</v>
      </c>
      <c r="I20" s="16" t="s">
        <v>205</v>
      </c>
      <c r="J20" s="17">
        <v>38.19390869140625</v>
      </c>
      <c r="K20" s="17">
        <v>2.1794862747192378</v>
      </c>
      <c r="L20" s="17">
        <v>32.185878753662095</v>
      </c>
      <c r="M20" s="19">
        <v>1000</v>
      </c>
      <c r="N20" s="142">
        <v>39191</v>
      </c>
    </row>
    <row r="21" spans="1:14" ht="15" x14ac:dyDescent="0.2">
      <c r="A21" t="s">
        <v>39</v>
      </c>
      <c r="B21">
        <v>33</v>
      </c>
      <c r="C21" s="8">
        <v>0.80559634694387539</v>
      </c>
      <c r="D21" s="8">
        <v>0.85499111663717708</v>
      </c>
      <c r="E21" s="8">
        <v>8.6263294219970703</v>
      </c>
      <c r="F21" s="8">
        <f t="shared" si="0"/>
        <v>8.7125927162170402</v>
      </c>
      <c r="G21" s="11">
        <v>39115</v>
      </c>
      <c r="I21" s="16" t="s">
        <v>206</v>
      </c>
      <c r="J21" s="17">
        <v>24.429889678955078</v>
      </c>
      <c r="K21" s="17">
        <v>1.9481118917465214</v>
      </c>
      <c r="L21" s="17">
        <v>29.158309936523434</v>
      </c>
      <c r="M21" s="19">
        <v>800</v>
      </c>
      <c r="N21" s="142">
        <v>39191</v>
      </c>
    </row>
    <row r="22" spans="1:14" ht="15" x14ac:dyDescent="0.2">
      <c r="A22" t="s">
        <v>40</v>
      </c>
      <c r="B22">
        <v>35</v>
      </c>
      <c r="C22" s="8">
        <v>0.8255996511704411</v>
      </c>
      <c r="D22" s="8">
        <v>0.7776525941468444</v>
      </c>
      <c r="E22" s="8">
        <v>9.5721006393432617</v>
      </c>
      <c r="F22" s="8">
        <f t="shared" si="0"/>
        <v>9.6678216457366943</v>
      </c>
      <c r="G22" s="11">
        <v>39124</v>
      </c>
      <c r="I22" s="16" t="s">
        <v>207</v>
      </c>
      <c r="J22" s="17">
        <v>12.379121780395508</v>
      </c>
      <c r="K22" s="17">
        <v>1.629676461219788</v>
      </c>
      <c r="L22" s="17">
        <v>24.044235229492191</v>
      </c>
      <c r="M22" s="19">
        <v>600</v>
      </c>
      <c r="N22" s="142">
        <v>39191</v>
      </c>
    </row>
    <row r="23" spans="1:14" ht="15" x14ac:dyDescent="0.2">
      <c r="A23" t="s">
        <v>41</v>
      </c>
      <c r="B23">
        <v>37</v>
      </c>
      <c r="C23" s="8">
        <v>0.85553137178505101</v>
      </c>
      <c r="D23" s="8">
        <v>1.331776453078648</v>
      </c>
      <c r="E23" s="8">
        <v>9.7862653732299805</v>
      </c>
      <c r="F23" s="8">
        <f t="shared" si="0"/>
        <v>9.88412802696228</v>
      </c>
      <c r="G23" s="11">
        <v>39133</v>
      </c>
      <c r="I23" s="16" t="s">
        <v>208</v>
      </c>
      <c r="J23" s="17">
        <v>5.4815168380737296</v>
      </c>
      <c r="K23" s="17">
        <v>1.2611950635910032</v>
      </c>
      <c r="L23" s="17">
        <v>18.081985473632812</v>
      </c>
      <c r="M23" s="19">
        <v>400</v>
      </c>
      <c r="N23" s="142">
        <v>39191</v>
      </c>
    </row>
    <row r="24" spans="1:14" ht="15" x14ac:dyDescent="0.2">
      <c r="A24" t="s">
        <v>42</v>
      </c>
      <c r="B24">
        <v>39</v>
      </c>
      <c r="C24" s="8">
        <v>0.85862740274628691</v>
      </c>
      <c r="D24" s="8">
        <v>1.0352409636186826</v>
      </c>
      <c r="E24" s="8">
        <v>9.6303310394287109</v>
      </c>
      <c r="F24" s="8">
        <f t="shared" si="0"/>
        <v>9.7266343498229979</v>
      </c>
      <c r="G24" s="11">
        <v>39142</v>
      </c>
      <c r="I24" s="16" t="s">
        <v>209</v>
      </c>
      <c r="J24" s="17">
        <v>4.0885729789733887</v>
      </c>
      <c r="K24" s="17">
        <v>1.1353209018707282</v>
      </c>
      <c r="L24" s="17">
        <v>16.026323318481449</v>
      </c>
      <c r="M24" s="19">
        <v>250</v>
      </c>
      <c r="N24" s="142">
        <v>39191</v>
      </c>
    </row>
    <row r="25" spans="1:14" ht="15" x14ac:dyDescent="0.2">
      <c r="A25" t="s">
        <v>43</v>
      </c>
      <c r="B25">
        <v>41</v>
      </c>
      <c r="C25" s="8">
        <v>0.99577292186152233</v>
      </c>
      <c r="D25" s="8">
        <v>1.1755109001343804</v>
      </c>
      <c r="E25" s="8">
        <v>9.376708984375</v>
      </c>
      <c r="F25" s="8">
        <f t="shared" si="0"/>
        <v>9.4704760742187499</v>
      </c>
      <c r="G25" s="11">
        <v>39151</v>
      </c>
      <c r="I25" s="16" t="s">
        <v>210</v>
      </c>
      <c r="J25" s="17">
        <v>3.8205134868621831</v>
      </c>
      <c r="K25" s="17">
        <v>1.067020058631897</v>
      </c>
      <c r="L25" s="17">
        <v>15.053754806518551</v>
      </c>
      <c r="M25" s="19">
        <v>200</v>
      </c>
      <c r="N25" s="142">
        <v>39191</v>
      </c>
    </row>
    <row r="26" spans="1:14" ht="15" x14ac:dyDescent="0.2">
      <c r="A26" t="s">
        <v>168</v>
      </c>
      <c r="B26">
        <v>43</v>
      </c>
      <c r="C26" s="8">
        <v>0.88279693714838559</v>
      </c>
      <c r="D26" s="8">
        <v>1.2086176616548774</v>
      </c>
      <c r="E26" s="8">
        <v>8.5215091705322266</v>
      </c>
      <c r="F26" s="8">
        <f>E26*5/500+E26</f>
        <v>8.6067242622375488</v>
      </c>
      <c r="G26" s="11">
        <v>39160</v>
      </c>
      <c r="I26" s="16" t="s">
        <v>211</v>
      </c>
      <c r="J26" s="17">
        <v>3.7266929149627677</v>
      </c>
      <c r="K26" s="17">
        <v>1.0550595521926878</v>
      </c>
      <c r="L26" s="17">
        <v>14.55736827850342</v>
      </c>
      <c r="M26" s="19">
        <v>150</v>
      </c>
      <c r="N26" s="142">
        <v>39191</v>
      </c>
    </row>
    <row r="27" spans="1:14" ht="15" x14ac:dyDescent="0.2">
      <c r="A27" t="s">
        <v>169</v>
      </c>
      <c r="B27">
        <v>45</v>
      </c>
      <c r="C27" s="8">
        <v>0.83077675731405565</v>
      </c>
      <c r="D27" s="8">
        <v>1.2173502809559977</v>
      </c>
      <c r="E27" s="8">
        <v>8.4410896301269531</v>
      </c>
      <c r="F27" s="8">
        <f t="shared" si="0"/>
        <v>8.5255005264282229</v>
      </c>
      <c r="G27" s="11">
        <v>39169</v>
      </c>
      <c r="I27" s="16" t="s">
        <v>212</v>
      </c>
      <c r="J27" s="17">
        <v>1.252838611602783</v>
      </c>
      <c r="K27" s="17">
        <v>0.76846832036972001</v>
      </c>
      <c r="L27" s="17">
        <v>9.694572448730467</v>
      </c>
      <c r="M27" s="19">
        <v>110</v>
      </c>
      <c r="N27" s="142">
        <v>39191</v>
      </c>
    </row>
    <row r="28" spans="1:14" ht="15" x14ac:dyDescent="0.2">
      <c r="A28" t="s">
        <v>170</v>
      </c>
      <c r="B28">
        <v>47</v>
      </c>
      <c r="C28" s="8">
        <v>0.80634607723952134</v>
      </c>
      <c r="D28" s="8">
        <v>1.1549189587700175</v>
      </c>
      <c r="E28" s="8">
        <v>8.6699895858764648</v>
      </c>
      <c r="F28" s="8">
        <f>E28*10/500+E28</f>
        <v>8.8433893775939936</v>
      </c>
      <c r="G28" s="11">
        <v>39178</v>
      </c>
      <c r="I28" s="16" t="s">
        <v>213</v>
      </c>
      <c r="J28" s="17">
        <v>0.112364321947098</v>
      </c>
      <c r="K28" s="17">
        <v>0.115770220756531</v>
      </c>
      <c r="L28" s="17">
        <v>0.11869828402996099</v>
      </c>
      <c r="M28" s="18"/>
      <c r="N28" s="142">
        <v>39191</v>
      </c>
    </row>
    <row r="29" spans="1:14" ht="15" x14ac:dyDescent="0.2">
      <c r="I29" s="16" t="s">
        <v>213</v>
      </c>
      <c r="J29" s="17">
        <v>1.2446469068527222</v>
      </c>
      <c r="K29" s="17">
        <v>0.75884371995925903</v>
      </c>
      <c r="L29" s="17">
        <v>9.5641679763793945</v>
      </c>
      <c r="M29" s="19">
        <v>90</v>
      </c>
      <c r="N29" s="142">
        <v>39191</v>
      </c>
    </row>
    <row r="30" spans="1:14" ht="15" x14ac:dyDescent="0.2">
      <c r="I30" s="16" t="s">
        <v>214</v>
      </c>
      <c r="J30" s="17">
        <v>-0.90952783823013295</v>
      </c>
      <c r="K30" s="17">
        <v>0.108410149812698</v>
      </c>
      <c r="L30" s="17">
        <v>0.124416597187519</v>
      </c>
      <c r="M30" s="18"/>
      <c r="N30" s="142">
        <v>39191</v>
      </c>
    </row>
    <row r="31" spans="1:14" ht="15" x14ac:dyDescent="0.2">
      <c r="I31" s="16" t="s">
        <v>214</v>
      </c>
      <c r="J31" s="17">
        <v>1.2338596582412718</v>
      </c>
      <c r="K31" s="17">
        <v>0.75889813899993896</v>
      </c>
      <c r="L31" s="17">
        <v>9.5255575180053693</v>
      </c>
      <c r="M31" s="20">
        <v>60</v>
      </c>
      <c r="N31" s="142">
        <v>39191</v>
      </c>
    </row>
    <row r="32" spans="1:14" ht="15" x14ac:dyDescent="0.2">
      <c r="I32" s="16" t="s">
        <v>215</v>
      </c>
      <c r="J32" s="17">
        <v>0.121034786105156</v>
      </c>
      <c r="K32" s="17">
        <v>0.11259271204471601</v>
      </c>
      <c r="L32" s="17">
        <v>0.119963847100735</v>
      </c>
      <c r="M32" s="18"/>
      <c r="N32" s="142">
        <v>39191</v>
      </c>
    </row>
    <row r="33" spans="7:14" ht="15" x14ac:dyDescent="0.2">
      <c r="I33" s="16" t="s">
        <v>215</v>
      </c>
      <c r="J33" s="17">
        <v>1.1961348056793211</v>
      </c>
      <c r="K33" s="17">
        <v>0.74527227878570501</v>
      </c>
      <c r="L33" s="17">
        <v>9.2826004028320312</v>
      </c>
      <c r="M33" s="20">
        <v>30</v>
      </c>
      <c r="N33" s="142">
        <v>39191</v>
      </c>
    </row>
    <row r="34" spans="7:14" ht="15" x14ac:dyDescent="0.2">
      <c r="I34" s="16" t="s">
        <v>216</v>
      </c>
      <c r="J34" s="17">
        <v>0.128732889890671</v>
      </c>
      <c r="K34" s="17">
        <v>0.114512056112289</v>
      </c>
      <c r="L34" s="17">
        <v>0.12149824202060699</v>
      </c>
      <c r="M34" s="18"/>
      <c r="N34" s="142">
        <v>39191</v>
      </c>
    </row>
    <row r="35" spans="7:14" ht="15" x14ac:dyDescent="0.2">
      <c r="I35" s="21" t="s">
        <v>216</v>
      </c>
      <c r="J35" s="22">
        <v>1.1891840696334841</v>
      </c>
      <c r="K35" s="22">
        <v>0.73596268892288197</v>
      </c>
      <c r="L35" s="22">
        <v>9.2341613769531214</v>
      </c>
      <c r="M35" s="23">
        <v>5</v>
      </c>
      <c r="N35" s="142">
        <v>39191</v>
      </c>
    </row>
    <row r="37" spans="7:14" ht="15" x14ac:dyDescent="0.2">
      <c r="G37" s="5" t="s">
        <v>115</v>
      </c>
      <c r="H37" t="s">
        <v>130</v>
      </c>
      <c r="I37" s="25" t="s">
        <v>223</v>
      </c>
      <c r="J37" t="s">
        <v>224</v>
      </c>
      <c r="K37" t="s">
        <v>225</v>
      </c>
    </row>
    <row r="38" spans="7:14" x14ac:dyDescent="0.15">
      <c r="G38" s="24">
        <f>G5</f>
        <v>38971</v>
      </c>
      <c r="H38">
        <v>1</v>
      </c>
      <c r="I38" s="8">
        <v>1.0018713453210379</v>
      </c>
      <c r="J38" s="8">
        <v>2.7489519318249731</v>
      </c>
      <c r="K38" s="8">
        <v>13.954583168029785</v>
      </c>
    </row>
    <row r="39" spans="7:14" x14ac:dyDescent="0.15">
      <c r="G39" s="24">
        <f t="shared" ref="G39:G61" si="1">G6</f>
        <v>38980</v>
      </c>
      <c r="H39">
        <v>3</v>
      </c>
      <c r="I39" s="8">
        <v>1.0206895878194846</v>
      </c>
      <c r="J39" s="8">
        <v>3.0750119800133286</v>
      </c>
      <c r="K39" s="8">
        <v>14.635932922363281</v>
      </c>
    </row>
    <row r="40" spans="7:14" x14ac:dyDescent="0.15">
      <c r="G40" s="24">
        <f t="shared" si="1"/>
        <v>38989</v>
      </c>
      <c r="H40">
        <v>5</v>
      </c>
      <c r="I40" s="8">
        <v>3.8686944266088612</v>
      </c>
      <c r="J40" s="8">
        <v>3.5580911119453349</v>
      </c>
      <c r="K40" s="8">
        <v>14.502432823181152</v>
      </c>
    </row>
    <row r="41" spans="7:14" x14ac:dyDescent="0.15">
      <c r="G41" s="24">
        <f t="shared" si="1"/>
        <v>38998</v>
      </c>
      <c r="H41">
        <v>7</v>
      </c>
      <c r="I41" s="8">
        <v>1.1063582002245311</v>
      </c>
      <c r="J41" s="8">
        <v>3.3154491045055017</v>
      </c>
      <c r="K41" s="8">
        <v>15.078328132629395</v>
      </c>
    </row>
    <row r="42" spans="7:14" x14ac:dyDescent="0.15">
      <c r="G42" s="24">
        <f t="shared" si="1"/>
        <v>39007</v>
      </c>
      <c r="H42">
        <v>9</v>
      </c>
      <c r="I42" s="8">
        <v>1.0451271268360722</v>
      </c>
      <c r="J42" s="8">
        <v>3.2199815721470086</v>
      </c>
      <c r="K42" s="8">
        <v>14.335990905761719</v>
      </c>
    </row>
    <row r="43" spans="7:14" x14ac:dyDescent="0.15">
      <c r="G43" s="24">
        <f t="shared" si="1"/>
        <v>39016</v>
      </c>
      <c r="H43">
        <v>11</v>
      </c>
      <c r="I43" s="8">
        <v>1.1397307059472164</v>
      </c>
      <c r="J43" s="8">
        <v>3.2519675432104349</v>
      </c>
      <c r="K43" s="8">
        <v>14.002256393432617</v>
      </c>
    </row>
    <row r="44" spans="7:14" x14ac:dyDescent="0.15">
      <c r="G44" s="24">
        <f t="shared" si="1"/>
        <v>39025</v>
      </c>
      <c r="H44">
        <v>13</v>
      </c>
      <c r="I44" s="8">
        <v>1.180993215308193</v>
      </c>
      <c r="J44" s="8">
        <v>2.9952441794645388</v>
      </c>
      <c r="K44" s="8">
        <v>12.002001762390137</v>
      </c>
    </row>
    <row r="45" spans="7:14" x14ac:dyDescent="0.15">
      <c r="G45" s="24">
        <f t="shared" si="1"/>
        <v>39034</v>
      </c>
      <c r="H45">
        <v>15</v>
      </c>
      <c r="I45" s="8">
        <v>0.79126546117507313</v>
      </c>
      <c r="J45" s="8">
        <v>2.527964062170156</v>
      </c>
      <c r="K45" s="8">
        <v>9.4282045364379883</v>
      </c>
    </row>
    <row r="46" spans="7:14" x14ac:dyDescent="0.15">
      <c r="G46" s="24">
        <f t="shared" si="1"/>
        <v>39043</v>
      </c>
      <c r="H46">
        <v>17</v>
      </c>
      <c r="I46" s="8">
        <v>1.1096034636216663</v>
      </c>
      <c r="J46" s="8">
        <v>2.8634444493683322</v>
      </c>
      <c r="K46" s="8">
        <v>12.815449714660645</v>
      </c>
    </row>
    <row r="47" spans="7:14" x14ac:dyDescent="0.15">
      <c r="G47" s="24">
        <f t="shared" si="1"/>
        <v>39052</v>
      </c>
      <c r="H47">
        <v>19</v>
      </c>
      <c r="I47" s="8">
        <v>1.2384295773814626</v>
      </c>
      <c r="J47" s="8">
        <v>1.998362004448202</v>
      </c>
      <c r="K47" s="8">
        <v>12.066460609436035</v>
      </c>
    </row>
    <row r="48" spans="7:14" x14ac:dyDescent="0.15">
      <c r="G48" s="24">
        <f t="shared" si="1"/>
        <v>39061</v>
      </c>
      <c r="H48">
        <v>21</v>
      </c>
      <c r="I48" s="8">
        <v>0.99215595990582828</v>
      </c>
      <c r="J48" s="8">
        <v>2.301294855796868</v>
      </c>
      <c r="K48" s="8">
        <v>11.702966690063477</v>
      </c>
    </row>
    <row r="49" spans="7:12" x14ac:dyDescent="0.15">
      <c r="G49" s="24">
        <f t="shared" si="1"/>
        <v>39070</v>
      </c>
      <c r="H49">
        <v>23</v>
      </c>
      <c r="I49" s="8">
        <v>1.0045056790577775</v>
      </c>
      <c r="J49" s="8">
        <v>1.3776304892973277</v>
      </c>
      <c r="K49" s="8">
        <v>11.609045028686523</v>
      </c>
    </row>
    <row r="50" spans="7:12" x14ac:dyDescent="0.15">
      <c r="G50" s="24">
        <f t="shared" si="1"/>
        <v>39079</v>
      </c>
      <c r="H50">
        <v>25</v>
      </c>
      <c r="I50" s="8">
        <v>0.90404548257453743</v>
      </c>
      <c r="J50" s="8">
        <v>1.3089910590422993</v>
      </c>
      <c r="K50" s="8">
        <v>10.336405754089355</v>
      </c>
    </row>
    <row r="51" spans="7:12" x14ac:dyDescent="0.15">
      <c r="G51" s="24">
        <f t="shared" si="1"/>
        <v>39088</v>
      </c>
      <c r="H51">
        <v>27</v>
      </c>
      <c r="I51" s="8">
        <v>0.95660117255728827</v>
      </c>
      <c r="J51" s="8">
        <v>1.1049404545137276</v>
      </c>
      <c r="K51" s="8">
        <v>10.566847801208496</v>
      </c>
    </row>
    <row r="52" spans="7:12" x14ac:dyDescent="0.15">
      <c r="G52" s="24">
        <f t="shared" si="1"/>
        <v>39097</v>
      </c>
      <c r="H52">
        <v>29</v>
      </c>
      <c r="I52" s="8">
        <v>0.98250081006453471</v>
      </c>
      <c r="J52" s="8">
        <v>1.2756329804389428</v>
      </c>
      <c r="K52" s="8">
        <v>10.571516990661621</v>
      </c>
    </row>
    <row r="53" spans="7:12" x14ac:dyDescent="0.15">
      <c r="G53" s="24">
        <f t="shared" si="1"/>
        <v>39106</v>
      </c>
      <c r="H53">
        <v>31</v>
      </c>
      <c r="I53" s="8">
        <v>0.82723617647901537</v>
      </c>
      <c r="J53" s="8">
        <v>0.80635348560660969</v>
      </c>
      <c r="K53" s="8">
        <v>8.9485483169555664</v>
      </c>
    </row>
    <row r="54" spans="7:12" x14ac:dyDescent="0.15">
      <c r="G54" s="24">
        <f t="shared" si="1"/>
        <v>39115</v>
      </c>
      <c r="H54">
        <v>33</v>
      </c>
      <c r="I54" s="8">
        <v>0.80559634694387539</v>
      </c>
      <c r="J54" s="8">
        <v>0.85499111663717708</v>
      </c>
      <c r="K54" s="8">
        <v>8.6263294219970703</v>
      </c>
    </row>
    <row r="55" spans="7:12" x14ac:dyDescent="0.15">
      <c r="G55" s="24">
        <f t="shared" si="1"/>
        <v>39124</v>
      </c>
      <c r="H55">
        <v>35</v>
      </c>
      <c r="I55" s="8">
        <v>0.8255996511704411</v>
      </c>
      <c r="J55" s="8">
        <v>0.7776525941468444</v>
      </c>
      <c r="K55" s="8">
        <v>9.5721006393432617</v>
      </c>
    </row>
    <row r="56" spans="7:12" x14ac:dyDescent="0.15">
      <c r="G56" s="24">
        <f t="shared" si="1"/>
        <v>39133</v>
      </c>
      <c r="H56">
        <v>37</v>
      </c>
      <c r="I56" s="8">
        <v>0.85553137178505101</v>
      </c>
      <c r="J56" s="8">
        <v>1.331776453078648</v>
      </c>
      <c r="K56" s="8">
        <v>9.7862653732299805</v>
      </c>
    </row>
    <row r="57" spans="7:12" x14ac:dyDescent="0.15">
      <c r="G57" s="24">
        <f t="shared" si="1"/>
        <v>39142</v>
      </c>
      <c r="H57">
        <v>39</v>
      </c>
      <c r="I57" s="8">
        <v>0.85862740274628691</v>
      </c>
      <c r="J57" s="8">
        <v>1.0352409636186826</v>
      </c>
      <c r="K57" s="8">
        <v>9.6303310394287109</v>
      </c>
    </row>
    <row r="58" spans="7:12" x14ac:dyDescent="0.15">
      <c r="G58" s="24">
        <f t="shared" si="1"/>
        <v>39151</v>
      </c>
      <c r="H58">
        <v>41</v>
      </c>
      <c r="I58" s="8">
        <v>0.99577292186152233</v>
      </c>
      <c r="J58" s="8">
        <v>1.1755109001343804</v>
      </c>
      <c r="K58" s="8">
        <v>9.376708984375</v>
      </c>
    </row>
    <row r="59" spans="7:12" x14ac:dyDescent="0.15">
      <c r="G59" s="24">
        <f t="shared" si="1"/>
        <v>39160</v>
      </c>
      <c r="H59">
        <v>43</v>
      </c>
      <c r="I59" s="8">
        <v>0.88279693714838559</v>
      </c>
      <c r="J59" s="8">
        <v>1.2086176616548774</v>
      </c>
      <c r="K59" s="8">
        <v>8.5215091705322266</v>
      </c>
    </row>
    <row r="60" spans="7:12" x14ac:dyDescent="0.15">
      <c r="G60" s="24">
        <f t="shared" si="1"/>
        <v>39169</v>
      </c>
      <c r="H60">
        <v>45</v>
      </c>
      <c r="I60" s="8">
        <v>0.83077675731405565</v>
      </c>
      <c r="J60" s="8">
        <v>1.2173502809559977</v>
      </c>
      <c r="K60" s="8">
        <v>8.4410896301269531</v>
      </c>
    </row>
    <row r="61" spans="7:12" x14ac:dyDescent="0.15">
      <c r="G61" s="24">
        <f t="shared" si="1"/>
        <v>39178</v>
      </c>
      <c r="H61">
        <v>47</v>
      </c>
      <c r="I61" s="8">
        <v>0.80634607723952134</v>
      </c>
      <c r="J61" s="8">
        <v>1.1549189587700175</v>
      </c>
      <c r="K61" s="8">
        <v>8.6699895858764648</v>
      </c>
    </row>
    <row r="62" spans="7:12" ht="15" x14ac:dyDescent="0.2">
      <c r="G62" s="143">
        <v>39191</v>
      </c>
      <c r="H62" s="16" t="s">
        <v>215</v>
      </c>
      <c r="I62" s="144">
        <v>0.74527227878570501</v>
      </c>
      <c r="J62" s="144">
        <v>1.1961348056793211</v>
      </c>
      <c r="K62" s="144">
        <v>9.2826004028320312</v>
      </c>
      <c r="L62" t="s">
        <v>272</v>
      </c>
    </row>
    <row r="94" spans="1:1" x14ac:dyDescent="0.15">
      <c r="A94" s="34" t="s">
        <v>279</v>
      </c>
    </row>
    <row r="95" spans="1:1" x14ac:dyDescent="0.15">
      <c r="A95" s="226" t="s">
        <v>939</v>
      </c>
    </row>
  </sheetData>
  <phoneticPr fontId="3"/>
  <pageMargins left="0.75000000000000011" right="0.75000000000000011" top="1" bottom="1" header="0.5" footer="0.5"/>
  <pageSetup paperSize="9" orientation="landscape" horizontalDpi="4294967292" verticalDpi="4294967292"/>
  <headerFooter alignWithMargins="0">
    <oddHeader>&amp;F</oddHead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BU222"/>
  <sheetViews>
    <sheetView topLeftCell="H104" zoomScale="85" zoomScaleNormal="85" workbookViewId="0">
      <selection activeCell="AF137" sqref="AF137"/>
    </sheetView>
  </sheetViews>
  <sheetFormatPr baseColWidth="10" defaultColWidth="11" defaultRowHeight="13" x14ac:dyDescent="0.15"/>
  <cols>
    <col min="1" max="1" width="6" customWidth="1"/>
    <col min="2" max="2" width="9" customWidth="1"/>
    <col min="3" max="3" width="3.5" customWidth="1"/>
    <col min="4" max="4" width="4.5" customWidth="1"/>
    <col min="5" max="5" width="4.33203125" customWidth="1"/>
    <col min="6" max="6" width="8.5" customWidth="1"/>
    <col min="7" max="7" width="6.6640625" customWidth="1"/>
    <col min="8" max="8" width="9.6640625" customWidth="1"/>
    <col min="9" max="9" width="10.6640625" customWidth="1"/>
    <col min="10" max="10" width="10.83203125" customWidth="1"/>
    <col min="11" max="11" width="13.1640625" customWidth="1"/>
    <col min="12" max="12" width="17.1640625" customWidth="1"/>
    <col min="13" max="13" width="12.83203125" customWidth="1"/>
    <col min="14" max="14" width="5" customWidth="1"/>
    <col min="15" max="15" width="15.33203125" customWidth="1"/>
    <col min="16" max="16" width="16.83203125" customWidth="1"/>
    <col min="17" max="17" width="7.5" customWidth="1"/>
    <col min="18" max="18" width="10.5" customWidth="1"/>
    <col min="19" max="19" width="5.33203125" customWidth="1"/>
    <col min="20" max="21" width="8" customWidth="1"/>
    <col min="22" max="22" width="19.1640625" customWidth="1"/>
    <col min="23" max="23" width="15.33203125" customWidth="1"/>
    <col min="24" max="24" width="6" customWidth="1"/>
    <col min="25" max="26" width="8" customWidth="1"/>
    <col min="27" max="27" width="6" customWidth="1"/>
    <col min="28" max="28" width="4.6640625" customWidth="1"/>
    <col min="29" max="29" width="4.83203125" customWidth="1"/>
    <col min="30" max="31" width="8.5" customWidth="1"/>
    <col min="32" max="32" width="15.6640625" bestFit="1" customWidth="1"/>
  </cols>
  <sheetData>
    <row r="1" spans="1:32" ht="16" x14ac:dyDescent="0.2">
      <c r="A1" s="1" t="s">
        <v>84</v>
      </c>
      <c r="B1" s="1"/>
      <c r="C1" s="1"/>
      <c r="D1" s="1"/>
      <c r="E1" s="2"/>
    </row>
    <row r="2" spans="1:32" ht="16" x14ac:dyDescent="0.2">
      <c r="A2" s="1" t="s">
        <v>85</v>
      </c>
      <c r="B2" s="1"/>
      <c r="C2" s="1"/>
      <c r="D2" s="1"/>
      <c r="E2" s="2"/>
    </row>
    <row r="3" spans="1:32" ht="16" x14ac:dyDescent="0.2">
      <c r="A3" s="1" t="s">
        <v>13</v>
      </c>
      <c r="B3" s="1"/>
      <c r="C3" s="1"/>
      <c r="D3" s="1"/>
      <c r="E3" s="2"/>
    </row>
    <row r="4" spans="1:32" ht="16" x14ac:dyDescent="0.2">
      <c r="A4" s="1" t="s">
        <v>268</v>
      </c>
      <c r="B4" s="1"/>
      <c r="C4" s="1"/>
      <c r="D4" s="1"/>
      <c r="E4" s="2"/>
    </row>
    <row r="5" spans="1:32" ht="16" x14ac:dyDescent="0.2">
      <c r="A5" s="2"/>
      <c r="B5" s="2"/>
      <c r="C5" s="2"/>
      <c r="D5" s="2"/>
      <c r="E5" s="2"/>
    </row>
    <row r="6" spans="1:32" x14ac:dyDescent="0.15">
      <c r="A6" t="s">
        <v>86</v>
      </c>
      <c r="B6" t="s">
        <v>87</v>
      </c>
      <c r="C6" t="s">
        <v>88</v>
      </c>
      <c r="D6" t="s">
        <v>89</v>
      </c>
      <c r="E6" t="s">
        <v>90</v>
      </c>
      <c r="F6" t="s">
        <v>91</v>
      </c>
      <c r="G6" t="s">
        <v>92</v>
      </c>
      <c r="H6" t="s">
        <v>93</v>
      </c>
      <c r="I6" t="s">
        <v>94</v>
      </c>
      <c r="J6" t="s">
        <v>95</v>
      </c>
      <c r="K6" t="s">
        <v>96</v>
      </c>
      <c r="L6" t="s">
        <v>97</v>
      </c>
      <c r="M6" t="s">
        <v>98</v>
      </c>
      <c r="N6" t="s">
        <v>99</v>
      </c>
      <c r="O6" t="s">
        <v>100</v>
      </c>
      <c r="P6" t="s">
        <v>101</v>
      </c>
      <c r="Q6" t="s">
        <v>102</v>
      </c>
      <c r="R6" t="s">
        <v>103</v>
      </c>
      <c r="S6" t="s">
        <v>104</v>
      </c>
      <c r="T6" t="s">
        <v>105</v>
      </c>
      <c r="U6" t="s">
        <v>106</v>
      </c>
      <c r="V6" t="s">
        <v>107</v>
      </c>
      <c r="W6" t="s">
        <v>108</v>
      </c>
      <c r="X6" t="s">
        <v>109</v>
      </c>
      <c r="Y6" t="s">
        <v>110</v>
      </c>
      <c r="Z6" t="s">
        <v>111</v>
      </c>
      <c r="AA6" t="s">
        <v>112</v>
      </c>
      <c r="AB6" t="s">
        <v>113</v>
      </c>
      <c r="AC6" t="s">
        <v>114</v>
      </c>
      <c r="AD6" t="s">
        <v>115</v>
      </c>
      <c r="AE6" t="s">
        <v>116</v>
      </c>
      <c r="AF6" t="s">
        <v>117</v>
      </c>
    </row>
    <row r="7" spans="1:32" x14ac:dyDescent="0.15">
      <c r="A7" t="s">
        <v>118</v>
      </c>
      <c r="G7" s="138">
        <v>20.92</v>
      </c>
      <c r="H7">
        <v>35.496000000000002</v>
      </c>
      <c r="I7">
        <v>228006</v>
      </c>
      <c r="J7">
        <v>12</v>
      </c>
      <c r="K7">
        <v>2139.89</v>
      </c>
      <c r="L7">
        <v>1.00519</v>
      </c>
      <c r="M7">
        <v>50</v>
      </c>
      <c r="N7">
        <v>0</v>
      </c>
      <c r="O7">
        <v>2026.49</v>
      </c>
      <c r="P7">
        <v>2027.8</v>
      </c>
      <c r="Q7">
        <v>33.676000000000002</v>
      </c>
      <c r="R7">
        <v>33.590000000000003</v>
      </c>
      <c r="S7">
        <v>101</v>
      </c>
      <c r="V7">
        <v>2.5000000000000001E-2</v>
      </c>
      <c r="Z7">
        <v>21.6038</v>
      </c>
      <c r="AA7">
        <v>20</v>
      </c>
      <c r="AD7" s="5">
        <v>39420</v>
      </c>
      <c r="AE7" s="6">
        <v>0.38819444444444445</v>
      </c>
      <c r="AF7" t="s">
        <v>119</v>
      </c>
    </row>
    <row r="8" spans="1:32" x14ac:dyDescent="0.15">
      <c r="A8" t="s">
        <v>120</v>
      </c>
      <c r="G8" s="138"/>
      <c r="I8">
        <v>435126</v>
      </c>
      <c r="J8">
        <v>8</v>
      </c>
      <c r="M8">
        <v>50</v>
      </c>
      <c r="N8">
        <v>0.6</v>
      </c>
      <c r="T8">
        <v>1.00475</v>
      </c>
      <c r="W8">
        <v>21.77</v>
      </c>
      <c r="X8">
        <v>21.69</v>
      </c>
      <c r="Y8">
        <v>1003.52</v>
      </c>
      <c r="AD8" s="5">
        <v>39420</v>
      </c>
      <c r="AE8" s="6">
        <v>0.40972222222222227</v>
      </c>
      <c r="AF8" t="s">
        <v>119</v>
      </c>
    </row>
    <row r="9" spans="1:32" x14ac:dyDescent="0.15">
      <c r="A9" t="s">
        <v>121</v>
      </c>
      <c r="G9" s="138"/>
      <c r="I9">
        <v>295403</v>
      </c>
      <c r="J9">
        <v>8</v>
      </c>
      <c r="L9">
        <v>1.00454</v>
      </c>
      <c r="M9">
        <v>50</v>
      </c>
      <c r="N9">
        <v>1.7</v>
      </c>
      <c r="U9">
        <v>1.00434</v>
      </c>
      <c r="V9">
        <v>4.1000000000000002E-2</v>
      </c>
      <c r="W9">
        <v>21.79</v>
      </c>
      <c r="X9">
        <v>21.72</v>
      </c>
      <c r="Y9">
        <v>1003.66</v>
      </c>
      <c r="AD9" s="5">
        <v>39420</v>
      </c>
      <c r="AE9" s="6">
        <v>0.42083333333333334</v>
      </c>
      <c r="AF9" t="s">
        <v>119</v>
      </c>
    </row>
    <row r="10" spans="1:32" x14ac:dyDescent="0.15">
      <c r="A10" t="s">
        <v>120</v>
      </c>
      <c r="G10" s="138"/>
      <c r="I10">
        <v>434530</v>
      </c>
      <c r="J10">
        <v>8</v>
      </c>
      <c r="M10">
        <v>50</v>
      </c>
      <c r="N10">
        <v>2.4</v>
      </c>
      <c r="T10">
        <v>1.0058800000000001</v>
      </c>
      <c r="W10">
        <v>21.83</v>
      </c>
      <c r="X10">
        <v>21.77</v>
      </c>
      <c r="Y10">
        <v>1003.47</v>
      </c>
      <c r="AD10" s="5">
        <v>39420</v>
      </c>
      <c r="AE10" s="6">
        <v>0.42777777777777781</v>
      </c>
      <c r="AF10" t="s">
        <v>119</v>
      </c>
    </row>
    <row r="11" spans="1:32" x14ac:dyDescent="0.15">
      <c r="A11" t="s">
        <v>121</v>
      </c>
      <c r="G11" s="138"/>
      <c r="I11">
        <v>295079</v>
      </c>
      <c r="J11">
        <v>8</v>
      </c>
      <c r="L11">
        <v>1.00485</v>
      </c>
      <c r="M11">
        <v>5</v>
      </c>
      <c r="N11">
        <v>3.5</v>
      </c>
      <c r="U11">
        <v>1.0038199999999999</v>
      </c>
      <c r="V11">
        <v>0.20499999999999999</v>
      </c>
      <c r="W11">
        <v>21.91</v>
      </c>
      <c r="X11">
        <v>21.84</v>
      </c>
      <c r="Y11">
        <v>1003.65</v>
      </c>
      <c r="AD11" s="5">
        <v>39420</v>
      </c>
      <c r="AE11" s="6">
        <v>0.43472222222222223</v>
      </c>
      <c r="AF11" t="s">
        <v>119</v>
      </c>
    </row>
    <row r="12" spans="1:32" x14ac:dyDescent="0.15">
      <c r="A12" t="s">
        <v>120</v>
      </c>
      <c r="G12" s="138"/>
      <c r="I12">
        <v>434350</v>
      </c>
      <c r="J12">
        <v>8</v>
      </c>
      <c r="M12">
        <v>5</v>
      </c>
      <c r="N12">
        <v>4.3</v>
      </c>
      <c r="T12">
        <v>1.0048999999999999</v>
      </c>
      <c r="W12">
        <v>21.98</v>
      </c>
      <c r="X12">
        <v>21.9</v>
      </c>
      <c r="Y12">
        <v>1003.4</v>
      </c>
      <c r="AD12" s="5">
        <v>39420</v>
      </c>
      <c r="AE12" s="6">
        <v>0.44236111111111115</v>
      </c>
      <c r="AF12" t="s">
        <v>119</v>
      </c>
    </row>
    <row r="13" spans="1:32" x14ac:dyDescent="0.15">
      <c r="A13" t="s">
        <v>121</v>
      </c>
      <c r="G13" s="138"/>
      <c r="I13">
        <v>294732</v>
      </c>
      <c r="J13">
        <v>8</v>
      </c>
      <c r="L13">
        <v>1.00467</v>
      </c>
      <c r="M13">
        <v>5</v>
      </c>
      <c r="N13">
        <v>5.3</v>
      </c>
      <c r="U13">
        <v>1.0044299999999999</v>
      </c>
      <c r="V13">
        <v>4.7E-2</v>
      </c>
      <c r="W13">
        <v>22.05</v>
      </c>
      <c r="X13">
        <v>21.97</v>
      </c>
      <c r="Y13">
        <v>1003.55</v>
      </c>
      <c r="AD13" s="5">
        <v>39420</v>
      </c>
      <c r="AE13" s="6">
        <v>0.44930555555555557</v>
      </c>
      <c r="AF13" t="s">
        <v>119</v>
      </c>
    </row>
    <row r="14" spans="1:32" x14ac:dyDescent="0.15">
      <c r="A14" t="s">
        <v>118</v>
      </c>
      <c r="G14" s="138">
        <v>20.010000000000002</v>
      </c>
      <c r="H14">
        <v>35.524000000000001</v>
      </c>
      <c r="I14">
        <v>220149</v>
      </c>
      <c r="J14">
        <v>8</v>
      </c>
      <c r="K14">
        <v>2069.63</v>
      </c>
      <c r="L14">
        <v>1.00467</v>
      </c>
      <c r="M14">
        <v>5</v>
      </c>
      <c r="N14">
        <v>6.1</v>
      </c>
      <c r="O14">
        <v>2026.49</v>
      </c>
      <c r="P14">
        <v>2027.8</v>
      </c>
      <c r="Q14">
        <v>33.676000000000002</v>
      </c>
      <c r="R14">
        <v>33.590000000000003</v>
      </c>
      <c r="S14">
        <v>101</v>
      </c>
      <c r="V14">
        <v>4.7E-2</v>
      </c>
      <c r="Z14">
        <v>21.6036</v>
      </c>
      <c r="AA14">
        <v>19.72</v>
      </c>
      <c r="AD14" s="5">
        <v>39420</v>
      </c>
      <c r="AE14" s="6">
        <v>0.45902777777777781</v>
      </c>
      <c r="AF14" t="s">
        <v>119</v>
      </c>
    </row>
    <row r="15" spans="1:32" x14ac:dyDescent="0.15">
      <c r="A15" t="s">
        <v>122</v>
      </c>
      <c r="B15">
        <v>958</v>
      </c>
      <c r="G15" s="138">
        <v>20.25</v>
      </c>
      <c r="H15">
        <v>33.677</v>
      </c>
      <c r="I15">
        <v>215478</v>
      </c>
      <c r="J15">
        <v>8</v>
      </c>
      <c r="K15">
        <v>2028.75</v>
      </c>
      <c r="L15">
        <v>1.00467</v>
      </c>
      <c r="M15">
        <v>5</v>
      </c>
      <c r="N15">
        <v>6.6</v>
      </c>
      <c r="O15">
        <v>2028.75</v>
      </c>
      <c r="P15">
        <v>2027.8</v>
      </c>
      <c r="Q15">
        <v>33.677</v>
      </c>
      <c r="R15">
        <v>33.590000000000003</v>
      </c>
      <c r="S15">
        <v>101</v>
      </c>
      <c r="V15">
        <v>4.7E-2</v>
      </c>
      <c r="Z15">
        <v>21.6037</v>
      </c>
      <c r="AA15">
        <v>19.72</v>
      </c>
      <c r="AD15" s="5">
        <v>39420</v>
      </c>
      <c r="AE15" s="6">
        <v>0.47013888888888888</v>
      </c>
      <c r="AF15" t="s">
        <v>119</v>
      </c>
    </row>
    <row r="16" spans="1:32" x14ac:dyDescent="0.15">
      <c r="A16" t="s">
        <v>123</v>
      </c>
      <c r="B16" t="s">
        <v>124</v>
      </c>
      <c r="C16">
        <v>0</v>
      </c>
      <c r="D16">
        <v>0</v>
      </c>
      <c r="E16">
        <v>1</v>
      </c>
      <c r="F16">
        <v>0</v>
      </c>
      <c r="G16" s="138">
        <v>20.350000000000001</v>
      </c>
      <c r="H16">
        <v>33.325000000000003</v>
      </c>
      <c r="I16">
        <v>219747</v>
      </c>
      <c r="J16">
        <v>8</v>
      </c>
      <c r="K16">
        <v>2069.41</v>
      </c>
      <c r="L16">
        <v>1.00467</v>
      </c>
      <c r="M16">
        <v>5</v>
      </c>
      <c r="N16">
        <v>7.2</v>
      </c>
      <c r="O16">
        <v>2028.75</v>
      </c>
      <c r="P16">
        <v>2027.8</v>
      </c>
      <c r="Q16">
        <v>33.677</v>
      </c>
      <c r="R16">
        <v>33.590000000000003</v>
      </c>
      <c r="S16">
        <v>101</v>
      </c>
      <c r="V16">
        <v>4.7E-2</v>
      </c>
      <c r="Z16">
        <v>21.6037</v>
      </c>
      <c r="AA16">
        <v>19.71</v>
      </c>
      <c r="AB16">
        <v>-999</v>
      </c>
      <c r="AC16">
        <v>-999</v>
      </c>
      <c r="AE16" s="5">
        <v>39420</v>
      </c>
      <c r="AF16" t="s">
        <v>119</v>
      </c>
    </row>
    <row r="17" spans="1:32" x14ac:dyDescent="0.15">
      <c r="A17" t="s">
        <v>123</v>
      </c>
      <c r="B17" t="s">
        <v>124</v>
      </c>
      <c r="C17">
        <v>0</v>
      </c>
      <c r="D17">
        <v>0</v>
      </c>
      <c r="E17">
        <v>3</v>
      </c>
      <c r="F17">
        <v>0</v>
      </c>
      <c r="G17" s="138">
        <v>20.38</v>
      </c>
      <c r="H17">
        <v>33.326999999999998</v>
      </c>
      <c r="I17">
        <v>218763</v>
      </c>
      <c r="J17">
        <v>8</v>
      </c>
      <c r="K17">
        <v>2060.16</v>
      </c>
      <c r="L17">
        <v>1.00467</v>
      </c>
      <c r="M17">
        <v>5</v>
      </c>
      <c r="N17">
        <v>7.7</v>
      </c>
      <c r="O17">
        <v>2028.75</v>
      </c>
      <c r="P17">
        <v>2027.8</v>
      </c>
      <c r="Q17">
        <v>33.677</v>
      </c>
      <c r="R17">
        <v>33.590000000000003</v>
      </c>
      <c r="S17">
        <v>101</v>
      </c>
      <c r="V17">
        <v>4.7E-2</v>
      </c>
      <c r="Z17">
        <v>21.6037</v>
      </c>
      <c r="AA17">
        <v>19.71</v>
      </c>
      <c r="AB17">
        <v>-999</v>
      </c>
      <c r="AC17">
        <v>-999</v>
      </c>
      <c r="AE17" s="5">
        <v>39420</v>
      </c>
      <c r="AF17" t="s">
        <v>119</v>
      </c>
    </row>
    <row r="18" spans="1:32" x14ac:dyDescent="0.15">
      <c r="A18" t="s">
        <v>123</v>
      </c>
      <c r="B18" t="s">
        <v>124</v>
      </c>
      <c r="C18">
        <v>0</v>
      </c>
      <c r="D18">
        <v>0</v>
      </c>
      <c r="E18">
        <v>5</v>
      </c>
      <c r="F18">
        <v>0</v>
      </c>
      <c r="G18" s="138">
        <v>20.47</v>
      </c>
      <c r="H18">
        <v>33.628999999999998</v>
      </c>
      <c r="I18">
        <v>223544</v>
      </c>
      <c r="J18">
        <v>8</v>
      </c>
      <c r="K18">
        <v>2104.7600000000002</v>
      </c>
      <c r="L18">
        <v>1.00467</v>
      </c>
      <c r="M18">
        <v>5</v>
      </c>
      <c r="N18">
        <v>8.1999999999999993</v>
      </c>
      <c r="O18">
        <v>2028.75</v>
      </c>
      <c r="P18">
        <v>2027.8</v>
      </c>
      <c r="Q18">
        <v>33.677</v>
      </c>
      <c r="R18">
        <v>33.590000000000003</v>
      </c>
      <c r="S18">
        <v>101</v>
      </c>
      <c r="V18">
        <v>4.7E-2</v>
      </c>
      <c r="Z18">
        <v>21.6037</v>
      </c>
      <c r="AA18">
        <v>19.7</v>
      </c>
      <c r="AB18">
        <v>-999</v>
      </c>
      <c r="AC18">
        <v>-999</v>
      </c>
      <c r="AE18" s="5">
        <v>39420</v>
      </c>
      <c r="AF18" t="s">
        <v>119</v>
      </c>
    </row>
    <row r="19" spans="1:32" x14ac:dyDescent="0.15">
      <c r="A19" t="s">
        <v>123</v>
      </c>
      <c r="B19" t="s">
        <v>124</v>
      </c>
      <c r="C19">
        <v>0</v>
      </c>
      <c r="D19">
        <v>0</v>
      </c>
      <c r="E19">
        <v>7</v>
      </c>
      <c r="F19">
        <v>0</v>
      </c>
      <c r="G19" s="138">
        <v>20.46</v>
      </c>
      <c r="H19">
        <v>33.768000000000001</v>
      </c>
      <c r="I19">
        <v>222519</v>
      </c>
      <c r="J19">
        <v>8</v>
      </c>
      <c r="K19">
        <v>2094.89</v>
      </c>
      <c r="L19">
        <v>1.00467</v>
      </c>
      <c r="M19">
        <v>5</v>
      </c>
      <c r="N19">
        <v>8.8000000000000007</v>
      </c>
      <c r="O19">
        <v>2028.75</v>
      </c>
      <c r="P19">
        <v>2027.8</v>
      </c>
      <c r="Q19">
        <v>33.677</v>
      </c>
      <c r="R19">
        <v>33.590000000000003</v>
      </c>
      <c r="S19">
        <v>101</v>
      </c>
      <c r="V19">
        <v>4.7E-2</v>
      </c>
      <c r="Z19">
        <v>21.6037</v>
      </c>
      <c r="AA19">
        <v>19.690000000000001</v>
      </c>
      <c r="AB19">
        <v>-999</v>
      </c>
      <c r="AC19">
        <v>-999</v>
      </c>
      <c r="AE19" s="5">
        <v>39420</v>
      </c>
      <c r="AF19" t="s">
        <v>119</v>
      </c>
    </row>
    <row r="20" spans="1:32" x14ac:dyDescent="0.15">
      <c r="A20" t="s">
        <v>123</v>
      </c>
      <c r="B20" t="s">
        <v>124</v>
      </c>
      <c r="C20">
        <v>0</v>
      </c>
      <c r="D20">
        <v>0</v>
      </c>
      <c r="E20">
        <v>9</v>
      </c>
      <c r="F20">
        <v>0</v>
      </c>
      <c r="G20" s="138">
        <v>20.51</v>
      </c>
      <c r="H20">
        <v>33.673000000000002</v>
      </c>
      <c r="I20">
        <v>223509</v>
      </c>
      <c r="J20">
        <v>8</v>
      </c>
      <c r="K20">
        <v>2104.39</v>
      </c>
      <c r="L20">
        <v>1.00467</v>
      </c>
      <c r="M20">
        <v>5</v>
      </c>
      <c r="N20">
        <v>9.4</v>
      </c>
      <c r="O20">
        <v>2028.75</v>
      </c>
      <c r="P20">
        <v>2027.8</v>
      </c>
      <c r="Q20">
        <v>33.677</v>
      </c>
      <c r="R20">
        <v>33.590000000000003</v>
      </c>
      <c r="S20">
        <v>101</v>
      </c>
      <c r="V20">
        <v>4.7E-2</v>
      </c>
      <c r="Z20">
        <v>21.6037</v>
      </c>
      <c r="AA20">
        <v>19.690000000000001</v>
      </c>
      <c r="AB20">
        <v>-999</v>
      </c>
      <c r="AC20">
        <v>-999</v>
      </c>
      <c r="AE20" s="5">
        <v>39420</v>
      </c>
      <c r="AF20" t="s">
        <v>119</v>
      </c>
    </row>
    <row r="21" spans="1:32" x14ac:dyDescent="0.15">
      <c r="A21" t="s">
        <v>123</v>
      </c>
      <c r="B21" t="s">
        <v>124</v>
      </c>
      <c r="C21">
        <v>0</v>
      </c>
      <c r="D21">
        <v>0</v>
      </c>
      <c r="E21">
        <v>11</v>
      </c>
      <c r="F21">
        <v>0</v>
      </c>
      <c r="G21" s="138">
        <v>20.47</v>
      </c>
      <c r="H21">
        <v>33.954999999999998</v>
      </c>
      <c r="I21">
        <v>222126</v>
      </c>
      <c r="J21">
        <v>8</v>
      </c>
      <c r="K21">
        <v>2090.9</v>
      </c>
      <c r="L21">
        <v>1.00467</v>
      </c>
      <c r="M21">
        <v>5</v>
      </c>
      <c r="N21">
        <v>9.9</v>
      </c>
      <c r="O21">
        <v>2028.75</v>
      </c>
      <c r="P21">
        <v>2027.8</v>
      </c>
      <c r="Q21">
        <v>33.677</v>
      </c>
      <c r="R21">
        <v>33.590000000000003</v>
      </c>
      <c r="S21">
        <v>101</v>
      </c>
      <c r="V21">
        <v>4.7E-2</v>
      </c>
      <c r="Z21">
        <v>21.6037</v>
      </c>
      <c r="AA21">
        <v>19.690000000000001</v>
      </c>
      <c r="AB21">
        <v>-999</v>
      </c>
      <c r="AC21">
        <v>-999</v>
      </c>
      <c r="AE21" s="5">
        <v>39420</v>
      </c>
      <c r="AF21" t="s">
        <v>119</v>
      </c>
    </row>
    <row r="22" spans="1:32" x14ac:dyDescent="0.15">
      <c r="A22" t="s">
        <v>123</v>
      </c>
      <c r="B22" t="s">
        <v>124</v>
      </c>
      <c r="C22">
        <v>0</v>
      </c>
      <c r="D22">
        <v>0</v>
      </c>
      <c r="E22">
        <v>13</v>
      </c>
      <c r="F22">
        <v>0</v>
      </c>
      <c r="G22" s="138">
        <v>20.55</v>
      </c>
      <c r="H22">
        <v>34.067999999999998</v>
      </c>
      <c r="I22">
        <v>225104</v>
      </c>
      <c r="J22">
        <v>8</v>
      </c>
      <c r="K22">
        <v>2118.8000000000002</v>
      </c>
      <c r="L22">
        <v>1.00467</v>
      </c>
      <c r="M22">
        <v>5</v>
      </c>
      <c r="N22">
        <v>10.5</v>
      </c>
      <c r="O22">
        <v>2028.75</v>
      </c>
      <c r="P22">
        <v>2027.8</v>
      </c>
      <c r="Q22">
        <v>33.677</v>
      </c>
      <c r="R22">
        <v>33.590000000000003</v>
      </c>
      <c r="S22">
        <v>101</v>
      </c>
      <c r="V22">
        <v>4.7E-2</v>
      </c>
      <c r="Z22">
        <v>21.6037</v>
      </c>
      <c r="AA22">
        <v>19.68</v>
      </c>
      <c r="AB22">
        <v>-999</v>
      </c>
      <c r="AC22">
        <v>-999</v>
      </c>
      <c r="AE22" s="5">
        <v>39420</v>
      </c>
      <c r="AF22" t="s">
        <v>119</v>
      </c>
    </row>
    <row r="23" spans="1:32" x14ac:dyDescent="0.15">
      <c r="A23" t="s">
        <v>123</v>
      </c>
      <c r="B23" t="s">
        <v>124</v>
      </c>
      <c r="C23">
        <v>0</v>
      </c>
      <c r="D23">
        <v>0</v>
      </c>
      <c r="E23">
        <v>15</v>
      </c>
      <c r="F23">
        <v>0</v>
      </c>
      <c r="G23" s="138">
        <v>20.5</v>
      </c>
      <c r="H23">
        <v>34.261000000000003</v>
      </c>
      <c r="I23">
        <v>234643</v>
      </c>
      <c r="J23">
        <v>8</v>
      </c>
      <c r="K23">
        <v>2208.2600000000002</v>
      </c>
      <c r="L23">
        <v>1.00467</v>
      </c>
      <c r="M23">
        <v>5</v>
      </c>
      <c r="N23">
        <v>11</v>
      </c>
      <c r="O23">
        <v>2028.75</v>
      </c>
      <c r="P23">
        <v>2027.8</v>
      </c>
      <c r="Q23">
        <v>33.677</v>
      </c>
      <c r="R23">
        <v>33.590000000000003</v>
      </c>
      <c r="S23">
        <v>101</v>
      </c>
      <c r="V23">
        <v>4.7E-2</v>
      </c>
      <c r="Z23">
        <v>21.6037</v>
      </c>
      <c r="AA23">
        <v>19.690000000000001</v>
      </c>
      <c r="AB23">
        <v>-999</v>
      </c>
      <c r="AC23">
        <v>-999</v>
      </c>
      <c r="AE23" s="5">
        <v>39420</v>
      </c>
      <c r="AF23" t="s">
        <v>119</v>
      </c>
    </row>
    <row r="24" spans="1:32" x14ac:dyDescent="0.15">
      <c r="A24" t="s">
        <v>123</v>
      </c>
      <c r="B24" t="s">
        <v>124</v>
      </c>
      <c r="C24">
        <v>0</v>
      </c>
      <c r="D24">
        <v>0</v>
      </c>
      <c r="E24">
        <v>17</v>
      </c>
      <c r="F24">
        <v>0</v>
      </c>
      <c r="G24" s="138">
        <v>20.260000000000002</v>
      </c>
      <c r="H24">
        <v>33.94</v>
      </c>
      <c r="I24">
        <v>221426</v>
      </c>
      <c r="J24">
        <v>8</v>
      </c>
      <c r="K24">
        <v>2084.2199999999998</v>
      </c>
      <c r="L24">
        <v>1.00467</v>
      </c>
      <c r="M24">
        <v>5</v>
      </c>
      <c r="N24">
        <v>11.6</v>
      </c>
      <c r="O24">
        <v>2028.75</v>
      </c>
      <c r="P24">
        <v>2027.8</v>
      </c>
      <c r="Q24">
        <v>33.677</v>
      </c>
      <c r="R24">
        <v>33.590000000000003</v>
      </c>
      <c r="S24">
        <v>101</v>
      </c>
      <c r="V24">
        <v>4.7E-2</v>
      </c>
      <c r="Z24">
        <v>21.6037</v>
      </c>
      <c r="AA24">
        <v>19.71</v>
      </c>
      <c r="AB24">
        <v>-999</v>
      </c>
      <c r="AC24">
        <v>-999</v>
      </c>
      <c r="AE24" s="5">
        <v>39420</v>
      </c>
      <c r="AF24" t="s">
        <v>119</v>
      </c>
    </row>
    <row r="25" spans="1:32" x14ac:dyDescent="0.15">
      <c r="A25" t="s">
        <v>123</v>
      </c>
      <c r="B25" t="s">
        <v>124</v>
      </c>
      <c r="C25">
        <v>0</v>
      </c>
      <c r="D25">
        <v>0</v>
      </c>
      <c r="E25">
        <v>19</v>
      </c>
      <c r="F25">
        <v>0</v>
      </c>
      <c r="G25" s="138">
        <v>20.45</v>
      </c>
      <c r="H25">
        <v>33.927</v>
      </c>
      <c r="I25">
        <v>221573</v>
      </c>
      <c r="J25">
        <v>8</v>
      </c>
      <c r="K25">
        <v>2085.73</v>
      </c>
      <c r="L25">
        <v>1.00467</v>
      </c>
      <c r="M25">
        <v>5</v>
      </c>
      <c r="N25">
        <v>12.2</v>
      </c>
      <c r="O25">
        <v>2028.75</v>
      </c>
      <c r="P25">
        <v>2027.8</v>
      </c>
      <c r="Q25">
        <v>33.677</v>
      </c>
      <c r="R25">
        <v>33.590000000000003</v>
      </c>
      <c r="S25">
        <v>101</v>
      </c>
      <c r="V25">
        <v>4.7E-2</v>
      </c>
      <c r="Z25">
        <v>21.6037</v>
      </c>
      <c r="AA25">
        <v>19.68</v>
      </c>
      <c r="AB25">
        <v>-999</v>
      </c>
      <c r="AC25">
        <v>-999</v>
      </c>
      <c r="AE25" s="5">
        <v>39420</v>
      </c>
      <c r="AF25" t="s">
        <v>119</v>
      </c>
    </row>
    <row r="26" spans="1:32" x14ac:dyDescent="0.15">
      <c r="A26" t="s">
        <v>123</v>
      </c>
      <c r="B26" t="s">
        <v>124</v>
      </c>
      <c r="C26">
        <v>0</v>
      </c>
      <c r="D26">
        <v>0</v>
      </c>
      <c r="E26">
        <v>21</v>
      </c>
      <c r="F26">
        <v>0</v>
      </c>
      <c r="G26" s="138">
        <v>20.54</v>
      </c>
      <c r="H26">
        <v>33.981000000000002</v>
      </c>
      <c r="I26">
        <v>220229</v>
      </c>
      <c r="J26">
        <v>8</v>
      </c>
      <c r="K26">
        <v>2073.04</v>
      </c>
      <c r="L26">
        <v>1.00467</v>
      </c>
      <c r="M26">
        <v>5</v>
      </c>
      <c r="N26">
        <v>12.7</v>
      </c>
      <c r="O26">
        <v>2028.75</v>
      </c>
      <c r="P26">
        <v>2027.8</v>
      </c>
      <c r="Q26">
        <v>33.677</v>
      </c>
      <c r="R26">
        <v>33.590000000000003</v>
      </c>
      <c r="S26">
        <v>101</v>
      </c>
      <c r="V26">
        <v>4.7E-2</v>
      </c>
      <c r="Z26">
        <v>21.6037</v>
      </c>
      <c r="AA26">
        <v>19.670000000000002</v>
      </c>
      <c r="AB26">
        <v>-999</v>
      </c>
      <c r="AC26">
        <v>-999</v>
      </c>
      <c r="AE26" s="5">
        <v>39420</v>
      </c>
      <c r="AF26" t="s">
        <v>119</v>
      </c>
    </row>
    <row r="27" spans="1:32" x14ac:dyDescent="0.15">
      <c r="A27" t="s">
        <v>123</v>
      </c>
      <c r="B27" t="s">
        <v>124</v>
      </c>
      <c r="C27">
        <v>0</v>
      </c>
      <c r="D27">
        <v>0</v>
      </c>
      <c r="E27">
        <v>23</v>
      </c>
      <c r="F27">
        <v>0</v>
      </c>
      <c r="G27" s="138">
        <v>20.58</v>
      </c>
      <c r="H27">
        <v>33.947000000000003</v>
      </c>
      <c r="I27">
        <v>220811</v>
      </c>
      <c r="J27">
        <v>8</v>
      </c>
      <c r="K27">
        <v>2078.59</v>
      </c>
      <c r="L27">
        <v>1.00467</v>
      </c>
      <c r="M27">
        <v>5</v>
      </c>
      <c r="N27">
        <v>13.3</v>
      </c>
      <c r="O27">
        <v>2028.75</v>
      </c>
      <c r="P27">
        <v>2027.8</v>
      </c>
      <c r="Q27">
        <v>33.677</v>
      </c>
      <c r="R27">
        <v>33.590000000000003</v>
      </c>
      <c r="S27">
        <v>101</v>
      </c>
      <c r="V27">
        <v>4.7E-2</v>
      </c>
      <c r="Z27">
        <v>21.6037</v>
      </c>
      <c r="AA27">
        <v>19.670000000000002</v>
      </c>
      <c r="AB27">
        <v>-999</v>
      </c>
      <c r="AC27">
        <v>-999</v>
      </c>
      <c r="AE27" s="5">
        <v>39420</v>
      </c>
      <c r="AF27" t="s">
        <v>119</v>
      </c>
    </row>
    <row r="28" spans="1:32" x14ac:dyDescent="0.15">
      <c r="A28" t="s">
        <v>123</v>
      </c>
      <c r="B28" t="s">
        <v>124</v>
      </c>
      <c r="C28">
        <v>0</v>
      </c>
      <c r="D28">
        <v>0</v>
      </c>
      <c r="E28">
        <v>25</v>
      </c>
      <c r="F28">
        <v>0</v>
      </c>
      <c r="G28" s="138">
        <v>20.62</v>
      </c>
      <c r="H28">
        <v>33.945999999999998</v>
      </c>
      <c r="I28">
        <v>220153</v>
      </c>
      <c r="J28">
        <v>8</v>
      </c>
      <c r="K28">
        <v>2072.42</v>
      </c>
      <c r="L28">
        <v>1.00467</v>
      </c>
      <c r="M28">
        <v>5</v>
      </c>
      <c r="N28">
        <v>13.8</v>
      </c>
      <c r="O28">
        <v>2028.75</v>
      </c>
      <c r="P28">
        <v>2027.8</v>
      </c>
      <c r="Q28">
        <v>33.677</v>
      </c>
      <c r="R28">
        <v>33.590000000000003</v>
      </c>
      <c r="S28">
        <v>101</v>
      </c>
      <c r="V28">
        <v>4.7E-2</v>
      </c>
      <c r="Z28">
        <v>21.6037</v>
      </c>
      <c r="AA28">
        <v>19.66</v>
      </c>
      <c r="AB28">
        <v>-999</v>
      </c>
      <c r="AC28">
        <v>-999</v>
      </c>
      <c r="AE28" s="5">
        <v>39420</v>
      </c>
      <c r="AF28" t="s">
        <v>119</v>
      </c>
    </row>
    <row r="29" spans="1:32" x14ac:dyDescent="0.15">
      <c r="A29" t="s">
        <v>123</v>
      </c>
      <c r="B29" t="s">
        <v>124</v>
      </c>
      <c r="C29">
        <v>0</v>
      </c>
      <c r="D29">
        <v>0</v>
      </c>
      <c r="E29">
        <v>27</v>
      </c>
      <c r="F29">
        <v>0</v>
      </c>
      <c r="G29" s="138">
        <v>20.66</v>
      </c>
      <c r="H29">
        <v>34.046999999999997</v>
      </c>
      <c r="I29">
        <v>221736</v>
      </c>
      <c r="J29">
        <v>8</v>
      </c>
      <c r="K29">
        <v>2087.19</v>
      </c>
      <c r="L29">
        <v>1.00467</v>
      </c>
      <c r="M29">
        <v>5</v>
      </c>
      <c r="N29">
        <v>14.4</v>
      </c>
      <c r="O29">
        <v>2028.75</v>
      </c>
      <c r="P29">
        <v>2027.8</v>
      </c>
      <c r="Q29">
        <v>33.677</v>
      </c>
      <c r="R29">
        <v>33.590000000000003</v>
      </c>
      <c r="S29">
        <v>101</v>
      </c>
      <c r="V29">
        <v>4.7E-2</v>
      </c>
      <c r="Z29">
        <v>21.6037</v>
      </c>
      <c r="AA29">
        <v>19.649999999999999</v>
      </c>
      <c r="AB29">
        <v>-999</v>
      </c>
      <c r="AC29">
        <v>-999</v>
      </c>
      <c r="AE29" s="5">
        <v>39420</v>
      </c>
      <c r="AF29" t="s">
        <v>119</v>
      </c>
    </row>
    <row r="30" spans="1:32" x14ac:dyDescent="0.15">
      <c r="A30" t="s">
        <v>122</v>
      </c>
      <c r="B30" t="s">
        <v>125</v>
      </c>
      <c r="G30" s="138">
        <v>20.8</v>
      </c>
      <c r="H30">
        <v>31.54</v>
      </c>
      <c r="I30">
        <v>215492</v>
      </c>
      <c r="J30">
        <v>8</v>
      </c>
      <c r="K30">
        <v>2029.16</v>
      </c>
      <c r="L30">
        <v>1.00467</v>
      </c>
      <c r="M30">
        <v>5</v>
      </c>
      <c r="N30">
        <v>14.9</v>
      </c>
      <c r="O30">
        <v>2029.16</v>
      </c>
      <c r="P30">
        <v>2027.8</v>
      </c>
      <c r="Q30">
        <v>31.54</v>
      </c>
      <c r="R30">
        <v>33.590000000000003</v>
      </c>
      <c r="S30">
        <v>101</v>
      </c>
      <c r="V30">
        <v>4.7E-2</v>
      </c>
      <c r="Z30">
        <v>21.6038</v>
      </c>
      <c r="AA30">
        <v>19.649999999999999</v>
      </c>
      <c r="AD30" s="5">
        <v>39420</v>
      </c>
      <c r="AE30" s="6">
        <v>0.64444444444444449</v>
      </c>
      <c r="AF30" t="s">
        <v>119</v>
      </c>
    </row>
    <row r="31" spans="1:32" x14ac:dyDescent="0.15">
      <c r="A31" t="s">
        <v>120</v>
      </c>
      <c r="G31" s="138"/>
      <c r="I31">
        <v>431543</v>
      </c>
      <c r="J31">
        <v>8</v>
      </c>
      <c r="M31">
        <v>50</v>
      </c>
      <c r="N31">
        <v>0</v>
      </c>
      <c r="T31">
        <v>1.0051399999999999</v>
      </c>
      <c r="W31">
        <v>22</v>
      </c>
      <c r="X31">
        <v>21.83</v>
      </c>
      <c r="Y31">
        <v>996.43</v>
      </c>
      <c r="AD31" t="s">
        <v>126</v>
      </c>
      <c r="AE31" s="6">
        <v>0.36041666666666666</v>
      </c>
      <c r="AF31" t="s">
        <v>127</v>
      </c>
    </row>
    <row r="32" spans="1:32" x14ac:dyDescent="0.15">
      <c r="A32" t="s">
        <v>121</v>
      </c>
      <c r="G32" s="138"/>
      <c r="I32">
        <v>292634</v>
      </c>
      <c r="J32">
        <v>8</v>
      </c>
      <c r="L32">
        <v>1.00515</v>
      </c>
      <c r="M32">
        <v>50</v>
      </c>
      <c r="N32">
        <v>1.1000000000000001</v>
      </c>
      <c r="U32">
        <v>1.0051600000000001</v>
      </c>
      <c r="V32">
        <v>2E-3</v>
      </c>
      <c r="W32">
        <v>22.29</v>
      </c>
      <c r="X32">
        <v>22.11</v>
      </c>
      <c r="Y32">
        <v>996.42</v>
      </c>
      <c r="AD32" t="s">
        <v>126</v>
      </c>
      <c r="AE32" s="6">
        <v>0.36875000000000002</v>
      </c>
      <c r="AF32" t="s">
        <v>127</v>
      </c>
    </row>
    <row r="33" spans="1:32" x14ac:dyDescent="0.15">
      <c r="A33" t="s">
        <v>120</v>
      </c>
      <c r="G33" s="138"/>
      <c r="I33">
        <v>430739</v>
      </c>
      <c r="J33">
        <v>8</v>
      </c>
      <c r="M33">
        <v>50</v>
      </c>
      <c r="N33">
        <v>1.8</v>
      </c>
      <c r="T33">
        <v>1.0059400000000001</v>
      </c>
      <c r="W33">
        <v>22.26</v>
      </c>
      <c r="X33">
        <v>22.15</v>
      </c>
      <c r="Y33">
        <v>996.24</v>
      </c>
      <c r="AD33" t="s">
        <v>126</v>
      </c>
      <c r="AE33" s="6">
        <v>0.37638888888888888</v>
      </c>
      <c r="AF33" t="s">
        <v>127</v>
      </c>
    </row>
    <row r="34" spans="1:32" x14ac:dyDescent="0.15">
      <c r="A34" t="s">
        <v>121</v>
      </c>
      <c r="G34" s="138"/>
      <c r="I34">
        <v>292396</v>
      </c>
      <c r="J34">
        <v>8</v>
      </c>
      <c r="L34">
        <v>1.00535</v>
      </c>
      <c r="M34">
        <v>5</v>
      </c>
      <c r="N34">
        <v>2.9</v>
      </c>
      <c r="U34">
        <v>1.0047699999999999</v>
      </c>
      <c r="V34">
        <v>0.11700000000000001</v>
      </c>
      <c r="W34">
        <v>22.1</v>
      </c>
      <c r="X34">
        <v>22.05</v>
      </c>
      <c r="Y34">
        <v>996.24</v>
      </c>
      <c r="AD34" t="s">
        <v>126</v>
      </c>
      <c r="AE34" s="6">
        <v>0.3833333333333333</v>
      </c>
      <c r="AF34" t="s">
        <v>127</v>
      </c>
    </row>
    <row r="35" spans="1:32" x14ac:dyDescent="0.15">
      <c r="A35" t="s">
        <v>120</v>
      </c>
      <c r="G35" s="138"/>
      <c r="I35">
        <v>430946</v>
      </c>
      <c r="J35">
        <v>8</v>
      </c>
      <c r="M35">
        <v>5</v>
      </c>
      <c r="N35">
        <v>3.6</v>
      </c>
      <c r="T35">
        <v>1.00539</v>
      </c>
      <c r="W35">
        <v>21.99</v>
      </c>
      <c r="X35">
        <v>21.98</v>
      </c>
      <c r="Y35">
        <v>996.12</v>
      </c>
      <c r="AD35" t="s">
        <v>126</v>
      </c>
      <c r="AE35" s="6">
        <v>0.39027777777777778</v>
      </c>
      <c r="AF35" t="s">
        <v>127</v>
      </c>
    </row>
    <row r="36" spans="1:32" x14ac:dyDescent="0.15">
      <c r="A36" t="s">
        <v>121</v>
      </c>
      <c r="G36" s="138"/>
      <c r="I36">
        <v>292508</v>
      </c>
      <c r="J36">
        <v>8</v>
      </c>
      <c r="L36">
        <v>1.0052700000000001</v>
      </c>
      <c r="M36">
        <v>5</v>
      </c>
      <c r="N36">
        <v>4.7</v>
      </c>
      <c r="U36">
        <v>1.00515</v>
      </c>
      <c r="V36">
        <v>2.4E-2</v>
      </c>
      <c r="W36">
        <v>21.95</v>
      </c>
      <c r="X36">
        <v>21.94</v>
      </c>
      <c r="Y36">
        <v>996.6</v>
      </c>
      <c r="AD36" t="s">
        <v>126</v>
      </c>
      <c r="AE36" s="6">
        <v>0.3979166666666667</v>
      </c>
      <c r="AF36" t="s">
        <v>127</v>
      </c>
    </row>
    <row r="37" spans="1:32" x14ac:dyDescent="0.15">
      <c r="A37" t="s">
        <v>118</v>
      </c>
      <c r="G37" s="138">
        <v>19.670000000000002</v>
      </c>
      <c r="H37">
        <v>35.512999999999998</v>
      </c>
      <c r="I37">
        <v>219734</v>
      </c>
      <c r="J37">
        <v>8</v>
      </c>
      <c r="K37">
        <v>2066.81</v>
      </c>
      <c r="L37">
        <v>1.0052700000000001</v>
      </c>
      <c r="M37">
        <v>5</v>
      </c>
      <c r="N37">
        <v>5.4</v>
      </c>
      <c r="O37">
        <v>2029.16</v>
      </c>
      <c r="P37">
        <v>2027.8</v>
      </c>
      <c r="Q37">
        <v>31.54</v>
      </c>
      <c r="R37">
        <v>33.590000000000003</v>
      </c>
      <c r="S37">
        <v>101</v>
      </c>
      <c r="V37">
        <v>2.4E-2</v>
      </c>
      <c r="Z37">
        <v>21.6035</v>
      </c>
      <c r="AA37">
        <v>19.760000000000002</v>
      </c>
      <c r="AD37" t="s">
        <v>126</v>
      </c>
      <c r="AE37" s="6">
        <v>0.40486111111111112</v>
      </c>
      <c r="AF37" t="s">
        <v>127</v>
      </c>
    </row>
    <row r="38" spans="1:32" x14ac:dyDescent="0.15">
      <c r="A38" t="s">
        <v>122</v>
      </c>
      <c r="B38">
        <v>1080</v>
      </c>
      <c r="G38" s="138">
        <v>20.22</v>
      </c>
      <c r="H38">
        <v>33.67</v>
      </c>
      <c r="I38">
        <v>215739</v>
      </c>
      <c r="J38">
        <v>8</v>
      </c>
      <c r="K38">
        <v>2032.41</v>
      </c>
      <c r="L38">
        <v>1.0052700000000001</v>
      </c>
      <c r="M38">
        <v>5</v>
      </c>
      <c r="N38">
        <v>6</v>
      </c>
      <c r="O38">
        <v>2032.41</v>
      </c>
      <c r="P38">
        <v>2027.8</v>
      </c>
      <c r="Q38">
        <v>33.67</v>
      </c>
      <c r="R38">
        <v>33.590000000000003</v>
      </c>
      <c r="S38">
        <v>101</v>
      </c>
      <c r="V38">
        <v>2.4E-2</v>
      </c>
      <c r="Z38">
        <v>21.6037</v>
      </c>
      <c r="AA38">
        <v>19.75</v>
      </c>
      <c r="AD38" t="s">
        <v>126</v>
      </c>
      <c r="AE38" s="6">
        <v>0.41736111111111113</v>
      </c>
      <c r="AF38" t="s">
        <v>127</v>
      </c>
    </row>
    <row r="39" spans="1:32" x14ac:dyDescent="0.15">
      <c r="A39" t="s">
        <v>122</v>
      </c>
      <c r="B39" t="s">
        <v>128</v>
      </c>
      <c r="G39" s="138">
        <v>20.61</v>
      </c>
      <c r="H39">
        <v>33.667000000000002</v>
      </c>
      <c r="I39">
        <v>215755</v>
      </c>
      <c r="J39">
        <v>8</v>
      </c>
      <c r="K39">
        <v>2032.76</v>
      </c>
      <c r="L39">
        <v>1.0052700000000001</v>
      </c>
      <c r="M39">
        <v>5</v>
      </c>
      <c r="N39">
        <v>6.5</v>
      </c>
      <c r="O39">
        <v>2032.76</v>
      </c>
      <c r="P39">
        <v>2027.8</v>
      </c>
      <c r="Q39">
        <v>33.667000000000002</v>
      </c>
      <c r="R39">
        <v>33.590000000000003</v>
      </c>
      <c r="S39">
        <v>101</v>
      </c>
      <c r="V39">
        <v>2.4E-2</v>
      </c>
      <c r="Z39">
        <v>21.6037</v>
      </c>
      <c r="AA39">
        <v>19.690000000000001</v>
      </c>
      <c r="AD39" t="s">
        <v>126</v>
      </c>
      <c r="AE39" s="6">
        <v>0.4284722222222222</v>
      </c>
      <c r="AF39" t="s">
        <v>127</v>
      </c>
    </row>
    <row r="40" spans="1:32" x14ac:dyDescent="0.15">
      <c r="A40" t="s">
        <v>122</v>
      </c>
      <c r="B40" t="s">
        <v>128</v>
      </c>
      <c r="G40" s="138">
        <v>20.64</v>
      </c>
      <c r="H40">
        <v>33.661999999999999</v>
      </c>
      <c r="I40">
        <v>215287</v>
      </c>
      <c r="J40">
        <v>8</v>
      </c>
      <c r="K40">
        <v>2028.36</v>
      </c>
      <c r="L40">
        <v>1.0052700000000001</v>
      </c>
      <c r="M40">
        <v>5</v>
      </c>
      <c r="N40">
        <v>7</v>
      </c>
      <c r="O40">
        <v>2028.36</v>
      </c>
      <c r="P40">
        <v>2027.8</v>
      </c>
      <c r="Q40">
        <v>33.661999999999999</v>
      </c>
      <c r="R40">
        <v>33.590000000000003</v>
      </c>
      <c r="S40">
        <v>101</v>
      </c>
      <c r="V40">
        <v>2.4E-2</v>
      </c>
      <c r="Z40">
        <v>21.6037</v>
      </c>
      <c r="AA40">
        <v>19.670000000000002</v>
      </c>
      <c r="AD40" t="s">
        <v>126</v>
      </c>
      <c r="AE40" s="6">
        <v>0.44027777777777777</v>
      </c>
      <c r="AF40" t="s">
        <v>127</v>
      </c>
    </row>
    <row r="41" spans="1:32" x14ac:dyDescent="0.15">
      <c r="A41" t="s">
        <v>123</v>
      </c>
      <c r="B41" t="s">
        <v>124</v>
      </c>
      <c r="C41">
        <v>0</v>
      </c>
      <c r="D41">
        <v>0</v>
      </c>
      <c r="E41">
        <v>29</v>
      </c>
      <c r="F41">
        <v>0</v>
      </c>
      <c r="G41" s="138">
        <v>20.65</v>
      </c>
      <c r="H41">
        <v>34.048000000000002</v>
      </c>
      <c r="I41">
        <v>221154</v>
      </c>
      <c r="J41">
        <v>8</v>
      </c>
      <c r="K41">
        <v>2082.94</v>
      </c>
      <c r="L41">
        <v>1.0052700000000001</v>
      </c>
      <c r="M41">
        <v>5</v>
      </c>
      <c r="N41">
        <v>7.6</v>
      </c>
      <c r="O41">
        <v>2028.36</v>
      </c>
      <c r="P41">
        <v>2027.8</v>
      </c>
      <c r="Q41">
        <v>33.661999999999999</v>
      </c>
      <c r="R41">
        <v>33.590000000000003</v>
      </c>
      <c r="S41">
        <v>101</v>
      </c>
      <c r="V41">
        <v>2.4E-2</v>
      </c>
      <c r="Z41">
        <v>21.6037</v>
      </c>
      <c r="AA41">
        <v>19.670000000000002</v>
      </c>
      <c r="AB41">
        <v>-999</v>
      </c>
      <c r="AC41">
        <v>-999</v>
      </c>
      <c r="AE41" t="s">
        <v>126</v>
      </c>
      <c r="AF41" t="s">
        <v>127</v>
      </c>
    </row>
    <row r="42" spans="1:32" x14ac:dyDescent="0.15">
      <c r="A42" t="s">
        <v>123</v>
      </c>
      <c r="B42" t="s">
        <v>124</v>
      </c>
      <c r="C42">
        <v>0</v>
      </c>
      <c r="D42">
        <v>0</v>
      </c>
      <c r="E42">
        <v>31</v>
      </c>
      <c r="F42">
        <v>0</v>
      </c>
      <c r="G42" s="138">
        <v>20.66</v>
      </c>
      <c r="H42">
        <v>33.923000000000002</v>
      </c>
      <c r="I42">
        <v>219140</v>
      </c>
      <c r="J42">
        <v>8</v>
      </c>
      <c r="K42">
        <v>2064.17</v>
      </c>
      <c r="L42">
        <v>1.0052700000000001</v>
      </c>
      <c r="M42">
        <v>5</v>
      </c>
      <c r="N42">
        <v>8.1</v>
      </c>
      <c r="O42">
        <v>2028.36</v>
      </c>
      <c r="P42">
        <v>2027.8</v>
      </c>
      <c r="Q42">
        <v>33.661999999999999</v>
      </c>
      <c r="R42">
        <v>33.590000000000003</v>
      </c>
      <c r="S42">
        <v>101</v>
      </c>
      <c r="V42">
        <v>2.4E-2</v>
      </c>
      <c r="Z42">
        <v>21.6037</v>
      </c>
      <c r="AA42">
        <v>19.68</v>
      </c>
      <c r="AB42">
        <v>-999</v>
      </c>
      <c r="AC42">
        <v>-999</v>
      </c>
      <c r="AE42" t="s">
        <v>126</v>
      </c>
      <c r="AF42" t="s">
        <v>127</v>
      </c>
    </row>
    <row r="43" spans="1:32" x14ac:dyDescent="0.15">
      <c r="A43" t="s">
        <v>123</v>
      </c>
      <c r="B43" t="s">
        <v>124</v>
      </c>
      <c r="C43">
        <v>0</v>
      </c>
      <c r="D43">
        <v>0</v>
      </c>
      <c r="E43">
        <v>33</v>
      </c>
      <c r="F43">
        <v>0</v>
      </c>
      <c r="G43" s="138">
        <v>20.7</v>
      </c>
      <c r="H43">
        <v>33.767000000000003</v>
      </c>
      <c r="I43">
        <v>217678</v>
      </c>
      <c r="J43">
        <v>8</v>
      </c>
      <c r="K43">
        <v>2050.66</v>
      </c>
      <c r="L43">
        <v>1.0052700000000001</v>
      </c>
      <c r="M43">
        <v>5</v>
      </c>
      <c r="N43">
        <v>8.6999999999999993</v>
      </c>
      <c r="O43">
        <v>2028.36</v>
      </c>
      <c r="P43">
        <v>2027.8</v>
      </c>
      <c r="Q43">
        <v>33.661999999999999</v>
      </c>
      <c r="R43">
        <v>33.590000000000003</v>
      </c>
      <c r="S43">
        <v>101</v>
      </c>
      <c r="V43">
        <v>2.4E-2</v>
      </c>
      <c r="Z43">
        <v>21.6038</v>
      </c>
      <c r="AA43">
        <v>19.68</v>
      </c>
      <c r="AB43">
        <v>-999</v>
      </c>
      <c r="AC43">
        <v>-999</v>
      </c>
      <c r="AE43" t="s">
        <v>126</v>
      </c>
      <c r="AF43" t="s">
        <v>127</v>
      </c>
    </row>
    <row r="44" spans="1:32" x14ac:dyDescent="0.15">
      <c r="A44" t="s">
        <v>123</v>
      </c>
      <c r="B44" t="s">
        <v>124</v>
      </c>
      <c r="C44">
        <v>0</v>
      </c>
      <c r="D44">
        <v>0</v>
      </c>
      <c r="E44">
        <v>35</v>
      </c>
      <c r="F44">
        <v>0</v>
      </c>
      <c r="G44" s="138">
        <v>20.7</v>
      </c>
      <c r="H44">
        <v>33.987000000000002</v>
      </c>
      <c r="I44">
        <v>220140</v>
      </c>
      <c r="J44">
        <v>8</v>
      </c>
      <c r="K44">
        <v>2073.5100000000002</v>
      </c>
      <c r="L44">
        <v>1.0052700000000001</v>
      </c>
      <c r="M44">
        <v>5</v>
      </c>
      <c r="N44">
        <v>9.1999999999999993</v>
      </c>
      <c r="O44">
        <v>2028.36</v>
      </c>
      <c r="P44">
        <v>2027.8</v>
      </c>
      <c r="Q44">
        <v>33.661999999999999</v>
      </c>
      <c r="R44">
        <v>33.590000000000003</v>
      </c>
      <c r="S44">
        <v>101</v>
      </c>
      <c r="V44">
        <v>2.4E-2</v>
      </c>
      <c r="Z44">
        <v>21.6038</v>
      </c>
      <c r="AA44">
        <v>19.670000000000002</v>
      </c>
      <c r="AB44">
        <v>-999</v>
      </c>
      <c r="AC44">
        <v>-999</v>
      </c>
      <c r="AE44" t="s">
        <v>126</v>
      </c>
      <c r="AF44" t="s">
        <v>127</v>
      </c>
    </row>
    <row r="45" spans="1:32" x14ac:dyDescent="0.15">
      <c r="A45" t="s">
        <v>123</v>
      </c>
      <c r="B45" t="s">
        <v>124</v>
      </c>
      <c r="C45">
        <v>0</v>
      </c>
      <c r="D45">
        <v>0</v>
      </c>
      <c r="E45">
        <v>37</v>
      </c>
      <c r="F45">
        <v>0</v>
      </c>
      <c r="G45" s="138">
        <v>20.82</v>
      </c>
      <c r="H45">
        <v>34.034999999999997</v>
      </c>
      <c r="I45">
        <v>219373</v>
      </c>
      <c r="J45">
        <v>8</v>
      </c>
      <c r="K45">
        <v>2066.27</v>
      </c>
      <c r="L45">
        <v>1.0052700000000001</v>
      </c>
      <c r="M45">
        <v>5</v>
      </c>
      <c r="N45">
        <v>9.8000000000000007</v>
      </c>
      <c r="O45">
        <v>2028.36</v>
      </c>
      <c r="P45">
        <v>2027.8</v>
      </c>
      <c r="Q45">
        <v>33.661999999999999</v>
      </c>
      <c r="R45">
        <v>33.590000000000003</v>
      </c>
      <c r="S45">
        <v>101</v>
      </c>
      <c r="V45">
        <v>2.4E-2</v>
      </c>
      <c r="Z45">
        <v>21.6038</v>
      </c>
      <c r="AA45">
        <v>19.670000000000002</v>
      </c>
      <c r="AB45">
        <v>-999</v>
      </c>
      <c r="AC45">
        <v>-999</v>
      </c>
      <c r="AE45" t="s">
        <v>126</v>
      </c>
      <c r="AF45" t="s">
        <v>127</v>
      </c>
    </row>
    <row r="46" spans="1:32" x14ac:dyDescent="0.15">
      <c r="A46" t="s">
        <v>123</v>
      </c>
      <c r="B46" t="s">
        <v>124</v>
      </c>
      <c r="C46">
        <v>0</v>
      </c>
      <c r="D46">
        <v>0</v>
      </c>
      <c r="E46">
        <v>39</v>
      </c>
      <c r="F46">
        <v>0</v>
      </c>
      <c r="G46" s="138">
        <v>20.85</v>
      </c>
      <c r="H46">
        <v>34.149000000000001</v>
      </c>
      <c r="I46">
        <v>218700</v>
      </c>
      <c r="J46">
        <v>8</v>
      </c>
      <c r="K46">
        <v>2059.7800000000002</v>
      </c>
      <c r="L46">
        <v>1.0052700000000001</v>
      </c>
      <c r="M46">
        <v>5</v>
      </c>
      <c r="N46">
        <v>10.3</v>
      </c>
      <c r="O46">
        <v>2028.36</v>
      </c>
      <c r="P46">
        <v>2027.8</v>
      </c>
      <c r="Q46">
        <v>33.661999999999999</v>
      </c>
      <c r="R46">
        <v>33.590000000000003</v>
      </c>
      <c r="S46">
        <v>101</v>
      </c>
      <c r="V46">
        <v>2.4E-2</v>
      </c>
      <c r="Z46">
        <v>21.6038</v>
      </c>
      <c r="AA46">
        <v>19.670000000000002</v>
      </c>
      <c r="AB46">
        <v>-999</v>
      </c>
      <c r="AC46">
        <v>-999</v>
      </c>
      <c r="AE46" t="s">
        <v>126</v>
      </c>
      <c r="AF46" t="s">
        <v>127</v>
      </c>
    </row>
    <row r="47" spans="1:32" x14ac:dyDescent="0.15">
      <c r="A47" t="s">
        <v>123</v>
      </c>
      <c r="B47" t="s">
        <v>124</v>
      </c>
      <c r="C47">
        <v>0</v>
      </c>
      <c r="D47">
        <v>0</v>
      </c>
      <c r="E47">
        <v>41</v>
      </c>
      <c r="F47">
        <v>0</v>
      </c>
      <c r="G47" s="138">
        <v>20.78</v>
      </c>
      <c r="H47">
        <v>33.86</v>
      </c>
      <c r="I47">
        <v>217686</v>
      </c>
      <c r="J47">
        <v>8</v>
      </c>
      <c r="K47">
        <v>2050.63</v>
      </c>
      <c r="L47">
        <v>1.0052700000000001</v>
      </c>
      <c r="M47">
        <v>5</v>
      </c>
      <c r="N47">
        <v>10.8</v>
      </c>
      <c r="O47">
        <v>2028.36</v>
      </c>
      <c r="P47">
        <v>2027.8</v>
      </c>
      <c r="Q47">
        <v>33.661999999999999</v>
      </c>
      <c r="R47">
        <v>33.590000000000003</v>
      </c>
      <c r="S47">
        <v>101</v>
      </c>
      <c r="V47">
        <v>2.4E-2</v>
      </c>
      <c r="Z47">
        <v>21.6038</v>
      </c>
      <c r="AA47">
        <v>19.66</v>
      </c>
      <c r="AB47">
        <v>-999</v>
      </c>
      <c r="AC47">
        <v>-999</v>
      </c>
      <c r="AE47" t="s">
        <v>126</v>
      </c>
      <c r="AF47" t="s">
        <v>127</v>
      </c>
    </row>
    <row r="48" spans="1:32" x14ac:dyDescent="0.15">
      <c r="A48" t="s">
        <v>123</v>
      </c>
      <c r="B48" t="s">
        <v>124</v>
      </c>
      <c r="C48">
        <v>0</v>
      </c>
      <c r="D48">
        <v>0</v>
      </c>
      <c r="E48">
        <v>43</v>
      </c>
      <c r="F48">
        <v>0</v>
      </c>
      <c r="G48" s="138">
        <v>20.78</v>
      </c>
      <c r="H48">
        <v>34.11</v>
      </c>
      <c r="I48">
        <v>216463</v>
      </c>
      <c r="J48">
        <v>8</v>
      </c>
      <c r="K48">
        <v>2038.73</v>
      </c>
      <c r="L48">
        <v>1.0052700000000001</v>
      </c>
      <c r="M48">
        <v>5</v>
      </c>
      <c r="N48">
        <v>11.4</v>
      </c>
      <c r="O48">
        <v>2028.36</v>
      </c>
      <c r="P48">
        <v>2027.8</v>
      </c>
      <c r="Q48">
        <v>33.661999999999999</v>
      </c>
      <c r="R48">
        <v>33.590000000000003</v>
      </c>
      <c r="S48">
        <v>101</v>
      </c>
      <c r="V48">
        <v>2.4E-2</v>
      </c>
      <c r="Z48">
        <v>21.6038</v>
      </c>
      <c r="AA48">
        <v>19.66</v>
      </c>
      <c r="AB48">
        <v>-999</v>
      </c>
      <c r="AC48">
        <v>-999</v>
      </c>
      <c r="AE48" t="s">
        <v>126</v>
      </c>
      <c r="AF48" t="s">
        <v>127</v>
      </c>
    </row>
    <row r="49" spans="1:32" x14ac:dyDescent="0.15">
      <c r="A49" t="s">
        <v>123</v>
      </c>
      <c r="B49" t="s">
        <v>124</v>
      </c>
      <c r="C49">
        <v>0</v>
      </c>
      <c r="D49">
        <v>0</v>
      </c>
      <c r="E49">
        <v>45</v>
      </c>
      <c r="F49">
        <v>0</v>
      </c>
      <c r="G49" s="138">
        <v>20.8</v>
      </c>
      <c r="H49">
        <v>34.26</v>
      </c>
      <c r="I49">
        <v>218255</v>
      </c>
      <c r="J49">
        <v>8</v>
      </c>
      <c r="K49">
        <v>2055.39</v>
      </c>
      <c r="L49">
        <v>1.0052700000000001</v>
      </c>
      <c r="M49">
        <v>5</v>
      </c>
      <c r="N49">
        <v>11.9</v>
      </c>
      <c r="O49">
        <v>2028.36</v>
      </c>
      <c r="P49">
        <v>2027.8</v>
      </c>
      <c r="Q49">
        <v>33.661999999999999</v>
      </c>
      <c r="R49">
        <v>33.590000000000003</v>
      </c>
      <c r="S49">
        <v>101</v>
      </c>
      <c r="V49">
        <v>2.4E-2</v>
      </c>
      <c r="Z49">
        <v>21.6038</v>
      </c>
      <c r="AA49">
        <v>19.66</v>
      </c>
      <c r="AB49">
        <v>-999</v>
      </c>
      <c r="AC49">
        <v>-999</v>
      </c>
      <c r="AE49" t="s">
        <v>126</v>
      </c>
      <c r="AF49" t="s">
        <v>127</v>
      </c>
    </row>
    <row r="50" spans="1:32" x14ac:dyDescent="0.15">
      <c r="A50" t="s">
        <v>123</v>
      </c>
      <c r="B50" t="s">
        <v>124</v>
      </c>
      <c r="C50">
        <v>0</v>
      </c>
      <c r="D50">
        <v>0</v>
      </c>
      <c r="E50">
        <v>47</v>
      </c>
      <c r="F50">
        <v>0</v>
      </c>
      <c r="G50" s="138">
        <v>20.81</v>
      </c>
      <c r="H50" s="134">
        <v>34.093000000000004</v>
      </c>
      <c r="I50">
        <v>217145</v>
      </c>
      <c r="J50">
        <v>8</v>
      </c>
      <c r="K50">
        <v>2045.19</v>
      </c>
      <c r="L50">
        <v>1.0052700000000001</v>
      </c>
      <c r="M50">
        <v>5</v>
      </c>
      <c r="N50">
        <v>12.5</v>
      </c>
      <c r="O50">
        <v>2028.36</v>
      </c>
      <c r="P50">
        <v>2027.8</v>
      </c>
      <c r="Q50">
        <v>33.661999999999999</v>
      </c>
      <c r="R50">
        <v>33.590000000000003</v>
      </c>
      <c r="S50">
        <v>101</v>
      </c>
      <c r="V50">
        <v>2.4E-2</v>
      </c>
      <c r="Z50">
        <v>21.6038</v>
      </c>
      <c r="AA50">
        <v>19.649999999999999</v>
      </c>
      <c r="AB50">
        <v>-999</v>
      </c>
      <c r="AC50">
        <v>-999</v>
      </c>
      <c r="AE50" t="s">
        <v>126</v>
      </c>
      <c r="AF50" t="s">
        <v>127</v>
      </c>
    </row>
    <row r="51" spans="1:32" x14ac:dyDescent="0.15">
      <c r="A51" t="s">
        <v>122</v>
      </c>
      <c r="B51" t="s">
        <v>129</v>
      </c>
      <c r="G51" s="138">
        <v>20.77</v>
      </c>
      <c r="H51" s="134">
        <v>33.671999999999997</v>
      </c>
      <c r="I51">
        <v>215333</v>
      </c>
      <c r="J51">
        <v>8</v>
      </c>
      <c r="K51">
        <v>2028.86</v>
      </c>
      <c r="L51">
        <v>1.0052700000000001</v>
      </c>
      <c r="M51">
        <v>5</v>
      </c>
      <c r="N51">
        <v>16.3</v>
      </c>
      <c r="O51">
        <v>2028.86</v>
      </c>
      <c r="P51">
        <v>2027.8</v>
      </c>
      <c r="Q51">
        <v>33.671999999999997</v>
      </c>
      <c r="R51">
        <v>33.590000000000003</v>
      </c>
      <c r="S51">
        <v>101</v>
      </c>
      <c r="V51">
        <v>2.4E-2</v>
      </c>
      <c r="Z51">
        <v>21.6038</v>
      </c>
      <c r="AA51">
        <v>19.649999999999999</v>
      </c>
      <c r="AD51" t="s">
        <v>126</v>
      </c>
      <c r="AE51" s="6">
        <v>0.64027777777777783</v>
      </c>
      <c r="AF51" t="s">
        <v>127</v>
      </c>
    </row>
    <row r="52" spans="1:32" x14ac:dyDescent="0.15">
      <c r="R52" s="136">
        <f>33.59/33.672*H50</f>
        <v>34.009974756474229</v>
      </c>
    </row>
    <row r="53" spans="1:32" x14ac:dyDescent="0.15">
      <c r="E53" t="s">
        <v>130</v>
      </c>
      <c r="F53" t="s">
        <v>93</v>
      </c>
      <c r="G53" t="s">
        <v>96</v>
      </c>
      <c r="H53" t="s">
        <v>269</v>
      </c>
      <c r="I53" t="s">
        <v>258</v>
      </c>
      <c r="J53" t="s">
        <v>270</v>
      </c>
      <c r="K53" t="s">
        <v>263</v>
      </c>
      <c r="L53" s="35" t="s">
        <v>115</v>
      </c>
    </row>
    <row r="54" spans="1:32" x14ac:dyDescent="0.15">
      <c r="E54">
        <v>1</v>
      </c>
      <c r="F54" s="7">
        <v>33.325000000000003</v>
      </c>
      <c r="G54">
        <v>2069.41</v>
      </c>
      <c r="H54" s="28">
        <v>2.0203860230237707</v>
      </c>
      <c r="I54" s="27">
        <v>1.0391249999999999</v>
      </c>
      <c r="J54">
        <f>LN(G54)</f>
        <v>7.635018821477721</v>
      </c>
      <c r="K54">
        <f>G54/1000</f>
        <v>2.06941</v>
      </c>
      <c r="L54" s="35">
        <v>38971</v>
      </c>
    </row>
    <row r="55" spans="1:32" x14ac:dyDescent="0.15">
      <c r="E55">
        <v>3</v>
      </c>
      <c r="F55" s="7">
        <v>33.326999999999998</v>
      </c>
      <c r="G55">
        <v>2060.16</v>
      </c>
      <c r="H55" s="28">
        <v>2.0620388857252046</v>
      </c>
      <c r="I55" s="27">
        <v>1.1146249999999998</v>
      </c>
      <c r="J55">
        <f t="shared" ref="J55:J77" si="0">LN(G55)</f>
        <v>7.6305389286703882</v>
      </c>
      <c r="K55">
        <f t="shared" ref="K55:K77" si="1">G55/1000</f>
        <v>2.0601599999999998</v>
      </c>
      <c r="L55" s="35">
        <v>38980</v>
      </c>
    </row>
    <row r="56" spans="1:32" x14ac:dyDescent="0.15">
      <c r="E56">
        <v>5</v>
      </c>
      <c r="F56">
        <v>33.628999999999998</v>
      </c>
      <c r="G56">
        <v>2104.7600000000002</v>
      </c>
      <c r="H56" s="28">
        <v>2.0632040007658046</v>
      </c>
      <c r="I56" s="27">
        <v>1.405125</v>
      </c>
      <c r="J56">
        <f t="shared" si="0"/>
        <v>7.6519567253645819</v>
      </c>
      <c r="K56">
        <f t="shared" si="1"/>
        <v>2.1047600000000002</v>
      </c>
      <c r="L56" s="35">
        <v>38989</v>
      </c>
    </row>
    <row r="57" spans="1:32" x14ac:dyDescent="0.15">
      <c r="E57">
        <v>7</v>
      </c>
      <c r="F57">
        <v>33.768000000000001</v>
      </c>
      <c r="G57">
        <v>2094.89</v>
      </c>
      <c r="H57" s="28">
        <v>2.1607823854160162</v>
      </c>
      <c r="I57" s="27">
        <v>1.0921249999999998</v>
      </c>
      <c r="J57">
        <f t="shared" si="0"/>
        <v>7.6472563250111643</v>
      </c>
      <c r="K57">
        <f t="shared" si="1"/>
        <v>2.0948899999999999</v>
      </c>
      <c r="L57" s="35">
        <v>38998</v>
      </c>
    </row>
    <row r="58" spans="1:32" x14ac:dyDescent="0.15">
      <c r="E58">
        <v>9</v>
      </c>
      <c r="F58">
        <v>33.673000000000002</v>
      </c>
      <c r="G58">
        <v>2104.39</v>
      </c>
      <c r="H58" s="28">
        <v>2.1925317702723541</v>
      </c>
      <c r="I58" s="27">
        <v>1.0176249999999998</v>
      </c>
      <c r="J58">
        <f t="shared" si="0"/>
        <v>7.6517809178970628</v>
      </c>
      <c r="K58">
        <f t="shared" si="1"/>
        <v>2.10439</v>
      </c>
      <c r="L58" s="35">
        <v>39007</v>
      </c>
    </row>
    <row r="59" spans="1:32" x14ac:dyDescent="0.15">
      <c r="E59">
        <v>11</v>
      </c>
      <c r="F59">
        <v>33.954999999999998</v>
      </c>
      <c r="G59">
        <v>2090.9</v>
      </c>
      <c r="H59" s="28">
        <v>2.1371888058438757</v>
      </c>
      <c r="I59" s="27">
        <v>1.1906249999999998</v>
      </c>
      <c r="J59">
        <f t="shared" si="0"/>
        <v>7.6453498742773771</v>
      </c>
      <c r="K59">
        <f t="shared" si="1"/>
        <v>2.0909</v>
      </c>
      <c r="L59" s="35">
        <v>39016</v>
      </c>
    </row>
    <row r="60" spans="1:32" x14ac:dyDescent="0.15">
      <c r="E60">
        <v>13</v>
      </c>
      <c r="F60">
        <v>34.067999999999998</v>
      </c>
      <c r="G60">
        <v>2118.8000000000002</v>
      </c>
      <c r="H60" s="28">
        <v>2.2009788543167006</v>
      </c>
      <c r="I60" s="27">
        <v>1.2666249999999999</v>
      </c>
      <c r="J60">
        <f>LN(G60)</f>
        <v>7.6586051696703716</v>
      </c>
      <c r="K60">
        <f>G60/1000</f>
        <v>2.1188000000000002</v>
      </c>
      <c r="L60" s="35">
        <v>39025</v>
      </c>
    </row>
    <row r="61" spans="1:32" x14ac:dyDescent="0.15">
      <c r="E61">
        <v>15</v>
      </c>
      <c r="F61">
        <v>34.261000000000003</v>
      </c>
      <c r="G61">
        <f>K23</f>
        <v>2208.2600000000002</v>
      </c>
      <c r="H61" s="28">
        <v>2.1619475004566158</v>
      </c>
      <c r="I61" s="27">
        <v>1.3011249999999999</v>
      </c>
      <c r="K61">
        <f t="shared" si="1"/>
        <v>2.2082600000000001</v>
      </c>
      <c r="L61" s="35">
        <v>39034</v>
      </c>
    </row>
    <row r="62" spans="1:32" x14ac:dyDescent="0.15">
      <c r="E62">
        <v>17</v>
      </c>
      <c r="F62">
        <v>33.94</v>
      </c>
      <c r="G62">
        <v>2084.2199999999998</v>
      </c>
      <c r="H62" s="28">
        <v>2.0972836157033408</v>
      </c>
      <c r="I62" s="27">
        <v>1.1101249999999998</v>
      </c>
      <c r="J62">
        <f t="shared" si="0"/>
        <v>7.642149963520346</v>
      </c>
      <c r="K62">
        <f t="shared" si="1"/>
        <v>2.0842199999999997</v>
      </c>
      <c r="L62" s="35">
        <v>39043</v>
      </c>
    </row>
    <row r="63" spans="1:32" x14ac:dyDescent="0.15">
      <c r="E63">
        <v>19</v>
      </c>
      <c r="F63">
        <v>33.927</v>
      </c>
      <c r="G63">
        <v>2085.73</v>
      </c>
      <c r="H63" s="28"/>
      <c r="I63" s="27"/>
      <c r="J63">
        <f t="shared" si="0"/>
        <v>7.6428741928593071</v>
      </c>
      <c r="K63">
        <f t="shared" si="1"/>
        <v>2.0857299999999999</v>
      </c>
      <c r="L63" s="35">
        <v>39052</v>
      </c>
    </row>
    <row r="64" spans="1:32" x14ac:dyDescent="0.15">
      <c r="E64">
        <v>21</v>
      </c>
      <c r="F64">
        <v>33.981000000000002</v>
      </c>
      <c r="G64">
        <v>2073.04</v>
      </c>
      <c r="H64" s="28">
        <v>2.2213683675271927</v>
      </c>
      <c r="I64" s="27">
        <v>1.1001249999999998</v>
      </c>
      <c r="J64">
        <f t="shared" si="0"/>
        <v>7.6367714079563251</v>
      </c>
      <c r="K64">
        <f t="shared" si="1"/>
        <v>2.0730399999999998</v>
      </c>
      <c r="L64" s="35">
        <v>39061</v>
      </c>
    </row>
    <row r="65" spans="5:12" x14ac:dyDescent="0.15">
      <c r="E65">
        <v>23</v>
      </c>
      <c r="F65">
        <v>33.947000000000003</v>
      </c>
      <c r="G65">
        <v>2078.59</v>
      </c>
      <c r="H65" s="28">
        <v>2.1019440758657391</v>
      </c>
      <c r="I65" s="27">
        <v>1.0851249999999999</v>
      </c>
      <c r="J65">
        <f t="shared" si="0"/>
        <v>7.6394450582123152</v>
      </c>
      <c r="K65">
        <f t="shared" si="1"/>
        <v>2.0785900000000002</v>
      </c>
      <c r="L65" s="35">
        <v>39070</v>
      </c>
    </row>
    <row r="66" spans="5:12" x14ac:dyDescent="0.15">
      <c r="E66">
        <v>25</v>
      </c>
      <c r="F66">
        <v>33.945999999999998</v>
      </c>
      <c r="G66">
        <v>2072.42</v>
      </c>
      <c r="H66" s="28">
        <v>2.0410668149944127</v>
      </c>
      <c r="I66" s="27">
        <v>1.0456249999999998</v>
      </c>
      <c r="J66">
        <f t="shared" si="0"/>
        <v>7.636472285540659</v>
      </c>
      <c r="K66">
        <f t="shared" si="1"/>
        <v>2.0724200000000002</v>
      </c>
      <c r="L66" s="35">
        <v>39079</v>
      </c>
    </row>
    <row r="67" spans="5:12" x14ac:dyDescent="0.15">
      <c r="E67">
        <v>27</v>
      </c>
      <c r="F67">
        <v>34.046999999999997</v>
      </c>
      <c r="G67">
        <v>2087.19</v>
      </c>
      <c r="H67" s="28">
        <v>2.2047654781986492</v>
      </c>
      <c r="I67" s="27">
        <v>1.1271249999999999</v>
      </c>
      <c r="J67">
        <f t="shared" si="0"/>
        <v>7.6435739427033376</v>
      </c>
      <c r="K67">
        <f t="shared" si="1"/>
        <v>2.0871900000000001</v>
      </c>
      <c r="L67" s="35">
        <v>39088</v>
      </c>
    </row>
    <row r="68" spans="5:12" x14ac:dyDescent="0.15">
      <c r="E68">
        <v>29</v>
      </c>
      <c r="F68">
        <v>34.048000000000002</v>
      </c>
      <c r="G68">
        <v>2082.94</v>
      </c>
      <c r="H68" s="28">
        <v>2.1258289341980299</v>
      </c>
      <c r="I68" s="27">
        <v>1.1711249999999997</v>
      </c>
      <c r="J68">
        <f t="shared" si="0"/>
        <v>7.6415356362373741</v>
      </c>
      <c r="K68">
        <f t="shared" si="1"/>
        <v>2.0829400000000002</v>
      </c>
      <c r="L68" s="36">
        <v>39097</v>
      </c>
    </row>
    <row r="69" spans="5:12" x14ac:dyDescent="0.15">
      <c r="E69">
        <v>31</v>
      </c>
      <c r="F69">
        <v>33.923000000000002</v>
      </c>
      <c r="G69">
        <v>2064.17</v>
      </c>
      <c r="H69" s="28">
        <v>2.0672819034079026</v>
      </c>
      <c r="I69" s="27">
        <v>1.2926249999999997</v>
      </c>
      <c r="J69">
        <f t="shared" si="0"/>
        <v>7.6324834875507825</v>
      </c>
      <c r="K69">
        <f t="shared" si="1"/>
        <v>2.0641700000000003</v>
      </c>
      <c r="L69" s="36">
        <v>39106</v>
      </c>
    </row>
    <row r="70" spans="5:12" x14ac:dyDescent="0.15">
      <c r="E70">
        <v>33</v>
      </c>
      <c r="F70">
        <v>33.767000000000003</v>
      </c>
      <c r="G70">
        <v>2050.66</v>
      </c>
      <c r="H70" s="28">
        <v>2.128159164279229</v>
      </c>
      <c r="I70" s="27">
        <v>1.3621249999999998</v>
      </c>
      <c r="J70">
        <f t="shared" si="0"/>
        <v>7.6259169715367934</v>
      </c>
      <c r="K70">
        <f t="shared" si="1"/>
        <v>2.0506599999999997</v>
      </c>
      <c r="L70" s="36">
        <v>39115</v>
      </c>
    </row>
    <row r="71" spans="5:12" x14ac:dyDescent="0.15">
      <c r="E71">
        <v>35</v>
      </c>
      <c r="F71">
        <v>33.987000000000002</v>
      </c>
      <c r="G71">
        <v>2073.5100000000002</v>
      </c>
      <c r="H71" s="28">
        <v>2.122624867836381</v>
      </c>
      <c r="I71" s="27">
        <v>1.2221249999999997</v>
      </c>
      <c r="J71">
        <f t="shared" si="0"/>
        <v>7.6369981024382501</v>
      </c>
      <c r="K71">
        <f t="shared" si="1"/>
        <v>2.0735100000000002</v>
      </c>
      <c r="L71" s="36">
        <v>39124</v>
      </c>
    </row>
    <row r="72" spans="5:12" x14ac:dyDescent="0.15">
      <c r="E72">
        <v>37</v>
      </c>
      <c r="F72">
        <v>34.034999999999997</v>
      </c>
      <c r="G72">
        <v>2066.27</v>
      </c>
      <c r="H72" s="28">
        <v>2.1753463234235109</v>
      </c>
      <c r="I72" s="27">
        <v>1.211125</v>
      </c>
      <c r="J72">
        <f t="shared" si="0"/>
        <v>7.6335003284592302</v>
      </c>
      <c r="K72">
        <f t="shared" si="1"/>
        <v>2.0662699999999998</v>
      </c>
      <c r="L72" s="36">
        <v>39133</v>
      </c>
    </row>
    <row r="73" spans="5:12" x14ac:dyDescent="0.15">
      <c r="E73">
        <v>39</v>
      </c>
      <c r="F73">
        <v>34.149000000000001</v>
      </c>
      <c r="G73">
        <v>2059.7800000000002</v>
      </c>
      <c r="H73" s="28">
        <v>2.0926231555409429</v>
      </c>
      <c r="I73" s="27">
        <v>1.3236249999999998</v>
      </c>
      <c r="J73">
        <f t="shared" si="0"/>
        <v>7.6303544599640105</v>
      </c>
      <c r="K73">
        <f t="shared" si="1"/>
        <v>2.0597800000000004</v>
      </c>
      <c r="L73" s="36">
        <v>39142</v>
      </c>
    </row>
    <row r="74" spans="5:12" x14ac:dyDescent="0.15">
      <c r="E74">
        <v>41</v>
      </c>
      <c r="F74">
        <v>33.86</v>
      </c>
      <c r="G74">
        <v>2050.63</v>
      </c>
      <c r="H74" s="28">
        <v>2.0827196776958465</v>
      </c>
      <c r="I74" s="27">
        <v>1.3151249999999997</v>
      </c>
      <c r="J74">
        <f t="shared" si="0"/>
        <v>7.6259023419934051</v>
      </c>
      <c r="K74">
        <f t="shared" si="1"/>
        <v>2.05063</v>
      </c>
      <c r="L74" s="36">
        <v>39151</v>
      </c>
    </row>
    <row r="75" spans="5:12" x14ac:dyDescent="0.15">
      <c r="E75">
        <v>43</v>
      </c>
      <c r="F75">
        <v>34.11</v>
      </c>
      <c r="G75">
        <v>2038.73</v>
      </c>
      <c r="H75" s="28">
        <v>2.1421405447664235</v>
      </c>
      <c r="I75" s="27">
        <v>1.3451249999999999</v>
      </c>
      <c r="J75">
        <f t="shared" si="0"/>
        <v>7.6200823439545493</v>
      </c>
      <c r="K75">
        <f t="shared" si="1"/>
        <v>2.0387300000000002</v>
      </c>
      <c r="L75" s="36">
        <v>39160</v>
      </c>
    </row>
    <row r="76" spans="5:12" x14ac:dyDescent="0.15">
      <c r="E76">
        <v>45</v>
      </c>
      <c r="F76">
        <v>34.26</v>
      </c>
      <c r="G76">
        <v>2055.39</v>
      </c>
      <c r="H76" s="28">
        <v>2.1269940492386294</v>
      </c>
      <c r="I76" s="27">
        <v>1.2811249999999998</v>
      </c>
      <c r="J76">
        <f t="shared" si="0"/>
        <v>7.6282208899460926</v>
      </c>
      <c r="K76">
        <f t="shared" si="1"/>
        <v>2.0553900000000001</v>
      </c>
      <c r="L76" s="36">
        <v>39169</v>
      </c>
    </row>
    <row r="77" spans="5:12" x14ac:dyDescent="0.15">
      <c r="E77">
        <v>47</v>
      </c>
      <c r="F77">
        <v>34.093000000000004</v>
      </c>
      <c r="G77">
        <v>2045.19</v>
      </c>
      <c r="H77" s="28">
        <v>2.131071951880728</v>
      </c>
      <c r="I77" s="27">
        <v>1.4071249999999997</v>
      </c>
      <c r="J77">
        <f t="shared" si="0"/>
        <v>7.6232459736965312</v>
      </c>
      <c r="K77">
        <f t="shared" si="1"/>
        <v>2.0451899999999998</v>
      </c>
      <c r="L77" s="36">
        <v>39178</v>
      </c>
    </row>
    <row r="79" spans="5:12" x14ac:dyDescent="0.15">
      <c r="E79" t="s">
        <v>271</v>
      </c>
    </row>
    <row r="80" spans="5:12" x14ac:dyDescent="0.15">
      <c r="I80" s="27">
        <v>1.4071249999999997</v>
      </c>
      <c r="J80">
        <v>7.6232459736965312</v>
      </c>
    </row>
    <row r="81" spans="9:10" x14ac:dyDescent="0.15">
      <c r="I81" s="27">
        <v>1.1100000000000001</v>
      </c>
      <c r="J81">
        <v>7.642149963520346</v>
      </c>
    </row>
    <row r="112" spans="1:73" s="226" customFormat="1" ht="28" x14ac:dyDescent="0.15">
      <c r="A112" s="203" t="s">
        <v>856</v>
      </c>
      <c r="B112" s="203" t="s">
        <v>857</v>
      </c>
      <c r="C112" s="203" t="s">
        <v>858</v>
      </c>
      <c r="D112" s="203" t="s">
        <v>859</v>
      </c>
      <c r="E112" s="203" t="s">
        <v>860</v>
      </c>
      <c r="F112" s="203" t="s">
        <v>861</v>
      </c>
      <c r="G112" s="203" t="s">
        <v>862</v>
      </c>
      <c r="H112" s="203" t="s">
        <v>863</v>
      </c>
      <c r="I112" s="203" t="s">
        <v>864</v>
      </c>
      <c r="J112" s="203" t="s">
        <v>865</v>
      </c>
      <c r="K112" s="242" t="s">
        <v>866</v>
      </c>
      <c r="L112" s="203"/>
      <c r="M112" s="203" t="s">
        <v>867</v>
      </c>
      <c r="N112" s="203"/>
      <c r="O112" s="203" t="s">
        <v>868</v>
      </c>
      <c r="P112" s="203" t="s">
        <v>869</v>
      </c>
      <c r="Q112" s="203" t="s">
        <v>870</v>
      </c>
      <c r="R112" s="203" t="s">
        <v>871</v>
      </c>
      <c r="S112" s="203"/>
      <c r="T112" s="203"/>
      <c r="U112" s="203"/>
      <c r="V112" s="243" t="s">
        <v>189</v>
      </c>
      <c r="W112" s="244" t="s">
        <v>770</v>
      </c>
      <c r="X112" s="244" t="s">
        <v>872</v>
      </c>
      <c r="Y112" s="244" t="s">
        <v>873</v>
      </c>
      <c r="Z112" s="203"/>
      <c r="AA112" s="203"/>
      <c r="AB112" s="203"/>
      <c r="AC112" s="203"/>
      <c r="AD112" s="203"/>
      <c r="AE112" s="203"/>
      <c r="AF112" s="203"/>
      <c r="AG112" s="203"/>
      <c r="AH112" s="203"/>
      <c r="AI112" s="203"/>
      <c r="AJ112" s="203"/>
      <c r="AK112" s="203"/>
      <c r="AL112" s="203"/>
      <c r="AM112" s="203"/>
      <c r="AN112" s="203"/>
      <c r="AO112" s="203"/>
      <c r="AP112" s="203"/>
      <c r="AQ112" s="203"/>
      <c r="AR112" s="203"/>
      <c r="AS112" s="203"/>
      <c r="AT112" s="203"/>
      <c r="AU112" s="203"/>
      <c r="AV112" s="203"/>
      <c r="AW112" s="203"/>
      <c r="AX112" s="203"/>
      <c r="AY112" s="203"/>
      <c r="AZ112" s="203"/>
      <c r="BA112" s="203"/>
      <c r="BB112" s="203"/>
      <c r="BC112" s="203"/>
      <c r="BD112" s="203"/>
      <c r="BE112" s="203"/>
      <c r="BF112" s="203"/>
      <c r="BG112" s="203"/>
      <c r="BH112" s="203"/>
      <c r="BI112" s="203"/>
      <c r="BJ112" s="203"/>
      <c r="BK112" s="203"/>
      <c r="BL112" s="203"/>
      <c r="BM112" s="203"/>
      <c r="BN112" s="203"/>
      <c r="BO112" s="203"/>
      <c r="BP112" s="203"/>
      <c r="BQ112" s="203"/>
      <c r="BR112" s="203"/>
      <c r="BS112" s="203"/>
      <c r="BT112" s="203"/>
      <c r="BU112" s="203"/>
    </row>
    <row r="113" spans="1:73" s="226" customFormat="1" x14ac:dyDescent="0.15">
      <c r="A113" s="203" t="s">
        <v>874</v>
      </c>
      <c r="B113" s="203" t="s">
        <v>875</v>
      </c>
      <c r="C113" s="203" t="s">
        <v>876</v>
      </c>
      <c r="D113" s="203" t="s">
        <v>877</v>
      </c>
      <c r="E113" s="203" t="s">
        <v>877</v>
      </c>
      <c r="F113" s="203" t="s">
        <v>878</v>
      </c>
      <c r="G113" s="203" t="s">
        <v>876</v>
      </c>
      <c r="H113" s="203" t="s">
        <v>879</v>
      </c>
      <c r="I113" s="203" t="s">
        <v>880</v>
      </c>
      <c r="J113" s="203" t="s">
        <v>881</v>
      </c>
      <c r="K113" s="242" t="s">
        <v>882</v>
      </c>
      <c r="L113" s="203"/>
      <c r="M113" s="242" t="s">
        <v>882</v>
      </c>
      <c r="N113" s="203"/>
      <c r="O113" s="203"/>
      <c r="P113" s="203"/>
      <c r="Q113" s="203"/>
      <c r="R113" s="203"/>
      <c r="S113" s="203"/>
      <c r="T113" s="203"/>
      <c r="U113" s="203"/>
      <c r="V113" s="203" t="s">
        <v>190</v>
      </c>
      <c r="W113" s="237">
        <v>66.725288391113281</v>
      </c>
      <c r="X113" s="237">
        <v>2.360872745513916</v>
      </c>
      <c r="Y113" s="237">
        <v>34.599369049072266</v>
      </c>
      <c r="Z113" s="203"/>
      <c r="AA113" s="203"/>
      <c r="AB113" s="203"/>
      <c r="AC113" s="203"/>
      <c r="AD113" s="203"/>
      <c r="AE113" s="203"/>
      <c r="AF113" s="203"/>
      <c r="AG113" s="203"/>
      <c r="AH113" s="203"/>
      <c r="AI113" s="203"/>
      <c r="AJ113" s="203"/>
      <c r="AK113" s="203"/>
      <c r="AL113" s="203"/>
      <c r="AM113" s="203"/>
      <c r="AN113" s="203"/>
      <c r="AO113" s="203"/>
      <c r="AP113" s="203"/>
      <c r="AQ113" s="203"/>
      <c r="AR113" s="203"/>
      <c r="AS113" s="203"/>
      <c r="AT113" s="203"/>
      <c r="AU113" s="203"/>
      <c r="AV113" s="203"/>
      <c r="AW113" s="203"/>
      <c r="AX113" s="203"/>
      <c r="AY113" s="203"/>
      <c r="AZ113" s="203"/>
      <c r="BA113" s="203"/>
      <c r="BB113" s="203"/>
      <c r="BC113" s="203"/>
      <c r="BD113" s="203"/>
      <c r="BE113" s="203"/>
      <c r="BF113" s="203"/>
      <c r="BG113" s="203"/>
      <c r="BH113" s="203"/>
      <c r="BI113" s="203"/>
      <c r="BJ113" s="203"/>
      <c r="BK113" s="203"/>
      <c r="BL113" s="203"/>
      <c r="BM113" s="203"/>
      <c r="BN113" s="203"/>
      <c r="BO113" s="203"/>
      <c r="BP113" s="203"/>
      <c r="BQ113" s="203"/>
      <c r="BR113" s="203"/>
      <c r="BS113" s="203"/>
      <c r="BT113" s="203"/>
      <c r="BU113" s="203"/>
    </row>
    <row r="114" spans="1:73" s="226" customFormat="1" x14ac:dyDescent="0.15">
      <c r="A114" s="203" t="s">
        <v>883</v>
      </c>
      <c r="B114" s="203" t="s">
        <v>884</v>
      </c>
      <c r="C114" s="203" t="s">
        <v>885</v>
      </c>
      <c r="D114" s="203">
        <v>2</v>
      </c>
      <c r="E114" s="203">
        <v>3</v>
      </c>
      <c r="F114" s="203">
        <v>1000</v>
      </c>
      <c r="G114" s="203">
        <v>34.438000000000002</v>
      </c>
      <c r="H114" s="203">
        <v>5.6740000000000004</v>
      </c>
      <c r="I114" s="203">
        <v>46.92</v>
      </c>
      <c r="J114" s="203">
        <v>142.26</v>
      </c>
      <c r="K114" s="242">
        <v>2294.8629779939224</v>
      </c>
      <c r="L114" s="245">
        <v>2</v>
      </c>
      <c r="M114" s="246">
        <v>2184.808736</v>
      </c>
      <c r="N114" s="203">
        <v>2</v>
      </c>
      <c r="O114" s="203">
        <v>34.401000000000003</v>
      </c>
      <c r="P114" s="203">
        <f t="shared" ref="P114:P136" si="2">O114-G114</f>
        <v>-3.6999999999999034E-2</v>
      </c>
      <c r="Q114" s="237">
        <f>K114*35/G114</f>
        <v>2332.3132652821673</v>
      </c>
      <c r="R114" s="237">
        <f>M114*35/G114</f>
        <v>2220.4630280504093</v>
      </c>
      <c r="S114" s="203"/>
      <c r="T114" s="203"/>
      <c r="U114" s="203"/>
      <c r="V114" s="203" t="s">
        <v>191</v>
      </c>
      <c r="W114" s="237">
        <v>43.276573181152344</v>
      </c>
      <c r="X114" s="237">
        <v>2.1402359008789062</v>
      </c>
      <c r="Y114" s="237">
        <v>31.480680465698242</v>
      </c>
      <c r="Z114" s="203"/>
      <c r="AA114" s="203"/>
      <c r="AB114" s="203"/>
      <c r="AC114" s="203"/>
      <c r="AD114" s="203"/>
      <c r="AE114" s="203"/>
      <c r="AF114" s="203"/>
      <c r="AG114" s="203"/>
      <c r="AH114" s="203"/>
      <c r="AI114" s="203"/>
      <c r="AJ114" s="203"/>
      <c r="AK114" s="203"/>
      <c r="AL114" s="203"/>
      <c r="AM114" s="203"/>
      <c r="AN114" s="203"/>
      <c r="AO114" s="203"/>
      <c r="AP114" s="203"/>
      <c r="AQ114" s="203"/>
      <c r="AR114" s="203"/>
      <c r="AS114" s="203"/>
      <c r="AT114" s="203"/>
      <c r="AU114" s="203"/>
      <c r="AV114" s="203"/>
      <c r="AW114" s="203"/>
      <c r="AX114" s="203"/>
      <c r="AY114" s="203"/>
      <c r="AZ114" s="203"/>
      <c r="BA114" s="203"/>
      <c r="BB114" s="203"/>
      <c r="BC114" s="203"/>
      <c r="BD114" s="203"/>
      <c r="BE114" s="203"/>
      <c r="BF114" s="203"/>
      <c r="BG114" s="203"/>
      <c r="BH114" s="203"/>
      <c r="BI114" s="203"/>
      <c r="BJ114" s="203"/>
      <c r="BK114" s="203"/>
      <c r="BL114" s="203"/>
      <c r="BM114" s="203"/>
      <c r="BN114" s="203"/>
      <c r="BO114" s="203"/>
      <c r="BP114" s="203"/>
      <c r="BQ114" s="203"/>
      <c r="BR114" s="203"/>
      <c r="BS114" s="203"/>
      <c r="BT114" s="203"/>
      <c r="BU114" s="203"/>
    </row>
    <row r="115" spans="1:73" s="226" customFormat="1" x14ac:dyDescent="0.15">
      <c r="A115" s="203" t="s">
        <v>883</v>
      </c>
      <c r="B115" s="203" t="s">
        <v>884</v>
      </c>
      <c r="C115" s="203" t="s">
        <v>886</v>
      </c>
      <c r="D115" s="203">
        <v>2</v>
      </c>
      <c r="E115" s="203">
        <v>4</v>
      </c>
      <c r="F115" s="203">
        <v>800</v>
      </c>
      <c r="G115" s="203">
        <v>34.530999999999999</v>
      </c>
      <c r="H115" s="203">
        <v>7.3920000000000003</v>
      </c>
      <c r="I115" s="203">
        <v>46.92</v>
      </c>
      <c r="J115" s="203">
        <v>142.26</v>
      </c>
      <c r="K115" s="242">
        <v>2288.5130934589542</v>
      </c>
      <c r="L115" s="245">
        <v>6</v>
      </c>
      <c r="M115" s="246">
        <v>2156.0272279999999</v>
      </c>
      <c r="N115" s="203">
        <v>2</v>
      </c>
      <c r="O115" s="203">
        <v>34.466999999999999</v>
      </c>
      <c r="P115" s="203">
        <f t="shared" si="2"/>
        <v>-6.4000000000000057E-2</v>
      </c>
      <c r="Q115" s="237">
        <f t="shared" ref="Q115:Q160" si="3">K115*35/G115</f>
        <v>2319.5956755107991</v>
      </c>
      <c r="R115" s="237">
        <f t="shared" ref="R115:R160" si="4">M115*35/G115</f>
        <v>2185.3103871883236</v>
      </c>
      <c r="S115" s="203"/>
      <c r="T115" s="203"/>
      <c r="U115" s="203"/>
      <c r="V115" s="203" t="s">
        <v>192</v>
      </c>
      <c r="W115" s="237">
        <v>25.996623992919922</v>
      </c>
      <c r="X115" s="237">
        <v>1.9691545963287354</v>
      </c>
      <c r="Y115" s="237">
        <v>28.988092422485352</v>
      </c>
      <c r="Z115" s="203"/>
      <c r="AA115" s="203"/>
      <c r="AB115" s="203"/>
      <c r="AC115" s="203"/>
      <c r="AD115" s="203"/>
      <c r="AE115" s="203"/>
      <c r="AF115" s="203"/>
      <c r="AG115" s="203"/>
      <c r="AH115" s="203"/>
      <c r="AI115" s="203"/>
      <c r="AJ115" s="203"/>
      <c r="AK115" s="203"/>
      <c r="AL115" s="203"/>
      <c r="AM115" s="203"/>
      <c r="AN115" s="203"/>
      <c r="AO115" s="203"/>
      <c r="AP115" s="203"/>
      <c r="AQ115" s="203"/>
      <c r="AR115" s="203"/>
      <c r="AS115" s="203"/>
      <c r="AT115" s="203"/>
      <c r="AU115" s="203"/>
      <c r="AV115" s="203"/>
      <c r="AW115" s="203"/>
      <c r="AX115" s="203"/>
      <c r="AY115" s="203"/>
      <c r="AZ115" s="203"/>
      <c r="BA115" s="203"/>
      <c r="BB115" s="203"/>
      <c r="BC115" s="203"/>
      <c r="BD115" s="203"/>
      <c r="BE115" s="203"/>
      <c r="BF115" s="203"/>
      <c r="BG115" s="203"/>
      <c r="BH115" s="203"/>
      <c r="BI115" s="203"/>
      <c r="BJ115" s="203"/>
      <c r="BK115" s="203"/>
      <c r="BL115" s="203"/>
      <c r="BM115" s="203"/>
      <c r="BN115" s="203"/>
      <c r="BO115" s="203"/>
      <c r="BP115" s="203"/>
      <c r="BQ115" s="203"/>
      <c r="BR115" s="203"/>
      <c r="BS115" s="203"/>
      <c r="BT115" s="203"/>
      <c r="BU115" s="203"/>
    </row>
    <row r="116" spans="1:73" s="226" customFormat="1" x14ac:dyDescent="0.15">
      <c r="A116" s="203" t="s">
        <v>883</v>
      </c>
      <c r="B116" s="203" t="s">
        <v>884</v>
      </c>
      <c r="C116" s="203"/>
      <c r="D116" s="203">
        <v>2</v>
      </c>
      <c r="E116" s="203">
        <v>5</v>
      </c>
      <c r="F116" s="203">
        <v>600</v>
      </c>
      <c r="G116" s="203">
        <v>34.619999999999997</v>
      </c>
      <c r="H116" s="203">
        <v>8.5920000000000005</v>
      </c>
      <c r="I116" s="203">
        <v>46.92</v>
      </c>
      <c r="J116" s="203">
        <v>142.26</v>
      </c>
      <c r="K116" s="242"/>
      <c r="L116" s="245">
        <v>9</v>
      </c>
      <c r="M116" s="246">
        <v>2126.2953399999997</v>
      </c>
      <c r="N116" s="203">
        <v>2</v>
      </c>
      <c r="O116" s="203">
        <v>34.558999999999997</v>
      </c>
      <c r="P116" s="203">
        <f t="shared" si="2"/>
        <v>-6.0999999999999943E-2</v>
      </c>
      <c r="Q116" s="237"/>
      <c r="R116" s="237">
        <f t="shared" si="4"/>
        <v>2149.6342258809937</v>
      </c>
      <c r="S116" s="203"/>
      <c r="T116" s="203"/>
      <c r="U116" s="203"/>
      <c r="V116" s="203" t="s">
        <v>193</v>
      </c>
      <c r="W116" s="237">
        <v>12.399911880493164</v>
      </c>
      <c r="X116" s="237">
        <v>1.5814316272735596</v>
      </c>
      <c r="Y116" s="237">
        <v>23.908285140991211</v>
      </c>
      <c r="Z116" s="203"/>
      <c r="AA116" s="203"/>
      <c r="AB116" s="203"/>
      <c r="AC116" s="203"/>
      <c r="AD116" s="203"/>
      <c r="AE116" s="203"/>
      <c r="AF116" s="203"/>
      <c r="AG116" s="203"/>
      <c r="AH116" s="203"/>
      <c r="AI116" s="203"/>
      <c r="AJ116" s="203"/>
      <c r="AK116" s="203"/>
      <c r="AL116" s="203"/>
      <c r="AM116" s="203"/>
      <c r="AN116" s="203"/>
      <c r="AO116" s="203"/>
      <c r="AP116" s="203"/>
      <c r="AQ116" s="203"/>
      <c r="AR116" s="203"/>
      <c r="AS116" s="203"/>
      <c r="AT116" s="203"/>
      <c r="AU116" s="203"/>
      <c r="AV116" s="203"/>
      <c r="AW116" s="203"/>
      <c r="AX116" s="203"/>
      <c r="AY116" s="203"/>
      <c r="AZ116" s="203"/>
      <c r="BA116" s="203"/>
      <c r="BB116" s="203"/>
      <c r="BC116" s="203"/>
      <c r="BD116" s="203"/>
      <c r="BE116" s="203"/>
      <c r="BF116" s="203"/>
      <c r="BG116" s="203"/>
      <c r="BH116" s="203"/>
      <c r="BI116" s="203"/>
      <c r="BJ116" s="203"/>
      <c r="BK116" s="203"/>
      <c r="BL116" s="203"/>
      <c r="BM116" s="203"/>
      <c r="BN116" s="203"/>
      <c r="BO116" s="203"/>
      <c r="BP116" s="203"/>
      <c r="BQ116" s="203"/>
      <c r="BR116" s="203"/>
      <c r="BS116" s="203"/>
      <c r="BT116" s="203"/>
      <c r="BU116" s="203"/>
    </row>
    <row r="117" spans="1:73" s="226" customFormat="1" x14ac:dyDescent="0.15">
      <c r="A117" s="203" t="s">
        <v>883</v>
      </c>
      <c r="B117" s="203" t="s">
        <v>884</v>
      </c>
      <c r="C117" s="203" t="s">
        <v>887</v>
      </c>
      <c r="D117" s="203">
        <v>2</v>
      </c>
      <c r="E117" s="203">
        <v>6</v>
      </c>
      <c r="F117" s="203">
        <v>400</v>
      </c>
      <c r="G117" s="203">
        <v>34.661000000000001</v>
      </c>
      <c r="H117" s="203">
        <v>8.86</v>
      </c>
      <c r="I117" s="203">
        <v>46.92</v>
      </c>
      <c r="J117" s="203">
        <v>142.26</v>
      </c>
      <c r="K117" s="242">
        <v>2289.623953066427</v>
      </c>
      <c r="L117" s="245">
        <v>2</v>
      </c>
      <c r="M117" s="246">
        <v>2118.9924200000005</v>
      </c>
      <c r="N117" s="203">
        <v>2</v>
      </c>
      <c r="O117" s="203">
        <v>34.594000000000001</v>
      </c>
      <c r="P117" s="203">
        <f t="shared" si="2"/>
        <v>-6.7000000000000171E-2</v>
      </c>
      <c r="Q117" s="237">
        <f t="shared" si="3"/>
        <v>2312.0174939362669</v>
      </c>
      <c r="R117" s="237">
        <f t="shared" si="4"/>
        <v>2139.7171085658238</v>
      </c>
      <c r="S117" s="203"/>
      <c r="T117" s="203"/>
      <c r="U117" s="203"/>
      <c r="V117" s="203" t="s">
        <v>194</v>
      </c>
      <c r="W117" s="237">
        <v>4.87335205078125</v>
      </c>
      <c r="X117" s="237">
        <v>1.217751145362854</v>
      </c>
      <c r="Y117" s="237">
        <v>17.177047729492188</v>
      </c>
      <c r="Z117" s="203"/>
      <c r="AA117" s="203"/>
      <c r="AB117" s="203"/>
      <c r="AC117" s="203"/>
      <c r="AD117" s="203"/>
      <c r="AE117" s="203"/>
      <c r="AF117" s="203"/>
      <c r="AG117" s="203"/>
      <c r="AH117" s="203"/>
      <c r="AI117" s="203"/>
      <c r="AJ117" s="203"/>
      <c r="AK117" s="203"/>
      <c r="AL117" s="203"/>
      <c r="AM117" s="203"/>
      <c r="AN117" s="203"/>
      <c r="AO117" s="203"/>
      <c r="AP117" s="203"/>
      <c r="AQ117" s="203"/>
      <c r="AR117" s="203"/>
      <c r="AS117" s="203"/>
      <c r="AT117" s="203"/>
      <c r="AU117" s="203"/>
      <c r="AV117" s="203"/>
      <c r="AW117" s="203"/>
      <c r="AX117" s="203"/>
      <c r="AY117" s="203"/>
      <c r="AZ117" s="203"/>
      <c r="BA117" s="203"/>
      <c r="BB117" s="203"/>
      <c r="BC117" s="203"/>
      <c r="BD117" s="203"/>
      <c r="BE117" s="203"/>
      <c r="BF117" s="203"/>
      <c r="BG117" s="203"/>
      <c r="BH117" s="203"/>
      <c r="BI117" s="203"/>
      <c r="BJ117" s="203"/>
      <c r="BK117" s="203"/>
      <c r="BL117" s="203"/>
      <c r="BM117" s="203"/>
      <c r="BN117" s="203"/>
      <c r="BO117" s="203"/>
      <c r="BP117" s="203"/>
      <c r="BQ117" s="203"/>
      <c r="BR117" s="203"/>
      <c r="BS117" s="203"/>
      <c r="BT117" s="203"/>
      <c r="BU117" s="203"/>
    </row>
    <row r="118" spans="1:73" s="226" customFormat="1" x14ac:dyDescent="0.15">
      <c r="A118" s="203" t="s">
        <v>883</v>
      </c>
      <c r="B118" s="203" t="s">
        <v>884</v>
      </c>
      <c r="C118" s="203" t="s">
        <v>888</v>
      </c>
      <c r="D118" s="203">
        <v>2</v>
      </c>
      <c r="E118" s="203">
        <v>7</v>
      </c>
      <c r="F118" s="203">
        <v>250</v>
      </c>
      <c r="G118" s="203">
        <v>34.781999999999996</v>
      </c>
      <c r="H118" s="203">
        <v>9.5980000000000008</v>
      </c>
      <c r="I118" s="203">
        <v>46.92</v>
      </c>
      <c r="J118" s="203">
        <v>142.26</v>
      </c>
      <c r="K118" s="242">
        <v>2292.4755157748696</v>
      </c>
      <c r="L118" s="245">
        <v>2</v>
      </c>
      <c r="M118" s="246">
        <v>2121.1232719999998</v>
      </c>
      <c r="N118" s="203">
        <v>2</v>
      </c>
      <c r="O118" s="203">
        <v>34.719000000000001</v>
      </c>
      <c r="P118" s="203">
        <f t="shared" si="2"/>
        <v>-6.2999999999995282E-2</v>
      </c>
      <c r="Q118" s="237">
        <f t="shared" si="3"/>
        <v>2306.8438575159694</v>
      </c>
      <c r="R118" s="237">
        <f t="shared" si="4"/>
        <v>2134.4176447587834</v>
      </c>
      <c r="S118" s="203"/>
      <c r="T118" s="203"/>
      <c r="U118" s="203"/>
      <c r="V118" s="203" t="s">
        <v>195</v>
      </c>
      <c r="W118" s="237">
        <v>3.9687812328338623</v>
      </c>
      <c r="X118" s="237">
        <v>1.0818402767181396</v>
      </c>
      <c r="Y118" s="237">
        <v>15.450366973876953</v>
      </c>
      <c r="Z118" s="203"/>
      <c r="AA118" s="203"/>
      <c r="AB118" s="203"/>
      <c r="AC118" s="203"/>
      <c r="AD118" s="203"/>
      <c r="AE118" s="203"/>
      <c r="AF118" s="203"/>
      <c r="AG118" s="203"/>
      <c r="AH118" s="203"/>
      <c r="AI118" s="203"/>
      <c r="AJ118" s="203"/>
      <c r="AK118" s="203"/>
      <c r="AL118" s="203"/>
      <c r="AM118" s="203"/>
      <c r="AN118" s="203"/>
      <c r="AO118" s="203"/>
      <c r="AP118" s="203"/>
      <c r="AQ118" s="203"/>
      <c r="AR118" s="203"/>
      <c r="AS118" s="203"/>
      <c r="AT118" s="203"/>
      <c r="AU118" s="203"/>
      <c r="AV118" s="203"/>
      <c r="AW118" s="203"/>
      <c r="AX118" s="203"/>
      <c r="AY118" s="203"/>
      <c r="AZ118" s="203"/>
      <c r="BA118" s="203"/>
      <c r="BB118" s="203"/>
      <c r="BC118" s="203"/>
      <c r="BD118" s="203"/>
      <c r="BE118" s="203"/>
      <c r="BF118" s="203"/>
      <c r="BG118" s="203"/>
      <c r="BH118" s="203"/>
      <c r="BI118" s="203"/>
      <c r="BJ118" s="203"/>
      <c r="BK118" s="203"/>
      <c r="BL118" s="203"/>
      <c r="BM118" s="203"/>
      <c r="BN118" s="203"/>
      <c r="BO118" s="203"/>
      <c r="BP118" s="203"/>
      <c r="BQ118" s="203"/>
      <c r="BR118" s="203"/>
      <c r="BS118" s="203"/>
      <c r="BT118" s="203"/>
      <c r="BU118" s="203"/>
    </row>
    <row r="119" spans="1:73" s="226" customFormat="1" x14ac:dyDescent="0.15">
      <c r="A119" s="203" t="s">
        <v>883</v>
      </c>
      <c r="B119" s="203" t="s">
        <v>884</v>
      </c>
      <c r="C119" s="203"/>
      <c r="D119" s="203">
        <v>2</v>
      </c>
      <c r="E119" s="203">
        <v>8</v>
      </c>
      <c r="F119" s="203">
        <v>200</v>
      </c>
      <c r="G119" s="203">
        <v>34.89</v>
      </c>
      <c r="H119" s="203">
        <v>10.207000000000001</v>
      </c>
      <c r="I119" s="203">
        <v>46.92</v>
      </c>
      <c r="J119" s="203">
        <v>142.26</v>
      </c>
      <c r="K119" s="242"/>
      <c r="L119" s="203">
        <v>9</v>
      </c>
      <c r="M119" s="246">
        <v>2119.1724919999997</v>
      </c>
      <c r="N119" s="203">
        <v>2</v>
      </c>
      <c r="O119" s="203">
        <v>34.823999999999998</v>
      </c>
      <c r="P119" s="203">
        <f t="shared" si="2"/>
        <v>-6.6000000000002501E-2</v>
      </c>
      <c r="Q119" s="237"/>
      <c r="R119" s="237">
        <f t="shared" si="4"/>
        <v>2125.8537466322723</v>
      </c>
      <c r="S119" s="203"/>
      <c r="T119" s="203"/>
      <c r="U119" s="203"/>
      <c r="V119" s="203" t="s">
        <v>196</v>
      </c>
      <c r="W119" s="237">
        <v>3.5669670104980469</v>
      </c>
      <c r="X119" s="237">
        <v>1.0318176746368408</v>
      </c>
      <c r="Y119" s="237">
        <v>14.339207649230957</v>
      </c>
      <c r="Z119" s="203"/>
      <c r="AA119" s="203"/>
      <c r="AB119" s="203"/>
      <c r="AC119" s="203"/>
      <c r="AD119" s="203"/>
      <c r="AE119" s="203"/>
      <c r="AF119" s="203"/>
      <c r="AG119" s="203"/>
      <c r="AH119" s="203"/>
      <c r="AI119" s="203"/>
      <c r="AJ119" s="203"/>
      <c r="AK119" s="203"/>
      <c r="AL119" s="203"/>
      <c r="AM119" s="203"/>
      <c r="AN119" s="203"/>
      <c r="AO119" s="203"/>
      <c r="AP119" s="203"/>
      <c r="AQ119" s="203"/>
      <c r="AR119" s="203"/>
      <c r="AS119" s="203"/>
      <c r="AT119" s="203"/>
      <c r="AU119" s="203"/>
      <c r="AV119" s="203"/>
      <c r="AW119" s="203"/>
      <c r="AX119" s="203"/>
      <c r="AY119" s="203"/>
      <c r="AZ119" s="203"/>
      <c r="BA119" s="203"/>
      <c r="BB119" s="203"/>
      <c r="BC119" s="203"/>
      <c r="BD119" s="203"/>
      <c r="BE119" s="203"/>
      <c r="BF119" s="203"/>
      <c r="BG119" s="203"/>
      <c r="BH119" s="203"/>
      <c r="BI119" s="203"/>
      <c r="BJ119" s="203"/>
      <c r="BK119" s="203"/>
      <c r="BL119" s="203"/>
      <c r="BM119" s="203"/>
      <c r="BN119" s="203"/>
      <c r="BO119" s="203"/>
      <c r="BP119" s="203"/>
      <c r="BQ119" s="203"/>
      <c r="BR119" s="203"/>
      <c r="BS119" s="203"/>
      <c r="BT119" s="203"/>
      <c r="BU119" s="203"/>
    </row>
    <row r="120" spans="1:73" s="226" customFormat="1" x14ac:dyDescent="0.15">
      <c r="A120" s="203" t="s">
        <v>883</v>
      </c>
      <c r="B120" s="203" t="s">
        <v>884</v>
      </c>
      <c r="C120" s="203" t="s">
        <v>889</v>
      </c>
      <c r="D120" s="203">
        <v>2</v>
      </c>
      <c r="E120" s="203">
        <v>9</v>
      </c>
      <c r="F120" s="203">
        <v>150</v>
      </c>
      <c r="G120" s="203">
        <v>35.012</v>
      </c>
      <c r="H120" s="203">
        <v>10.92</v>
      </c>
      <c r="I120" s="203">
        <v>46.92</v>
      </c>
      <c r="J120" s="203">
        <v>142.26</v>
      </c>
      <c r="K120" s="242">
        <v>2305.315478730472</v>
      </c>
      <c r="L120" s="245">
        <v>6</v>
      </c>
      <c r="M120" s="246">
        <v>2117.4718119999998</v>
      </c>
      <c r="N120" s="203">
        <v>2</v>
      </c>
      <c r="O120" s="203">
        <v>34.945</v>
      </c>
      <c r="P120" s="203">
        <f t="shared" si="2"/>
        <v>-6.7000000000000171E-2</v>
      </c>
      <c r="Q120" s="237">
        <f t="shared" si="3"/>
        <v>2304.525355751357</v>
      </c>
      <c r="R120" s="237">
        <f t="shared" si="4"/>
        <v>2116.7460704901173</v>
      </c>
      <c r="S120" s="203"/>
      <c r="T120" s="203"/>
      <c r="U120" s="203"/>
      <c r="V120" s="203" t="s">
        <v>197</v>
      </c>
      <c r="W120" s="237">
        <v>3.2038192749023438</v>
      </c>
      <c r="X120" s="237">
        <v>0.94634455442428589</v>
      </c>
      <c r="Y120" s="237">
        <v>13.050765991210938</v>
      </c>
      <c r="Z120" s="203"/>
      <c r="AA120" s="203"/>
      <c r="AB120" s="203"/>
      <c r="AC120" s="203"/>
      <c r="AD120" s="203"/>
      <c r="AE120" s="203"/>
      <c r="AF120" s="203"/>
      <c r="AG120" s="203"/>
      <c r="AH120" s="203"/>
      <c r="AI120" s="203"/>
      <c r="AJ120" s="203"/>
      <c r="AK120" s="203"/>
      <c r="AL120" s="203"/>
      <c r="AM120" s="203"/>
      <c r="AN120" s="203"/>
      <c r="AO120" s="203"/>
      <c r="AP120" s="203"/>
      <c r="AQ120" s="203"/>
      <c r="AR120" s="203"/>
      <c r="AS120" s="203"/>
      <c r="AT120" s="203"/>
      <c r="AU120" s="203"/>
      <c r="AV120" s="203"/>
      <c r="AW120" s="203"/>
      <c r="AX120" s="203"/>
      <c r="AY120" s="203"/>
      <c r="AZ120" s="203"/>
      <c r="BA120" s="203"/>
      <c r="BB120" s="203"/>
      <c r="BC120" s="203"/>
      <c r="BD120" s="203"/>
      <c r="BE120" s="203"/>
      <c r="BF120" s="203"/>
      <c r="BG120" s="203"/>
      <c r="BH120" s="203"/>
      <c r="BI120" s="203"/>
      <c r="BJ120" s="203"/>
      <c r="BK120" s="203"/>
      <c r="BL120" s="203"/>
      <c r="BM120" s="203"/>
      <c r="BN120" s="203"/>
      <c r="BO120" s="203"/>
      <c r="BP120" s="203"/>
      <c r="BQ120" s="203"/>
      <c r="BR120" s="203"/>
      <c r="BS120" s="203"/>
      <c r="BT120" s="203"/>
      <c r="BU120" s="203"/>
    </row>
    <row r="121" spans="1:73" s="226" customFormat="1" x14ac:dyDescent="0.15">
      <c r="A121" s="203" t="s">
        <v>883</v>
      </c>
      <c r="B121" s="203" t="s">
        <v>884</v>
      </c>
      <c r="C121" s="203" t="s">
        <v>890</v>
      </c>
      <c r="D121" s="203">
        <v>2</v>
      </c>
      <c r="E121" s="203">
        <v>11</v>
      </c>
      <c r="F121" s="203">
        <v>110</v>
      </c>
      <c r="G121" s="203">
        <v>34.652000000000001</v>
      </c>
      <c r="H121" s="203">
        <v>10.284000000000001</v>
      </c>
      <c r="I121" s="203">
        <v>46.92</v>
      </c>
      <c r="J121" s="203">
        <v>142.26</v>
      </c>
      <c r="K121" s="242">
        <v>2295.2208664310142</v>
      </c>
      <c r="L121" s="245">
        <v>2</v>
      </c>
      <c r="M121" s="246">
        <v>2099.1344799999997</v>
      </c>
      <c r="N121" s="203">
        <v>2</v>
      </c>
      <c r="O121" s="203">
        <v>34.593000000000004</v>
      </c>
      <c r="P121" s="203">
        <f t="shared" si="2"/>
        <v>-5.8999999999997499E-2</v>
      </c>
      <c r="Q121" s="237">
        <f t="shared" si="3"/>
        <v>2318.2711048449009</v>
      </c>
      <c r="R121" s="237">
        <f t="shared" si="4"/>
        <v>2120.2154796259952</v>
      </c>
      <c r="S121" s="203"/>
      <c r="T121" s="203"/>
      <c r="U121" s="203"/>
      <c r="V121" s="203" t="s">
        <v>198</v>
      </c>
      <c r="W121" s="237">
        <v>2.6382012367248535</v>
      </c>
      <c r="X121" s="237">
        <v>0.85312855243682861</v>
      </c>
      <c r="Y121" s="237">
        <v>11.335197448730469</v>
      </c>
      <c r="Z121" s="203"/>
      <c r="AA121" s="203"/>
      <c r="AB121" s="203"/>
      <c r="AC121" s="203"/>
      <c r="AD121" s="203"/>
      <c r="AE121" s="203"/>
      <c r="AF121" s="203"/>
      <c r="AG121" s="203"/>
      <c r="AH121" s="203"/>
      <c r="AI121" s="203"/>
      <c r="AJ121" s="203"/>
      <c r="AK121" s="203"/>
      <c r="AL121" s="203"/>
      <c r="AM121" s="203"/>
      <c r="AN121" s="203"/>
      <c r="AO121" s="203"/>
      <c r="AP121" s="203"/>
      <c r="AQ121" s="203"/>
      <c r="AR121" s="203"/>
      <c r="AS121" s="203"/>
      <c r="AT121" s="203"/>
      <c r="AU121" s="203"/>
      <c r="AV121" s="203"/>
      <c r="AW121" s="203"/>
      <c r="AX121" s="203"/>
      <c r="AY121" s="203"/>
      <c r="AZ121" s="203"/>
      <c r="BA121" s="203"/>
      <c r="BB121" s="203"/>
      <c r="BC121" s="203"/>
      <c r="BD121" s="203"/>
      <c r="BE121" s="203"/>
      <c r="BF121" s="203"/>
      <c r="BG121" s="203"/>
      <c r="BH121" s="203"/>
      <c r="BI121" s="203"/>
      <c r="BJ121" s="203"/>
      <c r="BK121" s="203"/>
      <c r="BL121" s="203"/>
      <c r="BM121" s="203"/>
      <c r="BN121" s="203"/>
      <c r="BO121" s="203"/>
      <c r="BP121" s="203"/>
      <c r="BQ121" s="203"/>
      <c r="BR121" s="203"/>
      <c r="BS121" s="203"/>
      <c r="BT121" s="203"/>
      <c r="BU121" s="203"/>
    </row>
    <row r="122" spans="1:73" s="226" customFormat="1" x14ac:dyDescent="0.15">
      <c r="A122" s="203" t="s">
        <v>883</v>
      </c>
      <c r="B122" s="203" t="s">
        <v>884</v>
      </c>
      <c r="C122" s="203" t="s">
        <v>891</v>
      </c>
      <c r="D122" s="203">
        <v>2</v>
      </c>
      <c r="E122" s="203">
        <v>13</v>
      </c>
      <c r="F122" s="203">
        <v>90</v>
      </c>
      <c r="G122" s="203">
        <v>34.677</v>
      </c>
      <c r="H122" s="203">
        <v>10.446999999999999</v>
      </c>
      <c r="I122" s="203">
        <v>46.92</v>
      </c>
      <c r="J122" s="203">
        <v>142.26</v>
      </c>
      <c r="K122" s="242">
        <v>2294.2142612813027</v>
      </c>
      <c r="L122" s="245">
        <v>2</v>
      </c>
      <c r="M122" s="246">
        <v>2097.8939840000003</v>
      </c>
      <c r="N122" s="203">
        <v>2</v>
      </c>
      <c r="O122" s="203">
        <v>34.622999999999998</v>
      </c>
      <c r="P122" s="203">
        <f t="shared" si="2"/>
        <v>-5.4000000000002046E-2</v>
      </c>
      <c r="Q122" s="237">
        <f t="shared" si="3"/>
        <v>2315.5837917018657</v>
      </c>
      <c r="R122" s="237">
        <f t="shared" si="4"/>
        <v>2117.4348830637023</v>
      </c>
      <c r="S122" s="203"/>
      <c r="T122" s="203"/>
      <c r="U122" s="203"/>
      <c r="V122" s="203" t="s">
        <v>199</v>
      </c>
      <c r="W122" s="237">
        <v>1.4374234676361084</v>
      </c>
      <c r="X122" s="237">
        <v>0.87493091821670532</v>
      </c>
      <c r="Y122" s="237">
        <v>11.329229354858398</v>
      </c>
      <c r="Z122" s="203"/>
      <c r="AA122" s="203"/>
      <c r="AB122" s="203"/>
      <c r="AC122" s="203"/>
      <c r="AD122" s="203"/>
      <c r="AE122" s="203"/>
      <c r="AF122" s="203"/>
      <c r="AG122" s="203"/>
      <c r="AH122" s="203"/>
      <c r="AI122" s="203"/>
      <c r="AJ122" s="203"/>
      <c r="AK122" s="203"/>
      <c r="AL122" s="203"/>
      <c r="AM122" s="203"/>
      <c r="AN122" s="203"/>
      <c r="AO122" s="203"/>
      <c r="AP122" s="203"/>
      <c r="AQ122" s="203"/>
      <c r="AR122" s="203"/>
      <c r="AS122" s="203"/>
      <c r="AT122" s="203"/>
      <c r="AU122" s="203"/>
      <c r="AV122" s="203"/>
      <c r="AW122" s="203"/>
      <c r="AX122" s="203"/>
      <c r="AY122" s="203"/>
      <c r="AZ122" s="203"/>
      <c r="BA122" s="203"/>
      <c r="BB122" s="203"/>
      <c r="BC122" s="203"/>
      <c r="BD122" s="203"/>
      <c r="BE122" s="203"/>
      <c r="BF122" s="203"/>
      <c r="BG122" s="203"/>
      <c r="BH122" s="203"/>
      <c r="BI122" s="203"/>
      <c r="BJ122" s="203"/>
      <c r="BK122" s="203"/>
      <c r="BL122" s="203"/>
      <c r="BM122" s="203"/>
      <c r="BN122" s="203"/>
      <c r="BO122" s="203"/>
      <c r="BP122" s="203"/>
      <c r="BQ122" s="203"/>
      <c r="BR122" s="203"/>
      <c r="BS122" s="203"/>
      <c r="BT122" s="203"/>
      <c r="BU122" s="203"/>
    </row>
    <row r="123" spans="1:73" s="226" customFormat="1" x14ac:dyDescent="0.15">
      <c r="A123" s="203" t="s">
        <v>883</v>
      </c>
      <c r="B123" s="203" t="s">
        <v>884</v>
      </c>
      <c r="C123" s="203" t="s">
        <v>892</v>
      </c>
      <c r="D123" s="203">
        <v>2</v>
      </c>
      <c r="E123" s="203">
        <v>15</v>
      </c>
      <c r="F123" s="247">
        <v>60</v>
      </c>
      <c r="G123" s="247">
        <v>34.771999999999998</v>
      </c>
      <c r="H123" s="203">
        <v>10.88</v>
      </c>
      <c r="I123" s="203">
        <v>46.92</v>
      </c>
      <c r="J123" s="203">
        <v>142.26</v>
      </c>
      <c r="K123" s="248">
        <v>2296.527736465815</v>
      </c>
      <c r="L123" s="245">
        <v>2</v>
      </c>
      <c r="M123" s="249">
        <v>2095.2829400000001</v>
      </c>
      <c r="N123" s="203">
        <v>2</v>
      </c>
      <c r="O123" s="203">
        <v>34.709000000000003</v>
      </c>
      <c r="P123" s="203">
        <f t="shared" si="2"/>
        <v>-6.2999999999995282E-2</v>
      </c>
      <c r="Q123" s="237">
        <f t="shared" si="3"/>
        <v>2311.5860685696402</v>
      </c>
      <c r="R123" s="237">
        <f t="shared" si="4"/>
        <v>2109.0217099965489</v>
      </c>
      <c r="S123" s="203"/>
      <c r="T123" s="203"/>
      <c r="U123" s="203"/>
      <c r="V123" s="203" t="s">
        <v>200</v>
      </c>
      <c r="W123" s="237">
        <v>1.3856241703033447</v>
      </c>
      <c r="X123" s="237">
        <v>0.84955626726150513</v>
      </c>
      <c r="Y123" s="237">
        <v>10.973978042602539</v>
      </c>
      <c r="Z123" s="203"/>
      <c r="AA123" s="203"/>
      <c r="AB123" s="203"/>
      <c r="AC123" s="203"/>
      <c r="AD123" s="203"/>
      <c r="AE123" s="203"/>
      <c r="AF123" s="203"/>
      <c r="AG123" s="203"/>
      <c r="AH123" s="203"/>
      <c r="AI123" s="203"/>
      <c r="AJ123" s="203"/>
      <c r="AK123" s="203"/>
      <c r="AL123" s="203"/>
      <c r="AM123" s="203"/>
      <c r="AN123" s="203"/>
      <c r="AO123" s="203"/>
      <c r="AP123" s="203"/>
      <c r="AQ123" s="203"/>
      <c r="AR123" s="203"/>
      <c r="AS123" s="203"/>
      <c r="AT123" s="203"/>
      <c r="AU123" s="203"/>
      <c r="AV123" s="203"/>
      <c r="AW123" s="203"/>
      <c r="AX123" s="203"/>
      <c r="AY123" s="203"/>
      <c r="AZ123" s="203"/>
      <c r="BA123" s="203"/>
      <c r="BB123" s="203"/>
      <c r="BC123" s="203"/>
      <c r="BD123" s="203"/>
      <c r="BE123" s="203"/>
      <c r="BF123" s="203"/>
      <c r="BG123" s="203"/>
      <c r="BH123" s="203"/>
      <c r="BI123" s="203"/>
      <c r="BJ123" s="203"/>
      <c r="BK123" s="203"/>
      <c r="BL123" s="203"/>
      <c r="BM123" s="203"/>
      <c r="BN123" s="203"/>
      <c r="BO123" s="203"/>
      <c r="BP123" s="203"/>
      <c r="BQ123" s="203"/>
      <c r="BR123" s="203"/>
      <c r="BS123" s="203"/>
      <c r="BT123" s="203"/>
      <c r="BU123" s="203"/>
    </row>
    <row r="124" spans="1:73" s="226" customFormat="1" x14ac:dyDescent="0.15">
      <c r="A124" s="203" t="s">
        <v>883</v>
      </c>
      <c r="B124" s="203" t="s">
        <v>884</v>
      </c>
      <c r="C124" s="203" t="s">
        <v>893</v>
      </c>
      <c r="D124" s="203">
        <v>2</v>
      </c>
      <c r="E124" s="203">
        <v>17</v>
      </c>
      <c r="F124" s="247">
        <v>30</v>
      </c>
      <c r="G124" s="247">
        <v>34.779000000000003</v>
      </c>
      <c r="H124" s="203">
        <v>10.901999999999999</v>
      </c>
      <c r="I124" s="203">
        <v>46.92</v>
      </c>
      <c r="J124" s="203">
        <v>142.26</v>
      </c>
      <c r="K124" s="248">
        <v>2298.8443237236929</v>
      </c>
      <c r="L124" s="245">
        <v>2</v>
      </c>
      <c r="M124" s="249">
        <v>2094.4926239999995</v>
      </c>
      <c r="N124" s="203">
        <v>2</v>
      </c>
      <c r="O124" s="203">
        <v>34.713999999999999</v>
      </c>
      <c r="P124" s="203">
        <f t="shared" si="2"/>
        <v>-6.5000000000004832E-2</v>
      </c>
      <c r="Q124" s="237">
        <f t="shared" si="3"/>
        <v>2313.4521214045617</v>
      </c>
      <c r="R124" s="237">
        <f t="shared" si="4"/>
        <v>2107.8018873458118</v>
      </c>
      <c r="S124" s="203"/>
      <c r="T124" s="203"/>
      <c r="U124" s="203"/>
      <c r="V124" s="203" t="s">
        <v>201</v>
      </c>
      <c r="W124" s="237">
        <v>1.1537501811981201</v>
      </c>
      <c r="X124" s="237">
        <v>0.75276267528533936</v>
      </c>
      <c r="Y124" s="237">
        <v>9.4765453338623047</v>
      </c>
      <c r="Z124" s="203"/>
      <c r="AA124" s="203"/>
      <c r="AB124" s="203"/>
      <c r="AC124" s="203"/>
      <c r="AD124" s="203"/>
      <c r="AE124" s="203"/>
      <c r="AF124" s="203"/>
      <c r="AG124" s="203"/>
      <c r="AH124" s="203"/>
      <c r="AI124" s="203"/>
      <c r="AJ124" s="203"/>
      <c r="AK124" s="203"/>
      <c r="AL124" s="203"/>
      <c r="AM124" s="203"/>
      <c r="AN124" s="203"/>
      <c r="AO124" s="203"/>
      <c r="AP124" s="203"/>
      <c r="AQ124" s="203"/>
      <c r="AR124" s="203"/>
      <c r="AS124" s="203"/>
      <c r="AT124" s="203"/>
      <c r="AU124" s="203"/>
      <c r="AV124" s="203"/>
      <c r="AW124" s="203"/>
      <c r="AX124" s="203"/>
      <c r="AY124" s="203"/>
      <c r="AZ124" s="203"/>
      <c r="BA124" s="203"/>
      <c r="BB124" s="203"/>
      <c r="BC124" s="203"/>
      <c r="BD124" s="203"/>
      <c r="BE124" s="203"/>
      <c r="BF124" s="203"/>
      <c r="BG124" s="203"/>
      <c r="BH124" s="203"/>
      <c r="BI124" s="203"/>
      <c r="BJ124" s="203"/>
      <c r="BK124" s="203"/>
      <c r="BL124" s="203"/>
      <c r="BM124" s="203"/>
      <c r="BN124" s="203"/>
      <c r="BO124" s="203"/>
      <c r="BP124" s="203"/>
      <c r="BQ124" s="203"/>
      <c r="BR124" s="203"/>
      <c r="BS124" s="203"/>
      <c r="BT124" s="203"/>
      <c r="BU124" s="203"/>
    </row>
    <row r="125" spans="1:73" s="226" customFormat="1" x14ac:dyDescent="0.15">
      <c r="A125" s="203" t="s">
        <v>883</v>
      </c>
      <c r="B125" s="203" t="s">
        <v>884</v>
      </c>
      <c r="C125" s="203" t="s">
        <v>894</v>
      </c>
      <c r="D125" s="203">
        <v>2</v>
      </c>
      <c r="E125" s="203">
        <v>19</v>
      </c>
      <c r="F125" s="203">
        <v>5</v>
      </c>
      <c r="G125" s="203">
        <v>34.783000000000001</v>
      </c>
      <c r="H125" s="203">
        <v>10.911</v>
      </c>
      <c r="I125" s="203">
        <v>46.92</v>
      </c>
      <c r="J125" s="203">
        <v>142.26</v>
      </c>
      <c r="K125" s="242">
        <v>2298.3507087320572</v>
      </c>
      <c r="L125" s="245">
        <v>2</v>
      </c>
      <c r="M125" s="246">
        <v>2094.4225959999994</v>
      </c>
      <c r="N125" s="203">
        <v>2</v>
      </c>
      <c r="O125" s="203">
        <v>34.718000000000004</v>
      </c>
      <c r="P125" s="203">
        <f t="shared" si="2"/>
        <v>-6.4999999999997726E-2</v>
      </c>
      <c r="Q125" s="237">
        <f t="shared" si="3"/>
        <v>2312.6893829060746</v>
      </c>
      <c r="R125" s="237">
        <f t="shared" si="4"/>
        <v>2107.4890279734345</v>
      </c>
      <c r="S125" s="203"/>
      <c r="T125" s="203"/>
      <c r="U125" s="203"/>
      <c r="V125" s="203" t="s">
        <v>202</v>
      </c>
      <c r="W125" s="237">
        <v>1.1481115818023682</v>
      </c>
      <c r="X125" s="237">
        <v>0.73384290933609009</v>
      </c>
      <c r="Y125" s="237">
        <v>9.4112844467163086</v>
      </c>
      <c r="Z125" s="203"/>
      <c r="AA125" s="203"/>
      <c r="AB125" s="203"/>
      <c r="AC125" s="203"/>
      <c r="AD125" s="203"/>
      <c r="AE125" s="203"/>
      <c r="AF125" s="203"/>
      <c r="AG125" s="203"/>
      <c r="AH125" s="203"/>
      <c r="AI125" s="203"/>
      <c r="AJ125" s="203"/>
      <c r="AK125" s="203"/>
      <c r="AL125" s="203"/>
      <c r="AM125" s="203"/>
      <c r="AN125" s="203"/>
      <c r="AO125" s="203"/>
      <c r="AP125" s="203"/>
      <c r="AQ125" s="203"/>
      <c r="AR125" s="203"/>
      <c r="AS125" s="203"/>
      <c r="AT125" s="203"/>
      <c r="AU125" s="203"/>
      <c r="AV125" s="203"/>
      <c r="AW125" s="203"/>
      <c r="AX125" s="203"/>
      <c r="AY125" s="203"/>
      <c r="AZ125" s="203"/>
      <c r="BA125" s="203"/>
      <c r="BB125" s="203"/>
      <c r="BC125" s="203"/>
      <c r="BD125" s="203"/>
      <c r="BE125" s="203"/>
      <c r="BF125" s="203"/>
      <c r="BG125" s="203"/>
      <c r="BH125" s="203"/>
      <c r="BI125" s="203"/>
      <c r="BJ125" s="203"/>
      <c r="BK125" s="203"/>
      <c r="BL125" s="203"/>
      <c r="BM125" s="203"/>
      <c r="BN125" s="203"/>
      <c r="BO125" s="203"/>
      <c r="BP125" s="203"/>
      <c r="BQ125" s="203"/>
      <c r="BR125" s="203"/>
      <c r="BS125" s="203"/>
      <c r="BT125" s="203"/>
      <c r="BU125" s="203"/>
    </row>
    <row r="126" spans="1:73" s="226" customFormat="1" x14ac:dyDescent="0.15">
      <c r="A126" s="203" t="s">
        <v>883</v>
      </c>
      <c r="B126" s="203" t="s">
        <v>895</v>
      </c>
      <c r="C126" s="203" t="s">
        <v>896</v>
      </c>
      <c r="D126" s="203">
        <v>5</v>
      </c>
      <c r="E126" s="203">
        <v>3</v>
      </c>
      <c r="F126" s="203">
        <v>1000</v>
      </c>
      <c r="G126" s="203">
        <v>34.427</v>
      </c>
      <c r="H126" s="203">
        <v>5.42</v>
      </c>
      <c r="I126" s="203">
        <v>46.01</v>
      </c>
      <c r="J126" s="203">
        <v>141.41</v>
      </c>
      <c r="K126" s="242">
        <v>2291.8272508148357</v>
      </c>
      <c r="L126" s="245">
        <v>6</v>
      </c>
      <c r="M126" s="246">
        <v>2181.7775240000001</v>
      </c>
      <c r="N126" s="203">
        <v>2</v>
      </c>
      <c r="O126" s="203">
        <v>34.360999999999997</v>
      </c>
      <c r="P126" s="203">
        <f t="shared" si="2"/>
        <v>-6.6000000000002501E-2</v>
      </c>
      <c r="Q126" s="237">
        <f t="shared" si="3"/>
        <v>2329.9722246643405</v>
      </c>
      <c r="R126" s="237">
        <f t="shared" si="4"/>
        <v>2218.0908397478725</v>
      </c>
      <c r="S126" s="203"/>
      <c r="T126" s="203"/>
      <c r="U126" s="203"/>
      <c r="V126" s="203" t="s">
        <v>203</v>
      </c>
      <c r="W126" s="237">
        <v>1.14342200756073</v>
      </c>
      <c r="X126" s="237">
        <v>0.73584985733032227</v>
      </c>
      <c r="Y126" s="237">
        <v>9.3459310531616211</v>
      </c>
      <c r="Z126" s="203"/>
      <c r="AA126" s="203"/>
      <c r="AB126" s="203"/>
      <c r="AC126" s="203"/>
      <c r="AD126" s="203"/>
      <c r="AE126" s="203"/>
      <c r="AF126" s="203"/>
      <c r="AG126" s="203"/>
      <c r="AH126" s="203"/>
      <c r="AI126" s="203"/>
      <c r="AJ126" s="203"/>
      <c r="AK126" s="203"/>
      <c r="AL126" s="203"/>
      <c r="AM126" s="203"/>
      <c r="AN126" s="203"/>
      <c r="AO126" s="203"/>
      <c r="AP126" s="203"/>
      <c r="AQ126" s="203"/>
      <c r="AR126" s="203"/>
      <c r="AS126" s="203"/>
      <c r="AT126" s="203"/>
      <c r="AU126" s="203"/>
      <c r="AV126" s="203"/>
      <c r="AW126" s="203"/>
      <c r="AX126" s="203"/>
      <c r="AY126" s="203"/>
      <c r="AZ126" s="203"/>
      <c r="BA126" s="203"/>
      <c r="BB126" s="203"/>
      <c r="BC126" s="203"/>
      <c r="BD126" s="203"/>
      <c r="BE126" s="203"/>
      <c r="BF126" s="203"/>
      <c r="BG126" s="203"/>
      <c r="BH126" s="203"/>
      <c r="BI126" s="203"/>
      <c r="BJ126" s="203"/>
      <c r="BK126" s="203"/>
      <c r="BL126" s="203"/>
      <c r="BM126" s="203"/>
      <c r="BN126" s="203"/>
      <c r="BO126" s="203"/>
      <c r="BP126" s="203"/>
      <c r="BQ126" s="203"/>
      <c r="BR126" s="203"/>
      <c r="BS126" s="203"/>
      <c r="BT126" s="203"/>
      <c r="BU126" s="203"/>
    </row>
    <row r="127" spans="1:73" s="226" customFormat="1" x14ac:dyDescent="0.15">
      <c r="A127" s="203" t="s">
        <v>883</v>
      </c>
      <c r="B127" s="203" t="s">
        <v>895</v>
      </c>
      <c r="C127" s="203" t="s">
        <v>897</v>
      </c>
      <c r="D127" s="203">
        <v>5</v>
      </c>
      <c r="E127" s="203">
        <v>4</v>
      </c>
      <c r="F127" s="203">
        <v>800</v>
      </c>
      <c r="G127" s="203">
        <v>34.494999999999997</v>
      </c>
      <c r="H127" s="203">
        <v>7.1630000000000003</v>
      </c>
      <c r="I127" s="203">
        <v>46.01</v>
      </c>
      <c r="J127" s="203">
        <v>141.41</v>
      </c>
      <c r="K127" s="242">
        <v>2284.2845386755121</v>
      </c>
      <c r="L127" s="245">
        <v>2</v>
      </c>
      <c r="M127" s="246">
        <v>2154.5566399999998</v>
      </c>
      <c r="N127" s="203">
        <v>2</v>
      </c>
      <c r="O127" s="203">
        <v>34.427999999999997</v>
      </c>
      <c r="P127" s="203">
        <f t="shared" si="2"/>
        <v>-6.7000000000000171E-2</v>
      </c>
      <c r="Q127" s="237">
        <f t="shared" si="3"/>
        <v>2317.7260140206677</v>
      </c>
      <c r="R127" s="237">
        <f t="shared" si="4"/>
        <v>2186.0989244818088</v>
      </c>
      <c r="S127" s="203"/>
      <c r="T127" s="203"/>
      <c r="U127" s="203"/>
      <c r="V127" s="203" t="s">
        <v>204</v>
      </c>
      <c r="W127" s="237">
        <v>61.144603729248047</v>
      </c>
      <c r="X127" s="237">
        <v>2.3718690872192383</v>
      </c>
      <c r="Y127" s="237">
        <v>34.814567565917969</v>
      </c>
      <c r="Z127" s="203"/>
      <c r="AA127" s="203"/>
      <c r="AB127" s="203"/>
      <c r="AC127" s="203"/>
      <c r="AD127" s="203"/>
      <c r="AE127" s="203"/>
      <c r="AF127" s="203"/>
      <c r="AG127" s="203"/>
      <c r="AH127" s="203"/>
      <c r="AI127" s="203"/>
      <c r="AJ127" s="203"/>
      <c r="AK127" s="203"/>
      <c r="AL127" s="203"/>
      <c r="AM127" s="203"/>
      <c r="AN127" s="203"/>
      <c r="AO127" s="203"/>
      <c r="AP127" s="203"/>
      <c r="AQ127" s="203"/>
      <c r="AR127" s="203"/>
      <c r="AS127" s="203"/>
      <c r="AT127" s="203"/>
      <c r="AU127" s="203"/>
      <c r="AV127" s="203"/>
      <c r="AW127" s="203"/>
      <c r="AX127" s="203"/>
      <c r="AY127" s="203"/>
      <c r="AZ127" s="203"/>
      <c r="BA127" s="203"/>
      <c r="BB127" s="203"/>
      <c r="BC127" s="203"/>
      <c r="BD127" s="203"/>
      <c r="BE127" s="203"/>
      <c r="BF127" s="203"/>
      <c r="BG127" s="203"/>
      <c r="BH127" s="203"/>
      <c r="BI127" s="203"/>
      <c r="BJ127" s="203"/>
      <c r="BK127" s="203"/>
      <c r="BL127" s="203"/>
      <c r="BM127" s="203"/>
      <c r="BN127" s="203"/>
      <c r="BO127" s="203"/>
      <c r="BP127" s="203"/>
      <c r="BQ127" s="203"/>
      <c r="BR127" s="203"/>
      <c r="BS127" s="203"/>
      <c r="BT127" s="203"/>
      <c r="BU127" s="203"/>
    </row>
    <row r="128" spans="1:73" s="226" customFormat="1" x14ac:dyDescent="0.15">
      <c r="A128" s="203" t="s">
        <v>883</v>
      </c>
      <c r="B128" s="203" t="s">
        <v>895</v>
      </c>
      <c r="C128" s="203" t="s">
        <v>898</v>
      </c>
      <c r="D128" s="203">
        <v>5</v>
      </c>
      <c r="E128" s="203">
        <v>5</v>
      </c>
      <c r="F128" s="203">
        <v>600</v>
      </c>
      <c r="G128" s="203">
        <v>34.597000000000001</v>
      </c>
      <c r="H128" s="203">
        <v>8.4350000000000005</v>
      </c>
      <c r="I128" s="203">
        <v>46.01</v>
      </c>
      <c r="J128" s="203">
        <v>141.41</v>
      </c>
      <c r="K128" s="242">
        <v>2285.9607415462342</v>
      </c>
      <c r="L128" s="245">
        <v>2</v>
      </c>
      <c r="M128" s="246">
        <v>2130.3169479999997</v>
      </c>
      <c r="N128" s="203">
        <v>2</v>
      </c>
      <c r="O128" s="203">
        <v>34.537999999999997</v>
      </c>
      <c r="P128" s="203">
        <f t="shared" si="2"/>
        <v>-5.9000000000004604E-2</v>
      </c>
      <c r="Q128" s="237">
        <f t="shared" si="3"/>
        <v>2312.5885468138331</v>
      </c>
      <c r="R128" s="237">
        <f t="shared" si="4"/>
        <v>2155.1317507298318</v>
      </c>
      <c r="S128" s="203"/>
      <c r="T128" s="203"/>
      <c r="U128" s="203"/>
      <c r="V128" s="203" t="s">
        <v>205</v>
      </c>
      <c r="W128" s="237">
        <v>38.19390869140625</v>
      </c>
      <c r="X128" s="237">
        <v>2.1794862747192383</v>
      </c>
      <c r="Y128" s="237">
        <v>32.185878753662109</v>
      </c>
      <c r="Z128" s="203"/>
      <c r="AA128" s="203"/>
      <c r="AB128" s="203"/>
      <c r="AC128" s="203"/>
      <c r="AD128" s="203"/>
      <c r="AE128" s="203"/>
      <c r="AF128" s="203"/>
      <c r="AG128" s="203"/>
      <c r="AH128" s="203"/>
      <c r="AI128" s="203"/>
      <c r="AJ128" s="203"/>
      <c r="AK128" s="203"/>
      <c r="AL128" s="203"/>
      <c r="AM128" s="203"/>
      <c r="AN128" s="203"/>
      <c r="AO128" s="203"/>
      <c r="AP128" s="203"/>
      <c r="AQ128" s="203"/>
      <c r="AR128" s="203"/>
      <c r="AS128" s="203"/>
      <c r="AT128" s="203"/>
      <c r="AU128" s="203"/>
      <c r="AV128" s="203"/>
      <c r="AW128" s="203"/>
      <c r="AX128" s="203"/>
      <c r="AY128" s="203"/>
      <c r="AZ128" s="203"/>
      <c r="BA128" s="203"/>
      <c r="BB128" s="203"/>
      <c r="BC128" s="203"/>
      <c r="BD128" s="203"/>
      <c r="BE128" s="203"/>
      <c r="BF128" s="203"/>
      <c r="BG128" s="203"/>
      <c r="BH128" s="203"/>
      <c r="BI128" s="203"/>
      <c r="BJ128" s="203"/>
      <c r="BK128" s="203"/>
      <c r="BL128" s="203"/>
      <c r="BM128" s="203"/>
      <c r="BN128" s="203"/>
      <c r="BO128" s="203"/>
      <c r="BP128" s="203"/>
      <c r="BQ128" s="203"/>
      <c r="BR128" s="203"/>
      <c r="BS128" s="203"/>
      <c r="BT128" s="203"/>
      <c r="BU128" s="203"/>
    </row>
    <row r="129" spans="1:73" s="226" customFormat="1" x14ac:dyDescent="0.15">
      <c r="A129" s="203" t="s">
        <v>883</v>
      </c>
      <c r="B129" s="203" t="s">
        <v>895</v>
      </c>
      <c r="C129" s="203" t="s">
        <v>899</v>
      </c>
      <c r="D129" s="203">
        <v>5</v>
      </c>
      <c r="E129" s="203">
        <v>6</v>
      </c>
      <c r="F129" s="203">
        <v>400</v>
      </c>
      <c r="G129" s="203">
        <v>34.634999999999998</v>
      </c>
      <c r="H129" s="203">
        <v>8.75</v>
      </c>
      <c r="I129" s="203">
        <v>46.01</v>
      </c>
      <c r="J129" s="203">
        <v>141.41</v>
      </c>
      <c r="K129" s="242">
        <v>2289.3664038980232</v>
      </c>
      <c r="L129" s="245">
        <v>6</v>
      </c>
      <c r="M129" s="246">
        <v>2123.0840559999997</v>
      </c>
      <c r="N129" s="203">
        <v>2</v>
      </c>
      <c r="O129" s="203">
        <v>34.576999999999998</v>
      </c>
      <c r="P129" s="203">
        <f t="shared" si="2"/>
        <v>-5.7999999999999829E-2</v>
      </c>
      <c r="Q129" s="237">
        <f t="shared" si="3"/>
        <v>2313.4928291159472</v>
      </c>
      <c r="R129" s="237">
        <f t="shared" si="4"/>
        <v>2145.4581192435398</v>
      </c>
      <c r="S129" s="203"/>
      <c r="T129" s="203"/>
      <c r="U129" s="203"/>
      <c r="V129" s="203" t="s">
        <v>206</v>
      </c>
      <c r="W129" s="237">
        <v>24.429889678955078</v>
      </c>
      <c r="X129" s="237">
        <v>1.948111891746521</v>
      </c>
      <c r="Y129" s="237">
        <v>29.158309936523438</v>
      </c>
      <c r="Z129" s="203"/>
      <c r="AA129" s="203"/>
      <c r="AB129" s="203"/>
      <c r="AC129" s="203"/>
      <c r="AD129" s="203"/>
      <c r="AE129" s="203"/>
      <c r="AF129" s="203"/>
      <c r="AG129" s="203"/>
      <c r="AH129" s="203"/>
      <c r="AI129" s="203"/>
      <c r="AJ129" s="203"/>
      <c r="AK129" s="203"/>
      <c r="AL129" s="203"/>
      <c r="AM129" s="203"/>
      <c r="AN129" s="203"/>
      <c r="AO129" s="203"/>
      <c r="AP129" s="203"/>
      <c r="AQ129" s="203"/>
      <c r="AR129" s="203"/>
      <c r="AS129" s="203"/>
      <c r="AT129" s="203"/>
      <c r="AU129" s="203"/>
      <c r="AV129" s="203"/>
      <c r="AW129" s="203"/>
      <c r="AX129" s="203"/>
      <c r="AY129" s="203"/>
      <c r="AZ129" s="203"/>
      <c r="BA129" s="203"/>
      <c r="BB129" s="203"/>
      <c r="BC129" s="203"/>
      <c r="BD129" s="203"/>
      <c r="BE129" s="203"/>
      <c r="BF129" s="203"/>
      <c r="BG129" s="203"/>
      <c r="BH129" s="203"/>
      <c r="BI129" s="203"/>
      <c r="BJ129" s="203"/>
      <c r="BK129" s="203"/>
      <c r="BL129" s="203"/>
      <c r="BM129" s="203"/>
      <c r="BN129" s="203"/>
      <c r="BO129" s="203"/>
      <c r="BP129" s="203"/>
      <c r="BQ129" s="203"/>
      <c r="BR129" s="203"/>
      <c r="BS129" s="203"/>
      <c r="BT129" s="203"/>
      <c r="BU129" s="203"/>
    </row>
    <row r="130" spans="1:73" s="226" customFormat="1" x14ac:dyDescent="0.15">
      <c r="A130" s="203" t="s">
        <v>883</v>
      </c>
      <c r="B130" s="203" t="s">
        <v>895</v>
      </c>
      <c r="C130" s="203" t="s">
        <v>900</v>
      </c>
      <c r="D130" s="203">
        <v>5</v>
      </c>
      <c r="E130" s="203">
        <v>7</v>
      </c>
      <c r="F130" s="203">
        <v>250</v>
      </c>
      <c r="G130" s="203">
        <v>34.704000000000001</v>
      </c>
      <c r="H130" s="203">
        <v>9.19</v>
      </c>
      <c r="I130" s="203">
        <v>46.01</v>
      </c>
      <c r="J130" s="203">
        <v>141.41</v>
      </c>
      <c r="K130" s="242">
        <v>2290.2378346352398</v>
      </c>
      <c r="L130" s="245">
        <v>2</v>
      </c>
      <c r="M130" s="246">
        <v>2122.1336760000004</v>
      </c>
      <c r="N130" s="203">
        <v>2</v>
      </c>
      <c r="O130" s="203">
        <v>34.646999999999998</v>
      </c>
      <c r="P130" s="203">
        <f t="shared" si="2"/>
        <v>-5.700000000000216E-2</v>
      </c>
      <c r="Q130" s="237">
        <f t="shared" si="3"/>
        <v>2309.7719056083847</v>
      </c>
      <c r="R130" s="237">
        <f t="shared" si="4"/>
        <v>2140.2339401798067</v>
      </c>
      <c r="S130" s="203"/>
      <c r="T130" s="203"/>
      <c r="U130" s="203"/>
      <c r="V130" s="203" t="s">
        <v>207</v>
      </c>
      <c r="W130" s="237">
        <v>12.379121780395508</v>
      </c>
      <c r="X130" s="237">
        <v>1.6296764612197876</v>
      </c>
      <c r="Y130" s="237">
        <v>24.044235229492188</v>
      </c>
      <c r="Z130" s="203"/>
      <c r="AA130" s="203"/>
      <c r="AB130" s="203"/>
      <c r="AC130" s="203"/>
      <c r="AD130" s="203"/>
      <c r="AE130" s="203"/>
      <c r="AF130" s="203"/>
      <c r="AG130" s="203"/>
      <c r="AH130" s="203"/>
      <c r="AI130" s="203"/>
      <c r="AJ130" s="203"/>
      <c r="AK130" s="203"/>
      <c r="AL130" s="203"/>
      <c r="AM130" s="203"/>
      <c r="AN130" s="203"/>
      <c r="AO130" s="203"/>
      <c r="AP130" s="203"/>
      <c r="AQ130" s="203"/>
      <c r="AR130" s="203"/>
      <c r="AS130" s="203"/>
      <c r="AT130" s="203"/>
      <c r="AU130" s="203"/>
      <c r="AV130" s="203"/>
      <c r="AW130" s="203"/>
      <c r="AX130" s="203"/>
      <c r="AY130" s="203"/>
      <c r="AZ130" s="203"/>
      <c r="BA130" s="203"/>
      <c r="BB130" s="203"/>
      <c r="BC130" s="203"/>
      <c r="BD130" s="203"/>
      <c r="BE130" s="203"/>
      <c r="BF130" s="203"/>
      <c r="BG130" s="203"/>
      <c r="BH130" s="203"/>
      <c r="BI130" s="203"/>
      <c r="BJ130" s="203"/>
      <c r="BK130" s="203"/>
      <c r="BL130" s="203"/>
      <c r="BM130" s="203"/>
      <c r="BN130" s="203"/>
      <c r="BO130" s="203"/>
      <c r="BP130" s="203"/>
      <c r="BQ130" s="203"/>
      <c r="BR130" s="203"/>
      <c r="BS130" s="203"/>
      <c r="BT130" s="203"/>
      <c r="BU130" s="203"/>
    </row>
    <row r="131" spans="1:73" s="226" customFormat="1" x14ac:dyDescent="0.15">
      <c r="A131" s="203" t="s">
        <v>883</v>
      </c>
      <c r="B131" s="203" t="s">
        <v>895</v>
      </c>
      <c r="C131" s="203" t="s">
        <v>901</v>
      </c>
      <c r="D131" s="203">
        <v>5</v>
      </c>
      <c r="E131" s="203">
        <v>8</v>
      </c>
      <c r="F131" s="203">
        <v>200</v>
      </c>
      <c r="G131" s="203">
        <v>34.768000000000001</v>
      </c>
      <c r="H131" s="203">
        <v>9.4480000000000004</v>
      </c>
      <c r="I131" s="203">
        <v>46.01</v>
      </c>
      <c r="J131" s="203">
        <v>141.41</v>
      </c>
      <c r="K131" s="242">
        <v>2293.3817314611615</v>
      </c>
      <c r="L131" s="245">
        <v>2</v>
      </c>
      <c r="M131" s="246">
        <v>2120.7431200000001</v>
      </c>
      <c r="N131" s="203">
        <v>2</v>
      </c>
      <c r="O131" s="203">
        <v>34.686999999999998</v>
      </c>
      <c r="P131" s="203">
        <f t="shared" si="2"/>
        <v>-8.100000000000307E-2</v>
      </c>
      <c r="Q131" s="237">
        <f t="shared" si="3"/>
        <v>2308.6850149890893</v>
      </c>
      <c r="R131" s="237">
        <f t="shared" si="4"/>
        <v>2134.8944201564659</v>
      </c>
      <c r="S131" s="203"/>
      <c r="T131" s="203"/>
      <c r="U131" s="203"/>
      <c r="V131" s="203" t="s">
        <v>208</v>
      </c>
      <c r="W131" s="237">
        <v>5.4815168380737305</v>
      </c>
      <c r="X131" s="237">
        <v>1.2611950635910034</v>
      </c>
      <c r="Y131" s="237">
        <v>18.081985473632812</v>
      </c>
      <c r="Z131" s="203"/>
      <c r="AA131" s="203"/>
      <c r="AB131" s="203"/>
      <c r="AC131" s="203"/>
      <c r="AD131" s="203"/>
      <c r="AE131" s="203"/>
      <c r="AF131" s="203"/>
      <c r="AG131" s="203"/>
      <c r="AH131" s="203"/>
      <c r="AI131" s="203"/>
      <c r="AJ131" s="203"/>
      <c r="AK131" s="203"/>
      <c r="AL131" s="203"/>
      <c r="AM131" s="203"/>
      <c r="AN131" s="203"/>
      <c r="AO131" s="203"/>
      <c r="AP131" s="203"/>
      <c r="AQ131" s="203"/>
      <c r="AR131" s="203"/>
      <c r="AS131" s="203"/>
      <c r="AT131" s="203"/>
      <c r="AU131" s="203"/>
      <c r="AV131" s="203"/>
      <c r="AW131" s="203"/>
      <c r="AX131" s="203"/>
      <c r="AY131" s="203"/>
      <c r="AZ131" s="203"/>
      <c r="BA131" s="203"/>
      <c r="BB131" s="203"/>
      <c r="BC131" s="203"/>
      <c r="BD131" s="203"/>
      <c r="BE131" s="203"/>
      <c r="BF131" s="203"/>
      <c r="BG131" s="203"/>
      <c r="BH131" s="203"/>
      <c r="BI131" s="203"/>
      <c r="BJ131" s="203"/>
      <c r="BK131" s="203"/>
      <c r="BL131" s="203"/>
      <c r="BM131" s="203"/>
      <c r="BN131" s="203"/>
      <c r="BO131" s="203"/>
      <c r="BP131" s="203"/>
      <c r="BQ131" s="203"/>
      <c r="BR131" s="203"/>
      <c r="BS131" s="203"/>
      <c r="BT131" s="203"/>
      <c r="BU131" s="203"/>
    </row>
    <row r="132" spans="1:73" s="226" customFormat="1" x14ac:dyDescent="0.15">
      <c r="A132" s="203" t="s">
        <v>883</v>
      </c>
      <c r="B132" s="203" t="s">
        <v>895</v>
      </c>
      <c r="C132" s="203" t="s">
        <v>902</v>
      </c>
      <c r="D132" s="203">
        <v>5</v>
      </c>
      <c r="E132" s="203">
        <v>11</v>
      </c>
      <c r="F132" s="203">
        <v>110</v>
      </c>
      <c r="G132" s="203">
        <v>34.783999999999999</v>
      </c>
      <c r="H132" s="203">
        <v>10.843</v>
      </c>
      <c r="I132" s="203">
        <v>46.01</v>
      </c>
      <c r="J132" s="203">
        <v>141.41</v>
      </c>
      <c r="K132" s="242">
        <v>2296.3296680544872</v>
      </c>
      <c r="L132" s="245">
        <v>2</v>
      </c>
      <c r="M132" s="246">
        <v>2094.3225560000001</v>
      </c>
      <c r="N132" s="203">
        <v>2</v>
      </c>
      <c r="O132" s="203">
        <v>34.713999999999999</v>
      </c>
      <c r="P132" s="203">
        <f t="shared" si="2"/>
        <v>-7.0000000000000284E-2</v>
      </c>
      <c r="Q132" s="237">
        <f t="shared" si="3"/>
        <v>2310.5893049076317</v>
      </c>
      <c r="R132" s="237">
        <f t="shared" si="4"/>
        <v>2107.3277788638457</v>
      </c>
      <c r="S132" s="203"/>
      <c r="T132" s="203"/>
      <c r="U132" s="203"/>
      <c r="V132" s="203" t="s">
        <v>209</v>
      </c>
      <c r="W132" s="237">
        <v>4.0885729789733887</v>
      </c>
      <c r="X132" s="237">
        <v>1.1353209018707275</v>
      </c>
      <c r="Y132" s="237">
        <v>16.026323318481445</v>
      </c>
      <c r="Z132" s="203"/>
      <c r="AA132" s="203"/>
      <c r="AB132" s="203"/>
      <c r="AC132" s="203"/>
      <c r="AD132" s="203"/>
      <c r="AE132" s="203"/>
      <c r="AF132" s="203"/>
      <c r="AG132" s="203"/>
      <c r="AH132" s="203"/>
      <c r="AI132" s="203"/>
      <c r="AJ132" s="203"/>
      <c r="AK132" s="203"/>
      <c r="AL132" s="203"/>
      <c r="AM132" s="203"/>
      <c r="AN132" s="203"/>
      <c r="AO132" s="203"/>
      <c r="AP132" s="203"/>
      <c r="AQ132" s="203"/>
      <c r="AR132" s="203"/>
      <c r="AS132" s="203"/>
      <c r="AT132" s="203"/>
      <c r="AU132" s="203"/>
      <c r="AV132" s="203"/>
      <c r="AW132" s="203"/>
      <c r="AX132" s="203"/>
      <c r="AY132" s="203"/>
      <c r="AZ132" s="203"/>
      <c r="BA132" s="203"/>
      <c r="BB132" s="203"/>
      <c r="BC132" s="203"/>
      <c r="BD132" s="203"/>
      <c r="BE132" s="203"/>
      <c r="BF132" s="203"/>
      <c r="BG132" s="203"/>
      <c r="BH132" s="203"/>
      <c r="BI132" s="203"/>
      <c r="BJ132" s="203"/>
      <c r="BK132" s="203"/>
      <c r="BL132" s="203"/>
      <c r="BM132" s="203"/>
      <c r="BN132" s="203"/>
      <c r="BO132" s="203"/>
      <c r="BP132" s="203"/>
      <c r="BQ132" s="203"/>
      <c r="BR132" s="203"/>
      <c r="BS132" s="203"/>
      <c r="BT132" s="203"/>
      <c r="BU132" s="203"/>
    </row>
    <row r="133" spans="1:73" s="226" customFormat="1" x14ac:dyDescent="0.15">
      <c r="A133" s="203" t="s">
        <v>883</v>
      </c>
      <c r="B133" s="203" t="s">
        <v>895</v>
      </c>
      <c r="C133" s="203" t="s">
        <v>903</v>
      </c>
      <c r="D133" s="203">
        <v>5</v>
      </c>
      <c r="E133" s="203">
        <v>13</v>
      </c>
      <c r="F133" s="203">
        <v>90</v>
      </c>
      <c r="G133" s="203">
        <v>34.776000000000003</v>
      </c>
      <c r="H133" s="203">
        <v>10.881</v>
      </c>
      <c r="I133" s="203">
        <v>46.01</v>
      </c>
      <c r="J133" s="203">
        <v>141.41</v>
      </c>
      <c r="K133" s="242">
        <v>2296.5413894328399</v>
      </c>
      <c r="L133" s="245">
        <v>2</v>
      </c>
      <c r="M133" s="246">
        <v>2094.5026280000002</v>
      </c>
      <c r="N133" s="203">
        <v>2</v>
      </c>
      <c r="O133" s="203">
        <v>34.719000000000001</v>
      </c>
      <c r="P133" s="203">
        <f t="shared" si="2"/>
        <v>-5.700000000000216E-2</v>
      </c>
      <c r="Q133" s="237">
        <f t="shared" si="3"/>
        <v>2311.3339265628415</v>
      </c>
      <c r="R133" s="237">
        <f t="shared" si="4"/>
        <v>2107.9937882447666</v>
      </c>
      <c r="S133" s="203"/>
      <c r="T133" s="203"/>
      <c r="U133" s="203"/>
      <c r="V133" s="203" t="s">
        <v>210</v>
      </c>
      <c r="W133" s="237">
        <v>3.8205134868621826</v>
      </c>
      <c r="X133" s="237">
        <v>1.067020058631897</v>
      </c>
      <c r="Y133" s="237">
        <v>15.053754806518555</v>
      </c>
      <c r="Z133" s="203"/>
      <c r="AA133" s="203"/>
      <c r="AB133" s="203"/>
      <c r="AC133" s="203"/>
      <c r="AD133" s="203"/>
      <c r="AE133" s="203"/>
      <c r="AF133" s="203"/>
      <c r="AG133" s="203"/>
      <c r="AH133" s="203"/>
      <c r="AI133" s="203"/>
      <c r="AJ133" s="203"/>
      <c r="AK133" s="203"/>
      <c r="AL133" s="203"/>
      <c r="AM133" s="203"/>
      <c r="AN133" s="203"/>
      <c r="AO133" s="203"/>
      <c r="AP133" s="203"/>
      <c r="AQ133" s="203"/>
      <c r="AR133" s="203"/>
      <c r="AS133" s="203"/>
      <c r="AT133" s="203"/>
      <c r="AU133" s="203"/>
      <c r="AV133" s="203"/>
      <c r="AW133" s="203"/>
      <c r="AX133" s="203"/>
      <c r="AY133" s="203"/>
      <c r="AZ133" s="203"/>
      <c r="BA133" s="203"/>
      <c r="BB133" s="203"/>
      <c r="BC133" s="203"/>
      <c r="BD133" s="203"/>
      <c r="BE133" s="203"/>
      <c r="BF133" s="203"/>
      <c r="BG133" s="203"/>
      <c r="BH133" s="203"/>
      <c r="BI133" s="203"/>
      <c r="BJ133" s="203"/>
      <c r="BK133" s="203"/>
      <c r="BL133" s="203"/>
      <c r="BM133" s="203"/>
      <c r="BN133" s="203"/>
      <c r="BO133" s="203"/>
      <c r="BP133" s="203"/>
      <c r="BQ133" s="203"/>
      <c r="BR133" s="203"/>
      <c r="BS133" s="203"/>
      <c r="BT133" s="203"/>
      <c r="BU133" s="203"/>
    </row>
    <row r="134" spans="1:73" s="226" customFormat="1" x14ac:dyDescent="0.15">
      <c r="A134" s="203" t="s">
        <v>883</v>
      </c>
      <c r="B134" s="203" t="s">
        <v>895</v>
      </c>
      <c r="C134" s="203" t="s">
        <v>904</v>
      </c>
      <c r="D134" s="203">
        <v>5</v>
      </c>
      <c r="E134" s="203">
        <v>15</v>
      </c>
      <c r="F134" s="247">
        <v>60</v>
      </c>
      <c r="G134" s="247">
        <v>34.771999999999998</v>
      </c>
      <c r="H134" s="203">
        <v>10.888</v>
      </c>
      <c r="I134" s="203">
        <v>46.01</v>
      </c>
      <c r="J134" s="203">
        <v>141.41</v>
      </c>
      <c r="K134" s="248">
        <v>2298.7014695172466</v>
      </c>
      <c r="L134" s="245">
        <v>2</v>
      </c>
      <c r="M134" s="249">
        <v>2097.0036280000004</v>
      </c>
      <c r="N134" s="203">
        <v>2</v>
      </c>
      <c r="O134" s="203">
        <v>34.713999999999999</v>
      </c>
      <c r="P134" s="203">
        <f t="shared" si="2"/>
        <v>-5.7999999999999829E-2</v>
      </c>
      <c r="Q134" s="237">
        <f t="shared" si="3"/>
        <v>2313.7740547884396</v>
      </c>
      <c r="R134" s="237">
        <f t="shared" si="4"/>
        <v>2110.7536805475675</v>
      </c>
      <c r="S134" s="203"/>
      <c r="T134" s="203"/>
      <c r="U134" s="203"/>
      <c r="V134" s="203" t="s">
        <v>211</v>
      </c>
      <c r="W134" s="237">
        <v>3.7266929149627686</v>
      </c>
      <c r="X134" s="237">
        <v>1.055059552192688</v>
      </c>
      <c r="Y134" s="237">
        <v>14.557368278503418</v>
      </c>
      <c r="Z134" s="203"/>
      <c r="AA134" s="203"/>
      <c r="AB134" s="203"/>
      <c r="AC134" s="203"/>
      <c r="AD134" s="203"/>
      <c r="AE134" s="203"/>
      <c r="AF134" s="203"/>
      <c r="AG134" s="203"/>
      <c r="AH134" s="203"/>
      <c r="AI134" s="203"/>
      <c r="AJ134" s="203"/>
      <c r="AK134" s="203"/>
      <c r="AL134" s="203"/>
      <c r="AM134" s="203"/>
      <c r="AN134" s="203"/>
      <c r="AO134" s="203"/>
      <c r="AP134" s="203"/>
      <c r="AQ134" s="203"/>
      <c r="AR134" s="203"/>
      <c r="AS134" s="203"/>
      <c r="AT134" s="203"/>
      <c r="AU134" s="203"/>
      <c r="AV134" s="203"/>
      <c r="AW134" s="203"/>
      <c r="AX134" s="203"/>
      <c r="AY134" s="203"/>
      <c r="AZ134" s="203"/>
      <c r="BA134" s="203"/>
      <c r="BB134" s="203"/>
      <c r="BC134" s="203"/>
      <c r="BD134" s="203"/>
      <c r="BE134" s="203"/>
      <c r="BF134" s="203"/>
      <c r="BG134" s="203"/>
      <c r="BH134" s="203"/>
      <c r="BI134" s="203"/>
      <c r="BJ134" s="203"/>
      <c r="BK134" s="203"/>
      <c r="BL134" s="203"/>
      <c r="BM134" s="203"/>
      <c r="BN134" s="203"/>
      <c r="BO134" s="203"/>
      <c r="BP134" s="203"/>
      <c r="BQ134" s="203"/>
      <c r="BR134" s="203"/>
      <c r="BS134" s="203"/>
      <c r="BT134" s="203"/>
      <c r="BU134" s="203"/>
    </row>
    <row r="135" spans="1:73" s="226" customFormat="1" ht="16" x14ac:dyDescent="0.2">
      <c r="A135" s="203" t="s">
        <v>883</v>
      </c>
      <c r="B135" s="203" t="s">
        <v>895</v>
      </c>
      <c r="C135" s="203" t="s">
        <v>905</v>
      </c>
      <c r="D135" s="203">
        <v>5</v>
      </c>
      <c r="E135" s="203">
        <v>17</v>
      </c>
      <c r="F135" s="247">
        <v>30</v>
      </c>
      <c r="G135" s="247">
        <v>34.783999999999999</v>
      </c>
      <c r="H135" s="203">
        <v>10.978</v>
      </c>
      <c r="I135" s="203">
        <v>46.01</v>
      </c>
      <c r="J135" s="203">
        <v>141.41</v>
      </c>
      <c r="K135" s="248">
        <v>2297.8971491363259</v>
      </c>
      <c r="L135" s="245">
        <v>2</v>
      </c>
      <c r="M135" s="249">
        <v>2096.243324</v>
      </c>
      <c r="N135" s="203">
        <v>2</v>
      </c>
      <c r="O135" s="203">
        <v>34.726999999999997</v>
      </c>
      <c r="P135" s="203">
        <f t="shared" si="2"/>
        <v>-5.700000000000216E-2</v>
      </c>
      <c r="Q135" s="237">
        <f t="shared" si="3"/>
        <v>2312.1665196576414</v>
      </c>
      <c r="R135" s="237">
        <f t="shared" si="4"/>
        <v>2109.260474356026</v>
      </c>
      <c r="S135" s="203"/>
      <c r="T135" s="203"/>
      <c r="U135" s="203"/>
      <c r="V135" s="203" t="s">
        <v>212</v>
      </c>
      <c r="W135" s="237">
        <v>1.2528386116027832</v>
      </c>
      <c r="X135" s="237">
        <v>0.76846832036972046</v>
      </c>
      <c r="Y135" s="237">
        <v>9.6945724487304688</v>
      </c>
      <c r="Z135" s="203"/>
      <c r="AA135" s="203"/>
      <c r="AB135" s="203"/>
      <c r="AC135" s="203"/>
      <c r="AD135" s="262" t="s">
        <v>938</v>
      </c>
      <c r="AE135" s="203"/>
      <c r="AF135" s="203"/>
      <c r="AG135" s="203"/>
      <c r="AH135" s="203"/>
      <c r="AI135" s="203"/>
      <c r="AJ135" s="203"/>
      <c r="AK135" s="203"/>
      <c r="AL135" s="203"/>
      <c r="AM135" s="203"/>
      <c r="AN135" s="203"/>
      <c r="AO135" s="203"/>
      <c r="AP135" s="203"/>
      <c r="AQ135" s="203"/>
      <c r="AR135" s="203"/>
      <c r="AS135" s="203"/>
      <c r="AT135" s="203"/>
      <c r="AU135" s="203"/>
      <c r="AV135" s="203"/>
      <c r="AW135" s="203"/>
      <c r="AX135" s="203"/>
      <c r="AY135" s="203"/>
      <c r="AZ135" s="203"/>
      <c r="BA135" s="203"/>
      <c r="BB135" s="203"/>
      <c r="BC135" s="203"/>
      <c r="BD135" s="203"/>
      <c r="BE135" s="203"/>
      <c r="BF135" s="203"/>
      <c r="BG135" s="203"/>
      <c r="BH135" s="203"/>
      <c r="BI135" s="203"/>
      <c r="BJ135" s="203"/>
      <c r="BK135" s="203"/>
      <c r="BL135" s="203"/>
      <c r="BM135" s="203"/>
      <c r="BN135" s="203"/>
      <c r="BO135" s="203"/>
      <c r="BP135" s="203"/>
      <c r="BQ135" s="203"/>
      <c r="BR135" s="203"/>
      <c r="BS135" s="203"/>
      <c r="BT135" s="203"/>
      <c r="BU135" s="203"/>
    </row>
    <row r="136" spans="1:73" s="226" customFormat="1" x14ac:dyDescent="0.15">
      <c r="A136" s="203" t="s">
        <v>883</v>
      </c>
      <c r="B136" s="203" t="s">
        <v>895</v>
      </c>
      <c r="C136" s="203" t="s">
        <v>906</v>
      </c>
      <c r="D136" s="203">
        <v>5</v>
      </c>
      <c r="E136" s="203">
        <v>19</v>
      </c>
      <c r="F136" s="203">
        <v>5</v>
      </c>
      <c r="G136" s="203">
        <v>34.790999999999997</v>
      </c>
      <c r="H136" s="203">
        <v>10.997999999999999</v>
      </c>
      <c r="I136" s="203">
        <v>46.01</v>
      </c>
      <c r="J136" s="203">
        <v>141.41</v>
      </c>
      <c r="K136" s="242">
        <v>2297.9335905115472</v>
      </c>
      <c r="L136" s="245">
        <v>2</v>
      </c>
      <c r="M136" s="246">
        <v>2095.8331600000001</v>
      </c>
      <c r="N136" s="203">
        <v>2</v>
      </c>
      <c r="O136" s="203">
        <v>34.729999999999997</v>
      </c>
      <c r="P136" s="203">
        <f t="shared" si="2"/>
        <v>-6.0999999999999943E-2</v>
      </c>
      <c r="Q136" s="237">
        <f t="shared" si="3"/>
        <v>2311.7379686673039</v>
      </c>
      <c r="R136" s="237">
        <f t="shared" si="4"/>
        <v>2108.4234600902537</v>
      </c>
      <c r="S136" s="203"/>
      <c r="T136" s="203"/>
      <c r="U136" s="203"/>
      <c r="V136" s="203" t="s">
        <v>213</v>
      </c>
      <c r="W136" s="237">
        <v>0.11236432194709778</v>
      </c>
      <c r="X136" s="237">
        <v>0.11577022075653076</v>
      </c>
      <c r="Y136" s="237">
        <v>0.11869828402996063</v>
      </c>
      <c r="Z136" s="203"/>
      <c r="AA136" s="203"/>
      <c r="AB136" s="203"/>
      <c r="AC136" s="203"/>
      <c r="AD136" s="203" t="s">
        <v>937</v>
      </c>
      <c r="AE136" s="203" t="s">
        <v>260</v>
      </c>
      <c r="AF136" s="203"/>
      <c r="AG136" s="203"/>
      <c r="AH136" s="203"/>
      <c r="AI136" s="203"/>
      <c r="AJ136" s="203"/>
      <c r="AK136" s="203"/>
      <c r="AL136" s="203"/>
      <c r="AM136" s="203"/>
      <c r="AN136" s="203"/>
      <c r="AO136" s="203"/>
      <c r="AP136" s="203"/>
      <c r="AQ136" s="203"/>
      <c r="AR136" s="203"/>
      <c r="AS136" s="203"/>
      <c r="AT136" s="203"/>
      <c r="AU136" s="203"/>
      <c r="AV136" s="203"/>
      <c r="AW136" s="203"/>
      <c r="AX136" s="203"/>
      <c r="AY136" s="203"/>
      <c r="AZ136" s="203"/>
      <c r="BA136" s="203"/>
      <c r="BB136" s="203"/>
      <c r="BC136" s="203"/>
      <c r="BD136" s="203"/>
      <c r="BE136" s="203"/>
      <c r="BF136" s="203"/>
      <c r="BG136" s="203"/>
      <c r="BH136" s="203"/>
      <c r="BI136" s="203"/>
      <c r="BJ136" s="203"/>
      <c r="BK136" s="203"/>
      <c r="BL136" s="203"/>
      <c r="BM136" s="203"/>
      <c r="BN136" s="203"/>
      <c r="BO136" s="203"/>
      <c r="BP136" s="203"/>
      <c r="BQ136" s="203"/>
      <c r="BR136" s="203"/>
      <c r="BS136" s="203"/>
      <c r="BT136" s="203"/>
      <c r="BU136" s="203"/>
    </row>
    <row r="137" spans="1:73" s="226" customFormat="1" x14ac:dyDescent="0.15">
      <c r="A137" s="203" t="s">
        <v>907</v>
      </c>
      <c r="B137" s="250">
        <v>39059.083333333336</v>
      </c>
      <c r="C137" s="203" t="s">
        <v>908</v>
      </c>
      <c r="D137" s="203">
        <v>-999</v>
      </c>
      <c r="E137" s="203">
        <v>1</v>
      </c>
      <c r="F137" s="203">
        <v>0</v>
      </c>
      <c r="G137" s="203">
        <v>33.24</v>
      </c>
      <c r="H137" s="203">
        <v>-999</v>
      </c>
      <c r="I137" s="203">
        <v>-999</v>
      </c>
      <c r="J137" s="203">
        <v>-999</v>
      </c>
      <c r="K137" s="251">
        <v>2194.0912651007479</v>
      </c>
      <c r="L137" s="252">
        <v>2</v>
      </c>
      <c r="M137" s="246">
        <v>2069.0827639999998</v>
      </c>
      <c r="N137" s="203">
        <v>2</v>
      </c>
      <c r="O137" s="203"/>
      <c r="P137" s="203"/>
      <c r="Q137" s="237">
        <f t="shared" si="3"/>
        <v>2310.2645691494035</v>
      </c>
      <c r="R137" s="237">
        <f t="shared" si="4"/>
        <v>2178.6370860409143</v>
      </c>
      <c r="S137" s="203"/>
      <c r="T137" s="203"/>
      <c r="U137" s="203"/>
      <c r="V137" s="203" t="s">
        <v>213</v>
      </c>
      <c r="W137" s="237">
        <v>1.2446469068527222</v>
      </c>
      <c r="X137" s="237">
        <v>0.75884371995925903</v>
      </c>
      <c r="Y137" s="237">
        <v>9.5641679763793945</v>
      </c>
      <c r="Z137" s="203"/>
      <c r="AA137" s="203"/>
      <c r="AB137" s="203"/>
      <c r="AC137" s="203">
        <f>E137</f>
        <v>1</v>
      </c>
      <c r="AD137" s="203">
        <f>K137/AG137</f>
        <v>2288.4963477388883</v>
      </c>
      <c r="AE137" s="203">
        <f>M137/AG137</f>
        <v>2158.1091105460732</v>
      </c>
      <c r="AF137" s="166">
        <v>95.87479863223659</v>
      </c>
      <c r="AG137" s="203">
        <f>AF137/100</f>
        <v>0.95874798632236591</v>
      </c>
      <c r="AH137" s="203"/>
      <c r="AI137" s="203"/>
      <c r="AJ137" s="203"/>
      <c r="AK137" s="203"/>
      <c r="AL137" s="203"/>
      <c r="AM137" s="203"/>
      <c r="AN137" s="203"/>
      <c r="AO137" s="203"/>
      <c r="AP137" s="203"/>
      <c r="AQ137" s="203"/>
      <c r="AR137" s="203"/>
      <c r="AS137" s="203"/>
      <c r="AT137" s="203"/>
      <c r="AU137" s="203"/>
      <c r="AV137" s="203"/>
      <c r="AW137" s="203"/>
      <c r="AX137" s="203"/>
      <c r="AY137" s="203"/>
      <c r="AZ137" s="203"/>
      <c r="BA137" s="203"/>
      <c r="BB137" s="203"/>
      <c r="BC137" s="203"/>
      <c r="BD137" s="203"/>
      <c r="BE137" s="203"/>
      <c r="BF137" s="203"/>
      <c r="BG137" s="203"/>
      <c r="BH137" s="203"/>
      <c r="BI137" s="203"/>
      <c r="BJ137" s="203"/>
      <c r="BK137" s="203"/>
      <c r="BL137" s="203"/>
      <c r="BM137" s="203"/>
      <c r="BN137" s="203"/>
      <c r="BO137" s="203"/>
      <c r="BP137" s="203"/>
      <c r="BQ137" s="203"/>
      <c r="BR137" s="203"/>
      <c r="BS137" s="203"/>
      <c r="BT137" s="203"/>
      <c r="BU137" s="203"/>
    </row>
    <row r="138" spans="1:73" s="226" customFormat="1" x14ac:dyDescent="0.15">
      <c r="A138" s="203" t="s">
        <v>907</v>
      </c>
      <c r="B138" s="203" t="s">
        <v>909</v>
      </c>
      <c r="C138" s="203" t="s">
        <v>910</v>
      </c>
      <c r="D138" s="203">
        <v>-999</v>
      </c>
      <c r="E138" s="203">
        <v>3</v>
      </c>
      <c r="F138" s="203">
        <v>0</v>
      </c>
      <c r="G138" s="203">
        <v>33.241999999999997</v>
      </c>
      <c r="H138" s="203">
        <v>-999</v>
      </c>
      <c r="I138" s="203">
        <v>-999</v>
      </c>
      <c r="J138" s="203">
        <v>-999</v>
      </c>
      <c r="K138" s="251">
        <v>2198.6328105754692</v>
      </c>
      <c r="L138" s="252">
        <v>2</v>
      </c>
      <c r="M138" s="246">
        <v>2059.8290639999996</v>
      </c>
      <c r="N138" s="203">
        <v>2</v>
      </c>
      <c r="O138" s="203"/>
      <c r="P138" s="203"/>
      <c r="Q138" s="237">
        <f t="shared" si="3"/>
        <v>2314.9072970982925</v>
      </c>
      <c r="R138" s="237">
        <f t="shared" si="4"/>
        <v>2168.762927621683</v>
      </c>
      <c r="S138" s="203"/>
      <c r="T138" s="203"/>
      <c r="U138" s="203"/>
      <c r="V138" s="203" t="s">
        <v>214</v>
      </c>
      <c r="W138" s="237">
        <v>-0.90952783823013306</v>
      </c>
      <c r="X138" s="237">
        <v>0.10841014981269836</v>
      </c>
      <c r="Y138" s="237">
        <v>0.12441659718751907</v>
      </c>
      <c r="Z138" s="203"/>
      <c r="AA138" s="203"/>
      <c r="AB138" s="203"/>
      <c r="AC138" s="203">
        <f t="shared" ref="AC138:AC160" si="5">E138</f>
        <v>3</v>
      </c>
      <c r="AD138" s="203">
        <f t="shared" ref="AD138:AD160" si="6">K138/AG138</f>
        <v>2291.2609444584532</v>
      </c>
      <c r="AE138" s="203">
        <f t="shared" ref="AE138:AE160" si="7">M138/AG138</f>
        <v>2146.6094128597597</v>
      </c>
      <c r="AF138" s="166">
        <v>95.957329342735463</v>
      </c>
      <c r="AG138" s="203">
        <f t="shared" ref="AG138:AG160" si="8">AF138/100</f>
        <v>0.95957329342735465</v>
      </c>
      <c r="AH138" s="203"/>
      <c r="AI138" s="203"/>
      <c r="AJ138" s="203"/>
      <c r="AK138" s="203"/>
      <c r="AL138" s="203"/>
      <c r="AM138" s="203"/>
      <c r="AN138" s="203"/>
      <c r="AO138" s="203"/>
      <c r="AP138" s="203"/>
      <c r="AQ138" s="203"/>
      <c r="AR138" s="203"/>
      <c r="AS138" s="203"/>
      <c r="AT138" s="203"/>
      <c r="AU138" s="203"/>
      <c r="AV138" s="203"/>
      <c r="AW138" s="203"/>
      <c r="AX138" s="203"/>
      <c r="AY138" s="203"/>
      <c r="AZ138" s="203"/>
      <c r="BA138" s="203"/>
      <c r="BB138" s="203"/>
      <c r="BC138" s="203"/>
      <c r="BD138" s="203"/>
      <c r="BE138" s="203"/>
      <c r="BF138" s="203"/>
      <c r="BG138" s="203"/>
      <c r="BH138" s="203"/>
      <c r="BI138" s="203"/>
      <c r="BJ138" s="203"/>
      <c r="BK138" s="203"/>
      <c r="BL138" s="203"/>
      <c r="BM138" s="203"/>
      <c r="BN138" s="203"/>
      <c r="BO138" s="203"/>
      <c r="BP138" s="203"/>
      <c r="BQ138" s="203"/>
      <c r="BR138" s="203"/>
      <c r="BS138" s="203"/>
      <c r="BT138" s="203"/>
      <c r="BU138" s="203"/>
    </row>
    <row r="139" spans="1:73" s="226" customFormat="1" x14ac:dyDescent="0.15">
      <c r="A139" s="203" t="s">
        <v>907</v>
      </c>
      <c r="B139" s="203" t="s">
        <v>911</v>
      </c>
      <c r="C139" s="203" t="s">
        <v>887</v>
      </c>
      <c r="D139" s="203">
        <v>-999</v>
      </c>
      <c r="E139" s="203">
        <v>5</v>
      </c>
      <c r="F139" s="203">
        <v>0</v>
      </c>
      <c r="G139" s="203">
        <v>33.543999999999997</v>
      </c>
      <c r="H139" s="203">
        <v>-999</v>
      </c>
      <c r="I139" s="203">
        <v>-999</v>
      </c>
      <c r="J139" s="203">
        <v>-999</v>
      </c>
      <c r="K139" s="251">
        <v>2139.1918382645667</v>
      </c>
      <c r="L139" s="252">
        <v>2</v>
      </c>
      <c r="M139" s="246">
        <v>2104.4469040000004</v>
      </c>
      <c r="N139" s="203">
        <v>2</v>
      </c>
      <c r="O139" s="203"/>
      <c r="P139" s="203"/>
      <c r="Q139" s="237">
        <f t="shared" si="3"/>
        <v>2232.0449063695401</v>
      </c>
      <c r="R139" s="237">
        <f t="shared" si="4"/>
        <v>2195.7918447412362</v>
      </c>
      <c r="S139" s="203"/>
      <c r="T139" s="203"/>
      <c r="U139" s="203"/>
      <c r="V139" s="203" t="s">
        <v>214</v>
      </c>
      <c r="W139" s="237">
        <v>1.233859658241272</v>
      </c>
      <c r="X139" s="237">
        <v>0.75889813899993896</v>
      </c>
      <c r="Y139" s="237">
        <v>9.5255575180053711</v>
      </c>
      <c r="Z139" s="203"/>
      <c r="AA139" s="203"/>
      <c r="AB139" s="203"/>
      <c r="AC139" s="203">
        <f t="shared" si="5"/>
        <v>5</v>
      </c>
      <c r="AD139" s="203">
        <f t="shared" si="6"/>
        <v>2209.5632570780785</v>
      </c>
      <c r="AE139" s="203">
        <f t="shared" si="7"/>
        <v>2173.6753442937534</v>
      </c>
      <c r="AF139" s="166">
        <v>96.815143509103663</v>
      </c>
      <c r="AG139" s="203">
        <f t="shared" si="8"/>
        <v>0.96815143509103663</v>
      </c>
      <c r="AH139" s="203"/>
      <c r="AI139" s="203"/>
      <c r="AJ139" s="203"/>
      <c r="AK139" s="203"/>
      <c r="AL139" s="203"/>
      <c r="AM139" s="203"/>
      <c r="AN139" s="203"/>
      <c r="AO139" s="203"/>
      <c r="AP139" s="203"/>
      <c r="AQ139" s="203"/>
      <c r="AR139" s="203"/>
      <c r="AS139" s="203"/>
      <c r="AT139" s="203"/>
      <c r="AU139" s="203"/>
      <c r="AV139" s="203"/>
      <c r="AW139" s="203"/>
      <c r="AX139" s="203"/>
      <c r="AY139" s="203"/>
      <c r="AZ139" s="203"/>
      <c r="BA139" s="203"/>
      <c r="BB139" s="203"/>
      <c r="BC139" s="203"/>
      <c r="BD139" s="203"/>
      <c r="BE139" s="203"/>
      <c r="BF139" s="203"/>
      <c r="BG139" s="203"/>
      <c r="BH139" s="203"/>
      <c r="BI139" s="203"/>
      <c r="BJ139" s="203"/>
      <c r="BK139" s="203"/>
      <c r="BL139" s="203"/>
      <c r="BM139" s="203"/>
      <c r="BN139" s="203"/>
      <c r="BO139" s="203"/>
      <c r="BP139" s="203"/>
      <c r="BQ139" s="203"/>
      <c r="BR139" s="203"/>
      <c r="BS139" s="203"/>
      <c r="BT139" s="203"/>
      <c r="BU139" s="203"/>
    </row>
    <row r="140" spans="1:73" s="226" customFormat="1" x14ac:dyDescent="0.15">
      <c r="A140" s="203" t="s">
        <v>907</v>
      </c>
      <c r="C140" s="203" t="s">
        <v>912</v>
      </c>
      <c r="D140" s="203">
        <v>-999</v>
      </c>
      <c r="E140" s="203">
        <v>7</v>
      </c>
      <c r="F140" s="203">
        <v>0</v>
      </c>
      <c r="G140" s="203">
        <v>33.683</v>
      </c>
      <c r="H140" s="203">
        <v>-999</v>
      </c>
      <c r="I140" s="203">
        <v>-999</v>
      </c>
      <c r="J140" s="203">
        <v>-999</v>
      </c>
      <c r="K140" s="251">
        <v>2218.0373858141934</v>
      </c>
      <c r="L140" s="252">
        <v>2</v>
      </c>
      <c r="M140" s="246">
        <v>2094.572956</v>
      </c>
      <c r="N140" s="203">
        <v>2</v>
      </c>
      <c r="O140" s="203"/>
      <c r="P140" s="203"/>
      <c r="Q140" s="237">
        <f t="shared" si="3"/>
        <v>2304.762298592666</v>
      </c>
      <c r="R140" s="237">
        <f t="shared" si="4"/>
        <v>2176.4704289997921</v>
      </c>
      <c r="S140" s="203"/>
      <c r="T140" s="203"/>
      <c r="U140" s="203"/>
      <c r="V140" s="203" t="s">
        <v>215</v>
      </c>
      <c r="W140" s="237">
        <v>0.12103478610515594</v>
      </c>
      <c r="X140" s="237">
        <v>0.11259271204471588</v>
      </c>
      <c r="Y140" s="237">
        <v>0.11996384710073471</v>
      </c>
      <c r="Z140" s="203"/>
      <c r="AA140" s="203"/>
      <c r="AB140" s="203"/>
      <c r="AC140" s="203">
        <f t="shared" si="5"/>
        <v>7</v>
      </c>
      <c r="AD140" s="203">
        <f t="shared" si="6"/>
        <v>2279.3054997518307</v>
      </c>
      <c r="AE140" s="203">
        <f t="shared" si="7"/>
        <v>2152.4306527816952</v>
      </c>
      <c r="AF140" s="166">
        <v>97.311983235932701</v>
      </c>
      <c r="AG140" s="203">
        <f t="shared" si="8"/>
        <v>0.97311983235932698</v>
      </c>
      <c r="AH140" s="203"/>
      <c r="AI140" s="203"/>
      <c r="AJ140" s="203"/>
      <c r="AK140" s="203"/>
      <c r="AL140" s="203"/>
      <c r="AM140" s="203"/>
      <c r="AN140" s="203"/>
      <c r="AO140" s="203"/>
      <c r="AP140" s="203"/>
      <c r="AQ140" s="203"/>
      <c r="AR140" s="203"/>
      <c r="AS140" s="203"/>
      <c r="AT140" s="203"/>
      <c r="AU140" s="203"/>
      <c r="AV140" s="203"/>
      <c r="AW140" s="203"/>
      <c r="AX140" s="203"/>
      <c r="AY140" s="203"/>
      <c r="AZ140" s="203"/>
      <c r="BA140" s="203"/>
      <c r="BB140" s="203"/>
      <c r="BC140" s="203"/>
      <c r="BD140" s="203"/>
      <c r="BE140" s="203"/>
      <c r="BF140" s="203"/>
      <c r="BG140" s="203"/>
      <c r="BH140" s="203"/>
      <c r="BI140" s="203"/>
      <c r="BJ140" s="203"/>
      <c r="BK140" s="203"/>
      <c r="BL140" s="203"/>
      <c r="BM140" s="203"/>
      <c r="BN140" s="203"/>
      <c r="BO140" s="203"/>
      <c r="BP140" s="203"/>
      <c r="BQ140" s="203"/>
      <c r="BR140" s="203"/>
      <c r="BS140" s="203"/>
      <c r="BT140" s="203"/>
      <c r="BU140" s="203"/>
    </row>
    <row r="141" spans="1:73" s="226" customFormat="1" x14ac:dyDescent="0.15">
      <c r="A141" s="203" t="s">
        <v>907</v>
      </c>
      <c r="C141" s="203" t="s">
        <v>913</v>
      </c>
      <c r="D141" s="203">
        <v>-999</v>
      </c>
      <c r="E141" s="203">
        <v>9</v>
      </c>
      <c r="F141" s="203">
        <v>0</v>
      </c>
      <c r="G141" s="203">
        <v>33.588000000000001</v>
      </c>
      <c r="H141" s="203">
        <v>-999</v>
      </c>
      <c r="I141" s="203">
        <v>-999</v>
      </c>
      <c r="J141" s="203">
        <v>-999</v>
      </c>
      <c r="K141" s="251">
        <v>2218.0973372270942</v>
      </c>
      <c r="L141" s="252">
        <v>2</v>
      </c>
      <c r="M141" s="246">
        <v>2104.0767559999995</v>
      </c>
      <c r="N141" s="203">
        <v>2</v>
      </c>
      <c r="O141" s="203"/>
      <c r="P141" s="203"/>
      <c r="Q141" s="237">
        <f t="shared" si="3"/>
        <v>2311.3435394470735</v>
      </c>
      <c r="R141" s="237">
        <f t="shared" si="4"/>
        <v>2192.5296671430265</v>
      </c>
      <c r="S141" s="203"/>
      <c r="T141" s="203"/>
      <c r="U141" s="203"/>
      <c r="V141" s="203" t="s">
        <v>215</v>
      </c>
      <c r="W141" s="237">
        <v>1.1961348056793213</v>
      </c>
      <c r="X141" s="237">
        <v>0.74527227878570557</v>
      </c>
      <c r="Y141" s="237">
        <v>9.2826004028320312</v>
      </c>
      <c r="Z141" s="203"/>
      <c r="AA141" s="203"/>
      <c r="AB141" s="203"/>
      <c r="AC141" s="203">
        <f t="shared" si="5"/>
        <v>9</v>
      </c>
      <c r="AD141" s="203">
        <f t="shared" si="6"/>
        <v>2290.0553156186197</v>
      </c>
      <c r="AE141" s="203">
        <f t="shared" si="7"/>
        <v>2172.3357576232711</v>
      </c>
      <c r="AF141" s="166">
        <v>96.857806101854479</v>
      </c>
      <c r="AG141" s="203">
        <f t="shared" si="8"/>
        <v>0.96857806101854482</v>
      </c>
      <c r="AH141" s="203"/>
      <c r="AI141" s="203"/>
      <c r="AJ141" s="203"/>
      <c r="AK141" s="203"/>
      <c r="AL141" s="203"/>
      <c r="AM141" s="203"/>
      <c r="AN141" s="203"/>
      <c r="AO141" s="203"/>
      <c r="AP141" s="203"/>
      <c r="AQ141" s="203"/>
      <c r="AR141" s="203"/>
      <c r="AS141" s="203"/>
      <c r="AT141" s="203"/>
      <c r="AU141" s="203"/>
      <c r="AV141" s="203"/>
      <c r="AW141" s="203"/>
      <c r="AX141" s="203"/>
      <c r="AY141" s="203"/>
      <c r="AZ141" s="203"/>
      <c r="BA141" s="203"/>
      <c r="BB141" s="203"/>
      <c r="BC141" s="203"/>
      <c r="BD141" s="203"/>
      <c r="BE141" s="203"/>
      <c r="BF141" s="203"/>
      <c r="BG141" s="203"/>
      <c r="BH141" s="203"/>
      <c r="BI141" s="203"/>
      <c r="BJ141" s="203"/>
      <c r="BK141" s="203"/>
      <c r="BL141" s="203"/>
      <c r="BM141" s="203"/>
      <c r="BN141" s="203"/>
      <c r="BO141" s="203"/>
      <c r="BP141" s="203"/>
      <c r="BQ141" s="203"/>
      <c r="BR141" s="203"/>
      <c r="BS141" s="203"/>
      <c r="BT141" s="203"/>
      <c r="BU141" s="203"/>
    </row>
    <row r="142" spans="1:73" s="226" customFormat="1" x14ac:dyDescent="0.15">
      <c r="A142" s="203" t="s">
        <v>907</v>
      </c>
      <c r="C142" s="203" t="s">
        <v>890</v>
      </c>
      <c r="D142" s="203">
        <v>-999</v>
      </c>
      <c r="E142" s="203">
        <v>11</v>
      </c>
      <c r="F142" s="203">
        <v>0</v>
      </c>
      <c r="G142" s="203">
        <v>33.869999999999997</v>
      </c>
      <c r="H142" s="203">
        <v>-999</v>
      </c>
      <c r="I142" s="203">
        <v>-999</v>
      </c>
      <c r="J142" s="203">
        <v>-999</v>
      </c>
      <c r="K142" s="251">
        <v>2282.6812771431341</v>
      </c>
      <c r="L142" s="252">
        <v>2</v>
      </c>
      <c r="M142" s="246">
        <v>2090.5813600000001</v>
      </c>
      <c r="N142" s="203">
        <v>2</v>
      </c>
      <c r="O142" s="203"/>
      <c r="P142" s="203"/>
      <c r="Q142" s="237">
        <f t="shared" si="3"/>
        <v>2358.8380484207173</v>
      </c>
      <c r="R142" s="237">
        <f t="shared" si="4"/>
        <v>2160.3291290227344</v>
      </c>
      <c r="S142" s="203"/>
      <c r="T142" s="203"/>
      <c r="U142" s="203"/>
      <c r="V142" s="203" t="s">
        <v>216</v>
      </c>
      <c r="W142" s="237">
        <v>0.12873288989067078</v>
      </c>
      <c r="X142" s="237">
        <v>0.11451205611228943</v>
      </c>
      <c r="Y142" s="237">
        <v>0.12149824202060699</v>
      </c>
      <c r="Z142" s="203"/>
      <c r="AA142" s="203"/>
      <c r="AB142" s="203"/>
      <c r="AC142" s="203">
        <f t="shared" si="5"/>
        <v>11</v>
      </c>
      <c r="AD142" s="203">
        <f t="shared" si="6"/>
        <v>2335.8885376332291</v>
      </c>
      <c r="AE142" s="203">
        <f t="shared" si="7"/>
        <v>2139.3109431052121</v>
      </c>
      <c r="AF142" s="166">
        <v>97.722183244924608</v>
      </c>
      <c r="AG142" s="203">
        <f t="shared" si="8"/>
        <v>0.9772218324492461</v>
      </c>
      <c r="AH142" s="203"/>
      <c r="AI142" s="203"/>
      <c r="AJ142" s="203"/>
      <c r="AK142" s="203"/>
      <c r="AL142" s="203"/>
      <c r="AM142" s="203"/>
      <c r="AN142" s="203"/>
      <c r="AO142" s="203"/>
      <c r="AP142" s="203"/>
      <c r="AQ142" s="203"/>
      <c r="AR142" s="203"/>
      <c r="AS142" s="203"/>
      <c r="AT142" s="203"/>
      <c r="AU142" s="203"/>
      <c r="AV142" s="203"/>
      <c r="AW142" s="203"/>
      <c r="AX142" s="203"/>
      <c r="AY142" s="203"/>
      <c r="AZ142" s="203"/>
      <c r="BA142" s="203"/>
      <c r="BB142" s="203"/>
      <c r="BC142" s="203"/>
      <c r="BD142" s="203"/>
      <c r="BE142" s="203"/>
      <c r="BF142" s="203"/>
      <c r="BG142" s="203"/>
      <c r="BH142" s="203"/>
      <c r="BI142" s="203"/>
      <c r="BJ142" s="203"/>
      <c r="BK142" s="203"/>
      <c r="BL142" s="203"/>
      <c r="BM142" s="203"/>
      <c r="BN142" s="203"/>
      <c r="BO142" s="203"/>
      <c r="BP142" s="203"/>
      <c r="BQ142" s="203"/>
      <c r="BR142" s="203"/>
      <c r="BS142" s="203"/>
      <c r="BT142" s="203"/>
      <c r="BU142" s="203"/>
    </row>
    <row r="143" spans="1:73" s="226" customFormat="1" x14ac:dyDescent="0.15">
      <c r="A143" s="203" t="s">
        <v>907</v>
      </c>
      <c r="C143" s="203" t="s">
        <v>914</v>
      </c>
      <c r="D143" s="203">
        <v>-999</v>
      </c>
      <c r="E143" s="203">
        <v>13</v>
      </c>
      <c r="F143" s="203">
        <v>0</v>
      </c>
      <c r="G143" s="203">
        <v>33.982999999999997</v>
      </c>
      <c r="H143" s="203">
        <v>-999</v>
      </c>
      <c r="I143" s="203">
        <v>-999</v>
      </c>
      <c r="J143" s="203">
        <v>-999</v>
      </c>
      <c r="K143" s="251">
        <v>2286.9925569733327</v>
      </c>
      <c r="L143" s="252">
        <v>2</v>
      </c>
      <c r="M143" s="246">
        <v>2118.4925199999998</v>
      </c>
      <c r="N143" s="203">
        <v>2</v>
      </c>
      <c r="O143" s="203"/>
      <c r="P143" s="203"/>
      <c r="Q143" s="237">
        <f t="shared" si="3"/>
        <v>2355.4347613237987</v>
      </c>
      <c r="R143" s="237">
        <f t="shared" si="4"/>
        <v>2181.8920695641937</v>
      </c>
      <c r="S143" s="203"/>
      <c r="T143" s="203"/>
      <c r="U143" s="203"/>
      <c r="V143" s="203" t="s">
        <v>216</v>
      </c>
      <c r="W143" s="237">
        <v>1.1891840696334839</v>
      </c>
      <c r="X143" s="237">
        <v>0.73596268892288208</v>
      </c>
      <c r="Y143" s="237">
        <v>9.234161376953125</v>
      </c>
      <c r="Z143" s="203"/>
      <c r="AA143" s="203"/>
      <c r="AB143" s="203"/>
      <c r="AC143" s="203">
        <f t="shared" si="5"/>
        <v>13</v>
      </c>
      <c r="AD143" s="203">
        <f t="shared" si="6"/>
        <v>2338.3949176003266</v>
      </c>
      <c r="AE143" s="203">
        <f t="shared" si="7"/>
        <v>2166.1076799910516</v>
      </c>
      <c r="AF143" s="166">
        <v>97.801810111709301</v>
      </c>
      <c r="AG143" s="203">
        <f t="shared" si="8"/>
        <v>0.97801810111709298</v>
      </c>
      <c r="AH143" s="203"/>
      <c r="AI143" s="203"/>
      <c r="AJ143" s="203"/>
      <c r="AK143" s="203"/>
      <c r="AL143" s="203"/>
      <c r="AM143" s="203"/>
      <c r="AN143" s="203"/>
      <c r="AO143" s="203"/>
      <c r="AP143" s="203"/>
      <c r="AQ143" s="203"/>
      <c r="AR143" s="203"/>
      <c r="AS143" s="203"/>
      <c r="AT143" s="203"/>
      <c r="AU143" s="203"/>
      <c r="AV143" s="203"/>
      <c r="AW143" s="203"/>
      <c r="AX143" s="203"/>
      <c r="AY143" s="203"/>
      <c r="AZ143" s="203"/>
      <c r="BA143" s="203"/>
      <c r="BB143" s="203"/>
      <c r="BC143" s="203"/>
      <c r="BD143" s="203"/>
      <c r="BE143" s="203"/>
      <c r="BF143" s="203"/>
      <c r="BG143" s="203"/>
      <c r="BH143" s="203"/>
      <c r="BI143" s="203"/>
      <c r="BJ143" s="203"/>
      <c r="BK143" s="203"/>
      <c r="BL143" s="203"/>
      <c r="BM143" s="203"/>
      <c r="BN143" s="203"/>
      <c r="BO143" s="203"/>
      <c r="BP143" s="203"/>
      <c r="BQ143" s="203"/>
      <c r="BR143" s="203"/>
      <c r="BS143" s="203"/>
      <c r="BT143" s="203"/>
      <c r="BU143" s="203"/>
    </row>
    <row r="144" spans="1:73" s="226" customFormat="1" x14ac:dyDescent="0.15">
      <c r="A144" s="203" t="s">
        <v>907</v>
      </c>
      <c r="C144" s="203" t="s">
        <v>915</v>
      </c>
      <c r="D144" s="203">
        <v>-999</v>
      </c>
      <c r="E144" s="203">
        <v>15</v>
      </c>
      <c r="F144" s="203">
        <v>0</v>
      </c>
      <c r="G144" s="203">
        <v>34.176000000000002</v>
      </c>
      <c r="H144" s="203">
        <v>-999</v>
      </c>
      <c r="I144" s="203">
        <v>-999</v>
      </c>
      <c r="J144" s="203">
        <v>-999</v>
      </c>
      <c r="K144" s="251">
        <v>2304.9039704726733</v>
      </c>
      <c r="L144" s="252">
        <v>2</v>
      </c>
      <c r="M144" s="246">
        <v>2207.9883040000004</v>
      </c>
      <c r="N144" s="203">
        <v>2</v>
      </c>
      <c r="O144" s="203"/>
      <c r="P144" s="203"/>
      <c r="Q144" s="237">
        <f t="shared" si="3"/>
        <v>2360.4763274386578</v>
      </c>
      <c r="R144" s="237">
        <f t="shared" si="4"/>
        <v>2261.2239770599253</v>
      </c>
      <c r="S144" s="203"/>
      <c r="T144" s="203"/>
      <c r="U144" s="203"/>
      <c r="V144" s="203"/>
      <c r="W144" s="203"/>
      <c r="X144" s="203"/>
      <c r="Y144" s="203"/>
      <c r="Z144" s="203"/>
      <c r="AA144" s="203"/>
      <c r="AB144" s="203"/>
      <c r="AC144" s="203">
        <f t="shared" si="5"/>
        <v>15</v>
      </c>
      <c r="AD144" s="203">
        <f t="shared" si="6"/>
        <v>2360.7385336597217</v>
      </c>
      <c r="AE144" s="203">
        <f t="shared" si="7"/>
        <v>2261.4751581402493</v>
      </c>
      <c r="AF144" s="195">
        <v>97.634868817916427</v>
      </c>
      <c r="AG144" s="203">
        <f t="shared" si="8"/>
        <v>0.97634868817916431</v>
      </c>
      <c r="AH144" s="203"/>
      <c r="AI144" s="203"/>
      <c r="AJ144" s="203"/>
      <c r="AK144" s="203"/>
      <c r="AL144" s="203"/>
      <c r="AM144" s="203"/>
      <c r="AN144" s="203"/>
      <c r="AO144" s="203"/>
      <c r="AP144" s="203"/>
      <c r="AQ144" s="203"/>
      <c r="AR144" s="203"/>
      <c r="AS144" s="203"/>
      <c r="AT144" s="203"/>
      <c r="AU144" s="203"/>
      <c r="AV144" s="203"/>
      <c r="AW144" s="203"/>
      <c r="AX144" s="203"/>
      <c r="AY144" s="203"/>
      <c r="AZ144" s="203"/>
      <c r="BA144" s="203"/>
      <c r="BB144" s="203"/>
      <c r="BC144" s="203"/>
      <c r="BD144" s="203"/>
      <c r="BE144" s="203"/>
      <c r="BF144" s="203"/>
      <c r="BG144" s="203"/>
      <c r="BH144" s="203"/>
      <c r="BI144" s="203"/>
      <c r="BJ144" s="203"/>
      <c r="BK144" s="203"/>
      <c r="BL144" s="203"/>
      <c r="BM144" s="203"/>
      <c r="BN144" s="203"/>
      <c r="BO144" s="203"/>
      <c r="BP144" s="203"/>
      <c r="BQ144" s="203"/>
      <c r="BR144" s="203"/>
      <c r="BS144" s="203"/>
      <c r="BT144" s="203"/>
      <c r="BU144" s="203"/>
    </row>
    <row r="145" spans="1:73" s="226" customFormat="1" x14ac:dyDescent="0.15">
      <c r="A145" s="203" t="s">
        <v>907</v>
      </c>
      <c r="C145" s="203" t="s">
        <v>893</v>
      </c>
      <c r="D145" s="203">
        <v>-999</v>
      </c>
      <c r="E145" s="203">
        <v>17</v>
      </c>
      <c r="F145" s="203">
        <v>0</v>
      </c>
      <c r="G145" s="203">
        <v>33.854999999999997</v>
      </c>
      <c r="H145" s="203">
        <v>-999</v>
      </c>
      <c r="I145" s="203">
        <v>-999</v>
      </c>
      <c r="J145" s="203">
        <v>-999</v>
      </c>
      <c r="K145" s="251">
        <v>2291.8424957294883</v>
      </c>
      <c r="L145" s="252">
        <v>2</v>
      </c>
      <c r="M145" s="246">
        <v>2083.8986879999993</v>
      </c>
      <c r="N145" s="203">
        <v>2</v>
      </c>
      <c r="O145" s="203"/>
      <c r="P145" s="203"/>
      <c r="Q145" s="237">
        <f t="shared" si="3"/>
        <v>2369.3542268655174</v>
      </c>
      <c r="R145" s="237">
        <f t="shared" si="4"/>
        <v>2154.377612760301</v>
      </c>
      <c r="S145" s="203"/>
      <c r="T145" s="203"/>
      <c r="U145" s="203"/>
      <c r="V145" s="203"/>
      <c r="W145" s="203"/>
      <c r="X145" s="203"/>
      <c r="Y145" s="203"/>
      <c r="Z145" s="203"/>
      <c r="AA145" s="203"/>
      <c r="AB145" s="203"/>
      <c r="AC145" s="203">
        <f t="shared" si="5"/>
        <v>17</v>
      </c>
      <c r="AD145" s="203">
        <f t="shared" si="6"/>
        <v>2345.1293340011321</v>
      </c>
      <c r="AE145" s="203">
        <f t="shared" si="7"/>
        <v>2132.3506966213868</v>
      </c>
      <c r="AF145" s="166">
        <v>97.727765479751653</v>
      </c>
      <c r="AG145" s="203">
        <f t="shared" si="8"/>
        <v>0.97727765479751649</v>
      </c>
      <c r="AH145" s="203"/>
      <c r="AI145" s="203"/>
      <c r="AJ145" s="203"/>
      <c r="AK145" s="203"/>
      <c r="AL145" s="203"/>
      <c r="AM145" s="203"/>
      <c r="AN145" s="203"/>
      <c r="AO145" s="203"/>
      <c r="AP145" s="203"/>
      <c r="AQ145" s="203"/>
      <c r="AR145" s="203"/>
      <c r="AS145" s="203"/>
      <c r="AT145" s="203"/>
      <c r="AU145" s="203"/>
      <c r="AV145" s="203"/>
      <c r="AW145" s="203"/>
      <c r="AX145" s="203"/>
      <c r="AY145" s="203"/>
      <c r="AZ145" s="203"/>
      <c r="BA145" s="203"/>
      <c r="BB145" s="203"/>
      <c r="BC145" s="203"/>
      <c r="BD145" s="203"/>
      <c r="BE145" s="203"/>
      <c r="BF145" s="203"/>
      <c r="BG145" s="203"/>
      <c r="BH145" s="203"/>
      <c r="BI145" s="203"/>
      <c r="BJ145" s="203"/>
      <c r="BK145" s="203"/>
      <c r="BL145" s="203"/>
      <c r="BM145" s="203"/>
      <c r="BN145" s="203"/>
      <c r="BO145" s="203"/>
      <c r="BP145" s="203"/>
      <c r="BQ145" s="203"/>
      <c r="BR145" s="203"/>
      <c r="BS145" s="203"/>
      <c r="BT145" s="203"/>
      <c r="BU145" s="203"/>
    </row>
    <row r="146" spans="1:73" s="226" customFormat="1" x14ac:dyDescent="0.15">
      <c r="A146" s="203" t="s">
        <v>907</v>
      </c>
      <c r="C146" s="203" t="s">
        <v>916</v>
      </c>
      <c r="D146" s="203">
        <v>-999</v>
      </c>
      <c r="E146" s="203">
        <v>19</v>
      </c>
      <c r="F146" s="203">
        <v>0</v>
      </c>
      <c r="G146" s="203">
        <v>33.841999999999999</v>
      </c>
      <c r="H146" s="203">
        <v>-999</v>
      </c>
      <c r="I146" s="203">
        <v>-999</v>
      </c>
      <c r="J146" s="203">
        <v>-999</v>
      </c>
      <c r="K146" s="251">
        <v>2208.7319624892725</v>
      </c>
      <c r="L146" s="252">
        <v>2</v>
      </c>
      <c r="M146" s="246">
        <v>2085.4092920000003</v>
      </c>
      <c r="N146" s="203">
        <v>2</v>
      </c>
      <c r="O146" s="203"/>
      <c r="P146" s="203"/>
      <c r="Q146" s="237">
        <f t="shared" si="3"/>
        <v>2284.3099901638361</v>
      </c>
      <c r="R146" s="237">
        <f t="shared" si="4"/>
        <v>2156.7674847822236</v>
      </c>
      <c r="S146" s="203"/>
      <c r="T146" s="203"/>
      <c r="U146" s="203"/>
      <c r="V146" s="203"/>
      <c r="W146" s="203"/>
      <c r="X146" s="203"/>
      <c r="Y146" s="203"/>
      <c r="Z146" s="203"/>
      <c r="AA146" s="203"/>
      <c r="AB146" s="203"/>
      <c r="AC146" s="203">
        <f t="shared" si="5"/>
        <v>19</v>
      </c>
      <c r="AD146" s="203">
        <f t="shared" si="6"/>
        <v>2258.559968207092</v>
      </c>
      <c r="AE146" s="203">
        <f t="shared" si="7"/>
        <v>2132.4551933997609</v>
      </c>
      <c r="AF146" s="166">
        <v>97.793815244260514</v>
      </c>
      <c r="AG146" s="203">
        <f t="shared" si="8"/>
        <v>0.97793815244260518</v>
      </c>
      <c r="AH146" s="203"/>
      <c r="AI146" s="203"/>
      <c r="AJ146" s="203"/>
      <c r="AK146" s="203"/>
      <c r="AL146" s="203"/>
      <c r="AM146" s="203"/>
      <c r="AN146" s="203"/>
      <c r="AO146" s="203"/>
      <c r="AP146" s="203"/>
      <c r="AQ146" s="203"/>
      <c r="AR146" s="203"/>
      <c r="AS146" s="203"/>
      <c r="AT146" s="203"/>
      <c r="AU146" s="203"/>
      <c r="AV146" s="203"/>
      <c r="AW146" s="203"/>
      <c r="AX146" s="203"/>
      <c r="AY146" s="203"/>
      <c r="AZ146" s="203"/>
      <c r="BA146" s="203"/>
      <c r="BB146" s="203"/>
      <c r="BC146" s="203"/>
      <c r="BD146" s="203"/>
      <c r="BE146" s="203"/>
      <c r="BF146" s="203"/>
      <c r="BG146" s="203"/>
      <c r="BH146" s="203"/>
      <c r="BI146" s="203"/>
      <c r="BJ146" s="203"/>
      <c r="BK146" s="203"/>
      <c r="BL146" s="203"/>
      <c r="BM146" s="203"/>
      <c r="BN146" s="203"/>
      <c r="BO146" s="203"/>
      <c r="BP146" s="203"/>
      <c r="BQ146" s="203"/>
      <c r="BR146" s="203"/>
      <c r="BS146" s="203"/>
      <c r="BT146" s="203"/>
      <c r="BU146" s="203"/>
    </row>
    <row r="147" spans="1:73" s="226" customFormat="1" x14ac:dyDescent="0.15">
      <c r="A147" s="203" t="s">
        <v>907</v>
      </c>
      <c r="C147" s="203" t="s">
        <v>917</v>
      </c>
      <c r="D147" s="203">
        <v>-999</v>
      </c>
      <c r="E147" s="203">
        <v>21</v>
      </c>
      <c r="F147" s="203">
        <v>0</v>
      </c>
      <c r="G147" s="203">
        <v>33.896000000000001</v>
      </c>
      <c r="H147" s="203">
        <v>-999</v>
      </c>
      <c r="I147" s="203">
        <v>-999</v>
      </c>
      <c r="J147" s="203">
        <v>-999</v>
      </c>
      <c r="K147" s="251">
        <v>2230.9789577315787</v>
      </c>
      <c r="L147" s="252">
        <v>2</v>
      </c>
      <c r="M147" s="246">
        <v>2072.7142160000003</v>
      </c>
      <c r="N147" s="203">
        <v>2</v>
      </c>
      <c r="O147" s="203"/>
      <c r="P147" s="203"/>
      <c r="Q147" s="237">
        <f t="shared" si="3"/>
        <v>2303.6424215425195</v>
      </c>
      <c r="R147" s="237">
        <f t="shared" si="4"/>
        <v>2140.2229631814967</v>
      </c>
      <c r="S147" s="203"/>
      <c r="T147" s="203"/>
      <c r="U147" s="203"/>
      <c r="V147" s="203"/>
      <c r="W147" s="203"/>
      <c r="X147" s="203"/>
      <c r="Y147" s="203"/>
      <c r="Z147" s="203"/>
      <c r="AA147" s="203"/>
      <c r="AB147" s="203"/>
      <c r="AC147" s="203">
        <f t="shared" si="5"/>
        <v>21</v>
      </c>
      <c r="AD147" s="203">
        <f t="shared" si="6"/>
        <v>2279.520787635694</v>
      </c>
      <c r="AE147" s="203">
        <f t="shared" si="7"/>
        <v>2117.8125081933144</v>
      </c>
      <c r="AF147" s="166">
        <v>97.870524797693875</v>
      </c>
      <c r="AG147" s="203">
        <f t="shared" si="8"/>
        <v>0.9787052479769387</v>
      </c>
      <c r="AH147" s="203"/>
      <c r="AI147" s="203"/>
      <c r="AJ147" s="203"/>
      <c r="AK147" s="203"/>
      <c r="AL147" s="203"/>
      <c r="AM147" s="203"/>
      <c r="AN147" s="203"/>
      <c r="AO147" s="203"/>
      <c r="AP147" s="203"/>
      <c r="AQ147" s="203"/>
      <c r="AR147" s="203"/>
      <c r="AS147" s="203"/>
      <c r="AT147" s="203"/>
      <c r="AU147" s="203"/>
      <c r="AV147" s="203"/>
      <c r="AW147" s="203"/>
      <c r="AX147" s="203"/>
      <c r="AY147" s="203"/>
      <c r="AZ147" s="203"/>
      <c r="BA147" s="203"/>
      <c r="BB147" s="203"/>
      <c r="BC147" s="203"/>
      <c r="BD147" s="203"/>
      <c r="BE147" s="203"/>
      <c r="BF147" s="203"/>
      <c r="BG147" s="203"/>
      <c r="BH147" s="203"/>
      <c r="BI147" s="203"/>
      <c r="BJ147" s="203"/>
      <c r="BK147" s="203"/>
      <c r="BL147" s="203"/>
      <c r="BM147" s="203"/>
      <c r="BN147" s="203"/>
      <c r="BO147" s="203"/>
      <c r="BP147" s="203"/>
      <c r="BQ147" s="203"/>
      <c r="BR147" s="203"/>
      <c r="BS147" s="203"/>
      <c r="BT147" s="203"/>
      <c r="BU147" s="203"/>
    </row>
    <row r="148" spans="1:73" s="226" customFormat="1" x14ac:dyDescent="0.15">
      <c r="A148" s="203" t="s">
        <v>907</v>
      </c>
      <c r="C148" s="203" t="s">
        <v>918</v>
      </c>
      <c r="D148" s="203">
        <v>-999</v>
      </c>
      <c r="E148" s="203">
        <v>23</v>
      </c>
      <c r="F148" s="203">
        <v>0</v>
      </c>
      <c r="G148" s="203">
        <v>33.862000000000002</v>
      </c>
      <c r="H148" s="203">
        <v>-999</v>
      </c>
      <c r="I148" s="203">
        <v>-999</v>
      </c>
      <c r="J148" s="203">
        <v>-999</v>
      </c>
      <c r="K148" s="251">
        <v>2233.109592786021</v>
      </c>
      <c r="L148" s="252">
        <v>2</v>
      </c>
      <c r="M148" s="246">
        <v>2078.2664359999999</v>
      </c>
      <c r="N148" s="203">
        <v>2</v>
      </c>
      <c r="O148" s="203"/>
      <c r="P148" s="203"/>
      <c r="Q148" s="237">
        <f t="shared" si="3"/>
        <v>2308.1576914390976</v>
      </c>
      <c r="R148" s="237">
        <f t="shared" si="4"/>
        <v>2148.1107217529971</v>
      </c>
      <c r="S148" s="203"/>
      <c r="T148" s="203"/>
      <c r="U148" s="203"/>
      <c r="V148" s="203"/>
      <c r="W148" s="203"/>
      <c r="X148" s="203"/>
      <c r="Y148" s="203"/>
      <c r="Z148" s="203"/>
      <c r="AA148" s="203"/>
      <c r="AB148" s="203"/>
      <c r="AC148" s="203">
        <f t="shared" si="5"/>
        <v>23</v>
      </c>
      <c r="AD148" s="203">
        <f t="shared" si="6"/>
        <v>2280.8918686388834</v>
      </c>
      <c r="AE148" s="203">
        <f t="shared" si="7"/>
        <v>2122.7355030182493</v>
      </c>
      <c r="AF148" s="166">
        <v>97.905105607598301</v>
      </c>
      <c r="AG148" s="203">
        <f t="shared" si="8"/>
        <v>0.97905105607598297</v>
      </c>
      <c r="AH148" s="203"/>
      <c r="AI148" s="203"/>
      <c r="AJ148" s="203"/>
      <c r="AK148" s="203"/>
      <c r="AL148" s="203"/>
      <c r="AM148" s="203"/>
      <c r="AN148" s="203"/>
      <c r="AO148" s="203"/>
      <c r="AP148" s="203"/>
      <c r="AQ148" s="203"/>
      <c r="AR148" s="203"/>
      <c r="AS148" s="203"/>
      <c r="AT148" s="203"/>
      <c r="AU148" s="203"/>
      <c r="AV148" s="203"/>
      <c r="AW148" s="203"/>
      <c r="AX148" s="203"/>
      <c r="AY148" s="203"/>
      <c r="AZ148" s="203"/>
      <c r="BA148" s="203"/>
      <c r="BB148" s="203"/>
      <c r="BC148" s="203"/>
      <c r="BD148" s="203"/>
      <c r="BE148" s="203"/>
      <c r="BF148" s="203"/>
      <c r="BG148" s="203"/>
      <c r="BH148" s="203"/>
      <c r="BI148" s="203"/>
      <c r="BJ148" s="203"/>
      <c r="BK148" s="203"/>
      <c r="BL148" s="203"/>
      <c r="BM148" s="203"/>
      <c r="BN148" s="203"/>
      <c r="BO148" s="203"/>
      <c r="BP148" s="203"/>
      <c r="BQ148" s="203"/>
      <c r="BR148" s="203"/>
      <c r="BS148" s="203"/>
      <c r="BT148" s="203"/>
      <c r="BU148" s="203"/>
    </row>
    <row r="149" spans="1:73" s="226" customFormat="1" x14ac:dyDescent="0.15">
      <c r="A149" s="203" t="s">
        <v>907</v>
      </c>
      <c r="C149" s="203" t="s">
        <v>919</v>
      </c>
      <c r="D149" s="203">
        <v>-999</v>
      </c>
      <c r="E149" s="203">
        <v>25</v>
      </c>
      <c r="F149" s="203">
        <v>0</v>
      </c>
      <c r="G149" s="203">
        <v>33.860999999999997</v>
      </c>
      <c r="H149" s="203">
        <v>-999</v>
      </c>
      <c r="I149" s="203">
        <v>-999</v>
      </c>
      <c r="J149" s="203">
        <v>-999</v>
      </c>
      <c r="K149" s="251">
        <v>2243.3402963763729</v>
      </c>
      <c r="L149" s="252">
        <v>2</v>
      </c>
      <c r="M149" s="246">
        <v>2072.0939680000001</v>
      </c>
      <c r="N149" s="203">
        <v>2</v>
      </c>
      <c r="O149" s="203"/>
      <c r="P149" s="203"/>
      <c r="Q149" s="237">
        <f t="shared" si="3"/>
        <v>2318.8006961747451</v>
      </c>
      <c r="R149" s="237">
        <f t="shared" si="4"/>
        <v>2141.7940663299964</v>
      </c>
      <c r="S149" s="203"/>
      <c r="T149" s="203"/>
      <c r="U149" s="203"/>
      <c r="V149" s="203"/>
      <c r="W149" s="203"/>
      <c r="X149" s="203"/>
      <c r="Y149" s="203"/>
      <c r="Z149" s="203"/>
      <c r="AA149" s="203"/>
      <c r="AB149" s="203"/>
      <c r="AC149" s="203">
        <f t="shared" si="5"/>
        <v>25</v>
      </c>
      <c r="AD149" s="203">
        <f t="shared" si="6"/>
        <v>2293.6433357534424</v>
      </c>
      <c r="AE149" s="203">
        <f t="shared" si="7"/>
        <v>2118.5571036346864</v>
      </c>
      <c r="AF149" s="166">
        <v>97.806849975628595</v>
      </c>
      <c r="AG149" s="203">
        <f t="shared" si="8"/>
        <v>0.97806849975628596</v>
      </c>
      <c r="AH149" s="203"/>
      <c r="AI149" s="203"/>
      <c r="AJ149" s="203"/>
      <c r="AK149" s="203"/>
      <c r="AL149" s="203"/>
      <c r="AM149" s="203"/>
      <c r="AN149" s="203"/>
      <c r="AO149" s="203"/>
      <c r="AP149" s="203"/>
      <c r="AQ149" s="203"/>
      <c r="AR149" s="203"/>
      <c r="AS149" s="203"/>
      <c r="AT149" s="203"/>
      <c r="AU149" s="203"/>
      <c r="AV149" s="203"/>
      <c r="AW149" s="203"/>
      <c r="AX149" s="203"/>
      <c r="AY149" s="203"/>
      <c r="AZ149" s="203"/>
      <c r="BA149" s="203"/>
      <c r="BB149" s="203"/>
      <c r="BC149" s="203"/>
      <c r="BD149" s="203"/>
      <c r="BE149" s="203"/>
      <c r="BF149" s="203"/>
      <c r="BG149" s="203"/>
      <c r="BH149" s="203"/>
      <c r="BI149" s="203"/>
      <c r="BJ149" s="203"/>
      <c r="BK149" s="203"/>
      <c r="BL149" s="203"/>
      <c r="BM149" s="203"/>
      <c r="BN149" s="203"/>
      <c r="BO149" s="203"/>
      <c r="BP149" s="203"/>
      <c r="BQ149" s="203"/>
      <c r="BR149" s="203"/>
      <c r="BS149" s="203"/>
      <c r="BT149" s="203"/>
      <c r="BU149" s="203"/>
    </row>
    <row r="150" spans="1:73" s="226" customFormat="1" x14ac:dyDescent="0.15">
      <c r="A150" s="203" t="s">
        <v>907</v>
      </c>
      <c r="C150" s="203" t="s">
        <v>920</v>
      </c>
      <c r="D150" s="203">
        <v>-999</v>
      </c>
      <c r="E150" s="203">
        <v>27</v>
      </c>
      <c r="F150" s="203">
        <v>0</v>
      </c>
      <c r="G150" s="203">
        <v>33.962000000000003</v>
      </c>
      <c r="H150" s="203">
        <v>-999</v>
      </c>
      <c r="I150" s="203">
        <v>-999</v>
      </c>
      <c r="J150" s="203">
        <v>-999</v>
      </c>
      <c r="K150" s="251">
        <v>2247.3121527968519</v>
      </c>
      <c r="L150" s="252">
        <v>2</v>
      </c>
      <c r="M150" s="246">
        <v>2086.8698759999997</v>
      </c>
      <c r="N150" s="203">
        <v>2</v>
      </c>
      <c r="O150" s="203"/>
      <c r="P150" s="203"/>
      <c r="Q150" s="237">
        <f t="shared" si="3"/>
        <v>2315.9980374503803</v>
      </c>
      <c r="R150" s="237">
        <f t="shared" si="4"/>
        <v>2150.6520717272242</v>
      </c>
      <c r="S150" s="203"/>
      <c r="T150" s="203"/>
      <c r="U150" s="203"/>
      <c r="V150" s="203"/>
      <c r="W150" s="203"/>
      <c r="X150" s="203"/>
      <c r="Y150" s="203"/>
      <c r="Z150" s="203"/>
      <c r="AA150" s="203"/>
      <c r="AB150" s="203"/>
      <c r="AC150" s="203">
        <f t="shared" si="5"/>
        <v>27</v>
      </c>
      <c r="AD150" s="203">
        <f t="shared" si="6"/>
        <v>2289.3429317015489</v>
      </c>
      <c r="AE150" s="203">
        <f t="shared" si="7"/>
        <v>2125.8999529974772</v>
      </c>
      <c r="AF150" s="166">
        <v>98.164068024817169</v>
      </c>
      <c r="AG150" s="203">
        <f t="shared" si="8"/>
        <v>0.98164068024817164</v>
      </c>
      <c r="AH150" s="203"/>
      <c r="AI150" s="203"/>
      <c r="AJ150" s="203"/>
      <c r="AK150" s="203"/>
      <c r="AL150" s="203"/>
      <c r="AM150" s="203"/>
      <c r="AN150" s="203"/>
      <c r="AO150" s="203"/>
      <c r="AP150" s="203"/>
      <c r="AQ150" s="203"/>
      <c r="AR150" s="203"/>
      <c r="AS150" s="203"/>
      <c r="AT150" s="203"/>
      <c r="AU150" s="203"/>
      <c r="AV150" s="203"/>
      <c r="AW150" s="203"/>
      <c r="AX150" s="203"/>
      <c r="AY150" s="203"/>
      <c r="AZ150" s="203"/>
      <c r="BA150" s="203"/>
      <c r="BB150" s="203"/>
      <c r="BC150" s="203"/>
      <c r="BD150" s="203"/>
      <c r="BE150" s="203"/>
      <c r="BF150" s="203"/>
      <c r="BG150" s="203"/>
      <c r="BH150" s="203"/>
      <c r="BI150" s="203"/>
      <c r="BJ150" s="203"/>
      <c r="BK150" s="203"/>
      <c r="BL150" s="203"/>
      <c r="BM150" s="203"/>
      <c r="BN150" s="203"/>
      <c r="BO150" s="203"/>
      <c r="BP150" s="203"/>
      <c r="BQ150" s="203"/>
      <c r="BR150" s="203"/>
      <c r="BS150" s="203"/>
      <c r="BT150" s="203"/>
      <c r="BU150" s="203"/>
    </row>
    <row r="151" spans="1:73" s="226" customFormat="1" x14ac:dyDescent="0.15">
      <c r="A151" s="203" t="s">
        <v>907</v>
      </c>
      <c r="C151" s="203" t="s">
        <v>921</v>
      </c>
      <c r="D151" s="203">
        <v>-999</v>
      </c>
      <c r="E151" s="203">
        <v>29</v>
      </c>
      <c r="F151" s="203">
        <v>0</v>
      </c>
      <c r="G151" s="203">
        <v>33.697000000000003</v>
      </c>
      <c r="H151" s="203">
        <v>-999</v>
      </c>
      <c r="I151" s="203">
        <v>-999</v>
      </c>
      <c r="J151" s="203">
        <v>-999</v>
      </c>
      <c r="K151" s="251">
        <v>2242.8191107265375</v>
      </c>
      <c r="L151" s="252">
        <v>2</v>
      </c>
      <c r="M151" s="246">
        <v>2082.9631760000002</v>
      </c>
      <c r="N151" s="203">
        <v>2</v>
      </c>
      <c r="O151" s="203"/>
      <c r="P151" s="203"/>
      <c r="Q151" s="237">
        <f t="shared" si="3"/>
        <v>2329.5447332233971</v>
      </c>
      <c r="R151" s="237">
        <f t="shared" si="4"/>
        <v>2163.5074683206221</v>
      </c>
      <c r="S151" s="203"/>
      <c r="T151" s="203"/>
      <c r="U151" s="203"/>
      <c r="V151" s="203"/>
      <c r="W151" s="203"/>
      <c r="X151" s="203"/>
      <c r="Y151" s="203"/>
      <c r="Z151" s="203"/>
      <c r="AA151" s="203"/>
      <c r="AB151" s="203"/>
      <c r="AC151" s="203">
        <f t="shared" si="5"/>
        <v>29</v>
      </c>
      <c r="AD151" s="203">
        <f t="shared" si="6"/>
        <v>2285.919806197468</v>
      </c>
      <c r="AE151" s="203">
        <f t="shared" si="7"/>
        <v>2122.9918885682891</v>
      </c>
      <c r="AF151" s="166">
        <v>98.114514107009427</v>
      </c>
      <c r="AG151" s="203">
        <f t="shared" si="8"/>
        <v>0.98114514107009432</v>
      </c>
      <c r="AH151" s="203"/>
      <c r="AI151" s="203"/>
      <c r="AJ151" s="203"/>
      <c r="AK151" s="203"/>
      <c r="AL151" s="203"/>
      <c r="AM151" s="203"/>
      <c r="AN151" s="203"/>
      <c r="AO151" s="203"/>
      <c r="AP151" s="203"/>
      <c r="AQ151" s="203"/>
      <c r="AR151" s="203"/>
      <c r="AS151" s="203"/>
      <c r="AT151" s="203"/>
      <c r="AU151" s="203"/>
      <c r="AV151" s="203"/>
      <c r="AW151" s="203"/>
      <c r="AX151" s="203"/>
      <c r="AY151" s="203"/>
      <c r="AZ151" s="203"/>
      <c r="BA151" s="203"/>
      <c r="BB151" s="203"/>
      <c r="BC151" s="203"/>
      <c r="BD151" s="203"/>
      <c r="BE151" s="203"/>
      <c r="BF151" s="203"/>
      <c r="BG151" s="203"/>
      <c r="BH151" s="203"/>
      <c r="BI151" s="203"/>
      <c r="BJ151" s="203"/>
      <c r="BK151" s="203"/>
      <c r="BL151" s="203"/>
      <c r="BM151" s="203"/>
      <c r="BN151" s="203"/>
      <c r="BO151" s="203"/>
      <c r="BP151" s="203"/>
      <c r="BQ151" s="203"/>
      <c r="BR151" s="203"/>
      <c r="BS151" s="203"/>
      <c r="BT151" s="203"/>
      <c r="BU151" s="203"/>
    </row>
    <row r="152" spans="1:73" s="226" customFormat="1" x14ac:dyDescent="0.15">
      <c r="A152" s="203" t="s">
        <v>907</v>
      </c>
      <c r="C152" s="203" t="s">
        <v>922</v>
      </c>
      <c r="D152" s="203">
        <v>-999</v>
      </c>
      <c r="E152" s="203">
        <v>31</v>
      </c>
      <c r="F152" s="203">
        <v>0</v>
      </c>
      <c r="G152" s="203">
        <v>33.853000000000002</v>
      </c>
      <c r="H152" s="203">
        <v>-999</v>
      </c>
      <c r="I152" s="203">
        <v>-999</v>
      </c>
      <c r="J152" s="203">
        <v>-999</v>
      </c>
      <c r="K152" s="251">
        <v>2239.1474130550678</v>
      </c>
      <c r="L152" s="252">
        <v>2</v>
      </c>
      <c r="M152" s="246">
        <v>2064.1856680000001</v>
      </c>
      <c r="N152" s="203">
        <v>2</v>
      </c>
      <c r="O152" s="203"/>
      <c r="P152" s="203"/>
      <c r="Q152" s="237">
        <f t="shared" si="3"/>
        <v>2315.0137198158914</v>
      </c>
      <c r="R152" s="237">
        <f t="shared" si="4"/>
        <v>2134.1239588810445</v>
      </c>
      <c r="S152" s="203"/>
      <c r="T152" s="203"/>
      <c r="U152" s="203"/>
      <c r="V152" s="203"/>
      <c r="W152" s="203"/>
      <c r="X152" s="203"/>
      <c r="Y152" s="203"/>
      <c r="Z152" s="203"/>
      <c r="AA152" s="203"/>
      <c r="AB152" s="203"/>
      <c r="AC152" s="203">
        <f t="shared" si="5"/>
        <v>31</v>
      </c>
      <c r="AD152" s="203">
        <f t="shared" si="6"/>
        <v>2290.9672766963472</v>
      </c>
      <c r="AE152" s="203">
        <f t="shared" si="7"/>
        <v>2111.9564486205131</v>
      </c>
      <c r="AF152" s="166">
        <v>97.73807927470682</v>
      </c>
      <c r="AG152" s="203">
        <f t="shared" si="8"/>
        <v>0.97738079274706824</v>
      </c>
      <c r="AH152" s="203"/>
      <c r="AI152" s="203"/>
      <c r="AJ152" s="203"/>
      <c r="AK152" s="203"/>
      <c r="AL152" s="203"/>
      <c r="AM152" s="203"/>
      <c r="AN152" s="203"/>
      <c r="AO152" s="203"/>
      <c r="AP152" s="203"/>
      <c r="AQ152" s="203"/>
      <c r="AR152" s="203"/>
      <c r="AS152" s="203"/>
      <c r="AT152" s="203"/>
      <c r="AU152" s="203"/>
      <c r="AV152" s="203"/>
      <c r="AW152" s="203"/>
      <c r="AX152" s="203"/>
      <c r="AY152" s="203"/>
      <c r="AZ152" s="203"/>
      <c r="BA152" s="203"/>
      <c r="BB152" s="203"/>
      <c r="BC152" s="203"/>
      <c r="BD152" s="203"/>
      <c r="BE152" s="203"/>
      <c r="BF152" s="203"/>
      <c r="BG152" s="203"/>
      <c r="BH152" s="203"/>
      <c r="BI152" s="203"/>
      <c r="BJ152" s="203"/>
      <c r="BK152" s="203"/>
      <c r="BL152" s="203"/>
      <c r="BM152" s="203"/>
      <c r="BN152" s="203"/>
      <c r="BO152" s="203"/>
      <c r="BP152" s="203"/>
      <c r="BQ152" s="203"/>
      <c r="BR152" s="203"/>
      <c r="BS152" s="203"/>
      <c r="BT152" s="203"/>
      <c r="BU152" s="203"/>
    </row>
    <row r="153" spans="1:73" s="226" customFormat="1" x14ac:dyDescent="0.15">
      <c r="A153" s="203" t="s">
        <v>907</v>
      </c>
      <c r="C153" s="203" t="s">
        <v>923</v>
      </c>
      <c r="D153" s="203">
        <v>-999</v>
      </c>
      <c r="E153" s="203">
        <v>33</v>
      </c>
      <c r="F153" s="203">
        <v>0</v>
      </c>
      <c r="G153" s="203">
        <v>33.697000000000003</v>
      </c>
      <c r="H153" s="203">
        <v>-999</v>
      </c>
      <c r="I153" s="203">
        <v>-999</v>
      </c>
      <c r="J153" s="203">
        <v>-999</v>
      </c>
      <c r="K153" s="251">
        <v>2233.9911898611472</v>
      </c>
      <c r="L153" s="252">
        <v>2</v>
      </c>
      <c r="M153" s="246">
        <v>2050.6702639999999</v>
      </c>
      <c r="N153" s="203">
        <v>2</v>
      </c>
      <c r="O153" s="203"/>
      <c r="P153" s="203"/>
      <c r="Q153" s="237">
        <f t="shared" si="3"/>
        <v>2320.3754531602262</v>
      </c>
      <c r="R153" s="237">
        <f t="shared" si="4"/>
        <v>2129.9658497789119</v>
      </c>
      <c r="S153" s="203"/>
      <c r="T153" s="203"/>
      <c r="U153" s="203"/>
      <c r="V153" s="203"/>
      <c r="W153" s="203"/>
      <c r="X153" s="203"/>
      <c r="Y153" s="203"/>
      <c r="Z153" s="203"/>
      <c r="AA153" s="203"/>
      <c r="AB153" s="203"/>
      <c r="AC153" s="203">
        <f t="shared" si="5"/>
        <v>33</v>
      </c>
      <c r="AD153" s="203">
        <f t="shared" si="6"/>
        <v>2295.7576459196575</v>
      </c>
      <c r="AE153" s="203">
        <f t="shared" si="7"/>
        <v>2107.3681754898489</v>
      </c>
      <c r="AF153" s="166">
        <v>97.309539351059527</v>
      </c>
      <c r="AG153" s="203">
        <f t="shared" si="8"/>
        <v>0.97309539351059526</v>
      </c>
      <c r="AH153" s="203"/>
      <c r="AI153" s="203"/>
      <c r="AJ153" s="203"/>
      <c r="AK153" s="203"/>
      <c r="AL153" s="203"/>
      <c r="AM153" s="203"/>
      <c r="AN153" s="203"/>
      <c r="AO153" s="203"/>
      <c r="AP153" s="203"/>
      <c r="AQ153" s="203"/>
      <c r="AR153" s="203"/>
      <c r="AS153" s="203"/>
      <c r="AT153" s="203"/>
      <c r="AU153" s="203"/>
      <c r="AV153" s="203"/>
      <c r="AW153" s="203"/>
      <c r="AX153" s="203"/>
      <c r="AY153" s="203"/>
      <c r="AZ153" s="203"/>
      <c r="BA153" s="203"/>
      <c r="BB153" s="203"/>
      <c r="BC153" s="203"/>
      <c r="BD153" s="203"/>
      <c r="BE153" s="203"/>
      <c r="BF153" s="203"/>
      <c r="BG153" s="203"/>
      <c r="BH153" s="203"/>
      <c r="BI153" s="203"/>
      <c r="BJ153" s="203"/>
      <c r="BK153" s="203"/>
      <c r="BL153" s="203"/>
      <c r="BM153" s="203"/>
      <c r="BN153" s="203"/>
      <c r="BO153" s="203"/>
      <c r="BP153" s="203"/>
      <c r="BQ153" s="203"/>
      <c r="BR153" s="203"/>
      <c r="BS153" s="203"/>
      <c r="BT153" s="203"/>
      <c r="BU153" s="203"/>
    </row>
    <row r="154" spans="1:73" s="226" customFormat="1" x14ac:dyDescent="0.15">
      <c r="A154" s="203" t="s">
        <v>907</v>
      </c>
      <c r="C154" s="203" t="s">
        <v>924</v>
      </c>
      <c r="D154" s="203">
        <v>-999</v>
      </c>
      <c r="E154" s="203">
        <v>35</v>
      </c>
      <c r="F154" s="203">
        <v>0</v>
      </c>
      <c r="G154" s="203">
        <v>33.917000000000002</v>
      </c>
      <c r="H154" s="203">
        <v>-999</v>
      </c>
      <c r="I154" s="203">
        <v>-999</v>
      </c>
      <c r="J154" s="203">
        <v>-999</v>
      </c>
      <c r="K154" s="251">
        <v>2247.2373390571356</v>
      </c>
      <c r="L154" s="252">
        <v>2</v>
      </c>
      <c r="M154" s="246">
        <v>2073.5294040000003</v>
      </c>
      <c r="N154" s="203">
        <v>2</v>
      </c>
      <c r="O154" s="203"/>
      <c r="P154" s="203"/>
      <c r="Q154" s="237">
        <f t="shared" si="3"/>
        <v>2318.9936275908758</v>
      </c>
      <c r="R154" s="237">
        <f t="shared" si="4"/>
        <v>2139.739043547484</v>
      </c>
      <c r="S154" s="203"/>
      <c r="T154" s="203"/>
      <c r="U154" s="203"/>
      <c r="V154" s="203"/>
      <c r="W154" s="203"/>
      <c r="X154" s="203"/>
      <c r="Y154" s="203"/>
      <c r="Z154" s="203"/>
      <c r="AA154" s="203"/>
      <c r="AB154" s="203"/>
      <c r="AC154" s="203">
        <f t="shared" si="5"/>
        <v>35</v>
      </c>
      <c r="AD154" s="203">
        <f t="shared" si="6"/>
        <v>2295.3240004883983</v>
      </c>
      <c r="AE154" s="203">
        <f t="shared" si="7"/>
        <v>2117.8990416368288</v>
      </c>
      <c r="AF154" s="166">
        <v>97.905016397640125</v>
      </c>
      <c r="AG154" s="203">
        <f t="shared" si="8"/>
        <v>0.97905016397640121</v>
      </c>
      <c r="AH154" s="203"/>
      <c r="AI154" s="203"/>
      <c r="AJ154" s="203"/>
      <c r="AK154" s="203"/>
      <c r="AL154" s="203"/>
      <c r="AM154" s="203"/>
      <c r="AN154" s="203"/>
      <c r="AO154" s="203"/>
      <c r="AP154" s="203"/>
      <c r="AQ154" s="203"/>
      <c r="AR154" s="203"/>
      <c r="AS154" s="203"/>
      <c r="AT154" s="203"/>
      <c r="AU154" s="203"/>
      <c r="AV154" s="203"/>
      <c r="AW154" s="203"/>
      <c r="AX154" s="203"/>
      <c r="AY154" s="203"/>
      <c r="AZ154" s="203"/>
      <c r="BA154" s="203"/>
      <c r="BB154" s="203"/>
      <c r="BC154" s="203"/>
      <c r="BD154" s="203"/>
      <c r="BE154" s="203"/>
      <c r="BF154" s="203"/>
      <c r="BG154" s="203"/>
      <c r="BH154" s="203"/>
      <c r="BI154" s="203"/>
      <c r="BJ154" s="203"/>
      <c r="BK154" s="203"/>
      <c r="BL154" s="203"/>
      <c r="BM154" s="203"/>
      <c r="BN154" s="203"/>
      <c r="BO154" s="203"/>
      <c r="BP154" s="203"/>
      <c r="BQ154" s="203"/>
      <c r="BR154" s="203"/>
      <c r="BS154" s="203"/>
      <c r="BT154" s="203"/>
      <c r="BU154" s="203"/>
    </row>
    <row r="155" spans="1:73" s="226" customFormat="1" x14ac:dyDescent="0.15">
      <c r="A155" s="203" t="s">
        <v>907</v>
      </c>
      <c r="C155" s="203" t="s">
        <v>925</v>
      </c>
      <c r="D155" s="203">
        <v>-999</v>
      </c>
      <c r="E155" s="203">
        <v>37</v>
      </c>
      <c r="F155" s="203">
        <v>0</v>
      </c>
      <c r="G155" s="203">
        <v>33.965000000000003</v>
      </c>
      <c r="H155" s="203">
        <v>-999</v>
      </c>
      <c r="I155" s="203">
        <v>-999</v>
      </c>
      <c r="J155" s="203">
        <v>-999</v>
      </c>
      <c r="K155" s="251">
        <v>2240.6490101691302</v>
      </c>
      <c r="L155" s="252">
        <v>2</v>
      </c>
      <c r="M155" s="246">
        <v>2066.2865080000001</v>
      </c>
      <c r="N155" s="203">
        <v>2</v>
      </c>
      <c r="O155" s="203"/>
      <c r="P155" s="203"/>
      <c r="Q155" s="237">
        <f t="shared" si="3"/>
        <v>2308.9272885593859</v>
      </c>
      <c r="R155" s="237">
        <f t="shared" si="4"/>
        <v>2129.2515171500072</v>
      </c>
      <c r="S155" s="203"/>
      <c r="T155" s="203"/>
      <c r="U155" s="203"/>
      <c r="V155" s="203"/>
      <c r="W155" s="203"/>
      <c r="X155" s="203"/>
      <c r="Y155" s="203"/>
      <c r="Z155" s="203"/>
      <c r="AA155" s="203"/>
      <c r="AB155" s="203"/>
      <c r="AC155" s="203">
        <f t="shared" si="5"/>
        <v>37</v>
      </c>
      <c r="AD155" s="203">
        <f t="shared" si="6"/>
        <v>2287.8681450353447</v>
      </c>
      <c r="AE155" s="203">
        <f t="shared" si="7"/>
        <v>2109.8311510256058</v>
      </c>
      <c r="AF155" s="166">
        <v>97.936107683098797</v>
      </c>
      <c r="AG155" s="203">
        <f t="shared" si="8"/>
        <v>0.97936107683098794</v>
      </c>
      <c r="AH155" s="203"/>
      <c r="AI155" s="203"/>
      <c r="AJ155" s="203"/>
      <c r="AK155" s="203"/>
      <c r="AL155" s="203"/>
      <c r="AM155" s="203"/>
      <c r="AN155" s="203"/>
      <c r="AO155" s="203"/>
      <c r="AP155" s="203"/>
      <c r="AQ155" s="203"/>
      <c r="AR155" s="203"/>
      <c r="AS155" s="203"/>
      <c r="AT155" s="203"/>
      <c r="AU155" s="203"/>
      <c r="AV155" s="203"/>
      <c r="AW155" s="203"/>
      <c r="AX155" s="203"/>
      <c r="AY155" s="203"/>
      <c r="AZ155" s="203"/>
      <c r="BA155" s="203"/>
      <c r="BB155" s="203"/>
      <c r="BC155" s="203"/>
      <c r="BD155" s="203"/>
      <c r="BE155" s="203"/>
      <c r="BF155" s="203"/>
      <c r="BG155" s="203"/>
      <c r="BH155" s="203"/>
      <c r="BI155" s="203"/>
      <c r="BJ155" s="203"/>
      <c r="BK155" s="203"/>
      <c r="BL155" s="203"/>
      <c r="BM155" s="203"/>
      <c r="BN155" s="203"/>
      <c r="BO155" s="203"/>
      <c r="BP155" s="203"/>
      <c r="BQ155" s="203"/>
      <c r="BR155" s="203"/>
      <c r="BS155" s="203"/>
      <c r="BT155" s="203"/>
      <c r="BU155" s="203"/>
    </row>
    <row r="156" spans="1:73" s="226" customFormat="1" x14ac:dyDescent="0.15">
      <c r="A156" s="203" t="s">
        <v>907</v>
      </c>
      <c r="C156" s="203" t="s">
        <v>902</v>
      </c>
      <c r="D156" s="203">
        <v>-999</v>
      </c>
      <c r="E156" s="203">
        <v>39</v>
      </c>
      <c r="F156" s="203">
        <v>0</v>
      </c>
      <c r="G156" s="203">
        <v>34.079000000000001</v>
      </c>
      <c r="H156" s="203">
        <v>-999</v>
      </c>
      <c r="I156" s="203">
        <v>-999</v>
      </c>
      <c r="J156" s="203">
        <v>-999</v>
      </c>
      <c r="K156" s="251">
        <v>2243.8881940460265</v>
      </c>
      <c r="L156" s="252">
        <v>2</v>
      </c>
      <c r="M156" s="246">
        <v>2059.7939120000001</v>
      </c>
      <c r="N156" s="203">
        <v>2</v>
      </c>
      <c r="O156" s="203"/>
      <c r="P156" s="203"/>
      <c r="Q156" s="237">
        <f t="shared" si="3"/>
        <v>2304.5302617920397</v>
      </c>
      <c r="R156" s="237">
        <f t="shared" si="4"/>
        <v>2115.4607506088792</v>
      </c>
      <c r="S156" s="203"/>
      <c r="T156" s="203"/>
      <c r="U156" s="203"/>
      <c r="V156" s="203"/>
      <c r="W156" s="203"/>
      <c r="X156" s="203"/>
      <c r="Y156" s="203"/>
      <c r="Z156" s="203"/>
      <c r="AA156" s="203"/>
      <c r="AB156" s="203"/>
      <c r="AC156" s="203">
        <f t="shared" si="5"/>
        <v>39</v>
      </c>
      <c r="AD156" s="203">
        <f t="shared" si="6"/>
        <v>2283.3056262109994</v>
      </c>
      <c r="AE156" s="203">
        <f t="shared" si="7"/>
        <v>2095.9774379954215</v>
      </c>
      <c r="AF156" s="166">
        <v>98.273668154079601</v>
      </c>
      <c r="AG156" s="203">
        <f t="shared" si="8"/>
        <v>0.98273668154079596</v>
      </c>
      <c r="AH156" s="203"/>
      <c r="AI156" s="203"/>
      <c r="AJ156" s="203"/>
      <c r="AK156" s="203"/>
      <c r="AL156" s="203"/>
      <c r="AM156" s="203"/>
      <c r="AN156" s="203"/>
      <c r="AO156" s="203"/>
      <c r="AP156" s="203"/>
      <c r="AQ156" s="203"/>
      <c r="AR156" s="203"/>
      <c r="AS156" s="203"/>
      <c r="AT156" s="203"/>
      <c r="AU156" s="203"/>
      <c r="AV156" s="203"/>
      <c r="AW156" s="203"/>
      <c r="AX156" s="203"/>
      <c r="AY156" s="203"/>
      <c r="AZ156" s="203"/>
      <c r="BA156" s="203"/>
      <c r="BB156" s="203"/>
      <c r="BC156" s="203"/>
      <c r="BD156" s="203"/>
      <c r="BE156" s="203"/>
      <c r="BF156" s="203"/>
      <c r="BG156" s="203"/>
      <c r="BH156" s="203"/>
      <c r="BI156" s="203"/>
      <c r="BJ156" s="203"/>
      <c r="BK156" s="203"/>
      <c r="BL156" s="203"/>
      <c r="BM156" s="203"/>
      <c r="BN156" s="203"/>
      <c r="BO156" s="203"/>
      <c r="BP156" s="203"/>
      <c r="BQ156" s="203"/>
      <c r="BR156" s="203"/>
      <c r="BS156" s="203"/>
      <c r="BT156" s="203"/>
      <c r="BU156" s="203"/>
    </row>
    <row r="157" spans="1:73" s="226" customFormat="1" x14ac:dyDescent="0.15">
      <c r="A157" s="203" t="s">
        <v>907</v>
      </c>
      <c r="C157" s="203" t="s">
        <v>903</v>
      </c>
      <c r="D157" s="203">
        <v>-999</v>
      </c>
      <c r="E157" s="203">
        <v>41</v>
      </c>
      <c r="F157" s="203">
        <v>0</v>
      </c>
      <c r="G157" s="203">
        <v>33.79</v>
      </c>
      <c r="H157" s="203">
        <v>-999</v>
      </c>
      <c r="I157" s="203">
        <v>-999</v>
      </c>
      <c r="J157" s="203">
        <v>-999</v>
      </c>
      <c r="K157" s="251">
        <v>2233.9573479413025</v>
      </c>
      <c r="L157" s="252">
        <v>2</v>
      </c>
      <c r="M157" s="246">
        <v>2050.6402520000001</v>
      </c>
      <c r="N157" s="203">
        <v>2</v>
      </c>
      <c r="O157" s="203"/>
      <c r="P157" s="203"/>
      <c r="Q157" s="237">
        <f t="shared" si="3"/>
        <v>2313.9540449229239</v>
      </c>
      <c r="R157" s="237">
        <f t="shared" si="4"/>
        <v>2124.0724717372009</v>
      </c>
      <c r="S157" s="203"/>
      <c r="T157" s="203"/>
      <c r="U157" s="203"/>
      <c r="V157" s="203"/>
      <c r="W157" s="203"/>
      <c r="X157" s="203"/>
      <c r="Y157" s="203"/>
      <c r="Z157" s="203"/>
      <c r="AA157" s="203"/>
      <c r="AB157" s="203"/>
      <c r="AC157" s="203">
        <f t="shared" si="5"/>
        <v>41</v>
      </c>
      <c r="AD157" s="203">
        <f t="shared" si="6"/>
        <v>2293.5479680543817</v>
      </c>
      <c r="AE157" s="203">
        <f t="shared" si="7"/>
        <v>2105.3409043459965</v>
      </c>
      <c r="AF157" s="166">
        <v>97.401814963406679</v>
      </c>
      <c r="AG157" s="203">
        <f t="shared" si="8"/>
        <v>0.97401814963406674</v>
      </c>
      <c r="AH157" s="203"/>
      <c r="AI157" s="203"/>
      <c r="AJ157" s="203"/>
      <c r="AK157" s="203"/>
      <c r="AL157" s="203"/>
      <c r="AM157" s="203"/>
      <c r="AN157" s="203"/>
      <c r="AO157" s="203"/>
      <c r="AP157" s="203"/>
      <c r="AQ157" s="203"/>
      <c r="AR157" s="203"/>
      <c r="AS157" s="203"/>
      <c r="AT157" s="203"/>
      <c r="AU157" s="203"/>
      <c r="AV157" s="203"/>
      <c r="AW157" s="203"/>
      <c r="AX157" s="203"/>
      <c r="AY157" s="203"/>
      <c r="AZ157" s="203"/>
      <c r="BA157" s="203"/>
      <c r="BB157" s="203"/>
      <c r="BC157" s="203"/>
      <c r="BD157" s="203"/>
      <c r="BE157" s="203"/>
      <c r="BF157" s="203"/>
      <c r="BG157" s="203"/>
      <c r="BH157" s="203"/>
      <c r="BI157" s="203"/>
      <c r="BJ157" s="203"/>
      <c r="BK157" s="203"/>
      <c r="BL157" s="203"/>
      <c r="BM157" s="203"/>
      <c r="BN157" s="203"/>
      <c r="BO157" s="203"/>
      <c r="BP157" s="203"/>
      <c r="BQ157" s="203"/>
      <c r="BR157" s="203"/>
      <c r="BS157" s="203"/>
      <c r="BT157" s="203"/>
      <c r="BU157" s="203"/>
    </row>
    <row r="158" spans="1:73" s="226" customFormat="1" x14ac:dyDescent="0.15">
      <c r="A158" s="203" t="s">
        <v>907</v>
      </c>
      <c r="C158" s="203" t="s">
        <v>926</v>
      </c>
      <c r="D158" s="203">
        <v>-999</v>
      </c>
      <c r="E158" s="203">
        <v>43</v>
      </c>
      <c r="F158" s="203">
        <v>0</v>
      </c>
      <c r="G158" s="203">
        <v>34.040999999999997</v>
      </c>
      <c r="H158" s="203">
        <v>-999</v>
      </c>
      <c r="I158" s="203">
        <v>-999</v>
      </c>
      <c r="J158" s="203">
        <v>-999</v>
      </c>
      <c r="K158" s="251">
        <v>2225.5313124267104</v>
      </c>
      <c r="L158" s="252">
        <v>2</v>
      </c>
      <c r="M158" s="246">
        <v>2038.735492</v>
      </c>
      <c r="N158" s="203">
        <v>2</v>
      </c>
      <c r="O158" s="203"/>
      <c r="P158" s="203"/>
      <c r="Q158" s="237">
        <f t="shared" si="3"/>
        <v>2288.2287810268463</v>
      </c>
      <c r="R158" s="237">
        <f t="shared" si="4"/>
        <v>2096.1705654945508</v>
      </c>
      <c r="S158" s="203"/>
      <c r="T158" s="203"/>
      <c r="U158" s="203"/>
      <c r="V158" s="203"/>
      <c r="W158" s="203"/>
      <c r="X158" s="203"/>
      <c r="Y158" s="203"/>
      <c r="Z158" s="203"/>
      <c r="AA158" s="203"/>
      <c r="AB158" s="203"/>
      <c r="AC158" s="203">
        <f t="shared" si="5"/>
        <v>43</v>
      </c>
      <c r="AD158" s="203">
        <f t="shared" si="6"/>
        <v>2273.4566506470755</v>
      </c>
      <c r="AE158" s="203">
        <f t="shared" si="7"/>
        <v>2082.6383063304006</v>
      </c>
      <c r="AF158" s="166">
        <v>97.891961643221805</v>
      </c>
      <c r="AG158" s="203">
        <f t="shared" si="8"/>
        <v>0.97891961643221803</v>
      </c>
      <c r="AH158" s="203"/>
      <c r="AI158" s="203"/>
      <c r="AJ158" s="203"/>
      <c r="AK158" s="203"/>
      <c r="AL158" s="203"/>
      <c r="AM158" s="203"/>
      <c r="AN158" s="203"/>
      <c r="AO158" s="203"/>
      <c r="AP158" s="203"/>
      <c r="AQ158" s="203"/>
      <c r="AR158" s="203"/>
      <c r="AS158" s="203"/>
      <c r="AT158" s="203"/>
      <c r="AU158" s="203"/>
      <c r="AV158" s="203"/>
      <c r="AW158" s="203"/>
      <c r="AX158" s="203"/>
      <c r="AY158" s="203"/>
      <c r="AZ158" s="203"/>
      <c r="BA158" s="203"/>
      <c r="BB158" s="203"/>
      <c r="BC158" s="203"/>
      <c r="BD158" s="203"/>
      <c r="BE158" s="203"/>
      <c r="BF158" s="203"/>
      <c r="BG158" s="203"/>
      <c r="BH158" s="203"/>
      <c r="BI158" s="203"/>
      <c r="BJ158" s="203"/>
      <c r="BK158" s="203"/>
      <c r="BL158" s="203"/>
      <c r="BM158" s="203"/>
      <c r="BN158" s="203"/>
      <c r="BO158" s="203"/>
      <c r="BP158" s="203"/>
      <c r="BQ158" s="203"/>
      <c r="BR158" s="203"/>
      <c r="BS158" s="203"/>
      <c r="BT158" s="203"/>
      <c r="BU158" s="203"/>
    </row>
    <row r="159" spans="1:73" s="226" customFormat="1" x14ac:dyDescent="0.15">
      <c r="A159" s="203" t="s">
        <v>907</v>
      </c>
      <c r="C159" s="203" t="s">
        <v>927</v>
      </c>
      <c r="D159" s="203">
        <v>-999</v>
      </c>
      <c r="E159" s="203">
        <v>45</v>
      </c>
      <c r="F159" s="203">
        <v>0</v>
      </c>
      <c r="G159" s="203">
        <v>34.19</v>
      </c>
      <c r="H159" s="203">
        <v>-999</v>
      </c>
      <c r="I159" s="203">
        <v>-999</v>
      </c>
      <c r="J159" s="203">
        <v>-999</v>
      </c>
      <c r="K159" s="251">
        <v>2241.9729623092903</v>
      </c>
      <c r="L159" s="252">
        <v>2</v>
      </c>
      <c r="M159" s="246">
        <v>2055.4021559999996</v>
      </c>
      <c r="N159" s="203">
        <v>2</v>
      </c>
      <c r="O159" s="203"/>
      <c r="P159" s="203"/>
      <c r="Q159" s="237">
        <f t="shared" si="3"/>
        <v>2295.0878526126112</v>
      </c>
      <c r="R159" s="237">
        <f t="shared" si="4"/>
        <v>2104.0969716291311</v>
      </c>
      <c r="S159" s="203"/>
      <c r="T159" s="203"/>
      <c r="U159" s="203"/>
      <c r="V159" s="203"/>
      <c r="W159" s="203"/>
      <c r="X159" s="203"/>
      <c r="Y159" s="203"/>
      <c r="Z159" s="203"/>
      <c r="AA159" s="203"/>
      <c r="AB159" s="203"/>
      <c r="AC159" s="203">
        <f t="shared" si="5"/>
        <v>45</v>
      </c>
      <c r="AD159" s="203">
        <f t="shared" si="6"/>
        <v>2280.1158704913851</v>
      </c>
      <c r="AE159" s="203">
        <f t="shared" si="7"/>
        <v>2090.3709165656196</v>
      </c>
      <c r="AF159" s="166">
        <v>98.327150445478267</v>
      </c>
      <c r="AG159" s="203">
        <f t="shared" si="8"/>
        <v>0.98327150445478262</v>
      </c>
      <c r="AH159" s="203"/>
      <c r="AI159" s="203"/>
      <c r="AJ159" s="203"/>
      <c r="AK159" s="203"/>
      <c r="AL159" s="203"/>
      <c r="AM159" s="203"/>
      <c r="AN159" s="203"/>
      <c r="AO159" s="203"/>
      <c r="AP159" s="203"/>
      <c r="AQ159" s="203"/>
      <c r="AR159" s="203"/>
      <c r="AS159" s="203"/>
      <c r="AT159" s="203"/>
      <c r="AU159" s="203"/>
      <c r="AV159" s="203"/>
      <c r="AW159" s="203"/>
      <c r="AX159" s="203"/>
      <c r="AY159" s="203"/>
      <c r="AZ159" s="203"/>
      <c r="BA159" s="203"/>
      <c r="BB159" s="203"/>
      <c r="BC159" s="203"/>
      <c r="BD159" s="203"/>
      <c r="BE159" s="203"/>
      <c r="BF159" s="203"/>
      <c r="BG159" s="203"/>
      <c r="BH159" s="203"/>
      <c r="BI159" s="203"/>
      <c r="BJ159" s="203"/>
      <c r="BK159" s="203"/>
      <c r="BL159" s="203"/>
      <c r="BM159" s="203"/>
      <c r="BN159" s="203"/>
      <c r="BO159" s="203"/>
      <c r="BP159" s="203"/>
      <c r="BQ159" s="203"/>
      <c r="BR159" s="203"/>
      <c r="BS159" s="203"/>
      <c r="BT159" s="203"/>
      <c r="BU159" s="203"/>
    </row>
    <row r="160" spans="1:73" s="226" customFormat="1" x14ac:dyDescent="0.15">
      <c r="A160" s="203" t="s">
        <v>907</v>
      </c>
      <c r="C160" s="203" t="s">
        <v>928</v>
      </c>
      <c r="D160" s="203">
        <v>-999</v>
      </c>
      <c r="E160" s="203">
        <v>47</v>
      </c>
      <c r="F160" s="203">
        <v>0</v>
      </c>
      <c r="G160" s="247">
        <v>34.023000000000003</v>
      </c>
      <c r="H160" s="203">
        <v>-999</v>
      </c>
      <c r="I160" s="203">
        <v>-999</v>
      </c>
      <c r="J160" s="203">
        <v>-999</v>
      </c>
      <c r="K160" s="248">
        <v>2240.9916470549183</v>
      </c>
      <c r="L160" s="252">
        <v>2</v>
      </c>
      <c r="M160" s="249">
        <v>2045.1980760000001</v>
      </c>
      <c r="N160" s="203">
        <v>2</v>
      </c>
      <c r="O160" s="203"/>
      <c r="P160" s="203"/>
      <c r="Q160" s="237">
        <f t="shared" si="3"/>
        <v>2305.343668898161</v>
      </c>
      <c r="R160" s="237">
        <f t="shared" si="4"/>
        <v>2103.927715369015</v>
      </c>
      <c r="S160" s="203"/>
      <c r="T160" s="203"/>
      <c r="U160" s="203"/>
      <c r="V160" s="203"/>
      <c r="W160" s="203"/>
      <c r="X160" s="203"/>
      <c r="Y160" s="203"/>
      <c r="Z160" s="203"/>
      <c r="AA160" s="203"/>
      <c r="AB160" s="203"/>
      <c r="AC160" s="203">
        <f t="shared" si="5"/>
        <v>47</v>
      </c>
      <c r="AD160" s="203">
        <f t="shared" si="6"/>
        <v>2289.5252607919961</v>
      </c>
      <c r="AE160" s="203">
        <f t="shared" si="7"/>
        <v>2089.4913483853952</v>
      </c>
      <c r="AF160" s="166">
        <v>97.880188763661479</v>
      </c>
      <c r="AG160" s="203">
        <f t="shared" si="8"/>
        <v>0.9788018876366148</v>
      </c>
      <c r="AH160" s="203"/>
      <c r="AI160" s="203"/>
      <c r="AJ160" s="203"/>
      <c r="AK160" s="203"/>
      <c r="AL160" s="203"/>
      <c r="AM160" s="203"/>
      <c r="AN160" s="203"/>
      <c r="AO160" s="203"/>
      <c r="AP160" s="203"/>
      <c r="AQ160" s="203"/>
      <c r="AR160" s="203"/>
      <c r="AS160" s="203"/>
      <c r="AT160" s="203"/>
      <c r="AU160" s="203"/>
      <c r="AV160" s="203"/>
      <c r="AW160" s="203"/>
      <c r="AX160" s="203"/>
      <c r="AY160" s="203"/>
      <c r="AZ160" s="203"/>
      <c r="BA160" s="203"/>
      <c r="BB160" s="203"/>
      <c r="BC160" s="203"/>
      <c r="BD160" s="203"/>
      <c r="BE160" s="203"/>
      <c r="BF160" s="203"/>
      <c r="BG160" s="203"/>
      <c r="BH160" s="203"/>
      <c r="BI160" s="203"/>
      <c r="BJ160" s="203"/>
      <c r="BK160" s="203"/>
      <c r="BL160" s="203"/>
      <c r="BM160" s="203"/>
      <c r="BN160" s="203"/>
      <c r="BO160" s="203"/>
      <c r="BP160" s="203"/>
      <c r="BQ160" s="203"/>
      <c r="BR160" s="203"/>
      <c r="BS160" s="203"/>
      <c r="BT160" s="203"/>
      <c r="BU160" s="203"/>
    </row>
    <row r="161" spans="1:73" s="226" customFormat="1" x14ac:dyDescent="0.15">
      <c r="A161" s="203"/>
      <c r="B161" s="203"/>
      <c r="C161" s="203"/>
      <c r="D161" s="203"/>
      <c r="E161" s="203"/>
      <c r="F161" s="253" t="s">
        <v>929</v>
      </c>
      <c r="G161" s="254">
        <f>(G162*5/500)+G162</f>
        <v>34.601983687443358</v>
      </c>
      <c r="H161" s="253"/>
      <c r="I161" s="253"/>
      <c r="J161" s="253"/>
      <c r="K161" s="254">
        <f>(K160*5/500)+K160</f>
        <v>2263.4015635254673</v>
      </c>
      <c r="L161" s="253"/>
      <c r="M161" s="254">
        <f>(M160*5/500)+M160</f>
        <v>2065.6500567600001</v>
      </c>
      <c r="N161" s="203"/>
      <c r="O161" s="203"/>
      <c r="P161" s="203"/>
      <c r="Q161" s="203"/>
      <c r="R161" s="203"/>
      <c r="S161" s="203"/>
      <c r="T161" s="203"/>
      <c r="U161" s="203"/>
      <c r="V161" s="203"/>
      <c r="W161" s="203"/>
      <c r="X161" s="203"/>
      <c r="Y161" s="203"/>
      <c r="Z161" s="203"/>
      <c r="AA161" s="203"/>
      <c r="AB161" s="203"/>
      <c r="AC161" s="203"/>
      <c r="AD161" s="203"/>
      <c r="AE161" s="203"/>
      <c r="AH161" s="203"/>
      <c r="AI161" s="203"/>
      <c r="AJ161" s="203"/>
      <c r="AK161" s="203"/>
      <c r="AL161" s="203"/>
      <c r="AM161" s="203"/>
      <c r="AN161" s="203"/>
      <c r="AO161" s="203"/>
      <c r="AP161" s="203"/>
      <c r="AQ161" s="203"/>
      <c r="AR161" s="203"/>
      <c r="AS161" s="203"/>
      <c r="AT161" s="203"/>
      <c r="AU161" s="203"/>
      <c r="AV161" s="203"/>
      <c r="AW161" s="203"/>
      <c r="AX161" s="203"/>
      <c r="AY161" s="203"/>
      <c r="AZ161" s="203"/>
      <c r="BA161" s="203"/>
      <c r="BB161" s="203"/>
      <c r="BC161" s="203"/>
      <c r="BD161" s="203"/>
      <c r="BE161" s="203"/>
      <c r="BF161" s="203"/>
      <c r="BG161" s="203"/>
      <c r="BH161" s="203"/>
      <c r="BI161" s="203"/>
      <c r="BJ161" s="203"/>
      <c r="BK161" s="203"/>
      <c r="BL161" s="203"/>
      <c r="BM161" s="203"/>
      <c r="BN161" s="203"/>
      <c r="BO161" s="203"/>
      <c r="BP161" s="203"/>
      <c r="BQ161" s="203"/>
      <c r="BR161" s="203"/>
      <c r="BS161" s="203"/>
      <c r="BT161" s="203"/>
      <c r="BU161" s="203"/>
    </row>
    <row r="162" spans="1:73" s="226" customFormat="1" x14ac:dyDescent="0.15">
      <c r="A162" s="255"/>
      <c r="B162" s="256" t="s">
        <v>116</v>
      </c>
      <c r="C162" s="256" t="s">
        <v>826</v>
      </c>
      <c r="D162" s="256" t="s">
        <v>930</v>
      </c>
      <c r="E162" s="257" t="s">
        <v>827</v>
      </c>
      <c r="F162" s="203" t="s">
        <v>931</v>
      </c>
      <c r="G162" s="203">
        <f>(G160/0.9931)</f>
        <v>34.259389789547882</v>
      </c>
      <c r="H162" s="203"/>
      <c r="I162" s="203"/>
      <c r="J162" s="203"/>
      <c r="K162" s="242"/>
      <c r="L162" s="203"/>
      <c r="M162" s="203"/>
      <c r="N162" s="203"/>
      <c r="O162" s="203"/>
      <c r="P162" s="203"/>
      <c r="Q162" s="203"/>
      <c r="R162" s="203"/>
      <c r="S162" s="203"/>
      <c r="T162" s="203"/>
      <c r="U162" s="203"/>
      <c r="V162" s="203"/>
      <c r="W162" s="203"/>
      <c r="X162" s="203"/>
      <c r="Y162" s="203"/>
      <c r="Z162" s="203"/>
      <c r="AA162" s="203"/>
      <c r="AB162" s="203"/>
      <c r="AC162" s="203"/>
      <c r="AD162" s="203"/>
      <c r="AE162" s="203"/>
      <c r="AH162" s="203"/>
      <c r="AI162" s="203"/>
      <c r="AJ162" s="203"/>
      <c r="AK162" s="203"/>
      <c r="AL162" s="203"/>
      <c r="AM162" s="203"/>
      <c r="AN162" s="203"/>
      <c r="AO162" s="203"/>
      <c r="AP162" s="203"/>
      <c r="AQ162" s="203"/>
      <c r="AR162" s="203"/>
      <c r="AS162" s="203"/>
      <c r="AT162" s="203"/>
      <c r="AU162" s="203"/>
      <c r="AV162" s="203"/>
      <c r="AW162" s="203"/>
      <c r="AX162" s="203"/>
      <c r="AY162" s="203"/>
      <c r="AZ162" s="203"/>
      <c r="BA162" s="203"/>
      <c r="BB162" s="203"/>
      <c r="BC162" s="203"/>
      <c r="BD162" s="203"/>
      <c r="BE162" s="203"/>
      <c r="BF162" s="203"/>
      <c r="BG162" s="203"/>
      <c r="BH162" s="203"/>
      <c r="BI162" s="203"/>
      <c r="BJ162" s="203"/>
      <c r="BK162" s="203"/>
      <c r="BL162" s="203"/>
      <c r="BM162" s="203"/>
      <c r="BN162" s="203"/>
      <c r="BO162" s="203"/>
      <c r="BP162" s="203"/>
      <c r="BQ162" s="203"/>
      <c r="BR162" s="203"/>
      <c r="BS162" s="203"/>
      <c r="BT162" s="203"/>
      <c r="BU162" s="203"/>
    </row>
    <row r="163" spans="1:73" s="226" customFormat="1" x14ac:dyDescent="0.15">
      <c r="A163" s="258" t="s">
        <v>932</v>
      </c>
      <c r="B163" s="259">
        <v>39178.083831018521</v>
      </c>
      <c r="C163" s="260">
        <v>11.252700000000001</v>
      </c>
      <c r="D163" s="260">
        <v>35.75</v>
      </c>
      <c r="E163" s="261">
        <v>34.757799744487698</v>
      </c>
      <c r="F163" s="203" t="s">
        <v>933</v>
      </c>
      <c r="G163" s="203"/>
      <c r="H163" s="203"/>
      <c r="I163" s="203"/>
      <c r="J163" s="203"/>
      <c r="K163" s="242"/>
      <c r="L163" s="203"/>
      <c r="M163" s="203"/>
      <c r="N163" s="203"/>
      <c r="O163" s="203"/>
      <c r="P163" s="203"/>
      <c r="Q163" s="203"/>
      <c r="R163" s="203"/>
      <c r="S163" s="203"/>
      <c r="T163" s="203"/>
      <c r="U163" s="203"/>
      <c r="V163" s="203"/>
      <c r="W163" s="203"/>
      <c r="X163" s="203"/>
      <c r="Y163" s="203"/>
      <c r="Z163" s="203"/>
      <c r="AA163" s="203"/>
      <c r="AB163" s="203"/>
      <c r="AC163" s="203"/>
      <c r="AD163" s="203"/>
      <c r="AE163" s="203"/>
      <c r="AF163" s="203"/>
      <c r="AG163" s="203"/>
      <c r="AH163" s="203"/>
      <c r="AI163" s="203"/>
      <c r="AJ163" s="203"/>
      <c r="AK163" s="203"/>
      <c r="AL163" s="203"/>
      <c r="AM163" s="203"/>
      <c r="AN163" s="203"/>
      <c r="AO163" s="203"/>
      <c r="AP163" s="203"/>
      <c r="AQ163" s="203"/>
      <c r="AR163" s="203"/>
      <c r="AS163" s="203"/>
      <c r="AT163" s="203"/>
      <c r="AU163" s="203"/>
      <c r="AV163" s="203"/>
      <c r="AW163" s="203"/>
      <c r="AX163" s="203"/>
      <c r="AY163" s="203"/>
      <c r="AZ163" s="203"/>
      <c r="BA163" s="203"/>
      <c r="BB163" s="203"/>
      <c r="BC163" s="203"/>
      <c r="BD163" s="203"/>
      <c r="BE163" s="203"/>
      <c r="BF163" s="203"/>
      <c r="BG163" s="203"/>
      <c r="BH163" s="203"/>
      <c r="BI163" s="203"/>
      <c r="BJ163" s="203"/>
      <c r="BK163" s="203"/>
      <c r="BL163" s="203"/>
      <c r="BM163" s="203"/>
      <c r="BN163" s="203"/>
      <c r="BO163" s="203"/>
      <c r="BP163" s="203"/>
      <c r="BQ163" s="203"/>
      <c r="BR163" s="203"/>
      <c r="BS163" s="203"/>
      <c r="BT163" s="203"/>
      <c r="BU163" s="203"/>
    </row>
    <row r="164" spans="1:73" s="226" customFormat="1" x14ac:dyDescent="0.15">
      <c r="A164" s="203"/>
      <c r="B164" s="203"/>
      <c r="C164" s="203"/>
      <c r="D164" s="203"/>
      <c r="E164" s="203"/>
      <c r="F164" s="203"/>
      <c r="G164" s="203"/>
      <c r="H164" s="203"/>
      <c r="I164" s="203"/>
      <c r="J164" s="203"/>
      <c r="K164" s="242"/>
      <c r="L164" s="203"/>
      <c r="M164" s="203"/>
      <c r="N164" s="203"/>
      <c r="O164" s="203"/>
      <c r="P164" s="203"/>
      <c r="Q164" s="203"/>
      <c r="R164" s="203"/>
      <c r="S164" s="203"/>
      <c r="T164" s="203"/>
      <c r="U164" s="203"/>
      <c r="V164" s="203"/>
      <c r="W164" s="203"/>
      <c r="X164" s="203"/>
      <c r="Y164" s="203"/>
      <c r="Z164" s="203"/>
      <c r="AA164" s="203"/>
      <c r="AB164" s="203"/>
      <c r="AC164" s="203"/>
      <c r="AD164" s="203"/>
      <c r="AE164" s="203"/>
      <c r="AF164" s="203"/>
      <c r="AG164" s="203"/>
      <c r="AH164" s="203"/>
      <c r="AI164" s="203"/>
      <c r="AJ164" s="203"/>
      <c r="AK164" s="203"/>
      <c r="AL164" s="203"/>
      <c r="AM164" s="203"/>
      <c r="AN164" s="203"/>
      <c r="AO164" s="203"/>
      <c r="AP164" s="203"/>
      <c r="AQ164" s="203"/>
      <c r="AR164" s="203"/>
      <c r="AS164" s="203"/>
      <c r="AT164" s="203"/>
      <c r="AU164" s="203"/>
      <c r="AV164" s="203"/>
      <c r="AW164" s="203"/>
      <c r="AX164" s="203"/>
      <c r="AY164" s="203"/>
      <c r="AZ164" s="203"/>
      <c r="BA164" s="203"/>
      <c r="BB164" s="203"/>
      <c r="BC164" s="203"/>
      <c r="BD164" s="203"/>
      <c r="BE164" s="203"/>
      <c r="BF164" s="203"/>
      <c r="BG164" s="203"/>
      <c r="BH164" s="203"/>
      <c r="BI164" s="203"/>
      <c r="BJ164" s="203"/>
      <c r="BK164" s="203"/>
      <c r="BL164" s="203"/>
      <c r="BM164" s="203"/>
      <c r="BN164" s="203"/>
      <c r="BO164" s="203"/>
      <c r="BP164" s="203"/>
      <c r="BQ164" s="203"/>
      <c r="BR164" s="203"/>
      <c r="BS164" s="203"/>
      <c r="BT164" s="203"/>
      <c r="BU164" s="203"/>
    </row>
    <row r="165" spans="1:73" s="226" customFormat="1" x14ac:dyDescent="0.15">
      <c r="A165" s="203" t="s">
        <v>934</v>
      </c>
      <c r="B165" s="203"/>
      <c r="C165" s="203"/>
      <c r="D165" s="203"/>
      <c r="E165" s="203"/>
      <c r="F165" s="203"/>
      <c r="G165" s="203"/>
      <c r="H165" s="203"/>
      <c r="I165" s="203"/>
      <c r="J165" s="203"/>
      <c r="K165" s="242"/>
      <c r="L165" s="203"/>
      <c r="M165" s="203"/>
      <c r="N165" s="203"/>
      <c r="O165" s="203"/>
      <c r="P165" s="203"/>
      <c r="Q165" s="203"/>
      <c r="R165" s="203"/>
      <c r="S165" s="203"/>
      <c r="T165" s="203"/>
      <c r="U165" s="203"/>
      <c r="V165" s="203"/>
      <c r="W165" s="203"/>
      <c r="X165" s="203"/>
      <c r="Y165" s="203"/>
      <c r="Z165" s="203"/>
      <c r="AA165" s="203"/>
      <c r="AB165" s="203"/>
      <c r="AC165" s="203"/>
      <c r="AD165" s="203"/>
      <c r="AE165" s="203"/>
      <c r="AF165" s="203"/>
      <c r="AG165" s="203"/>
      <c r="AH165" s="203"/>
      <c r="AI165" s="203"/>
      <c r="AJ165" s="203"/>
      <c r="AK165" s="203"/>
      <c r="AL165" s="203"/>
      <c r="AM165" s="203"/>
      <c r="AN165" s="203"/>
      <c r="AO165" s="203"/>
      <c r="AP165" s="203"/>
      <c r="AQ165" s="203"/>
      <c r="AR165" s="203"/>
      <c r="AS165" s="203"/>
      <c r="AT165" s="203"/>
      <c r="AU165" s="203"/>
      <c r="AV165" s="203"/>
      <c r="AW165" s="203"/>
      <c r="AX165" s="203"/>
      <c r="AY165" s="203"/>
      <c r="AZ165" s="203"/>
      <c r="BA165" s="203"/>
      <c r="BB165" s="203"/>
      <c r="BC165" s="203"/>
      <c r="BD165" s="203"/>
      <c r="BE165" s="203"/>
      <c r="BF165" s="203"/>
      <c r="BG165" s="203"/>
      <c r="BH165" s="203"/>
      <c r="BI165" s="203"/>
      <c r="BJ165" s="203"/>
      <c r="BK165" s="203"/>
      <c r="BL165" s="203"/>
      <c r="BM165" s="203"/>
      <c r="BN165" s="203"/>
      <c r="BO165" s="203"/>
      <c r="BP165" s="203"/>
      <c r="BQ165" s="203"/>
      <c r="BR165" s="203"/>
      <c r="BS165" s="203"/>
      <c r="BT165" s="203"/>
      <c r="BU165" s="203"/>
    </row>
    <row r="166" spans="1:73" s="226" customFormat="1" x14ac:dyDescent="0.15">
      <c r="A166" s="203"/>
      <c r="B166" s="203"/>
      <c r="C166" s="203"/>
      <c r="D166" s="203"/>
      <c r="E166" s="203"/>
      <c r="F166" s="203"/>
      <c r="G166" s="203"/>
      <c r="H166" s="203"/>
      <c r="I166" s="203"/>
      <c r="J166" s="203"/>
      <c r="K166" s="242"/>
      <c r="L166" s="203"/>
      <c r="M166" s="203"/>
      <c r="N166" s="203"/>
      <c r="O166" s="203"/>
      <c r="P166" s="203"/>
      <c r="Q166" s="203"/>
      <c r="R166" s="203"/>
      <c r="S166" s="203"/>
      <c r="T166" s="203"/>
      <c r="U166" s="203"/>
      <c r="V166" s="203"/>
      <c r="W166" s="203"/>
      <c r="X166" s="203"/>
      <c r="Y166" s="203"/>
      <c r="Z166" s="203"/>
      <c r="AA166" s="203"/>
      <c r="AB166" s="203"/>
      <c r="AC166" s="203"/>
      <c r="AD166" s="203"/>
      <c r="AE166" s="203"/>
      <c r="AF166" s="203"/>
      <c r="AG166" s="203"/>
      <c r="AH166" s="203"/>
      <c r="AI166" s="203"/>
      <c r="AJ166" s="203"/>
      <c r="AK166" s="203"/>
      <c r="AL166" s="203"/>
      <c r="AM166" s="203"/>
      <c r="AN166" s="203"/>
      <c r="AO166" s="203"/>
      <c r="AP166" s="203"/>
      <c r="AQ166" s="203"/>
      <c r="AR166" s="203"/>
      <c r="AS166" s="203"/>
      <c r="AT166" s="203"/>
      <c r="AU166" s="203"/>
      <c r="AV166" s="203"/>
      <c r="AW166" s="203"/>
      <c r="AX166" s="203"/>
      <c r="AY166" s="203"/>
      <c r="AZ166" s="203"/>
      <c r="BA166" s="203"/>
      <c r="BB166" s="203"/>
      <c r="BC166" s="203"/>
      <c r="BD166" s="203"/>
      <c r="BE166" s="203"/>
      <c r="BF166" s="203"/>
      <c r="BG166" s="203"/>
      <c r="BH166" s="203"/>
      <c r="BI166" s="203"/>
      <c r="BJ166" s="203"/>
      <c r="BK166" s="203"/>
      <c r="BL166" s="203"/>
      <c r="BM166" s="203"/>
      <c r="BN166" s="203"/>
      <c r="BO166" s="203"/>
      <c r="BP166" s="203"/>
      <c r="BQ166" s="203"/>
      <c r="BR166" s="203"/>
      <c r="BS166" s="203"/>
      <c r="BT166" s="203"/>
      <c r="BU166" s="203"/>
    </row>
    <row r="167" spans="1:73" x14ac:dyDescent="0.15">
      <c r="A167" s="223"/>
      <c r="B167" s="223"/>
      <c r="C167" s="223"/>
      <c r="D167" s="223"/>
      <c r="E167" s="223"/>
      <c r="F167" s="223"/>
      <c r="G167" s="223"/>
      <c r="H167" s="223"/>
      <c r="I167" s="223"/>
      <c r="J167" s="223"/>
      <c r="K167" s="224"/>
      <c r="L167" s="223"/>
      <c r="M167" s="223"/>
      <c r="N167" s="223"/>
      <c r="O167" s="223"/>
      <c r="P167" s="223"/>
      <c r="Q167" s="223"/>
      <c r="R167" s="223"/>
      <c r="S167" s="223"/>
      <c r="T167" s="223"/>
      <c r="U167" s="223"/>
      <c r="V167" s="223"/>
      <c r="W167" s="223"/>
      <c r="X167" s="223"/>
      <c r="Y167" s="223"/>
      <c r="Z167" s="223"/>
      <c r="AA167" s="223"/>
      <c r="AB167" s="223"/>
      <c r="AC167" s="223"/>
      <c r="AD167" s="223"/>
      <c r="AE167" s="223"/>
      <c r="AF167" s="223"/>
      <c r="AG167" s="223"/>
      <c r="AH167" s="223"/>
      <c r="AI167" s="223"/>
      <c r="AJ167" s="223"/>
      <c r="AK167" s="223"/>
      <c r="AL167" s="223"/>
      <c r="AM167" s="223"/>
      <c r="AN167" s="223"/>
      <c r="AO167" s="223"/>
      <c r="AP167" s="223"/>
      <c r="AQ167" s="223"/>
      <c r="AR167" s="223"/>
      <c r="AS167" s="223"/>
      <c r="AT167" s="223"/>
      <c r="AU167" s="223"/>
      <c r="AV167" s="223"/>
      <c r="AW167" s="223"/>
      <c r="AX167" s="223"/>
      <c r="AY167" s="223"/>
      <c r="AZ167" s="223"/>
      <c r="BA167" s="223"/>
      <c r="BB167" s="223"/>
      <c r="BC167" s="223"/>
      <c r="BD167" s="223"/>
      <c r="BE167" s="223"/>
      <c r="BF167" s="223"/>
      <c r="BG167" s="223"/>
      <c r="BH167" s="223"/>
      <c r="BI167" s="223"/>
      <c r="BJ167" s="223"/>
      <c r="BK167" s="223"/>
      <c r="BL167" s="223"/>
      <c r="BM167" s="223"/>
      <c r="BN167" s="223"/>
      <c r="BO167" s="223"/>
      <c r="BP167" s="223"/>
      <c r="BQ167" s="223"/>
      <c r="BR167" s="223"/>
      <c r="BS167" s="223"/>
      <c r="BT167" s="223"/>
      <c r="BU167" s="223"/>
    </row>
    <row r="168" spans="1:73" x14ac:dyDescent="0.15">
      <c r="A168" s="223"/>
      <c r="B168" s="223"/>
      <c r="C168" s="223"/>
      <c r="D168" s="223"/>
      <c r="E168" s="223"/>
      <c r="F168" s="223"/>
      <c r="G168" s="223"/>
      <c r="H168" s="223"/>
      <c r="I168" s="223"/>
      <c r="J168" s="223"/>
      <c r="K168" s="224"/>
      <c r="L168" s="223"/>
      <c r="M168" s="223"/>
      <c r="N168" s="223"/>
      <c r="O168" s="223"/>
      <c r="P168" s="223"/>
      <c r="Q168" s="223"/>
      <c r="R168" s="223"/>
      <c r="S168" s="223"/>
      <c r="T168" s="223"/>
      <c r="U168" s="223"/>
      <c r="V168" s="223"/>
      <c r="W168" s="223"/>
      <c r="X168" s="223"/>
      <c r="Y168" s="223"/>
      <c r="Z168" s="223"/>
      <c r="AA168" s="223"/>
      <c r="AB168" s="223"/>
      <c r="AC168" s="223"/>
      <c r="AD168" s="223"/>
      <c r="AE168" s="223"/>
      <c r="AF168" s="223"/>
      <c r="AG168" s="223"/>
      <c r="AH168" s="223"/>
      <c r="AI168" s="223"/>
      <c r="AJ168" s="223"/>
      <c r="AK168" s="223"/>
      <c r="AL168" s="223"/>
      <c r="AM168" s="223"/>
      <c r="AN168" s="223"/>
      <c r="AO168" s="223"/>
      <c r="AP168" s="223"/>
      <c r="AQ168" s="223"/>
      <c r="AR168" s="223"/>
      <c r="AS168" s="223"/>
      <c r="AT168" s="223"/>
      <c r="AU168" s="223"/>
      <c r="AV168" s="223"/>
      <c r="AW168" s="223"/>
      <c r="AX168" s="223"/>
      <c r="AY168" s="223"/>
      <c r="AZ168" s="223"/>
      <c r="BA168" s="223"/>
      <c r="BB168" s="223"/>
      <c r="BC168" s="223"/>
      <c r="BD168" s="223"/>
      <c r="BE168" s="223"/>
      <c r="BF168" s="223"/>
      <c r="BG168" s="223"/>
      <c r="BH168" s="223"/>
      <c r="BI168" s="223"/>
      <c r="BJ168" s="223"/>
      <c r="BK168" s="223"/>
      <c r="BL168" s="223"/>
      <c r="BM168" s="223"/>
      <c r="BN168" s="223"/>
      <c r="BO168" s="223"/>
      <c r="BP168" s="223"/>
      <c r="BQ168" s="223"/>
      <c r="BR168" s="223"/>
      <c r="BS168" s="223"/>
      <c r="BT168" s="223"/>
      <c r="BU168" s="223"/>
    </row>
    <row r="169" spans="1:73" x14ac:dyDescent="0.15">
      <c r="A169" s="223"/>
      <c r="B169" s="223"/>
      <c r="C169" s="223"/>
      <c r="D169" s="223"/>
      <c r="E169" s="223"/>
      <c r="F169" s="223"/>
      <c r="G169" s="223"/>
      <c r="H169" s="223"/>
      <c r="I169" s="223"/>
      <c r="J169" s="223"/>
      <c r="K169" s="224"/>
      <c r="L169" s="223"/>
      <c r="M169" s="223"/>
      <c r="N169" s="223"/>
      <c r="O169" s="223"/>
      <c r="P169" s="223"/>
      <c r="Q169" s="223"/>
      <c r="R169" s="223"/>
      <c r="S169" s="223"/>
      <c r="T169" s="223"/>
      <c r="U169" s="223"/>
      <c r="V169" s="223"/>
      <c r="W169" s="223"/>
      <c r="X169" s="223"/>
      <c r="Y169" s="223"/>
      <c r="Z169" s="223"/>
      <c r="AA169" s="223"/>
      <c r="AB169" s="223"/>
      <c r="AC169" s="223"/>
      <c r="AD169" s="223"/>
      <c r="AE169" s="223"/>
      <c r="AF169" s="223"/>
      <c r="AG169" s="223"/>
      <c r="AH169" s="223"/>
      <c r="AI169" s="223"/>
      <c r="AJ169" s="223"/>
      <c r="AK169" s="223"/>
      <c r="AL169" s="223"/>
      <c r="AM169" s="223"/>
      <c r="AN169" s="223"/>
      <c r="AO169" s="223"/>
      <c r="AP169" s="223"/>
      <c r="AQ169" s="223"/>
      <c r="AR169" s="223"/>
      <c r="AS169" s="223"/>
      <c r="AT169" s="223"/>
      <c r="AU169" s="223"/>
      <c r="AV169" s="223"/>
      <c r="AW169" s="223"/>
      <c r="AX169" s="223"/>
      <c r="AY169" s="223"/>
      <c r="AZ169" s="223"/>
      <c r="BA169" s="223"/>
      <c r="BB169" s="223"/>
      <c r="BC169" s="223"/>
      <c r="BD169" s="223"/>
      <c r="BE169" s="223"/>
      <c r="BF169" s="223"/>
      <c r="BG169" s="223"/>
      <c r="BH169" s="223"/>
      <c r="BI169" s="223"/>
      <c r="BJ169" s="223"/>
      <c r="BK169" s="223"/>
      <c r="BL169" s="223"/>
      <c r="BM169" s="223"/>
      <c r="BN169" s="223"/>
      <c r="BO169" s="223"/>
      <c r="BP169" s="223"/>
      <c r="BQ169" s="223"/>
      <c r="BR169" s="223"/>
      <c r="BS169" s="223"/>
      <c r="BT169" s="223"/>
      <c r="BU169" s="223"/>
    </row>
    <row r="170" spans="1:73" x14ac:dyDescent="0.15">
      <c r="A170" s="223"/>
      <c r="B170" s="223"/>
      <c r="C170" s="223"/>
      <c r="D170" s="223"/>
      <c r="E170" s="223"/>
      <c r="F170" s="223"/>
      <c r="G170" s="223"/>
      <c r="H170" s="223"/>
      <c r="I170" s="223"/>
      <c r="J170" s="223"/>
      <c r="K170" s="224"/>
      <c r="L170" s="223"/>
      <c r="M170" s="223"/>
      <c r="N170" s="223"/>
      <c r="O170" s="223"/>
      <c r="P170" s="223"/>
      <c r="Q170" s="223"/>
      <c r="R170" s="223"/>
      <c r="S170" s="223"/>
      <c r="T170" s="223"/>
      <c r="U170" s="223"/>
      <c r="V170" s="223"/>
      <c r="W170" s="223"/>
      <c r="X170" s="223"/>
      <c r="Y170" s="223"/>
      <c r="Z170" s="223"/>
      <c r="AA170" s="223"/>
      <c r="AB170" s="223"/>
      <c r="AC170" s="223"/>
      <c r="AD170" s="223"/>
      <c r="AE170" s="223"/>
      <c r="AF170" s="223"/>
      <c r="AG170" s="223"/>
      <c r="AH170" s="223"/>
      <c r="AI170" s="223"/>
      <c r="AJ170" s="223"/>
      <c r="AK170" s="223"/>
      <c r="AL170" s="223"/>
      <c r="AM170" s="223"/>
      <c r="AN170" s="223"/>
      <c r="AO170" s="223"/>
      <c r="AP170" s="223"/>
      <c r="AQ170" s="223"/>
      <c r="AR170" s="223"/>
      <c r="AS170" s="223"/>
      <c r="AT170" s="223"/>
      <c r="AU170" s="223"/>
      <c r="AV170" s="223"/>
      <c r="AW170" s="223"/>
      <c r="AX170" s="223"/>
      <c r="AY170" s="223"/>
      <c r="AZ170" s="223"/>
      <c r="BA170" s="223"/>
      <c r="BB170" s="223"/>
      <c r="BC170" s="223"/>
      <c r="BD170" s="223"/>
      <c r="BE170" s="223"/>
      <c r="BF170" s="223"/>
      <c r="BG170" s="223"/>
      <c r="BH170" s="223"/>
      <c r="BI170" s="223"/>
      <c r="BJ170" s="223"/>
      <c r="BK170" s="223"/>
      <c r="BL170" s="223"/>
      <c r="BM170" s="223"/>
      <c r="BN170" s="223"/>
      <c r="BO170" s="223"/>
      <c r="BP170" s="223"/>
      <c r="BQ170" s="223"/>
      <c r="BR170" s="223"/>
      <c r="BS170" s="223"/>
      <c r="BT170" s="223"/>
      <c r="BU170" s="223"/>
    </row>
    <row r="171" spans="1:73" x14ac:dyDescent="0.15">
      <c r="A171" s="223"/>
      <c r="B171" s="223"/>
      <c r="C171" s="223"/>
      <c r="D171" s="223"/>
      <c r="E171" s="223"/>
      <c r="F171" s="223"/>
      <c r="G171" s="223"/>
      <c r="H171" s="223"/>
      <c r="I171" s="223"/>
      <c r="J171" s="223"/>
      <c r="K171" s="224"/>
      <c r="L171" s="223"/>
      <c r="M171" s="223"/>
      <c r="N171" s="223"/>
      <c r="O171" s="223"/>
      <c r="P171" s="223"/>
      <c r="Q171" s="223"/>
      <c r="R171" s="223"/>
      <c r="S171" s="223"/>
      <c r="T171" s="223"/>
      <c r="U171" s="223"/>
      <c r="V171" s="223"/>
      <c r="W171" s="223"/>
      <c r="X171" s="223"/>
      <c r="Y171" s="223"/>
      <c r="Z171" s="223"/>
      <c r="AA171" s="223"/>
      <c r="AB171" s="223"/>
      <c r="AC171" s="223"/>
      <c r="AD171" s="223"/>
      <c r="AE171" s="223"/>
      <c r="AF171" s="223"/>
      <c r="AG171" s="223"/>
      <c r="AH171" s="223"/>
      <c r="AI171" s="223"/>
      <c r="AJ171" s="223"/>
      <c r="AK171" s="223"/>
      <c r="AL171" s="223"/>
      <c r="AM171" s="223"/>
      <c r="AN171" s="223"/>
      <c r="AO171" s="223"/>
      <c r="AP171" s="223"/>
      <c r="AQ171" s="223"/>
      <c r="AR171" s="223"/>
      <c r="AS171" s="223"/>
      <c r="AT171" s="223"/>
      <c r="AU171" s="223"/>
      <c r="AV171" s="223"/>
      <c r="AW171" s="223"/>
      <c r="AX171" s="223"/>
      <c r="AY171" s="223"/>
      <c r="AZ171" s="223"/>
      <c r="BA171" s="223"/>
      <c r="BB171" s="223"/>
      <c r="BC171" s="223"/>
      <c r="BD171" s="223"/>
      <c r="BE171" s="223"/>
      <c r="BF171" s="223"/>
      <c r="BG171" s="223"/>
      <c r="BH171" s="223"/>
      <c r="BI171" s="223"/>
      <c r="BJ171" s="223"/>
      <c r="BK171" s="223"/>
      <c r="BL171" s="223"/>
      <c r="BM171" s="223"/>
      <c r="BN171" s="223"/>
      <c r="BO171" s="223"/>
      <c r="BP171" s="223"/>
      <c r="BQ171" s="223"/>
      <c r="BR171" s="223"/>
      <c r="BS171" s="223"/>
      <c r="BT171" s="223"/>
      <c r="BU171" s="223"/>
    </row>
    <row r="172" spans="1:73" x14ac:dyDescent="0.15">
      <c r="A172" s="223"/>
      <c r="B172" s="223"/>
      <c r="C172" s="223"/>
      <c r="D172" s="223"/>
      <c r="E172" s="223"/>
      <c r="F172" s="223"/>
      <c r="G172" s="223"/>
      <c r="H172" s="223"/>
      <c r="I172" s="223"/>
      <c r="J172" s="223"/>
      <c r="K172" s="224"/>
      <c r="L172" s="223"/>
      <c r="M172" s="223"/>
      <c r="N172" s="223"/>
      <c r="O172" s="223"/>
      <c r="P172" s="223"/>
      <c r="Q172" s="223"/>
      <c r="R172" s="223"/>
      <c r="S172" s="223"/>
      <c r="T172" s="223"/>
      <c r="U172" s="223"/>
      <c r="V172" s="223"/>
      <c r="W172" s="223"/>
      <c r="X172" s="223"/>
      <c r="Y172" s="223"/>
      <c r="Z172" s="223"/>
      <c r="AA172" s="223"/>
      <c r="AB172" s="223"/>
      <c r="AC172" s="223"/>
      <c r="AD172" s="223"/>
      <c r="AE172" s="223"/>
      <c r="AF172" s="223"/>
      <c r="AG172" s="223"/>
      <c r="AH172" s="223"/>
      <c r="AI172" s="223"/>
      <c r="AJ172" s="223"/>
      <c r="AK172" s="223"/>
      <c r="AL172" s="223"/>
      <c r="AM172" s="223"/>
      <c r="AN172" s="223"/>
      <c r="AO172" s="223"/>
      <c r="AP172" s="223"/>
      <c r="AQ172" s="223"/>
      <c r="AR172" s="223"/>
      <c r="AS172" s="223"/>
      <c r="AT172" s="223"/>
      <c r="AU172" s="223"/>
      <c r="AV172" s="223"/>
      <c r="AW172" s="223"/>
      <c r="AX172" s="223"/>
      <c r="AY172" s="223"/>
      <c r="AZ172" s="223"/>
      <c r="BA172" s="223"/>
      <c r="BB172" s="223"/>
      <c r="BC172" s="223"/>
      <c r="BD172" s="223"/>
      <c r="BE172" s="223"/>
      <c r="BF172" s="223"/>
      <c r="BG172" s="223"/>
      <c r="BH172" s="223"/>
      <c r="BI172" s="223"/>
      <c r="BJ172" s="223"/>
      <c r="BK172" s="223"/>
      <c r="BL172" s="223"/>
      <c r="BM172" s="223"/>
      <c r="BN172" s="223"/>
      <c r="BO172" s="223"/>
      <c r="BP172" s="223"/>
      <c r="BQ172" s="223"/>
      <c r="BR172" s="223"/>
      <c r="BS172" s="223"/>
      <c r="BT172" s="223"/>
      <c r="BU172" s="223"/>
    </row>
    <row r="173" spans="1:73" x14ac:dyDescent="0.15">
      <c r="A173" s="223"/>
      <c r="B173" s="223"/>
      <c r="C173" s="223"/>
      <c r="D173" s="223"/>
      <c r="E173" s="223"/>
      <c r="F173" s="223"/>
      <c r="G173" s="223"/>
      <c r="H173" s="223"/>
      <c r="I173" s="223"/>
      <c r="J173" s="223"/>
      <c r="K173" s="224"/>
      <c r="L173" s="223"/>
      <c r="M173" s="223"/>
      <c r="N173" s="223"/>
      <c r="O173" s="223"/>
      <c r="P173" s="223"/>
      <c r="Q173" s="223"/>
      <c r="R173" s="223"/>
      <c r="S173" s="223"/>
      <c r="T173" s="223"/>
      <c r="U173" s="223"/>
      <c r="V173" s="223"/>
      <c r="W173" s="223"/>
      <c r="X173" s="223"/>
      <c r="Y173" s="223"/>
      <c r="Z173" s="223"/>
      <c r="AA173" s="223"/>
      <c r="AB173" s="223"/>
      <c r="AC173" s="223"/>
      <c r="AD173" s="223"/>
      <c r="AE173" s="223"/>
      <c r="AF173" s="223"/>
      <c r="AG173" s="223"/>
      <c r="AH173" s="223"/>
      <c r="AI173" s="223"/>
      <c r="AJ173" s="223"/>
      <c r="AK173" s="223"/>
      <c r="AL173" s="223"/>
      <c r="AM173" s="223"/>
      <c r="AN173" s="223"/>
      <c r="AO173" s="223"/>
      <c r="AP173" s="223"/>
      <c r="AQ173" s="223"/>
      <c r="AR173" s="223"/>
      <c r="AS173" s="223"/>
      <c r="AT173" s="223"/>
      <c r="AU173" s="223"/>
      <c r="AV173" s="223"/>
      <c r="AW173" s="223"/>
      <c r="AX173" s="223"/>
      <c r="AY173" s="223"/>
      <c r="AZ173" s="223"/>
      <c r="BA173" s="223"/>
      <c r="BB173" s="223"/>
      <c r="BC173" s="223"/>
      <c r="BD173" s="223"/>
      <c r="BE173" s="223"/>
      <c r="BF173" s="223"/>
      <c r="BG173" s="223"/>
      <c r="BH173" s="223"/>
      <c r="BI173" s="223"/>
      <c r="BJ173" s="223"/>
      <c r="BK173" s="223"/>
      <c r="BL173" s="223"/>
      <c r="BM173" s="223"/>
      <c r="BN173" s="223"/>
      <c r="BO173" s="223"/>
      <c r="BP173" s="223"/>
      <c r="BQ173" s="223"/>
      <c r="BR173" s="223"/>
      <c r="BS173" s="223"/>
      <c r="BT173" s="223"/>
      <c r="BU173" s="223"/>
    </row>
    <row r="174" spans="1:73" x14ac:dyDescent="0.15">
      <c r="A174" s="223"/>
      <c r="B174" s="223"/>
      <c r="C174" s="223"/>
      <c r="D174" s="223"/>
      <c r="E174" s="223"/>
      <c r="F174" s="223"/>
      <c r="G174" s="223"/>
      <c r="H174" s="223"/>
      <c r="I174" s="223"/>
      <c r="J174" s="223"/>
      <c r="K174" s="224"/>
      <c r="L174" s="223"/>
      <c r="M174" s="223"/>
      <c r="N174" s="223"/>
      <c r="O174" s="223"/>
      <c r="P174" s="223"/>
      <c r="Q174" s="223"/>
      <c r="R174" s="223"/>
      <c r="S174" s="223"/>
      <c r="T174" s="223"/>
      <c r="U174" s="223"/>
      <c r="V174" s="223"/>
      <c r="W174" s="223"/>
      <c r="X174" s="223"/>
      <c r="Y174" s="223"/>
      <c r="Z174" s="223"/>
      <c r="AA174" s="223"/>
      <c r="AB174" s="223"/>
      <c r="AC174" s="223"/>
      <c r="AD174" s="223"/>
      <c r="AE174" s="223"/>
      <c r="AF174" s="223"/>
      <c r="AG174" s="223"/>
      <c r="AH174" s="223"/>
      <c r="AI174" s="223"/>
      <c r="AJ174" s="223"/>
      <c r="AK174" s="223"/>
      <c r="AL174" s="223"/>
      <c r="AM174" s="223"/>
      <c r="AN174" s="223"/>
      <c r="AO174" s="223"/>
      <c r="AP174" s="223"/>
      <c r="AQ174" s="223"/>
      <c r="AR174" s="223"/>
      <c r="AS174" s="223"/>
      <c r="AT174" s="223"/>
      <c r="AU174" s="223"/>
      <c r="AV174" s="223"/>
      <c r="AW174" s="223"/>
      <c r="AX174" s="223"/>
      <c r="AY174" s="223"/>
      <c r="AZ174" s="223"/>
      <c r="BA174" s="223"/>
      <c r="BB174" s="223"/>
      <c r="BC174" s="223"/>
      <c r="BD174" s="223"/>
      <c r="BE174" s="223"/>
      <c r="BF174" s="223"/>
      <c r="BG174" s="223"/>
      <c r="BH174" s="223"/>
      <c r="BI174" s="223"/>
      <c r="BJ174" s="223"/>
      <c r="BK174" s="223"/>
      <c r="BL174" s="223"/>
      <c r="BM174" s="223"/>
      <c r="BN174" s="223"/>
      <c r="BO174" s="223"/>
      <c r="BP174" s="223"/>
      <c r="BQ174" s="223"/>
      <c r="BR174" s="223"/>
      <c r="BS174" s="223"/>
      <c r="BT174" s="223"/>
      <c r="BU174" s="223"/>
    </row>
    <row r="175" spans="1:73" x14ac:dyDescent="0.15">
      <c r="A175" s="223"/>
      <c r="B175" s="223"/>
      <c r="C175" s="223"/>
      <c r="D175" s="223"/>
      <c r="E175" s="223"/>
      <c r="F175" s="223"/>
      <c r="G175" s="223"/>
      <c r="H175" s="223"/>
      <c r="I175" s="223"/>
      <c r="J175" s="223"/>
      <c r="K175" s="224"/>
      <c r="L175" s="223"/>
      <c r="M175" s="223"/>
      <c r="N175" s="223"/>
      <c r="O175" s="223"/>
      <c r="P175" s="223"/>
      <c r="Q175" s="223"/>
      <c r="R175" s="223"/>
      <c r="S175" s="223"/>
      <c r="T175" s="223"/>
      <c r="U175" s="223"/>
      <c r="V175" s="223"/>
      <c r="W175" s="223"/>
      <c r="X175" s="223"/>
      <c r="Y175" s="223"/>
      <c r="Z175" s="223"/>
      <c r="AA175" s="223"/>
      <c r="AB175" s="223"/>
      <c r="AC175" s="223"/>
      <c r="AD175" s="223"/>
      <c r="AE175" s="223"/>
      <c r="AF175" s="223"/>
      <c r="AG175" s="223"/>
      <c r="AH175" s="223"/>
      <c r="AI175" s="223"/>
      <c r="AJ175" s="223"/>
      <c r="AK175" s="223"/>
      <c r="AL175" s="223"/>
      <c r="AM175" s="223"/>
      <c r="AN175" s="223"/>
      <c r="AO175" s="223"/>
      <c r="AP175" s="223"/>
      <c r="AQ175" s="223"/>
      <c r="AR175" s="223"/>
      <c r="AS175" s="223"/>
      <c r="AT175" s="223"/>
      <c r="AU175" s="223"/>
      <c r="AV175" s="223"/>
      <c r="AW175" s="223"/>
      <c r="AX175" s="223"/>
      <c r="AY175" s="223"/>
      <c r="AZ175" s="223"/>
      <c r="BA175" s="223"/>
      <c r="BB175" s="223"/>
      <c r="BC175" s="223"/>
      <c r="BD175" s="223"/>
      <c r="BE175" s="223"/>
      <c r="BF175" s="223"/>
      <c r="BG175" s="223"/>
      <c r="BH175" s="223"/>
      <c r="BI175" s="223"/>
      <c r="BJ175" s="223"/>
      <c r="BK175" s="223"/>
      <c r="BL175" s="223"/>
      <c r="BM175" s="223"/>
      <c r="BN175" s="223"/>
      <c r="BO175" s="223"/>
      <c r="BP175" s="223"/>
      <c r="BQ175" s="223"/>
      <c r="BR175" s="223"/>
      <c r="BS175" s="223"/>
      <c r="BT175" s="223"/>
      <c r="BU175" s="223"/>
    </row>
    <row r="176" spans="1:73" x14ac:dyDescent="0.15">
      <c r="A176" s="223"/>
      <c r="B176" s="223"/>
      <c r="C176" s="223"/>
      <c r="D176" s="223"/>
      <c r="E176" s="223"/>
      <c r="F176" s="223"/>
      <c r="G176" s="223"/>
      <c r="H176" s="223"/>
      <c r="I176" s="223"/>
      <c r="J176" s="223"/>
      <c r="K176" s="224"/>
      <c r="L176" s="223"/>
      <c r="M176" s="223"/>
      <c r="N176" s="223"/>
      <c r="O176" s="223"/>
      <c r="P176" s="223"/>
      <c r="Q176" s="223"/>
      <c r="R176" s="223"/>
      <c r="S176" s="223"/>
      <c r="T176" s="223"/>
      <c r="U176" s="223"/>
      <c r="V176" s="223"/>
      <c r="W176" s="223"/>
      <c r="X176" s="223"/>
      <c r="Y176" s="223"/>
      <c r="Z176" s="223"/>
      <c r="AA176" s="223"/>
      <c r="AB176" s="223"/>
      <c r="AC176" s="223"/>
      <c r="AD176" s="223"/>
      <c r="AE176" s="223"/>
      <c r="AF176" s="223"/>
      <c r="AG176" s="223"/>
      <c r="AH176" s="223"/>
      <c r="AI176" s="223"/>
      <c r="AJ176" s="223"/>
      <c r="AK176" s="223"/>
      <c r="AL176" s="223"/>
      <c r="AM176" s="223"/>
      <c r="AN176" s="223"/>
      <c r="AO176" s="223"/>
      <c r="AP176" s="223"/>
      <c r="AQ176" s="223"/>
      <c r="AR176" s="223"/>
      <c r="AS176" s="223"/>
      <c r="AT176" s="223"/>
      <c r="AU176" s="223"/>
      <c r="AV176" s="223"/>
      <c r="AW176" s="223"/>
      <c r="AX176" s="223"/>
      <c r="AY176" s="223"/>
      <c r="AZ176" s="223"/>
      <c r="BA176" s="223"/>
      <c r="BB176" s="223"/>
      <c r="BC176" s="223"/>
      <c r="BD176" s="223"/>
      <c r="BE176" s="223"/>
      <c r="BF176" s="223"/>
      <c r="BG176" s="223"/>
      <c r="BH176" s="223"/>
      <c r="BI176" s="223"/>
      <c r="BJ176" s="223"/>
      <c r="BK176" s="223"/>
      <c r="BL176" s="223"/>
      <c r="BM176" s="223"/>
      <c r="BN176" s="223"/>
      <c r="BO176" s="223"/>
      <c r="BP176" s="223"/>
      <c r="BQ176" s="223"/>
      <c r="BR176" s="223"/>
      <c r="BS176" s="223"/>
      <c r="BT176" s="223"/>
      <c r="BU176" s="223"/>
    </row>
    <row r="177" spans="1:73" x14ac:dyDescent="0.15">
      <c r="A177" s="223"/>
      <c r="B177" s="223"/>
      <c r="C177" s="223"/>
      <c r="D177" s="223"/>
      <c r="E177" s="223"/>
      <c r="F177" s="223"/>
      <c r="G177" s="223"/>
      <c r="H177" s="223"/>
      <c r="I177" s="223"/>
      <c r="J177" s="223"/>
      <c r="K177" s="224"/>
      <c r="L177" s="223"/>
      <c r="M177" s="223"/>
      <c r="N177" s="223"/>
      <c r="O177" s="223"/>
      <c r="P177" s="223"/>
      <c r="Q177" s="223"/>
      <c r="R177" s="223"/>
      <c r="S177" s="223"/>
      <c r="T177" s="223"/>
      <c r="U177" s="223"/>
      <c r="V177" s="223"/>
      <c r="W177" s="223"/>
      <c r="X177" s="223"/>
      <c r="Y177" s="223"/>
      <c r="Z177" s="223"/>
      <c r="AA177" s="223"/>
      <c r="AB177" s="223"/>
      <c r="AC177" s="223"/>
      <c r="AD177" s="223"/>
      <c r="AE177" s="223"/>
      <c r="AF177" s="223"/>
      <c r="AG177" s="223"/>
      <c r="AH177" s="223"/>
      <c r="AI177" s="223"/>
      <c r="AJ177" s="223"/>
      <c r="AK177" s="223"/>
      <c r="AL177" s="223"/>
      <c r="AM177" s="223"/>
      <c r="AN177" s="223"/>
      <c r="AO177" s="223"/>
      <c r="AP177" s="223"/>
      <c r="AQ177" s="223"/>
      <c r="AR177" s="223"/>
      <c r="AS177" s="223"/>
      <c r="AT177" s="223"/>
      <c r="AU177" s="223"/>
      <c r="AV177" s="223"/>
      <c r="AW177" s="223"/>
      <c r="AX177" s="223"/>
      <c r="AY177" s="223"/>
      <c r="AZ177" s="223"/>
      <c r="BA177" s="223"/>
      <c r="BB177" s="223"/>
      <c r="BC177" s="223"/>
      <c r="BD177" s="223"/>
      <c r="BE177" s="223"/>
      <c r="BF177" s="223"/>
      <c r="BG177" s="223"/>
      <c r="BH177" s="223"/>
      <c r="BI177" s="223"/>
      <c r="BJ177" s="223"/>
      <c r="BK177" s="223"/>
      <c r="BL177" s="223"/>
      <c r="BM177" s="223"/>
      <c r="BN177" s="223"/>
      <c r="BO177" s="223"/>
      <c r="BP177" s="223"/>
      <c r="BQ177" s="223"/>
      <c r="BR177" s="223"/>
      <c r="BS177" s="223"/>
      <c r="BT177" s="223"/>
      <c r="BU177" s="223"/>
    </row>
    <row r="178" spans="1:73" x14ac:dyDescent="0.15">
      <c r="A178" s="223"/>
      <c r="B178" s="223"/>
      <c r="C178" s="223"/>
      <c r="D178" s="223"/>
      <c r="E178" s="223"/>
      <c r="F178" s="223"/>
      <c r="G178" s="223"/>
      <c r="H178" s="223"/>
      <c r="I178" s="223"/>
      <c r="J178" s="223"/>
      <c r="K178" s="224"/>
      <c r="L178" s="223"/>
      <c r="M178" s="223"/>
      <c r="N178" s="223"/>
      <c r="O178" s="223"/>
      <c r="P178" s="223"/>
      <c r="Q178" s="223"/>
      <c r="R178" s="223"/>
      <c r="S178" s="223"/>
      <c r="T178" s="223"/>
      <c r="U178" s="223"/>
      <c r="V178" s="223"/>
      <c r="W178" s="223"/>
      <c r="X178" s="223"/>
      <c r="Y178" s="223"/>
      <c r="Z178" s="223"/>
      <c r="AA178" s="223"/>
      <c r="AB178" s="223"/>
      <c r="AC178" s="223"/>
      <c r="AD178" s="223"/>
      <c r="AE178" s="223"/>
      <c r="AF178" s="223"/>
      <c r="AG178" s="223"/>
      <c r="AH178" s="223"/>
      <c r="AI178" s="223"/>
      <c r="AJ178" s="223"/>
      <c r="AK178" s="223"/>
      <c r="AL178" s="223"/>
      <c r="AM178" s="223"/>
      <c r="AN178" s="223"/>
      <c r="AO178" s="223"/>
      <c r="AP178" s="223"/>
      <c r="AQ178" s="223"/>
      <c r="AR178" s="223"/>
      <c r="AS178" s="223"/>
      <c r="AT178" s="223"/>
      <c r="AU178" s="223"/>
      <c r="AV178" s="223"/>
      <c r="AW178" s="223"/>
      <c r="AX178" s="223"/>
      <c r="AY178" s="223"/>
      <c r="AZ178" s="223"/>
      <c r="BA178" s="223"/>
      <c r="BB178" s="223"/>
      <c r="BC178" s="223"/>
      <c r="BD178" s="223"/>
      <c r="BE178" s="223"/>
      <c r="BF178" s="223"/>
      <c r="BG178" s="223"/>
      <c r="BH178" s="223"/>
      <c r="BI178" s="223"/>
      <c r="BJ178" s="223"/>
      <c r="BK178" s="223"/>
      <c r="BL178" s="223"/>
      <c r="BM178" s="223"/>
      <c r="BN178" s="223"/>
      <c r="BO178" s="223"/>
      <c r="BP178" s="223"/>
      <c r="BQ178" s="223"/>
      <c r="BR178" s="223"/>
      <c r="BS178" s="223"/>
      <c r="BT178" s="223"/>
      <c r="BU178" s="223"/>
    </row>
    <row r="179" spans="1:73" x14ac:dyDescent="0.15">
      <c r="A179" s="223"/>
      <c r="B179" s="223"/>
      <c r="C179" s="223"/>
      <c r="D179" s="223"/>
      <c r="E179" s="223"/>
      <c r="F179" s="223"/>
      <c r="G179" s="223"/>
      <c r="H179" s="223"/>
      <c r="I179" s="223"/>
      <c r="J179" s="223"/>
      <c r="K179" s="224"/>
      <c r="L179" s="223"/>
      <c r="M179" s="223"/>
      <c r="N179" s="223"/>
      <c r="O179" s="223"/>
      <c r="P179" s="223"/>
      <c r="Q179" s="223"/>
      <c r="R179" s="223"/>
      <c r="S179" s="223"/>
      <c r="T179" s="223"/>
      <c r="U179" s="223"/>
      <c r="V179" s="223"/>
      <c r="W179" s="223"/>
      <c r="X179" s="223"/>
      <c r="Y179" s="223"/>
      <c r="Z179" s="223"/>
      <c r="AA179" s="223"/>
      <c r="AB179" s="223"/>
      <c r="AC179" s="223"/>
      <c r="AD179" s="223"/>
      <c r="AE179" s="223"/>
      <c r="AF179" s="223"/>
      <c r="AG179" s="223"/>
      <c r="AH179" s="223"/>
      <c r="AI179" s="223"/>
      <c r="AJ179" s="223"/>
      <c r="AK179" s="223"/>
      <c r="AL179" s="223"/>
      <c r="AM179" s="223"/>
      <c r="AN179" s="223"/>
      <c r="AO179" s="223"/>
      <c r="AP179" s="223"/>
      <c r="AQ179" s="223"/>
      <c r="AR179" s="223"/>
      <c r="AS179" s="223"/>
      <c r="AT179" s="223"/>
      <c r="AU179" s="223"/>
      <c r="AV179" s="223"/>
      <c r="AW179" s="223"/>
      <c r="AX179" s="223"/>
      <c r="AY179" s="223"/>
      <c r="AZ179" s="223"/>
      <c r="BA179" s="223"/>
      <c r="BB179" s="223"/>
      <c r="BC179" s="223"/>
      <c r="BD179" s="223"/>
      <c r="BE179" s="223"/>
      <c r="BF179" s="223"/>
      <c r="BG179" s="223"/>
      <c r="BH179" s="223"/>
      <c r="BI179" s="223"/>
      <c r="BJ179" s="223"/>
      <c r="BK179" s="223"/>
      <c r="BL179" s="223"/>
      <c r="BM179" s="223"/>
      <c r="BN179" s="223"/>
      <c r="BO179" s="223"/>
      <c r="BP179" s="223"/>
      <c r="BQ179" s="223"/>
      <c r="BR179" s="223"/>
      <c r="BS179" s="223"/>
      <c r="BT179" s="223"/>
      <c r="BU179" s="223"/>
    </row>
    <row r="180" spans="1:73" x14ac:dyDescent="0.15">
      <c r="A180" s="223"/>
      <c r="B180" s="223"/>
      <c r="C180" s="223"/>
      <c r="D180" s="223"/>
      <c r="E180" s="223"/>
      <c r="F180" s="223"/>
      <c r="G180" s="223"/>
      <c r="H180" s="223"/>
      <c r="I180" s="223"/>
      <c r="J180" s="223"/>
      <c r="K180" s="224"/>
      <c r="L180" s="223"/>
      <c r="M180" s="223"/>
      <c r="N180" s="223"/>
      <c r="O180" s="223"/>
      <c r="P180" s="223"/>
      <c r="Q180" s="223"/>
      <c r="R180" s="223"/>
      <c r="S180" s="223"/>
      <c r="T180" s="223"/>
      <c r="U180" s="223"/>
      <c r="V180" s="223"/>
      <c r="W180" s="223"/>
      <c r="X180" s="223"/>
      <c r="Y180" s="223"/>
      <c r="Z180" s="223"/>
      <c r="AA180" s="223"/>
      <c r="AB180" s="223"/>
      <c r="AC180" s="223"/>
      <c r="AD180" s="223"/>
      <c r="AE180" s="223"/>
      <c r="AF180" s="223"/>
      <c r="AG180" s="223"/>
      <c r="AH180" s="223"/>
      <c r="AI180" s="223"/>
      <c r="AJ180" s="223"/>
      <c r="AK180" s="223"/>
      <c r="AL180" s="223"/>
      <c r="AM180" s="223"/>
      <c r="AN180" s="223"/>
      <c r="AO180" s="223"/>
      <c r="AP180" s="223"/>
      <c r="AQ180" s="223"/>
      <c r="AR180" s="223"/>
      <c r="AS180" s="223"/>
      <c r="AT180" s="223"/>
      <c r="AU180" s="223"/>
      <c r="AV180" s="223"/>
      <c r="AW180" s="223"/>
      <c r="AX180" s="223"/>
      <c r="AY180" s="223"/>
      <c r="AZ180" s="223"/>
      <c r="BA180" s="223"/>
      <c r="BB180" s="223"/>
      <c r="BC180" s="223"/>
      <c r="BD180" s="223"/>
      <c r="BE180" s="223"/>
      <c r="BF180" s="223"/>
      <c r="BG180" s="223"/>
      <c r="BH180" s="223"/>
      <c r="BI180" s="223"/>
      <c r="BJ180" s="223"/>
      <c r="BK180" s="223"/>
      <c r="BL180" s="223"/>
      <c r="BM180" s="223"/>
      <c r="BN180" s="223"/>
      <c r="BO180" s="223"/>
      <c r="BP180" s="223"/>
      <c r="BQ180" s="223"/>
      <c r="BR180" s="223"/>
      <c r="BS180" s="223"/>
      <c r="BT180" s="223"/>
      <c r="BU180" s="223"/>
    </row>
    <row r="181" spans="1:73" x14ac:dyDescent="0.15">
      <c r="A181" s="223"/>
      <c r="B181" s="223"/>
      <c r="C181" s="223"/>
      <c r="D181" s="223"/>
      <c r="E181" s="223"/>
      <c r="F181" s="223"/>
      <c r="G181" s="223"/>
      <c r="H181" s="223"/>
      <c r="I181" s="223"/>
      <c r="J181" s="223"/>
      <c r="K181" s="224"/>
      <c r="L181" s="223"/>
      <c r="M181" s="223"/>
      <c r="N181" s="223"/>
      <c r="O181" s="223"/>
      <c r="P181" s="223"/>
      <c r="Q181" s="223"/>
      <c r="R181" s="223"/>
      <c r="S181" s="223"/>
      <c r="T181" s="223"/>
      <c r="U181" s="223"/>
      <c r="V181" s="223"/>
      <c r="W181" s="223"/>
      <c r="X181" s="223"/>
      <c r="Y181" s="223"/>
      <c r="Z181" s="223"/>
      <c r="AA181" s="223"/>
      <c r="AB181" s="223"/>
      <c r="AC181" s="223"/>
      <c r="AD181" s="223"/>
      <c r="AE181" s="223"/>
      <c r="AF181" s="223"/>
      <c r="AG181" s="223"/>
      <c r="AH181" s="223"/>
      <c r="AI181" s="223"/>
      <c r="AJ181" s="223"/>
      <c r="AK181" s="223"/>
      <c r="AL181" s="223"/>
      <c r="AM181" s="223"/>
      <c r="AN181" s="223"/>
      <c r="AO181" s="223"/>
      <c r="AP181" s="223"/>
      <c r="AQ181" s="223"/>
      <c r="AR181" s="223"/>
      <c r="AS181" s="223"/>
      <c r="AT181" s="223"/>
      <c r="AU181" s="223"/>
      <c r="AV181" s="223"/>
      <c r="AW181" s="223"/>
      <c r="AX181" s="223"/>
      <c r="AY181" s="223"/>
      <c r="AZ181" s="223"/>
      <c r="BA181" s="223"/>
      <c r="BB181" s="223"/>
      <c r="BC181" s="223"/>
      <c r="BD181" s="223"/>
      <c r="BE181" s="223"/>
      <c r="BF181" s="223"/>
      <c r="BG181" s="223"/>
      <c r="BH181" s="223"/>
      <c r="BI181" s="223"/>
      <c r="BJ181" s="223"/>
      <c r="BK181" s="223"/>
      <c r="BL181" s="223"/>
      <c r="BM181" s="223"/>
      <c r="BN181" s="223"/>
      <c r="BO181" s="223"/>
      <c r="BP181" s="223"/>
      <c r="BQ181" s="223"/>
      <c r="BR181" s="223"/>
      <c r="BS181" s="223"/>
      <c r="BT181" s="223"/>
      <c r="BU181" s="223"/>
    </row>
    <row r="182" spans="1:73" x14ac:dyDescent="0.15">
      <c r="A182" s="223"/>
      <c r="B182" s="223"/>
      <c r="C182" s="223"/>
      <c r="D182" s="223"/>
      <c r="E182" s="223"/>
      <c r="F182" s="223"/>
      <c r="G182" s="223"/>
      <c r="H182" s="223"/>
      <c r="I182" s="223"/>
      <c r="J182" s="223"/>
      <c r="K182" s="224"/>
      <c r="L182" s="223"/>
      <c r="M182" s="223"/>
      <c r="N182" s="223"/>
      <c r="O182" s="223"/>
      <c r="P182" s="223"/>
      <c r="Q182" s="223"/>
      <c r="R182" s="223"/>
      <c r="S182" s="223"/>
      <c r="T182" s="223"/>
      <c r="U182" s="223"/>
      <c r="V182" s="223"/>
      <c r="W182" s="223"/>
      <c r="X182" s="223"/>
      <c r="Y182" s="223"/>
      <c r="Z182" s="223"/>
      <c r="AA182" s="223"/>
      <c r="AB182" s="223"/>
      <c r="AC182" s="223"/>
      <c r="AD182" s="223"/>
      <c r="AE182" s="223"/>
      <c r="AF182" s="223"/>
      <c r="AG182" s="223"/>
      <c r="AH182" s="223"/>
      <c r="AI182" s="223"/>
      <c r="AJ182" s="223"/>
      <c r="AK182" s="223"/>
      <c r="AL182" s="223"/>
      <c r="AM182" s="223"/>
      <c r="AN182" s="223"/>
      <c r="AO182" s="223"/>
      <c r="AP182" s="223"/>
      <c r="AQ182" s="223"/>
      <c r="AR182" s="223"/>
      <c r="AS182" s="223"/>
      <c r="AT182" s="223"/>
      <c r="AU182" s="223"/>
      <c r="AV182" s="223"/>
      <c r="AW182" s="223"/>
      <c r="AX182" s="223"/>
      <c r="AY182" s="223"/>
      <c r="AZ182" s="223"/>
      <c r="BA182" s="223"/>
      <c r="BB182" s="223"/>
      <c r="BC182" s="223"/>
      <c r="BD182" s="223"/>
      <c r="BE182" s="223"/>
      <c r="BF182" s="223"/>
      <c r="BG182" s="223"/>
      <c r="BH182" s="223"/>
      <c r="BI182" s="223"/>
      <c r="BJ182" s="223"/>
      <c r="BK182" s="223"/>
      <c r="BL182" s="223"/>
      <c r="BM182" s="223"/>
      <c r="BN182" s="223"/>
      <c r="BO182" s="223"/>
      <c r="BP182" s="223"/>
      <c r="BQ182" s="223"/>
      <c r="BR182" s="223"/>
      <c r="BS182" s="223"/>
      <c r="BT182" s="223"/>
      <c r="BU182" s="223"/>
    </row>
    <row r="183" spans="1:73" x14ac:dyDescent="0.15">
      <c r="A183" s="223"/>
      <c r="B183" s="223"/>
      <c r="C183" s="223"/>
      <c r="D183" s="223"/>
      <c r="E183" s="223"/>
      <c r="F183" s="223"/>
      <c r="G183" s="223"/>
      <c r="H183" s="223"/>
      <c r="I183" s="223"/>
      <c r="J183" s="223"/>
      <c r="K183" s="224"/>
      <c r="L183" s="223"/>
      <c r="M183" s="223"/>
      <c r="N183" s="223"/>
      <c r="O183" s="223"/>
      <c r="P183" s="223"/>
      <c r="Q183" s="223"/>
      <c r="R183" s="223"/>
      <c r="S183" s="223"/>
      <c r="T183" s="223"/>
      <c r="U183" s="223"/>
      <c r="V183" s="223"/>
      <c r="W183" s="223"/>
      <c r="X183" s="223"/>
      <c r="Y183" s="223"/>
      <c r="Z183" s="223"/>
      <c r="AA183" s="223"/>
      <c r="AB183" s="223"/>
      <c r="AC183" s="223"/>
      <c r="AD183" s="223"/>
      <c r="AE183" s="223"/>
      <c r="AF183" s="223"/>
      <c r="AG183" s="223"/>
      <c r="AH183" s="223"/>
      <c r="AI183" s="223"/>
      <c r="AJ183" s="223"/>
      <c r="AK183" s="223"/>
      <c r="AL183" s="223"/>
      <c r="AM183" s="223"/>
      <c r="AN183" s="223"/>
      <c r="AO183" s="223"/>
      <c r="AP183" s="223"/>
      <c r="AQ183" s="223"/>
      <c r="AR183" s="223"/>
      <c r="AS183" s="223"/>
      <c r="AT183" s="223"/>
      <c r="AU183" s="223"/>
      <c r="AV183" s="223"/>
      <c r="AW183" s="223"/>
      <c r="AX183" s="223"/>
      <c r="AY183" s="223"/>
      <c r="AZ183" s="223"/>
      <c r="BA183" s="223"/>
      <c r="BB183" s="223"/>
      <c r="BC183" s="223"/>
      <c r="BD183" s="223"/>
      <c r="BE183" s="223"/>
      <c r="BF183" s="223"/>
      <c r="BG183" s="223"/>
      <c r="BH183" s="223"/>
      <c r="BI183" s="223"/>
      <c r="BJ183" s="223"/>
      <c r="BK183" s="223"/>
      <c r="BL183" s="223"/>
      <c r="BM183" s="223"/>
      <c r="BN183" s="223"/>
      <c r="BO183" s="223"/>
      <c r="BP183" s="223"/>
      <c r="BQ183" s="223"/>
      <c r="BR183" s="223"/>
      <c r="BS183" s="223"/>
      <c r="BT183" s="223"/>
      <c r="BU183" s="223"/>
    </row>
    <row r="184" spans="1:73" x14ac:dyDescent="0.15">
      <c r="A184" s="223"/>
      <c r="B184" s="223"/>
      <c r="C184" s="223"/>
      <c r="D184" s="223"/>
      <c r="E184" s="223"/>
      <c r="F184" s="223"/>
      <c r="G184" s="223"/>
      <c r="H184" s="223"/>
      <c r="I184" s="223"/>
      <c r="J184" s="223"/>
      <c r="K184" s="224"/>
      <c r="L184" s="223"/>
      <c r="M184" s="223"/>
      <c r="N184" s="223"/>
      <c r="O184" s="223"/>
      <c r="P184" s="223"/>
      <c r="Q184" s="223"/>
      <c r="R184" s="223"/>
      <c r="S184" s="223"/>
      <c r="T184" s="223"/>
      <c r="U184" s="223"/>
      <c r="V184" s="223"/>
      <c r="W184" s="223"/>
      <c r="X184" s="223"/>
      <c r="Y184" s="223"/>
      <c r="Z184" s="223"/>
      <c r="AA184" s="223"/>
      <c r="AB184" s="223"/>
      <c r="AC184" s="223"/>
      <c r="AD184" s="223"/>
      <c r="AE184" s="223"/>
      <c r="AF184" s="223"/>
      <c r="AG184" s="223"/>
      <c r="AH184" s="223"/>
      <c r="AI184" s="223"/>
      <c r="AJ184" s="223"/>
      <c r="AK184" s="223"/>
      <c r="AL184" s="223"/>
      <c r="AM184" s="223"/>
      <c r="AN184" s="223"/>
      <c r="AO184" s="223"/>
      <c r="AP184" s="223"/>
      <c r="AQ184" s="223"/>
      <c r="AR184" s="223"/>
      <c r="AS184" s="223"/>
      <c r="AT184" s="223"/>
      <c r="AU184" s="223"/>
      <c r="AV184" s="223"/>
      <c r="AW184" s="223"/>
      <c r="AX184" s="223"/>
      <c r="AY184" s="223"/>
      <c r="AZ184" s="223"/>
      <c r="BA184" s="223"/>
      <c r="BB184" s="223"/>
      <c r="BC184" s="223"/>
      <c r="BD184" s="223"/>
      <c r="BE184" s="223"/>
      <c r="BF184" s="223"/>
      <c r="BG184" s="223"/>
      <c r="BH184" s="223"/>
      <c r="BI184" s="223"/>
      <c r="BJ184" s="223"/>
      <c r="BK184" s="223"/>
      <c r="BL184" s="223"/>
      <c r="BM184" s="223"/>
      <c r="BN184" s="223"/>
      <c r="BO184" s="223"/>
      <c r="BP184" s="223"/>
      <c r="BQ184" s="223"/>
      <c r="BR184" s="223"/>
      <c r="BS184" s="223"/>
      <c r="BT184" s="223"/>
      <c r="BU184" s="223"/>
    </row>
    <row r="185" spans="1:73" x14ac:dyDescent="0.15">
      <c r="A185" s="223"/>
      <c r="B185" s="223"/>
      <c r="C185" s="223"/>
      <c r="D185" s="223"/>
      <c r="E185" s="223"/>
      <c r="F185" s="223"/>
      <c r="G185" s="223"/>
      <c r="H185" s="223"/>
      <c r="I185" s="223"/>
      <c r="J185" s="223"/>
      <c r="K185" s="224"/>
      <c r="L185" s="223"/>
      <c r="M185" s="223"/>
      <c r="N185" s="223"/>
      <c r="O185" s="223"/>
      <c r="P185" s="223"/>
      <c r="Q185" s="223"/>
      <c r="R185" s="223"/>
      <c r="S185" s="223"/>
      <c r="T185" s="223"/>
      <c r="U185" s="223"/>
      <c r="V185" s="223"/>
      <c r="W185" s="223"/>
      <c r="X185" s="223"/>
      <c r="Y185" s="223"/>
      <c r="Z185" s="223"/>
      <c r="AA185" s="223"/>
      <c r="AB185" s="223"/>
      <c r="AC185" s="223"/>
      <c r="AD185" s="223"/>
      <c r="AE185" s="223"/>
      <c r="AF185" s="223"/>
      <c r="AG185" s="223"/>
      <c r="AH185" s="223"/>
      <c r="AI185" s="223"/>
      <c r="AJ185" s="223"/>
      <c r="AK185" s="223"/>
      <c r="AL185" s="223"/>
      <c r="AM185" s="223"/>
      <c r="AN185" s="223"/>
      <c r="AO185" s="223"/>
      <c r="AP185" s="223"/>
      <c r="AQ185" s="223"/>
      <c r="AR185" s="223"/>
      <c r="AS185" s="223"/>
      <c r="AT185" s="223"/>
      <c r="AU185" s="223"/>
      <c r="AV185" s="223"/>
      <c r="AW185" s="223"/>
      <c r="AX185" s="223"/>
      <c r="AY185" s="223"/>
      <c r="AZ185" s="223"/>
      <c r="BA185" s="223"/>
      <c r="BB185" s="223"/>
      <c r="BC185" s="223"/>
      <c r="BD185" s="223"/>
      <c r="BE185" s="223"/>
      <c r="BF185" s="223"/>
      <c r="BG185" s="223"/>
      <c r="BH185" s="223"/>
      <c r="BI185" s="223"/>
      <c r="BJ185" s="223"/>
      <c r="BK185" s="223"/>
      <c r="BL185" s="223"/>
      <c r="BM185" s="223"/>
      <c r="BN185" s="223"/>
      <c r="BO185" s="223"/>
      <c r="BP185" s="223"/>
      <c r="BQ185" s="223"/>
      <c r="BR185" s="223"/>
      <c r="BS185" s="223"/>
      <c r="BT185" s="223"/>
      <c r="BU185" s="223"/>
    </row>
    <row r="186" spans="1:73" x14ac:dyDescent="0.15">
      <c r="A186" s="223"/>
      <c r="B186" s="223"/>
      <c r="C186" s="223"/>
      <c r="D186" s="223"/>
      <c r="E186" s="223"/>
      <c r="F186" s="223"/>
      <c r="G186" s="223"/>
      <c r="H186" s="223"/>
      <c r="I186" s="223"/>
      <c r="J186" s="223"/>
      <c r="K186" s="224"/>
      <c r="L186" s="223"/>
      <c r="M186" s="223"/>
      <c r="N186" s="223"/>
      <c r="O186" s="223"/>
      <c r="P186" s="223"/>
      <c r="Q186" s="223"/>
      <c r="R186" s="223"/>
      <c r="S186" s="223"/>
      <c r="T186" s="223"/>
      <c r="U186" s="223"/>
      <c r="V186" s="223"/>
      <c r="W186" s="223"/>
      <c r="X186" s="223"/>
      <c r="Y186" s="223"/>
      <c r="Z186" s="223"/>
      <c r="AA186" s="223"/>
      <c r="AB186" s="223"/>
      <c r="AC186" s="223"/>
      <c r="AD186" s="223"/>
      <c r="AE186" s="223"/>
      <c r="AF186" s="223"/>
      <c r="AG186" s="223"/>
      <c r="AH186" s="223"/>
      <c r="AI186" s="223"/>
      <c r="AJ186" s="223"/>
      <c r="AK186" s="223"/>
      <c r="AL186" s="223"/>
      <c r="AM186" s="223"/>
      <c r="AN186" s="223"/>
      <c r="AO186" s="223"/>
      <c r="AP186" s="223"/>
      <c r="AQ186" s="223"/>
      <c r="AR186" s="223"/>
      <c r="AS186" s="223"/>
      <c r="AT186" s="223"/>
      <c r="AU186" s="223"/>
      <c r="AV186" s="223"/>
      <c r="AW186" s="223"/>
      <c r="AX186" s="223"/>
      <c r="AY186" s="223"/>
      <c r="AZ186" s="223"/>
      <c r="BA186" s="223"/>
      <c r="BB186" s="223"/>
      <c r="BC186" s="223"/>
      <c r="BD186" s="223"/>
      <c r="BE186" s="223"/>
      <c r="BF186" s="223"/>
      <c r="BG186" s="223"/>
      <c r="BH186" s="223"/>
      <c r="BI186" s="223"/>
      <c r="BJ186" s="223"/>
      <c r="BK186" s="223"/>
      <c r="BL186" s="223"/>
      <c r="BM186" s="223"/>
      <c r="BN186" s="223"/>
      <c r="BO186" s="223"/>
      <c r="BP186" s="223"/>
      <c r="BQ186" s="223"/>
      <c r="BR186" s="223"/>
      <c r="BS186" s="223"/>
      <c r="BT186" s="223"/>
      <c r="BU186" s="223"/>
    </row>
    <row r="187" spans="1:73" x14ac:dyDescent="0.15">
      <c r="A187" s="223"/>
      <c r="B187" s="223"/>
      <c r="C187" s="223"/>
      <c r="D187" s="223"/>
      <c r="E187" s="223"/>
      <c r="F187" s="223"/>
      <c r="G187" s="223"/>
      <c r="H187" s="223"/>
      <c r="I187" s="223"/>
      <c r="J187" s="223"/>
      <c r="K187" s="224"/>
      <c r="L187" s="223"/>
      <c r="M187" s="223"/>
      <c r="N187" s="223"/>
      <c r="O187" s="223"/>
      <c r="P187" s="223"/>
      <c r="Q187" s="223"/>
      <c r="R187" s="223"/>
      <c r="S187" s="223"/>
      <c r="T187" s="223"/>
      <c r="U187" s="223"/>
      <c r="V187" s="223"/>
      <c r="W187" s="223"/>
      <c r="X187" s="223"/>
      <c r="Y187" s="223"/>
      <c r="Z187" s="223"/>
      <c r="AA187" s="223"/>
      <c r="AB187" s="223"/>
      <c r="AC187" s="223"/>
      <c r="AD187" s="223"/>
      <c r="AE187" s="223"/>
      <c r="AF187" s="223"/>
      <c r="AG187" s="223"/>
      <c r="AH187" s="223"/>
      <c r="AI187" s="223"/>
      <c r="AJ187" s="223"/>
      <c r="AK187" s="223"/>
      <c r="AL187" s="223"/>
      <c r="AM187" s="223"/>
      <c r="AN187" s="223"/>
      <c r="AO187" s="223"/>
      <c r="AP187" s="223"/>
      <c r="AQ187" s="223"/>
      <c r="AR187" s="223"/>
      <c r="AS187" s="223"/>
      <c r="AT187" s="223"/>
      <c r="AU187" s="223"/>
      <c r="AV187" s="223"/>
      <c r="AW187" s="223"/>
      <c r="AX187" s="223"/>
      <c r="AY187" s="223"/>
      <c r="AZ187" s="223"/>
      <c r="BA187" s="223"/>
      <c r="BB187" s="223"/>
      <c r="BC187" s="223"/>
      <c r="BD187" s="223"/>
      <c r="BE187" s="223"/>
      <c r="BF187" s="223"/>
      <c r="BG187" s="223"/>
      <c r="BH187" s="223"/>
      <c r="BI187" s="223"/>
      <c r="BJ187" s="223"/>
      <c r="BK187" s="223"/>
      <c r="BL187" s="223"/>
      <c r="BM187" s="223"/>
      <c r="BN187" s="223"/>
      <c r="BO187" s="223"/>
      <c r="BP187" s="223"/>
      <c r="BQ187" s="223"/>
      <c r="BR187" s="223"/>
      <c r="BS187" s="223"/>
      <c r="BT187" s="223"/>
      <c r="BU187" s="223"/>
    </row>
    <row r="188" spans="1:73" x14ac:dyDescent="0.15">
      <c r="A188" s="223"/>
      <c r="B188" s="223"/>
      <c r="C188" s="223"/>
      <c r="D188" s="223"/>
      <c r="E188" s="223"/>
      <c r="F188" s="223"/>
      <c r="G188" s="223"/>
      <c r="H188" s="223"/>
      <c r="I188" s="223"/>
      <c r="J188" s="223"/>
      <c r="K188" s="224"/>
      <c r="L188" s="223"/>
      <c r="M188" s="223"/>
      <c r="N188" s="223"/>
      <c r="O188" s="223"/>
      <c r="P188" s="223"/>
      <c r="Q188" s="223"/>
      <c r="R188" s="223"/>
      <c r="S188" s="223"/>
      <c r="T188" s="223"/>
      <c r="U188" s="223"/>
      <c r="V188" s="223"/>
      <c r="W188" s="223"/>
      <c r="X188" s="223"/>
      <c r="Y188" s="223"/>
      <c r="Z188" s="223"/>
      <c r="AA188" s="223"/>
      <c r="AB188" s="223"/>
      <c r="AC188" s="223"/>
      <c r="AD188" s="223"/>
      <c r="AE188" s="223"/>
      <c r="AF188" s="223"/>
      <c r="AG188" s="223"/>
      <c r="AH188" s="223"/>
      <c r="AI188" s="223"/>
      <c r="AJ188" s="223"/>
      <c r="AK188" s="223"/>
      <c r="AL188" s="223"/>
      <c r="AM188" s="223"/>
      <c r="AN188" s="223"/>
      <c r="AO188" s="223"/>
      <c r="AP188" s="223"/>
      <c r="AQ188" s="223"/>
      <c r="AR188" s="223"/>
      <c r="AS188" s="223"/>
      <c r="AT188" s="223"/>
      <c r="AU188" s="223"/>
      <c r="AV188" s="223"/>
      <c r="AW188" s="223"/>
      <c r="AX188" s="223"/>
      <c r="AY188" s="223"/>
      <c r="AZ188" s="223"/>
      <c r="BA188" s="223"/>
      <c r="BB188" s="223"/>
      <c r="BC188" s="223"/>
      <c r="BD188" s="223"/>
      <c r="BE188" s="223"/>
      <c r="BF188" s="223"/>
      <c r="BG188" s="223"/>
      <c r="BH188" s="223"/>
      <c r="BI188" s="223"/>
      <c r="BJ188" s="223"/>
      <c r="BK188" s="223"/>
      <c r="BL188" s="223"/>
      <c r="BM188" s="223"/>
      <c r="BN188" s="223"/>
      <c r="BO188" s="223"/>
      <c r="BP188" s="223"/>
      <c r="BQ188" s="223"/>
      <c r="BR188" s="223"/>
      <c r="BS188" s="223"/>
      <c r="BT188" s="223"/>
      <c r="BU188" s="223"/>
    </row>
    <row r="189" spans="1:73" x14ac:dyDescent="0.15">
      <c r="A189" s="223"/>
      <c r="B189" s="223"/>
      <c r="C189" s="223"/>
      <c r="D189" s="223"/>
      <c r="E189" s="223"/>
      <c r="F189" s="223"/>
      <c r="G189" s="223"/>
      <c r="H189" s="223"/>
      <c r="I189" s="223"/>
      <c r="J189" s="223"/>
      <c r="K189" s="224"/>
      <c r="L189" s="223"/>
      <c r="M189" s="223"/>
      <c r="N189" s="223"/>
      <c r="O189" s="223"/>
      <c r="P189" s="223"/>
      <c r="Q189" s="223"/>
      <c r="R189" s="223"/>
      <c r="S189" s="223"/>
      <c r="T189" s="223"/>
      <c r="U189" s="223"/>
      <c r="V189" s="223"/>
      <c r="W189" s="223"/>
      <c r="X189" s="223"/>
      <c r="Y189" s="223"/>
      <c r="Z189" s="223"/>
      <c r="AA189" s="223"/>
      <c r="AB189" s="223"/>
      <c r="AC189" s="223"/>
      <c r="AD189" s="223"/>
      <c r="AE189" s="223"/>
      <c r="AF189" s="223"/>
      <c r="AG189" s="223"/>
      <c r="AH189" s="223"/>
      <c r="AI189" s="223"/>
      <c r="AJ189" s="223"/>
      <c r="AK189" s="223"/>
      <c r="AL189" s="223"/>
      <c r="AM189" s="223"/>
      <c r="AN189" s="223"/>
      <c r="AO189" s="223"/>
      <c r="AP189" s="223"/>
      <c r="AQ189" s="223"/>
      <c r="AR189" s="223"/>
      <c r="AS189" s="223"/>
      <c r="AT189" s="223"/>
      <c r="AU189" s="223"/>
      <c r="AV189" s="223"/>
      <c r="AW189" s="223"/>
      <c r="AX189" s="223"/>
      <c r="AY189" s="223"/>
      <c r="AZ189" s="223"/>
      <c r="BA189" s="223"/>
      <c r="BB189" s="223"/>
      <c r="BC189" s="223"/>
      <c r="BD189" s="223"/>
      <c r="BE189" s="223"/>
      <c r="BF189" s="223"/>
      <c r="BG189" s="223"/>
      <c r="BH189" s="223"/>
      <c r="BI189" s="223"/>
      <c r="BJ189" s="223"/>
      <c r="BK189" s="223"/>
      <c r="BL189" s="223"/>
      <c r="BM189" s="223"/>
      <c r="BN189" s="223"/>
      <c r="BO189" s="223"/>
      <c r="BP189" s="223"/>
      <c r="BQ189" s="223"/>
      <c r="BR189" s="223"/>
      <c r="BS189" s="223"/>
      <c r="BT189" s="223"/>
      <c r="BU189" s="223"/>
    </row>
    <row r="190" spans="1:73" x14ac:dyDescent="0.15">
      <c r="A190" s="223"/>
      <c r="B190" s="223"/>
      <c r="C190" s="223"/>
      <c r="D190" s="223"/>
      <c r="E190" s="223"/>
      <c r="F190" s="223"/>
      <c r="G190" s="223"/>
      <c r="H190" s="223"/>
      <c r="I190" s="223"/>
      <c r="J190" s="223"/>
      <c r="K190" s="224"/>
      <c r="L190" s="223"/>
      <c r="M190" s="223"/>
      <c r="N190" s="223"/>
      <c r="O190" s="223"/>
      <c r="P190" s="223"/>
      <c r="Q190" s="223"/>
      <c r="R190" s="223"/>
      <c r="S190" s="223"/>
      <c r="T190" s="223"/>
      <c r="U190" s="223"/>
      <c r="V190" s="223"/>
      <c r="W190" s="223"/>
      <c r="X190" s="223"/>
      <c r="Y190" s="223"/>
      <c r="Z190" s="223"/>
      <c r="AA190" s="223"/>
      <c r="AB190" s="223"/>
      <c r="AC190" s="223"/>
      <c r="AD190" s="223"/>
      <c r="AE190" s="223"/>
      <c r="AF190" s="223"/>
      <c r="AG190" s="223"/>
      <c r="AH190" s="223"/>
      <c r="AI190" s="223"/>
      <c r="AJ190" s="223"/>
      <c r="AK190" s="223"/>
      <c r="AL190" s="223"/>
      <c r="AM190" s="223"/>
      <c r="AN190" s="223"/>
      <c r="AO190" s="223"/>
      <c r="AP190" s="223"/>
      <c r="AQ190" s="223"/>
      <c r="AR190" s="223"/>
      <c r="AS190" s="223"/>
      <c r="AT190" s="223"/>
      <c r="AU190" s="223"/>
      <c r="AV190" s="223"/>
      <c r="AW190" s="223"/>
      <c r="AX190" s="223"/>
      <c r="AY190" s="223"/>
      <c r="AZ190" s="223"/>
      <c r="BA190" s="223"/>
      <c r="BB190" s="223"/>
      <c r="BC190" s="223"/>
      <c r="BD190" s="223"/>
      <c r="BE190" s="223"/>
      <c r="BF190" s="223"/>
      <c r="BG190" s="223"/>
      <c r="BH190" s="223"/>
      <c r="BI190" s="223"/>
      <c r="BJ190" s="223"/>
      <c r="BK190" s="223"/>
      <c r="BL190" s="223"/>
      <c r="BM190" s="223"/>
      <c r="BN190" s="223"/>
      <c r="BO190" s="223"/>
      <c r="BP190" s="223"/>
      <c r="BQ190" s="223"/>
      <c r="BR190" s="223"/>
      <c r="BS190" s="223"/>
      <c r="BT190" s="223"/>
      <c r="BU190" s="223"/>
    </row>
    <row r="191" spans="1:73" x14ac:dyDescent="0.15">
      <c r="A191" s="223"/>
      <c r="B191" s="223"/>
      <c r="C191" s="223"/>
      <c r="D191" s="223"/>
      <c r="E191" s="223"/>
      <c r="F191" s="223"/>
      <c r="G191" s="223"/>
      <c r="H191" s="223"/>
      <c r="I191" s="223"/>
      <c r="J191" s="223"/>
      <c r="K191" s="224"/>
      <c r="L191" s="223"/>
      <c r="M191" s="223"/>
      <c r="N191" s="223"/>
      <c r="O191" s="223"/>
      <c r="P191" s="223"/>
      <c r="Q191" s="223"/>
      <c r="R191" s="223"/>
      <c r="S191" s="223"/>
      <c r="T191" s="223"/>
      <c r="U191" s="223"/>
      <c r="V191" s="223"/>
      <c r="W191" s="223"/>
      <c r="X191" s="223"/>
      <c r="Y191" s="223"/>
      <c r="Z191" s="223"/>
      <c r="AA191" s="223"/>
      <c r="AB191" s="223"/>
      <c r="AC191" s="223"/>
      <c r="AD191" s="223"/>
      <c r="AE191" s="223"/>
      <c r="AF191" s="223"/>
      <c r="AG191" s="223"/>
      <c r="AH191" s="223"/>
      <c r="AI191" s="223"/>
      <c r="AJ191" s="223"/>
      <c r="AK191" s="223"/>
      <c r="AL191" s="223"/>
      <c r="AM191" s="223"/>
      <c r="AN191" s="223"/>
      <c r="AO191" s="223"/>
      <c r="AP191" s="223"/>
      <c r="AQ191" s="223"/>
      <c r="AR191" s="223"/>
      <c r="AS191" s="223"/>
      <c r="AT191" s="223"/>
      <c r="AU191" s="223"/>
      <c r="AV191" s="223"/>
      <c r="AW191" s="223"/>
      <c r="AX191" s="223"/>
      <c r="AY191" s="223"/>
      <c r="AZ191" s="223"/>
      <c r="BA191" s="223"/>
      <c r="BB191" s="223"/>
      <c r="BC191" s="223"/>
      <c r="BD191" s="223"/>
      <c r="BE191" s="223"/>
      <c r="BF191" s="223"/>
      <c r="BG191" s="223"/>
      <c r="BH191" s="223"/>
      <c r="BI191" s="223"/>
      <c r="BJ191" s="223"/>
      <c r="BK191" s="223"/>
      <c r="BL191" s="223"/>
      <c r="BM191" s="223"/>
      <c r="BN191" s="223"/>
      <c r="BO191" s="223"/>
      <c r="BP191" s="223"/>
      <c r="BQ191" s="223"/>
      <c r="BR191" s="223"/>
      <c r="BS191" s="223"/>
      <c r="BT191" s="223"/>
      <c r="BU191" s="223"/>
    </row>
    <row r="192" spans="1:73" x14ac:dyDescent="0.15">
      <c r="A192" s="223"/>
      <c r="B192" s="223"/>
      <c r="C192" s="223"/>
      <c r="D192" s="223"/>
      <c r="E192" s="223"/>
      <c r="F192" s="223"/>
      <c r="G192" s="223"/>
      <c r="H192" s="223"/>
      <c r="I192" s="223"/>
      <c r="J192" s="223"/>
      <c r="K192" s="224"/>
      <c r="L192" s="223"/>
      <c r="M192" s="223"/>
      <c r="N192" s="223"/>
      <c r="O192" s="223"/>
      <c r="P192" s="223"/>
      <c r="Q192" s="223"/>
      <c r="R192" s="223"/>
      <c r="S192" s="223"/>
      <c r="T192" s="223"/>
      <c r="U192" s="223"/>
      <c r="V192" s="223"/>
      <c r="W192" s="223"/>
      <c r="X192" s="223"/>
      <c r="Y192" s="223"/>
      <c r="Z192" s="223"/>
      <c r="AA192" s="223"/>
      <c r="AB192" s="223"/>
      <c r="AC192" s="223"/>
      <c r="AD192" s="223"/>
      <c r="AE192" s="223"/>
      <c r="AF192" s="223"/>
      <c r="AG192" s="223"/>
      <c r="AH192" s="223"/>
      <c r="AI192" s="223"/>
      <c r="AJ192" s="223"/>
      <c r="AK192" s="223"/>
      <c r="AL192" s="223"/>
      <c r="AM192" s="223"/>
      <c r="AN192" s="223"/>
      <c r="AO192" s="223"/>
      <c r="AP192" s="223"/>
      <c r="AQ192" s="223"/>
      <c r="AR192" s="223"/>
      <c r="AS192" s="223"/>
      <c r="AT192" s="223"/>
      <c r="AU192" s="223"/>
      <c r="AV192" s="223"/>
      <c r="AW192" s="223"/>
      <c r="AX192" s="223"/>
      <c r="AY192" s="223"/>
      <c r="AZ192" s="223"/>
      <c r="BA192" s="223"/>
      <c r="BB192" s="223"/>
      <c r="BC192" s="223"/>
      <c r="BD192" s="223"/>
      <c r="BE192" s="223"/>
      <c r="BF192" s="223"/>
      <c r="BG192" s="223"/>
      <c r="BH192" s="223"/>
      <c r="BI192" s="223"/>
      <c r="BJ192" s="223"/>
      <c r="BK192" s="223"/>
      <c r="BL192" s="223"/>
      <c r="BM192" s="223"/>
      <c r="BN192" s="223"/>
      <c r="BO192" s="223"/>
      <c r="BP192" s="223"/>
      <c r="BQ192" s="223"/>
      <c r="BR192" s="223"/>
      <c r="BS192" s="223"/>
      <c r="BT192" s="223"/>
      <c r="BU192" s="223"/>
    </row>
    <row r="193" spans="1:73" x14ac:dyDescent="0.15">
      <c r="A193" s="223"/>
      <c r="B193" s="223"/>
      <c r="C193" s="223"/>
      <c r="D193" s="223"/>
      <c r="E193" s="223"/>
      <c r="F193" s="223"/>
      <c r="G193" s="223"/>
      <c r="H193" s="223"/>
      <c r="I193" s="223"/>
      <c r="J193" s="223"/>
      <c r="K193" s="224"/>
      <c r="L193" s="223"/>
      <c r="M193" s="223"/>
      <c r="N193" s="223"/>
      <c r="O193" s="223"/>
      <c r="P193" s="223"/>
      <c r="Q193" s="223"/>
      <c r="R193" s="223"/>
      <c r="S193" s="223"/>
      <c r="T193" s="223"/>
      <c r="U193" s="223"/>
      <c r="V193" s="223"/>
      <c r="W193" s="223"/>
      <c r="X193" s="223"/>
      <c r="Y193" s="223"/>
      <c r="Z193" s="223"/>
      <c r="AA193" s="223"/>
      <c r="AB193" s="223"/>
      <c r="AC193" s="223"/>
      <c r="AD193" s="223"/>
      <c r="AE193" s="223"/>
      <c r="AF193" s="223"/>
      <c r="AG193" s="223"/>
      <c r="AH193" s="223"/>
      <c r="AI193" s="223"/>
      <c r="AJ193" s="223"/>
      <c r="AK193" s="223"/>
      <c r="AL193" s="223"/>
      <c r="AM193" s="223"/>
      <c r="AN193" s="223"/>
      <c r="AO193" s="223"/>
      <c r="AP193" s="223"/>
      <c r="AQ193" s="223"/>
      <c r="AR193" s="223"/>
      <c r="AS193" s="223"/>
      <c r="AT193" s="223"/>
      <c r="AU193" s="223"/>
      <c r="AV193" s="223"/>
      <c r="AW193" s="223"/>
      <c r="AX193" s="223"/>
      <c r="AY193" s="223"/>
      <c r="AZ193" s="223"/>
      <c r="BA193" s="223"/>
      <c r="BB193" s="223"/>
      <c r="BC193" s="223"/>
      <c r="BD193" s="223"/>
      <c r="BE193" s="223"/>
      <c r="BF193" s="223"/>
      <c r="BG193" s="223"/>
      <c r="BH193" s="223"/>
      <c r="BI193" s="223"/>
      <c r="BJ193" s="223"/>
      <c r="BK193" s="223"/>
      <c r="BL193" s="223"/>
      <c r="BM193" s="223"/>
      <c r="BN193" s="223"/>
      <c r="BO193" s="223"/>
      <c r="BP193" s="223"/>
      <c r="BQ193" s="223"/>
      <c r="BR193" s="223"/>
      <c r="BS193" s="223"/>
      <c r="BT193" s="223"/>
      <c r="BU193" s="223"/>
    </row>
    <row r="194" spans="1:73" x14ac:dyDescent="0.15">
      <c r="A194" s="223"/>
      <c r="B194" s="223"/>
      <c r="C194" s="223"/>
      <c r="D194" s="223"/>
      <c r="E194" s="223"/>
      <c r="F194" s="223"/>
      <c r="G194" s="223"/>
      <c r="H194" s="223"/>
      <c r="I194" s="223"/>
      <c r="J194" s="223"/>
      <c r="K194" s="224"/>
      <c r="L194" s="223"/>
      <c r="M194" s="223"/>
      <c r="N194" s="223"/>
      <c r="O194" s="223"/>
      <c r="P194" s="223"/>
      <c r="Q194" s="223"/>
      <c r="R194" s="223"/>
      <c r="S194" s="223"/>
      <c r="T194" s="223"/>
      <c r="U194" s="223"/>
      <c r="V194" s="223"/>
      <c r="W194" s="223"/>
      <c r="X194" s="223"/>
      <c r="Y194" s="223"/>
      <c r="Z194" s="223"/>
      <c r="AA194" s="223"/>
      <c r="AB194" s="223"/>
      <c r="AC194" s="223"/>
      <c r="AD194" s="223"/>
      <c r="AE194" s="223"/>
      <c r="AF194" s="223"/>
      <c r="AG194" s="223"/>
      <c r="AH194" s="223"/>
      <c r="AI194" s="223"/>
      <c r="AJ194" s="223"/>
      <c r="AK194" s="223"/>
      <c r="AL194" s="223"/>
      <c r="AM194" s="223"/>
      <c r="AN194" s="223"/>
      <c r="AO194" s="223"/>
      <c r="AP194" s="223"/>
      <c r="AQ194" s="223"/>
      <c r="AR194" s="223"/>
      <c r="AS194" s="223"/>
      <c r="AT194" s="223"/>
      <c r="AU194" s="223"/>
      <c r="AV194" s="223"/>
      <c r="AW194" s="223"/>
      <c r="AX194" s="223"/>
      <c r="AY194" s="223"/>
      <c r="AZ194" s="223"/>
      <c r="BA194" s="223"/>
      <c r="BB194" s="223"/>
      <c r="BC194" s="223"/>
      <c r="BD194" s="223"/>
      <c r="BE194" s="223"/>
      <c r="BF194" s="223"/>
      <c r="BG194" s="223"/>
      <c r="BH194" s="223"/>
      <c r="BI194" s="223"/>
      <c r="BJ194" s="223"/>
      <c r="BK194" s="223"/>
      <c r="BL194" s="223"/>
      <c r="BM194" s="223"/>
      <c r="BN194" s="223"/>
      <c r="BO194" s="223"/>
      <c r="BP194" s="223"/>
      <c r="BQ194" s="223"/>
      <c r="BR194" s="223"/>
      <c r="BS194" s="223"/>
      <c r="BT194" s="223"/>
      <c r="BU194" s="223"/>
    </row>
    <row r="195" spans="1:73" x14ac:dyDescent="0.15">
      <c r="A195" s="223"/>
      <c r="B195" s="223"/>
      <c r="C195" s="223"/>
      <c r="D195" s="223"/>
      <c r="E195" s="223"/>
      <c r="F195" s="223"/>
      <c r="G195" s="223"/>
      <c r="H195" s="223"/>
      <c r="I195" s="223"/>
      <c r="J195" s="223"/>
      <c r="K195" s="224"/>
      <c r="L195" s="223"/>
      <c r="M195" s="223"/>
      <c r="N195" s="223"/>
      <c r="O195" s="223"/>
      <c r="P195" s="223"/>
      <c r="Q195" s="223"/>
      <c r="R195" s="223"/>
      <c r="S195" s="223"/>
      <c r="T195" s="223"/>
      <c r="U195" s="223"/>
      <c r="V195" s="223"/>
      <c r="W195" s="223"/>
      <c r="X195" s="223"/>
      <c r="Y195" s="223"/>
      <c r="Z195" s="223"/>
      <c r="AA195" s="223"/>
      <c r="AB195" s="223"/>
      <c r="AC195" s="223"/>
      <c r="AD195" s="223"/>
      <c r="AE195" s="223"/>
      <c r="AF195" s="223"/>
      <c r="AG195" s="223"/>
      <c r="AH195" s="223"/>
      <c r="AI195" s="223"/>
      <c r="AJ195" s="223"/>
      <c r="AK195" s="223"/>
      <c r="AL195" s="223"/>
      <c r="AM195" s="223"/>
      <c r="AN195" s="223"/>
      <c r="AO195" s="223"/>
      <c r="AP195" s="223"/>
      <c r="AQ195" s="223"/>
      <c r="AR195" s="223"/>
      <c r="AS195" s="223"/>
      <c r="AT195" s="223"/>
      <c r="AU195" s="223"/>
      <c r="AV195" s="223"/>
      <c r="AW195" s="223"/>
      <c r="AX195" s="223"/>
      <c r="AY195" s="223"/>
      <c r="AZ195" s="223"/>
      <c r="BA195" s="223"/>
      <c r="BB195" s="223"/>
      <c r="BC195" s="223"/>
      <c r="BD195" s="223"/>
      <c r="BE195" s="223"/>
      <c r="BF195" s="223"/>
      <c r="BG195" s="223"/>
      <c r="BH195" s="223"/>
      <c r="BI195" s="223"/>
      <c r="BJ195" s="223"/>
      <c r="BK195" s="223"/>
      <c r="BL195" s="223"/>
      <c r="BM195" s="223"/>
      <c r="BN195" s="223"/>
      <c r="BO195" s="223"/>
      <c r="BP195" s="223"/>
      <c r="BQ195" s="223"/>
      <c r="BR195" s="223"/>
      <c r="BS195" s="223"/>
      <c r="BT195" s="223"/>
      <c r="BU195" s="223"/>
    </row>
    <row r="196" spans="1:73" x14ac:dyDescent="0.15">
      <c r="A196" s="223"/>
      <c r="B196" s="223"/>
      <c r="C196" s="223"/>
      <c r="D196" s="223"/>
      <c r="E196" s="223"/>
      <c r="F196" s="223"/>
      <c r="G196" s="223"/>
      <c r="H196" s="223"/>
      <c r="I196" s="223"/>
      <c r="J196" s="223"/>
      <c r="K196" s="224"/>
      <c r="L196" s="223"/>
      <c r="M196" s="223"/>
      <c r="N196" s="223"/>
      <c r="O196" s="223"/>
      <c r="P196" s="223"/>
      <c r="Q196" s="223"/>
      <c r="R196" s="223"/>
      <c r="S196" s="223"/>
      <c r="T196" s="223"/>
      <c r="U196" s="223"/>
      <c r="V196" s="223"/>
      <c r="W196" s="223"/>
      <c r="X196" s="223"/>
      <c r="Y196" s="223"/>
      <c r="Z196" s="223"/>
      <c r="AA196" s="223"/>
      <c r="AB196" s="223"/>
      <c r="AC196" s="223"/>
      <c r="AD196" s="223"/>
      <c r="AE196" s="223"/>
      <c r="AF196" s="223"/>
      <c r="AG196" s="223"/>
      <c r="AH196" s="223"/>
      <c r="AI196" s="223"/>
      <c r="AJ196" s="223"/>
      <c r="AK196" s="223"/>
      <c r="AL196" s="223"/>
      <c r="AM196" s="223"/>
      <c r="AN196" s="223"/>
      <c r="AO196" s="223"/>
      <c r="AP196" s="223"/>
      <c r="AQ196" s="223"/>
      <c r="AR196" s="223"/>
      <c r="AS196" s="223"/>
      <c r="AT196" s="223"/>
      <c r="AU196" s="223"/>
      <c r="AV196" s="223"/>
      <c r="AW196" s="223"/>
      <c r="AX196" s="223"/>
      <c r="AY196" s="223"/>
      <c r="AZ196" s="223"/>
      <c r="BA196" s="223"/>
      <c r="BB196" s="223"/>
      <c r="BC196" s="223"/>
      <c r="BD196" s="223"/>
      <c r="BE196" s="223"/>
      <c r="BF196" s="223"/>
      <c r="BG196" s="223"/>
      <c r="BH196" s="223"/>
      <c r="BI196" s="223"/>
      <c r="BJ196" s="223"/>
      <c r="BK196" s="223"/>
      <c r="BL196" s="223"/>
      <c r="BM196" s="223"/>
      <c r="BN196" s="223"/>
      <c r="BO196" s="223"/>
      <c r="BP196" s="223"/>
      <c r="BQ196" s="223"/>
      <c r="BR196" s="223"/>
      <c r="BS196" s="223"/>
      <c r="BT196" s="223"/>
      <c r="BU196" s="223"/>
    </row>
    <row r="197" spans="1:73" x14ac:dyDescent="0.15">
      <c r="A197" s="223"/>
      <c r="B197" s="223"/>
      <c r="C197" s="223"/>
      <c r="D197" s="223"/>
      <c r="E197" s="223"/>
      <c r="F197" s="223"/>
      <c r="G197" s="223"/>
      <c r="H197" s="223"/>
      <c r="I197" s="223"/>
      <c r="J197" s="223"/>
      <c r="K197" s="224"/>
      <c r="L197" s="223"/>
      <c r="M197" s="223"/>
      <c r="N197" s="223"/>
      <c r="O197" s="223"/>
      <c r="P197" s="223"/>
      <c r="Q197" s="223"/>
      <c r="R197" s="223"/>
      <c r="S197" s="223"/>
      <c r="T197" s="223"/>
      <c r="U197" s="223"/>
      <c r="V197" s="223"/>
      <c r="W197" s="223"/>
      <c r="X197" s="223"/>
      <c r="Y197" s="223"/>
      <c r="Z197" s="223"/>
      <c r="AA197" s="223"/>
      <c r="AB197" s="223"/>
      <c r="AC197" s="223"/>
      <c r="AD197" s="223"/>
      <c r="AE197" s="223"/>
      <c r="AF197" s="223"/>
      <c r="AG197" s="223"/>
      <c r="AH197" s="223"/>
      <c r="AI197" s="223"/>
      <c r="AJ197" s="223"/>
      <c r="AK197" s="223"/>
      <c r="AL197" s="223"/>
      <c r="AM197" s="223"/>
      <c r="AN197" s="223"/>
      <c r="AO197" s="223"/>
      <c r="AP197" s="223"/>
      <c r="AQ197" s="223"/>
      <c r="AR197" s="223"/>
      <c r="AS197" s="223"/>
      <c r="AT197" s="223"/>
      <c r="AU197" s="223"/>
      <c r="AV197" s="223"/>
      <c r="AW197" s="223"/>
      <c r="AX197" s="223"/>
      <c r="AY197" s="223"/>
      <c r="AZ197" s="223"/>
      <c r="BA197" s="223"/>
      <c r="BB197" s="223"/>
      <c r="BC197" s="223"/>
      <c r="BD197" s="223"/>
      <c r="BE197" s="223"/>
      <c r="BF197" s="223"/>
      <c r="BG197" s="223"/>
      <c r="BH197" s="223"/>
      <c r="BI197" s="223"/>
      <c r="BJ197" s="223"/>
      <c r="BK197" s="223"/>
      <c r="BL197" s="223"/>
      <c r="BM197" s="223"/>
      <c r="BN197" s="223"/>
      <c r="BO197" s="223"/>
      <c r="BP197" s="223"/>
      <c r="BQ197" s="223"/>
      <c r="BR197" s="223"/>
      <c r="BS197" s="223"/>
      <c r="BT197" s="223"/>
      <c r="BU197" s="223"/>
    </row>
    <row r="198" spans="1:73" x14ac:dyDescent="0.15">
      <c r="A198" s="223"/>
      <c r="B198" s="223"/>
      <c r="C198" s="223"/>
      <c r="D198" s="223"/>
      <c r="E198" s="223"/>
      <c r="F198" s="223"/>
      <c r="G198" s="223"/>
      <c r="H198" s="223"/>
      <c r="I198" s="223"/>
      <c r="J198" s="223"/>
      <c r="K198" s="224"/>
      <c r="L198" s="223"/>
      <c r="M198" s="223"/>
      <c r="N198" s="223"/>
      <c r="O198" s="223"/>
      <c r="P198" s="223"/>
      <c r="Q198" s="223"/>
      <c r="R198" s="223"/>
      <c r="S198" s="223"/>
      <c r="T198" s="223"/>
      <c r="U198" s="223"/>
      <c r="V198" s="223"/>
      <c r="W198" s="223"/>
      <c r="X198" s="223"/>
      <c r="Y198" s="223"/>
      <c r="Z198" s="223"/>
      <c r="AA198" s="223"/>
      <c r="AB198" s="223"/>
      <c r="AC198" s="223"/>
      <c r="AD198" s="223"/>
      <c r="AE198" s="223"/>
      <c r="AF198" s="223"/>
      <c r="AG198" s="223"/>
      <c r="AH198" s="223"/>
      <c r="AI198" s="223"/>
      <c r="AJ198" s="223"/>
      <c r="AK198" s="223"/>
      <c r="AL198" s="223"/>
      <c r="AM198" s="223"/>
      <c r="AN198" s="223"/>
      <c r="AO198" s="223"/>
      <c r="AP198" s="223"/>
      <c r="AQ198" s="223"/>
      <c r="AR198" s="223"/>
      <c r="AS198" s="223"/>
      <c r="AT198" s="223"/>
      <c r="AU198" s="223"/>
      <c r="AV198" s="223"/>
      <c r="AW198" s="223"/>
      <c r="AX198" s="223"/>
      <c r="AY198" s="223"/>
      <c r="AZ198" s="223"/>
      <c r="BA198" s="223"/>
      <c r="BB198" s="223"/>
      <c r="BC198" s="223"/>
      <c r="BD198" s="223"/>
      <c r="BE198" s="223"/>
      <c r="BF198" s="223"/>
      <c r="BG198" s="223"/>
      <c r="BH198" s="223"/>
      <c r="BI198" s="223"/>
      <c r="BJ198" s="223"/>
      <c r="BK198" s="223"/>
      <c r="BL198" s="223"/>
      <c r="BM198" s="223"/>
      <c r="BN198" s="223"/>
      <c r="BO198" s="223"/>
      <c r="BP198" s="223"/>
      <c r="BQ198" s="223"/>
      <c r="BR198" s="223"/>
      <c r="BS198" s="223"/>
      <c r="BT198" s="223"/>
      <c r="BU198" s="223"/>
    </row>
    <row r="199" spans="1:73" x14ac:dyDescent="0.15">
      <c r="A199" s="223"/>
      <c r="B199" s="223"/>
      <c r="C199" s="223"/>
      <c r="D199" s="223"/>
      <c r="E199" s="223"/>
      <c r="F199" s="223"/>
      <c r="G199" s="223"/>
      <c r="H199" s="223"/>
      <c r="I199" s="223"/>
      <c r="J199" s="223"/>
      <c r="K199" s="224"/>
      <c r="L199" s="223"/>
      <c r="M199" s="223"/>
      <c r="N199" s="223"/>
      <c r="O199" s="223"/>
      <c r="P199" s="223"/>
      <c r="Q199" s="223"/>
      <c r="R199" s="223"/>
      <c r="S199" s="223"/>
      <c r="T199" s="223"/>
      <c r="U199" s="223"/>
      <c r="V199" s="223"/>
      <c r="W199" s="223"/>
      <c r="X199" s="223"/>
      <c r="Y199" s="223"/>
      <c r="Z199" s="223"/>
      <c r="AA199" s="223"/>
      <c r="AB199" s="223"/>
      <c r="AC199" s="223"/>
      <c r="AD199" s="223"/>
      <c r="AE199" s="223"/>
      <c r="AF199" s="223"/>
      <c r="AG199" s="223"/>
      <c r="AH199" s="223"/>
      <c r="AI199" s="223"/>
      <c r="AJ199" s="223"/>
      <c r="AK199" s="223"/>
      <c r="AL199" s="223"/>
      <c r="AM199" s="223"/>
      <c r="AN199" s="223"/>
      <c r="AO199" s="223"/>
      <c r="AP199" s="223"/>
      <c r="AQ199" s="223"/>
      <c r="AR199" s="223"/>
      <c r="AS199" s="223"/>
      <c r="AT199" s="223"/>
      <c r="AU199" s="223"/>
      <c r="AV199" s="223"/>
      <c r="AW199" s="223"/>
      <c r="AX199" s="223"/>
      <c r="AY199" s="223"/>
      <c r="AZ199" s="223"/>
      <c r="BA199" s="223"/>
      <c r="BB199" s="223"/>
      <c r="BC199" s="223"/>
      <c r="BD199" s="223"/>
      <c r="BE199" s="223"/>
      <c r="BF199" s="223"/>
      <c r="BG199" s="223"/>
      <c r="BH199" s="223"/>
      <c r="BI199" s="223"/>
      <c r="BJ199" s="223"/>
      <c r="BK199" s="223"/>
      <c r="BL199" s="223"/>
      <c r="BM199" s="223"/>
      <c r="BN199" s="223"/>
      <c r="BO199" s="223"/>
      <c r="BP199" s="223"/>
      <c r="BQ199" s="223"/>
      <c r="BR199" s="223"/>
      <c r="BS199" s="223"/>
      <c r="BT199" s="223"/>
      <c r="BU199" s="223"/>
    </row>
    <row r="200" spans="1:73" x14ac:dyDescent="0.15">
      <c r="A200" s="223"/>
      <c r="B200" s="223"/>
      <c r="C200" s="223"/>
      <c r="D200" s="223"/>
      <c r="E200" s="223"/>
      <c r="F200" s="223"/>
      <c r="G200" s="223"/>
      <c r="H200" s="223"/>
      <c r="I200" s="223"/>
      <c r="J200" s="223"/>
      <c r="K200" s="224"/>
      <c r="L200" s="223"/>
      <c r="M200" s="223"/>
      <c r="N200" s="223"/>
      <c r="O200" s="223"/>
      <c r="P200" s="223"/>
      <c r="Q200" s="223"/>
      <c r="R200" s="223"/>
      <c r="S200" s="223"/>
      <c r="T200" s="223"/>
      <c r="U200" s="223"/>
      <c r="V200" s="223"/>
      <c r="W200" s="223"/>
      <c r="X200" s="223"/>
      <c r="Y200" s="223"/>
      <c r="Z200" s="223"/>
      <c r="AA200" s="223"/>
      <c r="AB200" s="223"/>
      <c r="AC200" s="223"/>
      <c r="AD200" s="223"/>
      <c r="AE200" s="223"/>
      <c r="AF200" s="223"/>
      <c r="AG200" s="223"/>
      <c r="AH200" s="223"/>
      <c r="AI200" s="223"/>
      <c r="AJ200" s="223"/>
      <c r="AK200" s="223"/>
      <c r="AL200" s="223"/>
      <c r="AM200" s="223"/>
      <c r="AN200" s="223"/>
      <c r="AO200" s="223"/>
      <c r="AP200" s="223"/>
      <c r="AQ200" s="223"/>
      <c r="AR200" s="223"/>
      <c r="AS200" s="223"/>
      <c r="AT200" s="223"/>
      <c r="AU200" s="223"/>
      <c r="AV200" s="223"/>
      <c r="AW200" s="223"/>
      <c r="AX200" s="223"/>
      <c r="AY200" s="223"/>
      <c r="AZ200" s="223"/>
      <c r="BA200" s="223"/>
      <c r="BB200" s="223"/>
      <c r="BC200" s="223"/>
      <c r="BD200" s="223"/>
      <c r="BE200" s="223"/>
      <c r="BF200" s="223"/>
      <c r="BG200" s="223"/>
      <c r="BH200" s="223"/>
      <c r="BI200" s="223"/>
      <c r="BJ200" s="223"/>
      <c r="BK200" s="223"/>
      <c r="BL200" s="223"/>
      <c r="BM200" s="223"/>
      <c r="BN200" s="223"/>
      <c r="BO200" s="223"/>
      <c r="BP200" s="223"/>
      <c r="BQ200" s="223"/>
      <c r="BR200" s="223"/>
      <c r="BS200" s="223"/>
      <c r="BT200" s="223"/>
      <c r="BU200" s="223"/>
    </row>
    <row r="201" spans="1:73" x14ac:dyDescent="0.15">
      <c r="A201" s="223"/>
      <c r="B201" s="223"/>
      <c r="C201" s="223"/>
      <c r="D201" s="223"/>
      <c r="E201" s="223"/>
      <c r="F201" s="223"/>
      <c r="G201" s="223"/>
      <c r="H201" s="223"/>
      <c r="I201" s="223"/>
      <c r="J201" s="223"/>
      <c r="K201" s="224"/>
      <c r="L201" s="223"/>
      <c r="M201" s="223"/>
      <c r="N201" s="223"/>
      <c r="O201" s="223"/>
      <c r="P201" s="223"/>
      <c r="Q201" s="223"/>
      <c r="R201" s="223"/>
      <c r="S201" s="223"/>
      <c r="T201" s="223"/>
      <c r="U201" s="223"/>
      <c r="V201" s="223"/>
      <c r="W201" s="223"/>
      <c r="X201" s="223"/>
      <c r="Y201" s="223"/>
      <c r="Z201" s="223"/>
      <c r="AA201" s="223"/>
      <c r="AB201" s="223"/>
      <c r="AC201" s="223"/>
      <c r="AD201" s="223"/>
      <c r="AE201" s="223"/>
      <c r="AF201" s="223"/>
      <c r="AG201" s="223"/>
      <c r="AH201" s="223"/>
      <c r="AI201" s="223"/>
      <c r="AJ201" s="223"/>
      <c r="AK201" s="223"/>
      <c r="AL201" s="223"/>
      <c r="AM201" s="223"/>
      <c r="AN201" s="223"/>
      <c r="AO201" s="223"/>
      <c r="AP201" s="223"/>
      <c r="AQ201" s="223"/>
      <c r="AR201" s="223"/>
      <c r="AS201" s="223"/>
      <c r="AT201" s="223"/>
      <c r="AU201" s="223"/>
      <c r="AV201" s="223"/>
      <c r="AW201" s="223"/>
      <c r="AX201" s="223"/>
      <c r="AY201" s="223"/>
      <c r="AZ201" s="223"/>
      <c r="BA201" s="223"/>
      <c r="BB201" s="223"/>
      <c r="BC201" s="223"/>
      <c r="BD201" s="223"/>
      <c r="BE201" s="223"/>
      <c r="BF201" s="223"/>
      <c r="BG201" s="223"/>
      <c r="BH201" s="223"/>
      <c r="BI201" s="223"/>
      <c r="BJ201" s="223"/>
      <c r="BK201" s="223"/>
      <c r="BL201" s="223"/>
      <c r="BM201" s="223"/>
      <c r="BN201" s="223"/>
      <c r="BO201" s="223"/>
      <c r="BP201" s="223"/>
      <c r="BQ201" s="223"/>
      <c r="BR201" s="223"/>
      <c r="BS201" s="223"/>
      <c r="BT201" s="223"/>
      <c r="BU201" s="223"/>
    </row>
    <row r="202" spans="1:73" x14ac:dyDescent="0.15">
      <c r="A202" s="223"/>
      <c r="B202" s="223"/>
      <c r="C202" s="223"/>
      <c r="D202" s="223"/>
      <c r="E202" s="223"/>
      <c r="F202" s="223"/>
      <c r="G202" s="223"/>
      <c r="H202" s="223"/>
      <c r="I202" s="223"/>
      <c r="J202" s="223"/>
      <c r="K202" s="224"/>
      <c r="L202" s="223"/>
      <c r="M202" s="223"/>
      <c r="N202" s="223"/>
      <c r="O202" s="223"/>
      <c r="P202" s="223"/>
      <c r="Q202" s="223"/>
      <c r="R202" s="223"/>
      <c r="S202" s="223"/>
      <c r="T202" s="223"/>
      <c r="U202" s="223"/>
      <c r="V202" s="223"/>
      <c r="W202" s="223"/>
      <c r="X202" s="223"/>
      <c r="Y202" s="223"/>
      <c r="Z202" s="223"/>
      <c r="AA202" s="223"/>
      <c r="AB202" s="223"/>
      <c r="AC202" s="223"/>
      <c r="AD202" s="223"/>
      <c r="AE202" s="223"/>
      <c r="AF202" s="223"/>
      <c r="AG202" s="223"/>
      <c r="AH202" s="223"/>
      <c r="AI202" s="223"/>
      <c r="AJ202" s="223"/>
      <c r="AK202" s="223"/>
      <c r="AL202" s="223"/>
      <c r="AM202" s="223"/>
      <c r="AN202" s="223"/>
      <c r="AO202" s="223"/>
      <c r="AP202" s="223"/>
      <c r="AQ202" s="223"/>
      <c r="AR202" s="223"/>
      <c r="AS202" s="223"/>
      <c r="AT202" s="223"/>
      <c r="AU202" s="223"/>
      <c r="AV202" s="223"/>
      <c r="AW202" s="223"/>
      <c r="AX202" s="223"/>
      <c r="AY202" s="223"/>
      <c r="AZ202" s="223"/>
      <c r="BA202" s="223"/>
      <c r="BB202" s="223"/>
      <c r="BC202" s="223"/>
      <c r="BD202" s="223"/>
      <c r="BE202" s="223"/>
      <c r="BF202" s="223"/>
      <c r="BG202" s="223"/>
      <c r="BH202" s="223"/>
      <c r="BI202" s="223"/>
      <c r="BJ202" s="223"/>
      <c r="BK202" s="223"/>
      <c r="BL202" s="223"/>
      <c r="BM202" s="223"/>
      <c r="BN202" s="223"/>
      <c r="BO202" s="223"/>
      <c r="BP202" s="223"/>
      <c r="BQ202" s="223"/>
      <c r="BR202" s="223"/>
      <c r="BS202" s="223"/>
      <c r="BT202" s="223"/>
      <c r="BU202" s="223"/>
    </row>
    <row r="203" spans="1:73" x14ac:dyDescent="0.15">
      <c r="A203" s="223"/>
      <c r="B203" s="223"/>
      <c r="C203" s="223"/>
      <c r="D203" s="223"/>
      <c r="E203" s="223"/>
      <c r="F203" s="223"/>
      <c r="G203" s="223"/>
      <c r="H203" s="223"/>
      <c r="I203" s="223"/>
      <c r="J203" s="223"/>
      <c r="K203" s="224"/>
      <c r="L203" s="223"/>
      <c r="M203" s="223"/>
      <c r="N203" s="223"/>
      <c r="O203" s="223"/>
      <c r="P203" s="223"/>
      <c r="Q203" s="223"/>
      <c r="R203" s="223"/>
      <c r="S203" s="223"/>
      <c r="T203" s="223"/>
      <c r="U203" s="223"/>
      <c r="V203" s="223"/>
      <c r="W203" s="223"/>
      <c r="X203" s="223"/>
      <c r="Y203" s="223"/>
      <c r="Z203" s="223"/>
      <c r="AA203" s="223"/>
      <c r="AB203" s="223"/>
      <c r="AC203" s="223"/>
      <c r="AD203" s="223"/>
      <c r="AE203" s="223"/>
      <c r="AF203" s="223"/>
      <c r="AG203" s="223"/>
      <c r="AH203" s="223"/>
      <c r="AI203" s="223"/>
      <c r="AJ203" s="223"/>
      <c r="AK203" s="223"/>
      <c r="AL203" s="223"/>
      <c r="AM203" s="223"/>
      <c r="AN203" s="223"/>
      <c r="AO203" s="223"/>
      <c r="AP203" s="223"/>
      <c r="AQ203" s="223"/>
      <c r="AR203" s="223"/>
      <c r="AS203" s="223"/>
      <c r="AT203" s="223"/>
      <c r="AU203" s="223"/>
      <c r="AV203" s="223"/>
      <c r="AW203" s="223"/>
      <c r="AX203" s="223"/>
      <c r="AY203" s="223"/>
      <c r="AZ203" s="223"/>
      <c r="BA203" s="223"/>
      <c r="BB203" s="223"/>
      <c r="BC203" s="223"/>
      <c r="BD203" s="223"/>
      <c r="BE203" s="223"/>
      <c r="BF203" s="223"/>
      <c r="BG203" s="223"/>
      <c r="BH203" s="223"/>
      <c r="BI203" s="223"/>
      <c r="BJ203" s="223"/>
      <c r="BK203" s="223"/>
      <c r="BL203" s="223"/>
      <c r="BM203" s="223"/>
      <c r="BN203" s="223"/>
      <c r="BO203" s="223"/>
      <c r="BP203" s="223"/>
      <c r="BQ203" s="223"/>
      <c r="BR203" s="223"/>
      <c r="BS203" s="223"/>
      <c r="BT203" s="223"/>
      <c r="BU203" s="223"/>
    </row>
    <row r="204" spans="1:73" x14ac:dyDescent="0.15">
      <c r="A204" s="223"/>
      <c r="B204" s="223"/>
      <c r="C204" s="223"/>
      <c r="D204" s="223"/>
      <c r="E204" s="223"/>
      <c r="F204" s="223"/>
      <c r="G204" s="223"/>
      <c r="H204" s="223"/>
      <c r="I204" s="223"/>
      <c r="J204" s="223"/>
      <c r="K204" s="224"/>
      <c r="L204" s="223"/>
      <c r="M204" s="223"/>
      <c r="N204" s="223"/>
      <c r="O204" s="223"/>
      <c r="P204" s="223"/>
      <c r="Q204" s="223"/>
      <c r="R204" s="223"/>
      <c r="S204" s="223"/>
      <c r="T204" s="223"/>
      <c r="U204" s="223"/>
      <c r="V204" s="223"/>
      <c r="W204" s="223"/>
      <c r="X204" s="223"/>
      <c r="Y204" s="223"/>
      <c r="Z204" s="223"/>
      <c r="AA204" s="223"/>
      <c r="AB204" s="223"/>
      <c r="AC204" s="223"/>
      <c r="AD204" s="223"/>
      <c r="AE204" s="223"/>
      <c r="AF204" s="223"/>
      <c r="AG204" s="223"/>
      <c r="AH204" s="223"/>
      <c r="AI204" s="223"/>
      <c r="AJ204" s="223"/>
      <c r="AK204" s="223"/>
      <c r="AL204" s="223"/>
      <c r="AM204" s="223"/>
      <c r="AN204" s="223"/>
      <c r="AO204" s="223"/>
      <c r="AP204" s="223"/>
      <c r="AQ204" s="223"/>
      <c r="AR204" s="223"/>
      <c r="AS204" s="223"/>
      <c r="AT204" s="223"/>
      <c r="AU204" s="223"/>
      <c r="AV204" s="223"/>
      <c r="AW204" s="223"/>
      <c r="AX204" s="223"/>
      <c r="AY204" s="223"/>
      <c r="AZ204" s="223"/>
      <c r="BA204" s="223"/>
      <c r="BB204" s="223"/>
      <c r="BC204" s="223"/>
      <c r="BD204" s="223"/>
      <c r="BE204" s="223"/>
      <c r="BF204" s="223"/>
      <c r="BG204" s="223"/>
      <c r="BH204" s="223"/>
      <c r="BI204" s="223"/>
      <c r="BJ204" s="223"/>
      <c r="BK204" s="223"/>
      <c r="BL204" s="223"/>
      <c r="BM204" s="223"/>
      <c r="BN204" s="223"/>
      <c r="BO204" s="223"/>
      <c r="BP204" s="223"/>
      <c r="BQ204" s="223"/>
      <c r="BR204" s="223"/>
      <c r="BS204" s="223"/>
      <c r="BT204" s="223"/>
      <c r="BU204" s="223"/>
    </row>
    <row r="205" spans="1:73" x14ac:dyDescent="0.15">
      <c r="A205" s="223"/>
      <c r="B205" s="223"/>
      <c r="C205" s="223"/>
      <c r="D205" s="223"/>
      <c r="E205" s="223"/>
      <c r="F205" s="223"/>
      <c r="G205" s="223"/>
      <c r="H205" s="223"/>
      <c r="I205" s="223"/>
      <c r="J205" s="223"/>
      <c r="K205" s="224"/>
      <c r="L205" s="223"/>
      <c r="M205" s="223"/>
      <c r="N205" s="223"/>
      <c r="O205" s="223"/>
      <c r="P205" s="223"/>
      <c r="Q205" s="223"/>
      <c r="R205" s="223"/>
      <c r="S205" s="223"/>
      <c r="T205" s="223"/>
      <c r="U205" s="223"/>
      <c r="V205" s="223"/>
      <c r="W205" s="223"/>
      <c r="X205" s="223"/>
      <c r="Y205" s="223"/>
      <c r="Z205" s="223"/>
      <c r="AA205" s="223"/>
      <c r="AB205" s="223"/>
      <c r="AC205" s="223"/>
      <c r="AD205" s="223"/>
      <c r="AE205" s="223"/>
      <c r="AF205" s="223"/>
      <c r="AG205" s="223"/>
      <c r="AH205" s="223"/>
      <c r="AI205" s="223"/>
      <c r="AJ205" s="223"/>
      <c r="AK205" s="223"/>
      <c r="AL205" s="223"/>
      <c r="AM205" s="223"/>
      <c r="AN205" s="223"/>
      <c r="AO205" s="223"/>
      <c r="AP205" s="223"/>
      <c r="AQ205" s="223"/>
      <c r="AR205" s="223"/>
      <c r="AS205" s="223"/>
      <c r="AT205" s="223"/>
      <c r="AU205" s="223"/>
      <c r="AV205" s="223"/>
      <c r="AW205" s="223"/>
      <c r="AX205" s="223"/>
      <c r="AY205" s="223"/>
      <c r="AZ205" s="223"/>
      <c r="BA205" s="223"/>
      <c r="BB205" s="223"/>
      <c r="BC205" s="223"/>
      <c r="BD205" s="223"/>
      <c r="BE205" s="223"/>
      <c r="BF205" s="223"/>
      <c r="BG205" s="223"/>
      <c r="BH205" s="223"/>
      <c r="BI205" s="223"/>
      <c r="BJ205" s="223"/>
      <c r="BK205" s="223"/>
      <c r="BL205" s="223"/>
      <c r="BM205" s="223"/>
      <c r="BN205" s="223"/>
      <c r="BO205" s="223"/>
      <c r="BP205" s="223"/>
      <c r="BQ205" s="223"/>
      <c r="BR205" s="223"/>
      <c r="BS205" s="223"/>
      <c r="BT205" s="223"/>
      <c r="BU205" s="223"/>
    </row>
    <row r="206" spans="1:73" x14ac:dyDescent="0.15">
      <c r="A206" s="223"/>
      <c r="B206" s="223"/>
      <c r="C206" s="223"/>
      <c r="D206" s="223"/>
      <c r="E206" s="223"/>
      <c r="F206" s="223"/>
      <c r="G206" s="223"/>
      <c r="H206" s="223"/>
      <c r="I206" s="223"/>
      <c r="J206" s="223"/>
      <c r="K206" s="224"/>
      <c r="L206" s="223"/>
      <c r="M206" s="223"/>
      <c r="N206" s="223"/>
      <c r="O206" s="223"/>
      <c r="P206" s="223"/>
      <c r="Q206" s="223"/>
      <c r="R206" s="223"/>
      <c r="S206" s="223"/>
      <c r="T206" s="223"/>
      <c r="U206" s="223"/>
      <c r="V206" s="223"/>
      <c r="W206" s="223"/>
      <c r="X206" s="223"/>
      <c r="Y206" s="223"/>
      <c r="Z206" s="223"/>
      <c r="AA206" s="223"/>
      <c r="AB206" s="223"/>
      <c r="AC206" s="223"/>
      <c r="AD206" s="223"/>
      <c r="AE206" s="223"/>
      <c r="AF206" s="223"/>
      <c r="AG206" s="223"/>
      <c r="AH206" s="223"/>
      <c r="AI206" s="223"/>
      <c r="AJ206" s="223"/>
      <c r="AK206" s="223"/>
      <c r="AL206" s="223"/>
      <c r="AM206" s="223"/>
      <c r="AN206" s="223"/>
      <c r="AO206" s="223"/>
      <c r="AP206" s="223"/>
      <c r="AQ206" s="223"/>
      <c r="AR206" s="223"/>
      <c r="AS206" s="223"/>
      <c r="AT206" s="223"/>
      <c r="AU206" s="223"/>
      <c r="AV206" s="223"/>
      <c r="AW206" s="223"/>
      <c r="AX206" s="223"/>
      <c r="AY206" s="223"/>
      <c r="AZ206" s="223"/>
      <c r="BA206" s="223"/>
      <c r="BB206" s="223"/>
      <c r="BC206" s="223"/>
      <c r="BD206" s="223"/>
      <c r="BE206" s="223"/>
      <c r="BF206" s="223"/>
      <c r="BG206" s="223"/>
      <c r="BH206" s="223"/>
      <c r="BI206" s="223"/>
      <c r="BJ206" s="223"/>
      <c r="BK206" s="223"/>
      <c r="BL206" s="223"/>
      <c r="BM206" s="223"/>
      <c r="BN206" s="223"/>
      <c r="BO206" s="223"/>
      <c r="BP206" s="223"/>
      <c r="BQ206" s="223"/>
      <c r="BR206" s="223"/>
      <c r="BS206" s="223"/>
      <c r="BT206" s="223"/>
      <c r="BU206" s="223"/>
    </row>
    <row r="207" spans="1:73" x14ac:dyDescent="0.15">
      <c r="A207" s="223"/>
      <c r="B207" s="223"/>
      <c r="C207" s="223"/>
      <c r="D207" s="223"/>
      <c r="E207" s="223"/>
      <c r="F207" s="223"/>
      <c r="G207" s="223"/>
      <c r="H207" s="223"/>
      <c r="I207" s="223"/>
      <c r="J207" s="223"/>
      <c r="K207" s="224"/>
      <c r="L207" s="223"/>
      <c r="M207" s="223"/>
      <c r="N207" s="223"/>
      <c r="O207" s="223"/>
      <c r="P207" s="223"/>
      <c r="Q207" s="223"/>
      <c r="R207" s="223"/>
      <c r="S207" s="223"/>
      <c r="T207" s="223"/>
      <c r="U207" s="223"/>
      <c r="V207" s="223"/>
      <c r="W207" s="223"/>
      <c r="X207" s="223"/>
      <c r="Y207" s="223"/>
      <c r="Z207" s="223"/>
      <c r="AA207" s="223"/>
      <c r="AB207" s="223"/>
      <c r="AC207" s="223"/>
      <c r="AD207" s="223"/>
      <c r="AE207" s="223"/>
      <c r="AF207" s="223"/>
      <c r="AG207" s="223"/>
      <c r="AH207" s="223"/>
      <c r="AI207" s="223"/>
      <c r="AJ207" s="223"/>
      <c r="AK207" s="223"/>
      <c r="AL207" s="223"/>
      <c r="AM207" s="223"/>
      <c r="AN207" s="223"/>
      <c r="AO207" s="223"/>
      <c r="AP207" s="223"/>
      <c r="AQ207" s="223"/>
      <c r="AR207" s="223"/>
      <c r="AS207" s="223"/>
      <c r="AT207" s="223"/>
      <c r="AU207" s="223"/>
      <c r="AV207" s="223"/>
      <c r="AW207" s="223"/>
      <c r="AX207" s="223"/>
      <c r="AY207" s="223"/>
      <c r="AZ207" s="223"/>
      <c r="BA207" s="223"/>
      <c r="BB207" s="223"/>
      <c r="BC207" s="223"/>
      <c r="BD207" s="223"/>
      <c r="BE207" s="223"/>
      <c r="BF207" s="223"/>
      <c r="BG207" s="223"/>
      <c r="BH207" s="223"/>
      <c r="BI207" s="223"/>
      <c r="BJ207" s="223"/>
      <c r="BK207" s="223"/>
      <c r="BL207" s="223"/>
      <c r="BM207" s="223"/>
      <c r="BN207" s="223"/>
      <c r="BO207" s="223"/>
      <c r="BP207" s="223"/>
      <c r="BQ207" s="223"/>
      <c r="BR207" s="223"/>
      <c r="BS207" s="223"/>
      <c r="BT207" s="223"/>
      <c r="BU207" s="223"/>
    </row>
    <row r="208" spans="1:73" x14ac:dyDescent="0.15">
      <c r="A208" s="223"/>
      <c r="B208" s="223"/>
      <c r="C208" s="223"/>
      <c r="D208" s="223"/>
      <c r="E208" s="223"/>
      <c r="F208" s="223"/>
      <c r="G208" s="223"/>
      <c r="H208" s="223"/>
      <c r="I208" s="223"/>
      <c r="J208" s="223"/>
      <c r="K208" s="224"/>
      <c r="L208" s="223"/>
      <c r="M208" s="223"/>
      <c r="N208" s="223"/>
      <c r="O208" s="223"/>
      <c r="P208" s="223"/>
      <c r="Q208" s="223"/>
      <c r="R208" s="223"/>
      <c r="S208" s="223"/>
      <c r="T208" s="223"/>
      <c r="U208" s="223"/>
      <c r="V208" s="223"/>
      <c r="W208" s="223"/>
      <c r="X208" s="223"/>
      <c r="Y208" s="223"/>
      <c r="Z208" s="223"/>
      <c r="AA208" s="223"/>
      <c r="AB208" s="223"/>
      <c r="AC208" s="223"/>
      <c r="AD208" s="223"/>
      <c r="AE208" s="223"/>
      <c r="AF208" s="223"/>
      <c r="AG208" s="223"/>
      <c r="AH208" s="223"/>
      <c r="AI208" s="223"/>
      <c r="AJ208" s="223"/>
      <c r="AK208" s="223"/>
      <c r="AL208" s="223"/>
      <c r="AM208" s="223"/>
      <c r="AN208" s="223"/>
      <c r="AO208" s="223"/>
      <c r="AP208" s="223"/>
      <c r="AQ208" s="223"/>
      <c r="AR208" s="223"/>
      <c r="AS208" s="223"/>
      <c r="AT208" s="223"/>
      <c r="AU208" s="223"/>
      <c r="AV208" s="223"/>
      <c r="AW208" s="223"/>
      <c r="AX208" s="223"/>
      <c r="AY208" s="223"/>
      <c r="AZ208" s="223"/>
      <c r="BA208" s="223"/>
      <c r="BB208" s="223"/>
      <c r="BC208" s="223"/>
      <c r="BD208" s="223"/>
      <c r="BE208" s="223"/>
      <c r="BF208" s="223"/>
      <c r="BG208" s="223"/>
      <c r="BH208" s="223"/>
      <c r="BI208" s="223"/>
      <c r="BJ208" s="223"/>
      <c r="BK208" s="223"/>
      <c r="BL208" s="223"/>
      <c r="BM208" s="223"/>
      <c r="BN208" s="223"/>
      <c r="BO208" s="223"/>
      <c r="BP208" s="223"/>
      <c r="BQ208" s="223"/>
      <c r="BR208" s="223"/>
      <c r="BS208" s="223"/>
      <c r="BT208" s="223"/>
      <c r="BU208" s="223"/>
    </row>
    <row r="209" spans="1:73" x14ac:dyDescent="0.15">
      <c r="A209" s="223"/>
      <c r="B209" s="223"/>
      <c r="C209" s="223"/>
      <c r="D209" s="223"/>
      <c r="E209" s="223"/>
      <c r="F209" s="223"/>
      <c r="G209" s="223"/>
      <c r="H209" s="223"/>
      <c r="I209" s="223"/>
      <c r="J209" s="223"/>
      <c r="K209" s="224"/>
      <c r="L209" s="223"/>
      <c r="M209" s="223"/>
      <c r="N209" s="223"/>
      <c r="O209" s="223"/>
      <c r="P209" s="223"/>
      <c r="Q209" s="223"/>
      <c r="R209" s="223"/>
      <c r="S209" s="223"/>
      <c r="T209" s="223"/>
      <c r="U209" s="223"/>
      <c r="V209" s="223"/>
      <c r="W209" s="223"/>
      <c r="X209" s="223"/>
      <c r="Y209" s="223"/>
      <c r="Z209" s="223"/>
      <c r="AA209" s="223"/>
      <c r="AB209" s="223"/>
      <c r="AC209" s="223"/>
      <c r="AD209" s="223"/>
      <c r="AE209" s="223"/>
      <c r="AF209" s="223"/>
      <c r="AG209" s="223"/>
      <c r="AH209" s="223"/>
      <c r="AI209" s="223"/>
      <c r="AJ209" s="223"/>
      <c r="AK209" s="223"/>
      <c r="AL209" s="223"/>
      <c r="AM209" s="223"/>
      <c r="AN209" s="223"/>
      <c r="AO209" s="223"/>
      <c r="AP209" s="223"/>
      <c r="AQ209" s="223"/>
      <c r="AR209" s="223"/>
      <c r="AS209" s="223"/>
      <c r="AT209" s="223"/>
      <c r="AU209" s="223"/>
      <c r="AV209" s="223"/>
      <c r="AW209" s="223"/>
      <c r="AX209" s="223"/>
      <c r="AY209" s="223"/>
      <c r="AZ209" s="223"/>
      <c r="BA209" s="223"/>
      <c r="BB209" s="223"/>
      <c r="BC209" s="223"/>
      <c r="BD209" s="223"/>
      <c r="BE209" s="223"/>
      <c r="BF209" s="223"/>
      <c r="BG209" s="223"/>
      <c r="BH209" s="223"/>
      <c r="BI209" s="223"/>
      <c r="BJ209" s="223"/>
      <c r="BK209" s="223"/>
      <c r="BL209" s="223"/>
      <c r="BM209" s="223"/>
      <c r="BN209" s="223"/>
      <c r="BO209" s="223"/>
      <c r="BP209" s="223"/>
      <c r="BQ209" s="223"/>
      <c r="BR209" s="223"/>
      <c r="BS209" s="223"/>
      <c r="BT209" s="223"/>
      <c r="BU209" s="223"/>
    </row>
    <row r="210" spans="1:73" x14ac:dyDescent="0.15">
      <c r="A210" s="223"/>
      <c r="B210" s="223"/>
      <c r="C210" s="223"/>
      <c r="D210" s="223"/>
      <c r="E210" s="223"/>
      <c r="F210" s="223"/>
      <c r="G210" s="223"/>
      <c r="H210" s="223"/>
      <c r="I210" s="223"/>
      <c r="J210" s="223"/>
      <c r="K210" s="224"/>
      <c r="L210" s="223"/>
      <c r="M210" s="223"/>
      <c r="N210" s="223"/>
      <c r="O210" s="223"/>
      <c r="P210" s="223"/>
      <c r="Q210" s="223"/>
      <c r="R210" s="223"/>
      <c r="S210" s="223"/>
      <c r="T210" s="223"/>
      <c r="U210" s="223"/>
      <c r="V210" s="223"/>
      <c r="W210" s="223"/>
      <c r="X210" s="223"/>
      <c r="Y210" s="223"/>
      <c r="Z210" s="223"/>
      <c r="AA210" s="223"/>
      <c r="AB210" s="223"/>
      <c r="AC210" s="223"/>
      <c r="AD210" s="223"/>
      <c r="AE210" s="223"/>
      <c r="AF210" s="223"/>
      <c r="AG210" s="223"/>
      <c r="AH210" s="223"/>
      <c r="AI210" s="223"/>
      <c r="AJ210" s="223"/>
      <c r="AK210" s="223"/>
      <c r="AL210" s="223"/>
      <c r="AM210" s="223"/>
      <c r="AN210" s="223"/>
      <c r="AO210" s="223"/>
      <c r="AP210" s="223"/>
      <c r="AQ210" s="223"/>
      <c r="AR210" s="223"/>
      <c r="AS210" s="223"/>
      <c r="AT210" s="223"/>
      <c r="AU210" s="223"/>
      <c r="AV210" s="223"/>
      <c r="AW210" s="223"/>
      <c r="AX210" s="223"/>
      <c r="AY210" s="223"/>
      <c r="AZ210" s="223"/>
      <c r="BA210" s="223"/>
      <c r="BB210" s="223"/>
      <c r="BC210" s="223"/>
      <c r="BD210" s="223"/>
      <c r="BE210" s="223"/>
      <c r="BF210" s="223"/>
      <c r="BG210" s="223"/>
      <c r="BH210" s="223"/>
      <c r="BI210" s="223"/>
      <c r="BJ210" s="223"/>
      <c r="BK210" s="223"/>
      <c r="BL210" s="223"/>
      <c r="BM210" s="223"/>
      <c r="BN210" s="223"/>
      <c r="BO210" s="223"/>
      <c r="BP210" s="223"/>
      <c r="BQ210" s="223"/>
      <c r="BR210" s="223"/>
      <c r="BS210" s="223"/>
      <c r="BT210" s="223"/>
      <c r="BU210" s="223"/>
    </row>
    <row r="211" spans="1:73" x14ac:dyDescent="0.15">
      <c r="A211" s="223"/>
      <c r="B211" s="223"/>
      <c r="C211" s="223"/>
      <c r="D211" s="223"/>
      <c r="E211" s="223"/>
      <c r="F211" s="223"/>
      <c r="G211" s="223"/>
      <c r="H211" s="223"/>
      <c r="I211" s="223"/>
      <c r="J211" s="223"/>
      <c r="K211" s="224"/>
      <c r="L211" s="223"/>
      <c r="M211" s="223"/>
      <c r="N211" s="223"/>
      <c r="O211" s="223"/>
      <c r="P211" s="223"/>
      <c r="Q211" s="223"/>
      <c r="R211" s="223"/>
      <c r="S211" s="223"/>
      <c r="T211" s="223"/>
      <c r="U211" s="223"/>
      <c r="V211" s="223"/>
      <c r="W211" s="223"/>
      <c r="X211" s="223"/>
      <c r="Y211" s="223"/>
      <c r="Z211" s="223"/>
      <c r="AA211" s="223"/>
      <c r="AB211" s="223"/>
      <c r="AC211" s="223"/>
      <c r="AD211" s="223"/>
      <c r="AE211" s="223"/>
      <c r="AF211" s="223"/>
      <c r="AG211" s="223"/>
      <c r="AH211" s="223"/>
      <c r="AI211" s="223"/>
      <c r="AJ211" s="223"/>
      <c r="AK211" s="223"/>
      <c r="AL211" s="223"/>
      <c r="AM211" s="223"/>
      <c r="AN211" s="223"/>
      <c r="AO211" s="223"/>
      <c r="AP211" s="223"/>
      <c r="AQ211" s="223"/>
      <c r="AR211" s="223"/>
      <c r="AS211" s="223"/>
      <c r="AT211" s="223"/>
      <c r="AU211" s="223"/>
      <c r="AV211" s="223"/>
      <c r="AW211" s="223"/>
      <c r="AX211" s="223"/>
      <c r="AY211" s="223"/>
      <c r="AZ211" s="223"/>
      <c r="BA211" s="223"/>
      <c r="BB211" s="223"/>
      <c r="BC211" s="223"/>
      <c r="BD211" s="223"/>
      <c r="BE211" s="223"/>
      <c r="BF211" s="223"/>
      <c r="BG211" s="223"/>
      <c r="BH211" s="223"/>
      <c r="BI211" s="223"/>
      <c r="BJ211" s="223"/>
      <c r="BK211" s="223"/>
      <c r="BL211" s="223"/>
      <c r="BM211" s="223"/>
      <c r="BN211" s="223"/>
      <c r="BO211" s="223"/>
      <c r="BP211" s="223"/>
      <c r="BQ211" s="223"/>
      <c r="BR211" s="223"/>
      <c r="BS211" s="223"/>
      <c r="BT211" s="223"/>
      <c r="BU211" s="223"/>
    </row>
    <row r="212" spans="1:73" x14ac:dyDescent="0.15">
      <c r="A212" s="223"/>
      <c r="B212" s="223"/>
      <c r="C212" s="223"/>
      <c r="D212" s="223"/>
      <c r="E212" s="223"/>
      <c r="F212" s="223"/>
      <c r="G212" s="223"/>
      <c r="H212" s="223"/>
      <c r="I212" s="223"/>
      <c r="J212" s="223"/>
      <c r="K212" s="224"/>
      <c r="L212" s="223"/>
      <c r="M212" s="223"/>
      <c r="N212" s="223"/>
      <c r="O212" s="223"/>
      <c r="P212" s="223"/>
      <c r="Q212" s="223"/>
      <c r="R212" s="223"/>
      <c r="S212" s="223"/>
      <c r="T212" s="223"/>
      <c r="U212" s="223"/>
      <c r="V212" s="223"/>
      <c r="W212" s="223"/>
      <c r="X212" s="223"/>
      <c r="Y212" s="223"/>
      <c r="Z212" s="223"/>
      <c r="AA212" s="223"/>
      <c r="AB212" s="223"/>
      <c r="AC212" s="223"/>
      <c r="AD212" s="223"/>
      <c r="AE212" s="223"/>
      <c r="AF212" s="223"/>
      <c r="AG212" s="223"/>
      <c r="AH212" s="223"/>
      <c r="AI212" s="223"/>
      <c r="AJ212" s="223"/>
      <c r="AK212" s="223"/>
      <c r="AL212" s="223"/>
      <c r="AM212" s="223"/>
      <c r="AN212" s="223"/>
      <c r="AO212" s="223"/>
      <c r="AP212" s="223"/>
      <c r="AQ212" s="223"/>
      <c r="AR212" s="223"/>
      <c r="AS212" s="223"/>
      <c r="AT212" s="223"/>
      <c r="AU212" s="223"/>
      <c r="AV212" s="223"/>
      <c r="AW212" s="223"/>
      <c r="AX212" s="223"/>
      <c r="AY212" s="223"/>
      <c r="AZ212" s="223"/>
      <c r="BA212" s="223"/>
      <c r="BB212" s="223"/>
      <c r="BC212" s="223"/>
      <c r="BD212" s="223"/>
      <c r="BE212" s="223"/>
      <c r="BF212" s="223"/>
      <c r="BG212" s="223"/>
      <c r="BH212" s="223"/>
      <c r="BI212" s="223"/>
      <c r="BJ212" s="223"/>
      <c r="BK212" s="223"/>
      <c r="BL212" s="223"/>
      <c r="BM212" s="223"/>
      <c r="BN212" s="223"/>
      <c r="BO212" s="223"/>
      <c r="BP212" s="223"/>
      <c r="BQ212" s="223"/>
      <c r="BR212" s="223"/>
      <c r="BS212" s="223"/>
      <c r="BT212" s="223"/>
      <c r="BU212" s="223"/>
    </row>
    <row r="213" spans="1:73" x14ac:dyDescent="0.15">
      <c r="A213" s="223"/>
      <c r="B213" s="223"/>
      <c r="C213" s="223"/>
      <c r="D213" s="223"/>
      <c r="E213" s="223"/>
      <c r="F213" s="223"/>
      <c r="G213" s="223"/>
      <c r="H213" s="223"/>
      <c r="I213" s="223"/>
      <c r="J213" s="223"/>
      <c r="K213" s="224"/>
      <c r="L213" s="223"/>
      <c r="M213" s="223"/>
      <c r="N213" s="223"/>
      <c r="O213" s="223"/>
      <c r="P213" s="223"/>
      <c r="Q213" s="223"/>
      <c r="R213" s="223"/>
      <c r="S213" s="223"/>
      <c r="T213" s="223"/>
      <c r="U213" s="223"/>
      <c r="V213" s="223"/>
      <c r="W213" s="223"/>
      <c r="X213" s="223"/>
      <c r="Y213" s="223"/>
      <c r="Z213" s="223"/>
      <c r="AA213" s="223"/>
      <c r="AB213" s="223"/>
      <c r="AC213" s="223"/>
      <c r="AD213" s="223"/>
      <c r="AE213" s="223"/>
      <c r="AF213" s="223"/>
      <c r="AG213" s="223"/>
      <c r="AH213" s="223"/>
      <c r="AI213" s="223"/>
      <c r="AJ213" s="223"/>
      <c r="AK213" s="223"/>
      <c r="AL213" s="223"/>
      <c r="AM213" s="223"/>
      <c r="AN213" s="223"/>
      <c r="AO213" s="223"/>
      <c r="AP213" s="223"/>
      <c r="AQ213" s="223"/>
      <c r="AR213" s="223"/>
      <c r="AS213" s="223"/>
      <c r="AT213" s="223"/>
      <c r="AU213" s="223"/>
      <c r="AV213" s="223"/>
      <c r="AW213" s="223"/>
      <c r="AX213" s="223"/>
      <c r="AY213" s="223"/>
      <c r="AZ213" s="223"/>
      <c r="BA213" s="223"/>
      <c r="BB213" s="223"/>
      <c r="BC213" s="223"/>
      <c r="BD213" s="223"/>
      <c r="BE213" s="223"/>
      <c r="BF213" s="223"/>
      <c r="BG213" s="223"/>
      <c r="BH213" s="223"/>
      <c r="BI213" s="223"/>
      <c r="BJ213" s="223"/>
      <c r="BK213" s="223"/>
      <c r="BL213" s="223"/>
      <c r="BM213" s="223"/>
      <c r="BN213" s="223"/>
      <c r="BO213" s="223"/>
      <c r="BP213" s="223"/>
      <c r="BQ213" s="223"/>
      <c r="BR213" s="223"/>
      <c r="BS213" s="223"/>
      <c r="BT213" s="223"/>
      <c r="BU213" s="223"/>
    </row>
    <row r="214" spans="1:73" x14ac:dyDescent="0.15">
      <c r="A214" s="223"/>
      <c r="B214" s="223"/>
      <c r="C214" s="223"/>
      <c r="D214" s="223"/>
      <c r="E214" s="223"/>
      <c r="F214" s="223"/>
      <c r="G214" s="223"/>
      <c r="H214" s="223"/>
      <c r="I214" s="223"/>
      <c r="J214" s="223"/>
      <c r="K214" s="224"/>
      <c r="L214" s="223"/>
      <c r="M214" s="223"/>
      <c r="N214" s="223"/>
      <c r="O214" s="223"/>
      <c r="P214" s="223"/>
      <c r="Q214" s="223"/>
      <c r="R214" s="223"/>
      <c r="S214" s="223"/>
      <c r="T214" s="223"/>
      <c r="U214" s="223"/>
      <c r="V214" s="223"/>
      <c r="W214" s="223"/>
      <c r="X214" s="223"/>
      <c r="Y214" s="223"/>
      <c r="Z214" s="223"/>
      <c r="AA214" s="223"/>
      <c r="AB214" s="223"/>
      <c r="AC214" s="223"/>
      <c r="AD214" s="223"/>
      <c r="AE214" s="223"/>
      <c r="AF214" s="223"/>
      <c r="AG214" s="223"/>
      <c r="AH214" s="223"/>
      <c r="AI214" s="223"/>
      <c r="AJ214" s="223"/>
      <c r="AK214" s="223"/>
      <c r="AL214" s="223"/>
      <c r="AM214" s="223"/>
      <c r="AN214" s="223"/>
      <c r="AO214" s="223"/>
      <c r="AP214" s="223"/>
      <c r="AQ214" s="223"/>
      <c r="AR214" s="223"/>
      <c r="AS214" s="223"/>
      <c r="AT214" s="223"/>
      <c r="AU214" s="223"/>
      <c r="AV214" s="223"/>
      <c r="AW214" s="223"/>
      <c r="AX214" s="223"/>
      <c r="AY214" s="223"/>
      <c r="AZ214" s="223"/>
      <c r="BA214" s="223"/>
      <c r="BB214" s="223"/>
      <c r="BC214" s="223"/>
      <c r="BD214" s="223"/>
      <c r="BE214" s="223"/>
      <c r="BF214" s="223"/>
      <c r="BG214" s="223"/>
      <c r="BH214" s="223"/>
      <c r="BI214" s="223"/>
      <c r="BJ214" s="223"/>
      <c r="BK214" s="223"/>
      <c r="BL214" s="223"/>
      <c r="BM214" s="223"/>
      <c r="BN214" s="223"/>
      <c r="BO214" s="223"/>
      <c r="BP214" s="223"/>
      <c r="BQ214" s="223"/>
      <c r="BR214" s="223"/>
      <c r="BS214" s="223"/>
      <c r="BT214" s="223"/>
      <c r="BU214" s="223"/>
    </row>
    <row r="215" spans="1:73" x14ac:dyDescent="0.15">
      <c r="A215" s="223"/>
      <c r="B215" s="223"/>
      <c r="C215" s="223"/>
      <c r="D215" s="223"/>
      <c r="E215" s="223"/>
      <c r="F215" s="223"/>
      <c r="G215" s="223"/>
      <c r="H215" s="223"/>
      <c r="I215" s="223"/>
      <c r="J215" s="223"/>
      <c r="K215" s="224"/>
      <c r="L215" s="223"/>
      <c r="M215" s="223"/>
      <c r="N215" s="223"/>
      <c r="O215" s="223"/>
      <c r="P215" s="223"/>
      <c r="Q215" s="223"/>
      <c r="R215" s="223"/>
      <c r="S215" s="223"/>
      <c r="T215" s="223"/>
      <c r="U215" s="223"/>
      <c r="V215" s="223"/>
      <c r="W215" s="223"/>
      <c r="X215" s="223"/>
      <c r="Y215" s="223"/>
      <c r="Z215" s="223"/>
      <c r="AA215" s="223"/>
      <c r="AB215" s="223"/>
      <c r="AC215" s="223"/>
      <c r="AD215" s="223"/>
      <c r="AE215" s="223"/>
      <c r="AF215" s="223"/>
      <c r="AG215" s="223"/>
      <c r="AH215" s="223"/>
      <c r="AI215" s="223"/>
      <c r="AJ215" s="223"/>
      <c r="AK215" s="223"/>
      <c r="AL215" s="223"/>
      <c r="AM215" s="223"/>
      <c r="AN215" s="223"/>
      <c r="AO215" s="223"/>
      <c r="AP215" s="223"/>
      <c r="AQ215" s="223"/>
      <c r="AR215" s="223"/>
      <c r="AS215" s="223"/>
      <c r="AT215" s="223"/>
      <c r="AU215" s="223"/>
      <c r="AV215" s="223"/>
      <c r="AW215" s="223"/>
      <c r="AX215" s="223"/>
      <c r="AY215" s="223"/>
      <c r="AZ215" s="223"/>
      <c r="BA215" s="223"/>
      <c r="BB215" s="223"/>
      <c r="BC215" s="223"/>
      <c r="BD215" s="223"/>
      <c r="BE215" s="223"/>
      <c r="BF215" s="223"/>
      <c r="BG215" s="223"/>
      <c r="BH215" s="223"/>
      <c r="BI215" s="223"/>
      <c r="BJ215" s="223"/>
      <c r="BK215" s="223"/>
      <c r="BL215" s="223"/>
      <c r="BM215" s="223"/>
      <c r="BN215" s="223"/>
      <c r="BO215" s="223"/>
      <c r="BP215" s="223"/>
      <c r="BQ215" s="223"/>
      <c r="BR215" s="223"/>
      <c r="BS215" s="223"/>
      <c r="BT215" s="223"/>
      <c r="BU215" s="223"/>
    </row>
    <row r="216" spans="1:73" x14ac:dyDescent="0.15">
      <c r="A216" s="223"/>
      <c r="B216" s="223"/>
      <c r="C216" s="223"/>
      <c r="D216" s="223"/>
      <c r="E216" s="223"/>
      <c r="F216" s="223"/>
      <c r="G216" s="223"/>
      <c r="H216" s="223"/>
      <c r="I216" s="223"/>
      <c r="J216" s="223"/>
      <c r="K216" s="224"/>
      <c r="L216" s="223"/>
      <c r="M216" s="223"/>
      <c r="N216" s="223"/>
      <c r="O216" s="223"/>
      <c r="P216" s="223"/>
      <c r="Q216" s="223"/>
      <c r="R216" s="223"/>
      <c r="S216" s="223"/>
      <c r="T216" s="223"/>
      <c r="U216" s="223"/>
      <c r="V216" s="223"/>
      <c r="W216" s="223"/>
      <c r="X216" s="223"/>
      <c r="Y216" s="223"/>
      <c r="Z216" s="223"/>
      <c r="AA216" s="223"/>
      <c r="AB216" s="223"/>
      <c r="AC216" s="223"/>
      <c r="AD216" s="223"/>
      <c r="AE216" s="223"/>
      <c r="AF216" s="223"/>
      <c r="AG216" s="223"/>
      <c r="AH216" s="223"/>
      <c r="AI216" s="223"/>
      <c r="AJ216" s="223"/>
      <c r="AK216" s="223"/>
      <c r="AL216" s="223"/>
      <c r="AM216" s="223"/>
      <c r="AN216" s="223"/>
      <c r="AO216" s="223"/>
      <c r="AP216" s="223"/>
      <c r="AQ216" s="223"/>
      <c r="AR216" s="223"/>
      <c r="AS216" s="223"/>
      <c r="AT216" s="223"/>
      <c r="AU216" s="223"/>
      <c r="AV216" s="223"/>
      <c r="AW216" s="223"/>
      <c r="AX216" s="223"/>
      <c r="AY216" s="223"/>
      <c r="AZ216" s="223"/>
      <c r="BA216" s="223"/>
      <c r="BB216" s="223"/>
      <c r="BC216" s="223"/>
      <c r="BD216" s="223"/>
      <c r="BE216" s="223"/>
      <c r="BF216" s="223"/>
      <c r="BG216" s="223"/>
      <c r="BH216" s="223"/>
      <c r="BI216" s="223"/>
      <c r="BJ216" s="223"/>
      <c r="BK216" s="223"/>
      <c r="BL216" s="223"/>
      <c r="BM216" s="223"/>
      <c r="BN216" s="223"/>
      <c r="BO216" s="223"/>
      <c r="BP216" s="223"/>
      <c r="BQ216" s="223"/>
      <c r="BR216" s="223"/>
      <c r="BS216" s="223"/>
      <c r="BT216" s="223"/>
      <c r="BU216" s="223"/>
    </row>
    <row r="217" spans="1:73" x14ac:dyDescent="0.15">
      <c r="A217" s="223"/>
      <c r="B217" s="223"/>
      <c r="C217" s="223"/>
      <c r="D217" s="223"/>
      <c r="E217" s="223"/>
      <c r="F217" s="223"/>
      <c r="G217" s="223"/>
      <c r="H217" s="223"/>
      <c r="I217" s="223"/>
      <c r="J217" s="223"/>
      <c r="K217" s="224"/>
      <c r="L217" s="223"/>
      <c r="M217" s="223"/>
      <c r="N217" s="223"/>
      <c r="O217" s="223"/>
      <c r="P217" s="223"/>
      <c r="Q217" s="223"/>
      <c r="R217" s="223"/>
      <c r="S217" s="223"/>
      <c r="T217" s="223"/>
      <c r="U217" s="223"/>
      <c r="V217" s="223"/>
      <c r="W217" s="223"/>
      <c r="X217" s="223"/>
      <c r="Y217" s="223"/>
      <c r="Z217" s="223"/>
      <c r="AA217" s="223"/>
      <c r="AB217" s="223"/>
      <c r="AC217" s="223"/>
      <c r="AD217" s="223"/>
      <c r="AE217" s="223"/>
      <c r="AF217" s="223"/>
      <c r="AG217" s="223"/>
      <c r="AH217" s="223"/>
      <c r="AI217" s="223"/>
      <c r="AJ217" s="223"/>
      <c r="AK217" s="223"/>
      <c r="AL217" s="223"/>
      <c r="AM217" s="223"/>
      <c r="AN217" s="223"/>
      <c r="AO217" s="223"/>
      <c r="AP217" s="223"/>
      <c r="AQ217" s="223"/>
      <c r="AR217" s="223"/>
      <c r="AS217" s="223"/>
      <c r="AT217" s="223"/>
      <c r="AU217" s="223"/>
      <c r="AV217" s="223"/>
      <c r="AW217" s="223"/>
      <c r="AX217" s="223"/>
      <c r="AY217" s="223"/>
      <c r="AZ217" s="223"/>
      <c r="BA217" s="223"/>
      <c r="BB217" s="223"/>
      <c r="BC217" s="223"/>
      <c r="BD217" s="223"/>
      <c r="BE217" s="223"/>
      <c r="BF217" s="223"/>
      <c r="BG217" s="223"/>
      <c r="BH217" s="223"/>
      <c r="BI217" s="223"/>
      <c r="BJ217" s="223"/>
      <c r="BK217" s="223"/>
      <c r="BL217" s="223"/>
      <c r="BM217" s="223"/>
      <c r="BN217" s="223"/>
      <c r="BO217" s="223"/>
      <c r="BP217" s="223"/>
      <c r="BQ217" s="223"/>
      <c r="BR217" s="223"/>
      <c r="BS217" s="223"/>
      <c r="BT217" s="223"/>
      <c r="BU217" s="223"/>
    </row>
    <row r="218" spans="1:73" x14ac:dyDescent="0.15">
      <c r="A218" s="223"/>
      <c r="B218" s="223"/>
      <c r="C218" s="223"/>
      <c r="D218" s="223"/>
      <c r="E218" s="223"/>
      <c r="F218" s="223"/>
      <c r="G218" s="223"/>
      <c r="H218" s="223"/>
      <c r="I218" s="223"/>
      <c r="J218" s="223"/>
      <c r="K218" s="224"/>
      <c r="L218" s="223"/>
      <c r="M218" s="223"/>
      <c r="N218" s="223"/>
      <c r="O218" s="223"/>
      <c r="P218" s="223"/>
      <c r="Q218" s="223"/>
      <c r="R218" s="223"/>
      <c r="S218" s="223"/>
      <c r="T218" s="223"/>
      <c r="U218" s="223"/>
      <c r="V218" s="223"/>
      <c r="W218" s="223"/>
      <c r="X218" s="223"/>
      <c r="Y218" s="223"/>
      <c r="Z218" s="223"/>
      <c r="AA218" s="223"/>
      <c r="AB218" s="223"/>
      <c r="AC218" s="223"/>
      <c r="AD218" s="223"/>
      <c r="AE218" s="223"/>
      <c r="AF218" s="223"/>
      <c r="AG218" s="223"/>
      <c r="AH218" s="223"/>
      <c r="AI218" s="223"/>
      <c r="AJ218" s="223"/>
      <c r="AK218" s="223"/>
      <c r="AL218" s="223"/>
      <c r="AM218" s="223"/>
      <c r="AN218" s="223"/>
      <c r="AO218" s="223"/>
      <c r="AP218" s="223"/>
      <c r="AQ218" s="223"/>
      <c r="AR218" s="223"/>
      <c r="AS218" s="223"/>
      <c r="AT218" s="223"/>
      <c r="AU218" s="223"/>
      <c r="AV218" s="223"/>
      <c r="AW218" s="223"/>
      <c r="AX218" s="223"/>
      <c r="AY218" s="223"/>
      <c r="AZ218" s="223"/>
      <c r="BA218" s="223"/>
      <c r="BB218" s="223"/>
      <c r="BC218" s="223"/>
      <c r="BD218" s="223"/>
      <c r="BE218" s="223"/>
      <c r="BF218" s="223"/>
      <c r="BG218" s="223"/>
      <c r="BH218" s="223"/>
      <c r="BI218" s="223"/>
      <c r="BJ218" s="223"/>
      <c r="BK218" s="223"/>
      <c r="BL218" s="223"/>
      <c r="BM218" s="223"/>
      <c r="BN218" s="223"/>
      <c r="BO218" s="223"/>
      <c r="BP218" s="223"/>
      <c r="BQ218" s="223"/>
      <c r="BR218" s="223"/>
      <c r="BS218" s="223"/>
      <c r="BT218" s="223"/>
      <c r="BU218" s="223"/>
    </row>
    <row r="219" spans="1:73" x14ac:dyDescent="0.15">
      <c r="A219" s="223"/>
      <c r="B219" s="223"/>
      <c r="C219" s="223"/>
      <c r="D219" s="223"/>
      <c r="E219" s="223"/>
      <c r="F219" s="223"/>
      <c r="G219" s="223"/>
      <c r="H219" s="223"/>
      <c r="I219" s="223"/>
      <c r="J219" s="223"/>
      <c r="K219" s="224"/>
      <c r="L219" s="223"/>
      <c r="M219" s="223"/>
      <c r="N219" s="223"/>
      <c r="O219" s="223"/>
      <c r="P219" s="223"/>
      <c r="Q219" s="223"/>
      <c r="R219" s="223"/>
      <c r="S219" s="223"/>
      <c r="T219" s="223"/>
      <c r="U219" s="223"/>
      <c r="V219" s="223"/>
      <c r="W219" s="223"/>
      <c r="X219" s="223"/>
      <c r="Y219" s="223"/>
      <c r="Z219" s="223"/>
      <c r="AA219" s="223"/>
      <c r="AB219" s="223"/>
      <c r="AC219" s="223"/>
      <c r="AD219" s="223"/>
      <c r="AE219" s="223"/>
      <c r="AF219" s="223"/>
      <c r="AG219" s="223"/>
      <c r="AH219" s="223"/>
      <c r="AI219" s="223"/>
      <c r="AJ219" s="223"/>
      <c r="AK219" s="223"/>
      <c r="AL219" s="223"/>
      <c r="AM219" s="223"/>
      <c r="AN219" s="223"/>
      <c r="AO219" s="223"/>
      <c r="AP219" s="223"/>
      <c r="AQ219" s="223"/>
      <c r="AR219" s="223"/>
      <c r="AS219" s="223"/>
      <c r="AT219" s="223"/>
      <c r="AU219" s="223"/>
      <c r="AV219" s="223"/>
      <c r="AW219" s="223"/>
      <c r="AX219" s="223"/>
      <c r="AY219" s="223"/>
      <c r="AZ219" s="223"/>
      <c r="BA219" s="223"/>
      <c r="BB219" s="223"/>
      <c r="BC219" s="223"/>
      <c r="BD219" s="223"/>
      <c r="BE219" s="223"/>
      <c r="BF219" s="223"/>
      <c r="BG219" s="223"/>
      <c r="BH219" s="223"/>
      <c r="BI219" s="223"/>
      <c r="BJ219" s="223"/>
      <c r="BK219" s="223"/>
      <c r="BL219" s="223"/>
      <c r="BM219" s="223"/>
      <c r="BN219" s="223"/>
      <c r="BO219" s="223"/>
      <c r="BP219" s="223"/>
      <c r="BQ219" s="223"/>
      <c r="BR219" s="223"/>
      <c r="BS219" s="223"/>
      <c r="BT219" s="223"/>
      <c r="BU219" s="223"/>
    </row>
    <row r="220" spans="1:73" x14ac:dyDescent="0.15">
      <c r="A220" s="223"/>
      <c r="B220" s="223"/>
      <c r="C220" s="223"/>
      <c r="D220" s="223"/>
      <c r="E220" s="223"/>
      <c r="F220" s="223"/>
      <c r="G220" s="223"/>
      <c r="H220" s="223"/>
      <c r="I220" s="223"/>
      <c r="J220" s="223"/>
      <c r="K220" s="224"/>
      <c r="L220" s="223"/>
      <c r="M220" s="223"/>
      <c r="N220" s="223"/>
      <c r="O220" s="223"/>
      <c r="P220" s="223"/>
      <c r="Q220" s="223"/>
      <c r="R220" s="223"/>
      <c r="S220" s="223"/>
      <c r="T220" s="223"/>
      <c r="U220" s="223"/>
      <c r="V220" s="223"/>
      <c r="W220" s="223"/>
      <c r="X220" s="223"/>
      <c r="Y220" s="223"/>
      <c r="Z220" s="223"/>
      <c r="AA220" s="223"/>
      <c r="AB220" s="223"/>
      <c r="AC220" s="223"/>
      <c r="AD220" s="223"/>
      <c r="AE220" s="223"/>
      <c r="AF220" s="223"/>
      <c r="AG220" s="223"/>
      <c r="AH220" s="223"/>
      <c r="AI220" s="223"/>
      <c r="AJ220" s="223"/>
      <c r="AK220" s="223"/>
      <c r="AL220" s="223"/>
      <c r="AM220" s="223"/>
      <c r="AN220" s="223"/>
      <c r="AO220" s="223"/>
      <c r="AP220" s="223"/>
      <c r="AQ220" s="223"/>
      <c r="AR220" s="223"/>
      <c r="AS220" s="223"/>
      <c r="AT220" s="223"/>
      <c r="AU220" s="223"/>
      <c r="AV220" s="223"/>
      <c r="AW220" s="223"/>
      <c r="AX220" s="223"/>
      <c r="AY220" s="223"/>
      <c r="AZ220" s="223"/>
      <c r="BA220" s="223"/>
      <c r="BB220" s="223"/>
      <c r="BC220" s="223"/>
      <c r="BD220" s="223"/>
      <c r="BE220" s="223"/>
      <c r="BF220" s="223"/>
      <c r="BG220" s="223"/>
      <c r="BH220" s="223"/>
      <c r="BI220" s="223"/>
      <c r="BJ220" s="223"/>
      <c r="BK220" s="223"/>
      <c r="BL220" s="223"/>
      <c r="BM220" s="223"/>
      <c r="BN220" s="223"/>
      <c r="BO220" s="223"/>
      <c r="BP220" s="223"/>
      <c r="BQ220" s="223"/>
      <c r="BR220" s="223"/>
      <c r="BS220" s="223"/>
      <c r="BT220" s="223"/>
      <c r="BU220" s="223"/>
    </row>
    <row r="221" spans="1:73" x14ac:dyDescent="0.15">
      <c r="A221" s="223"/>
      <c r="B221" s="223"/>
      <c r="C221" s="223"/>
      <c r="D221" s="223"/>
      <c r="E221" s="223"/>
      <c r="F221" s="223"/>
      <c r="G221" s="223"/>
      <c r="H221" s="223"/>
      <c r="I221" s="223"/>
      <c r="J221" s="223"/>
      <c r="K221" s="224"/>
      <c r="L221" s="223"/>
      <c r="M221" s="223"/>
      <c r="N221" s="223"/>
      <c r="O221" s="223"/>
      <c r="P221" s="223"/>
      <c r="Q221" s="223"/>
      <c r="R221" s="223"/>
      <c r="S221" s="223"/>
      <c r="T221" s="223"/>
      <c r="U221" s="223"/>
      <c r="V221" s="223"/>
      <c r="W221" s="223"/>
      <c r="X221" s="223"/>
      <c r="Y221" s="223"/>
      <c r="Z221" s="223"/>
      <c r="AA221" s="223"/>
      <c r="AB221" s="223"/>
      <c r="AC221" s="223"/>
      <c r="AD221" s="223"/>
      <c r="AE221" s="223"/>
      <c r="AF221" s="223"/>
      <c r="AG221" s="223"/>
      <c r="AH221" s="223"/>
      <c r="AI221" s="223"/>
      <c r="AJ221" s="223"/>
      <c r="AK221" s="223"/>
      <c r="AL221" s="223"/>
      <c r="AM221" s="223"/>
      <c r="AN221" s="223"/>
      <c r="AO221" s="223"/>
      <c r="AP221" s="223"/>
      <c r="AQ221" s="223"/>
      <c r="AR221" s="223"/>
      <c r="AS221" s="223"/>
      <c r="AT221" s="223"/>
      <c r="AU221" s="223"/>
      <c r="AV221" s="223"/>
      <c r="AW221" s="223"/>
      <c r="AX221" s="223"/>
      <c r="AY221" s="223"/>
      <c r="AZ221" s="223"/>
      <c r="BA221" s="223"/>
      <c r="BB221" s="223"/>
      <c r="BC221" s="223"/>
      <c r="BD221" s="223"/>
      <c r="BE221" s="223"/>
      <c r="BF221" s="223"/>
      <c r="BG221" s="223"/>
      <c r="BH221" s="223"/>
      <c r="BI221" s="223"/>
      <c r="BJ221" s="223"/>
      <c r="BK221" s="223"/>
      <c r="BL221" s="223"/>
      <c r="BM221" s="223"/>
      <c r="BN221" s="223"/>
      <c r="BO221" s="223"/>
      <c r="BP221" s="223"/>
      <c r="BQ221" s="223"/>
      <c r="BR221" s="223"/>
      <c r="BS221" s="223"/>
      <c r="BT221" s="223"/>
      <c r="BU221" s="223"/>
    </row>
    <row r="222" spans="1:73" x14ac:dyDescent="0.15">
      <c r="A222" s="223"/>
      <c r="B222" s="223"/>
      <c r="C222" s="223"/>
      <c r="D222" s="223"/>
      <c r="E222" s="223"/>
      <c r="F222" s="223"/>
      <c r="G222" s="223"/>
      <c r="H222" s="223"/>
      <c r="I222" s="223"/>
      <c r="J222" s="223"/>
      <c r="K222" s="224"/>
      <c r="L222" s="223"/>
      <c r="M222" s="223"/>
      <c r="N222" s="223"/>
      <c r="O222" s="223"/>
      <c r="P222" s="223"/>
      <c r="Q222" s="223"/>
      <c r="R222" s="223"/>
      <c r="S222" s="223"/>
      <c r="T222" s="223"/>
      <c r="U222" s="223"/>
      <c r="V222" s="223"/>
      <c r="W222" s="223"/>
      <c r="X222" s="223"/>
      <c r="Y222" s="223"/>
      <c r="Z222" s="223"/>
      <c r="AA222" s="223"/>
      <c r="AB222" s="223"/>
      <c r="AC222" s="223"/>
      <c r="AD222" s="223"/>
      <c r="AE222" s="223"/>
      <c r="AF222" s="223"/>
      <c r="AG222" s="223"/>
      <c r="AH222" s="223"/>
      <c r="AI222" s="223"/>
      <c r="AJ222" s="223"/>
      <c r="AK222" s="223"/>
      <c r="AL222" s="223"/>
      <c r="AM222" s="223"/>
      <c r="AN222" s="223"/>
      <c r="AO222" s="223"/>
      <c r="AP222" s="223"/>
      <c r="AQ222" s="223"/>
      <c r="AR222" s="223"/>
      <c r="AS222" s="223"/>
      <c r="AT222" s="223"/>
      <c r="AU222" s="223"/>
      <c r="AV222" s="223"/>
      <c r="AW222" s="223"/>
      <c r="AX222" s="223"/>
      <c r="AY222" s="223"/>
      <c r="AZ222" s="223"/>
      <c r="BA222" s="223"/>
      <c r="BB222" s="223"/>
      <c r="BC222" s="223"/>
      <c r="BD222" s="223"/>
      <c r="BE222" s="223"/>
      <c r="BF222" s="223"/>
      <c r="BG222" s="223"/>
      <c r="BH222" s="223"/>
      <c r="BI222" s="223"/>
      <c r="BJ222" s="223"/>
      <c r="BK222" s="223"/>
      <c r="BL222" s="223"/>
      <c r="BM222" s="223"/>
      <c r="BN222" s="223"/>
      <c r="BO222" s="223"/>
      <c r="BP222" s="223"/>
      <c r="BQ222" s="223"/>
      <c r="BR222" s="223"/>
      <c r="BS222" s="223"/>
      <c r="BT222" s="223"/>
      <c r="BU222" s="223"/>
    </row>
  </sheetData>
  <phoneticPr fontId="3"/>
  <printOptions gridLines="1"/>
  <pageMargins left="0" right="0" top="0.79000000000000015" bottom="0" header="0.51" footer="0"/>
  <pageSetup paperSize="9" scale="74" orientation="portrait" horizontalDpi="4294967292" verticalDpi="4294967292"/>
  <headerFooter alignWithMargins="0">
    <oddHeader>&amp;F</oddHeader>
  </headerFooter>
  <drawing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N26"/>
  <sheetViews>
    <sheetView topLeftCell="A11" workbookViewId="0">
      <selection activeCell="O45" sqref="O45"/>
    </sheetView>
  </sheetViews>
  <sheetFormatPr baseColWidth="10" defaultColWidth="11" defaultRowHeight="13" x14ac:dyDescent="0.15"/>
  <cols>
    <col min="1" max="1" width="13.83203125" customWidth="1"/>
    <col min="2" max="2" width="12.5" customWidth="1"/>
    <col min="3" max="3" width="9.1640625" customWidth="1"/>
    <col min="4" max="4" width="9.5" customWidth="1"/>
    <col min="13" max="13" width="5.83203125" customWidth="1"/>
  </cols>
  <sheetData>
    <row r="1" spans="1:14" x14ac:dyDescent="0.15">
      <c r="A1" t="s">
        <v>257</v>
      </c>
      <c r="B1" t="s">
        <v>232</v>
      </c>
      <c r="C1" t="s">
        <v>259</v>
      </c>
      <c r="D1" t="s">
        <v>130</v>
      </c>
      <c r="F1" t="s">
        <v>260</v>
      </c>
      <c r="H1" s="8" t="s">
        <v>226</v>
      </c>
      <c r="I1" s="8" t="s">
        <v>227</v>
      </c>
      <c r="J1" t="s">
        <v>228</v>
      </c>
      <c r="K1" t="s">
        <v>262</v>
      </c>
      <c r="L1" t="s">
        <v>264</v>
      </c>
      <c r="M1" t="s">
        <v>265</v>
      </c>
      <c r="N1" t="s">
        <v>266</v>
      </c>
    </row>
    <row r="2" spans="1:14" x14ac:dyDescent="0.15">
      <c r="A2" s="31">
        <v>1.0391249999999999</v>
      </c>
      <c r="B2" s="31">
        <v>202.24064090467945</v>
      </c>
      <c r="C2" s="32">
        <v>2.0203860230237707</v>
      </c>
      <c r="D2" s="33" t="s">
        <v>233</v>
      </c>
      <c r="E2" s="34">
        <v>1</v>
      </c>
      <c r="F2" s="34">
        <v>2069.41</v>
      </c>
      <c r="G2" s="34">
        <f>LN(F2)</f>
        <v>7.635018821477721</v>
      </c>
      <c r="H2" s="31">
        <v>1.0018713453210379</v>
      </c>
      <c r="I2" s="31">
        <v>2.7489519318249731</v>
      </c>
      <c r="J2" s="31">
        <v>13.954583168029785</v>
      </c>
      <c r="K2" s="32">
        <f t="shared" ref="K2:K7" si="0">LN(J2)</f>
        <v>2.6358079968201977</v>
      </c>
      <c r="L2">
        <f t="shared" ref="L2:L7" si="1">LN(H2)</f>
        <v>1.8695965357635276E-3</v>
      </c>
      <c r="M2" s="8">
        <f t="shared" ref="M2:M7" si="2">J2/H2</f>
        <v>13.928518100852761</v>
      </c>
      <c r="N2" s="8">
        <f t="shared" ref="N2:N7" si="3">H2-A2</f>
        <v>-3.7253654678961912E-2</v>
      </c>
    </row>
    <row r="3" spans="1:14" x14ac:dyDescent="0.15">
      <c r="A3" s="31">
        <v>1.1146249999999998</v>
      </c>
      <c r="B3" s="31">
        <v>206.41009246109297</v>
      </c>
      <c r="C3" s="32">
        <v>2.0620388857252046</v>
      </c>
      <c r="D3" s="33" t="s">
        <v>234</v>
      </c>
      <c r="E3" s="34">
        <v>3</v>
      </c>
      <c r="F3" s="34">
        <v>2060.16</v>
      </c>
      <c r="G3" s="34">
        <f t="shared" ref="G3:G25" si="4">LN(F3)</f>
        <v>7.6305389286703882</v>
      </c>
      <c r="H3" s="31">
        <v>1.0206895878194846</v>
      </c>
      <c r="I3" s="31">
        <v>3.0750119800133286</v>
      </c>
      <c r="J3" s="31">
        <v>14.635932922363281</v>
      </c>
      <c r="K3" s="32">
        <f t="shared" si="0"/>
        <v>2.6834796640884697</v>
      </c>
      <c r="L3">
        <f t="shared" si="1"/>
        <v>2.0478465355871368E-2</v>
      </c>
      <c r="M3" s="8">
        <f t="shared" si="2"/>
        <v>14.339259552583718</v>
      </c>
      <c r="N3" s="8">
        <f t="shared" si="3"/>
        <v>-9.3935412180515154E-2</v>
      </c>
    </row>
    <row r="4" spans="1:14" x14ac:dyDescent="0.15">
      <c r="A4" s="31">
        <v>1.405125</v>
      </c>
      <c r="B4" s="31">
        <v>206.526720476657</v>
      </c>
      <c r="C4" s="32">
        <v>2.0632040007658046</v>
      </c>
      <c r="D4" s="33" t="s">
        <v>235</v>
      </c>
      <c r="E4" s="34">
        <v>5</v>
      </c>
      <c r="F4" s="34">
        <v>2104.7600000000002</v>
      </c>
      <c r="G4" s="34">
        <f t="shared" si="4"/>
        <v>7.6519567253645819</v>
      </c>
      <c r="H4" s="31">
        <v>3.8686944266088612</v>
      </c>
      <c r="I4" s="31">
        <v>3.5580911119453349</v>
      </c>
      <c r="J4" s="31">
        <v>14.502432823181152</v>
      </c>
      <c r="K4" s="32">
        <f t="shared" si="0"/>
        <v>2.6743164162619313</v>
      </c>
      <c r="L4">
        <f t="shared" si="1"/>
        <v>1.3529170926584486</v>
      </c>
      <c r="M4" s="8">
        <f t="shared" si="2"/>
        <v>3.7486633018709079</v>
      </c>
      <c r="N4" s="8">
        <f t="shared" si="3"/>
        <v>2.4635694266088612</v>
      </c>
    </row>
    <row r="5" spans="1:14" x14ac:dyDescent="0.15">
      <c r="A5" s="27">
        <v>1.0921249999999998</v>
      </c>
      <c r="B5" s="27">
        <v>216.29431678014322</v>
      </c>
      <c r="C5" s="28">
        <v>2.1607823854160162</v>
      </c>
      <c r="D5" s="29" t="s">
        <v>236</v>
      </c>
      <c r="E5">
        <v>7</v>
      </c>
      <c r="F5">
        <v>2094.89</v>
      </c>
      <c r="G5" s="34">
        <f t="shared" si="4"/>
        <v>7.6472563250111643</v>
      </c>
      <c r="H5" s="8">
        <v>1.1063582002245311</v>
      </c>
      <c r="I5" s="8">
        <v>3.3154491045055017</v>
      </c>
      <c r="J5" s="8">
        <v>15.078328132629395</v>
      </c>
      <c r="K5" s="30">
        <f t="shared" si="0"/>
        <v>2.7132584898971488</v>
      </c>
      <c r="L5">
        <f t="shared" si="1"/>
        <v>0.10107372066967116</v>
      </c>
      <c r="M5" s="8">
        <f t="shared" si="2"/>
        <v>13.628794118911312</v>
      </c>
      <c r="N5" s="8">
        <f t="shared" si="3"/>
        <v>1.4233200224531339E-2</v>
      </c>
    </row>
    <row r="6" spans="1:14" x14ac:dyDescent="0.15">
      <c r="A6" s="27">
        <v>1.0176249999999998</v>
      </c>
      <c r="B6" s="27">
        <v>219.47243020426262</v>
      </c>
      <c r="C6" s="28">
        <v>2.1925317702723541</v>
      </c>
      <c r="D6" s="29" t="s">
        <v>237</v>
      </c>
      <c r="E6">
        <v>9</v>
      </c>
      <c r="F6">
        <v>2104.39</v>
      </c>
      <c r="G6" s="34">
        <f t="shared" si="4"/>
        <v>7.6517809178970628</v>
      </c>
      <c r="H6" s="8">
        <v>1.0451271268360722</v>
      </c>
      <c r="I6" s="8">
        <v>3.2199815721470086</v>
      </c>
      <c r="J6" s="8">
        <v>14.335990905761719</v>
      </c>
      <c r="K6" s="30">
        <f t="shared" si="0"/>
        <v>2.6627732218686542</v>
      </c>
      <c r="L6">
        <f t="shared" si="1"/>
        <v>4.4138530492422362E-2</v>
      </c>
      <c r="M6" s="8">
        <f t="shared" si="2"/>
        <v>13.716982879548119</v>
      </c>
      <c r="N6" s="8">
        <f t="shared" si="3"/>
        <v>2.7502126836072449E-2</v>
      </c>
    </row>
    <row r="7" spans="1:14" x14ac:dyDescent="0.15">
      <c r="A7" s="27">
        <v>1.1906249999999998</v>
      </c>
      <c r="B7" s="27">
        <v>213.93259946497193</v>
      </c>
      <c r="C7" s="28">
        <v>2.1371888058438757</v>
      </c>
      <c r="D7" s="29" t="s">
        <v>238</v>
      </c>
      <c r="E7">
        <v>11</v>
      </c>
      <c r="F7">
        <v>2090.9</v>
      </c>
      <c r="G7" s="34">
        <f t="shared" si="4"/>
        <v>7.6453498742773771</v>
      </c>
      <c r="H7" s="8">
        <v>1.1397307059472164</v>
      </c>
      <c r="I7" s="8">
        <v>3.2519675432104349</v>
      </c>
      <c r="J7" s="8">
        <v>14.002256393432617</v>
      </c>
      <c r="K7" s="30">
        <f t="shared" si="0"/>
        <v>2.6392184875880877</v>
      </c>
      <c r="L7">
        <f t="shared" si="1"/>
        <v>0.13079201164807228</v>
      </c>
      <c r="M7" s="8">
        <f t="shared" si="2"/>
        <v>12.285583182384748</v>
      </c>
      <c r="N7" s="8">
        <f t="shared" si="3"/>
        <v>-5.0894294052783451E-2</v>
      </c>
    </row>
    <row r="9" spans="1:14" x14ac:dyDescent="0.15">
      <c r="A9" s="27">
        <v>1.1101249999999998</v>
      </c>
      <c r="B9" s="27">
        <v>209.93808993190441</v>
      </c>
      <c r="C9" s="28">
        <v>2.0972836157033408</v>
      </c>
      <c r="D9" s="29" t="s">
        <v>241</v>
      </c>
      <c r="E9">
        <v>17</v>
      </c>
      <c r="F9">
        <v>2084.2199999999998</v>
      </c>
      <c r="G9" s="34">
        <f t="shared" si="4"/>
        <v>7.642149963520346</v>
      </c>
      <c r="H9" s="8">
        <v>1.1096034636216663</v>
      </c>
      <c r="I9" s="8">
        <v>2.8634444493683322</v>
      </c>
      <c r="J9" s="8">
        <v>12.815449714660645</v>
      </c>
      <c r="K9" s="30">
        <f t="shared" ref="K9:K25" si="5">LN(J9)</f>
        <v>2.550651452033744</v>
      </c>
      <c r="L9">
        <f t="shared" ref="L9:L25" si="6">LN(H9)</f>
        <v>0.10400271151835901</v>
      </c>
      <c r="M9" s="8">
        <f t="shared" ref="M9:M25" si="7">J9/H9</f>
        <v>11.549576163751269</v>
      </c>
      <c r="N9" s="8">
        <f t="shared" ref="N9:N25" si="8">H9-A9</f>
        <v>-5.2153637833352029E-4</v>
      </c>
    </row>
    <row r="10" spans="1:14" x14ac:dyDescent="0.15">
      <c r="A10" s="27"/>
      <c r="B10" s="27">
        <v>243.55611541823163</v>
      </c>
      <c r="C10" s="28">
        <v>2.4331280261561603</v>
      </c>
      <c r="D10" s="29" t="s">
        <v>242</v>
      </c>
      <c r="E10">
        <v>19</v>
      </c>
      <c r="F10">
        <v>2085.73</v>
      </c>
      <c r="G10" s="34">
        <f t="shared" si="4"/>
        <v>7.6428741928593071</v>
      </c>
      <c r="H10" s="8">
        <v>1.2384295773814626</v>
      </c>
      <c r="I10" s="8">
        <v>1.998362004448202</v>
      </c>
      <c r="J10" s="8">
        <v>12.066460609436035</v>
      </c>
      <c r="K10" s="30">
        <f t="shared" si="5"/>
        <v>2.490429753451735</v>
      </c>
      <c r="L10">
        <f t="shared" si="6"/>
        <v>0.21384410711258103</v>
      </c>
      <c r="M10" s="8">
        <f t="shared" si="7"/>
        <v>9.7433562875245414</v>
      </c>
      <c r="N10" s="8">
        <f t="shared" si="8"/>
        <v>1.2384295773814626</v>
      </c>
    </row>
    <row r="11" spans="1:14" x14ac:dyDescent="0.15">
      <c r="A11" s="27">
        <v>1.1001249999999998</v>
      </c>
      <c r="B11" s="27">
        <v>222.35897358947199</v>
      </c>
      <c r="C11" s="28">
        <v>2.2213683675271927</v>
      </c>
      <c r="D11" s="29" t="s">
        <v>243</v>
      </c>
      <c r="E11">
        <v>21</v>
      </c>
      <c r="F11">
        <v>2073.04</v>
      </c>
      <c r="G11" s="34">
        <f t="shared" si="4"/>
        <v>7.6367714079563251</v>
      </c>
      <c r="H11" s="8">
        <v>0.99215595990582828</v>
      </c>
      <c r="I11" s="8">
        <v>2.301294855796868</v>
      </c>
      <c r="J11" s="8">
        <v>11.702966690063477</v>
      </c>
      <c r="K11" s="30">
        <f t="shared" si="5"/>
        <v>2.4598423729152703</v>
      </c>
      <c r="L11">
        <f t="shared" si="6"/>
        <v>-7.8749664076590287E-3</v>
      </c>
      <c r="M11" s="8">
        <f t="shared" si="7"/>
        <v>11.795490994353628</v>
      </c>
      <c r="N11" s="8">
        <f t="shared" si="8"/>
        <v>-0.10796904009417152</v>
      </c>
    </row>
    <row r="12" spans="1:14" x14ac:dyDescent="0.15">
      <c r="A12" s="27">
        <v>1.0851249999999999</v>
      </c>
      <c r="B12" s="27">
        <v>210.40460199416049</v>
      </c>
      <c r="C12" s="28">
        <v>2.1019440758657391</v>
      </c>
      <c r="D12" s="29" t="s">
        <v>244</v>
      </c>
      <c r="E12">
        <v>23</v>
      </c>
      <c r="F12">
        <v>2078.59</v>
      </c>
      <c r="G12" s="34">
        <f t="shared" si="4"/>
        <v>7.6394450582123152</v>
      </c>
      <c r="H12" s="8">
        <v>1.0045056790577775</v>
      </c>
      <c r="I12" s="8">
        <v>1.3776304892973277</v>
      </c>
      <c r="J12" s="8">
        <v>11.609045028686523</v>
      </c>
      <c r="K12" s="30">
        <f t="shared" si="5"/>
        <v>2.4517845381223036</v>
      </c>
      <c r="L12">
        <f t="shared" si="6"/>
        <v>4.4955588733737034E-3</v>
      </c>
      <c r="M12" s="8">
        <f t="shared" si="7"/>
        <v>11.556973017390765</v>
      </c>
      <c r="N12" s="8">
        <f t="shared" si="8"/>
        <v>-8.061932094222235E-2</v>
      </c>
    </row>
    <row r="13" spans="1:14" x14ac:dyDescent="0.15">
      <c r="A13" s="27">
        <v>1.0456249999999998</v>
      </c>
      <c r="B13" s="27">
        <v>204.3107881809407</v>
      </c>
      <c r="C13" s="28">
        <v>2.0410668149944127</v>
      </c>
      <c r="D13" s="29" t="s">
        <v>245</v>
      </c>
      <c r="E13">
        <v>25</v>
      </c>
      <c r="F13">
        <v>2072.42</v>
      </c>
      <c r="G13" s="34">
        <f t="shared" si="4"/>
        <v>7.636472285540659</v>
      </c>
      <c r="H13" s="8">
        <v>0.90404548257453743</v>
      </c>
      <c r="I13" s="8">
        <v>1.3089910590422993</v>
      </c>
      <c r="J13" s="8">
        <v>10.336405754089355</v>
      </c>
      <c r="K13" s="30">
        <f t="shared" si="5"/>
        <v>2.3356722026638281</v>
      </c>
      <c r="L13">
        <f t="shared" si="6"/>
        <v>-0.10087560727314317</v>
      </c>
      <c r="M13" s="8">
        <f t="shared" si="7"/>
        <v>11.433501912595567</v>
      </c>
      <c r="N13" s="8">
        <f t="shared" si="8"/>
        <v>-0.14157951742546238</v>
      </c>
    </row>
    <row r="14" spans="1:14" x14ac:dyDescent="0.15">
      <c r="A14" s="27">
        <v>1.1271249999999999</v>
      </c>
      <c r="B14" s="27">
        <v>220.69702436768478</v>
      </c>
      <c r="C14" s="28">
        <v>2.2047654781986492</v>
      </c>
      <c r="D14" s="29" t="s">
        <v>246</v>
      </c>
      <c r="E14">
        <v>27</v>
      </c>
      <c r="F14">
        <v>2087.19</v>
      </c>
      <c r="G14" s="34">
        <f t="shared" si="4"/>
        <v>7.6435739427033376</v>
      </c>
      <c r="H14" s="8">
        <v>0.95660117255728827</v>
      </c>
      <c r="I14" s="8">
        <v>1.1049404545137276</v>
      </c>
      <c r="J14" s="8">
        <v>10.566847801208496</v>
      </c>
      <c r="K14" s="30">
        <f t="shared" si="5"/>
        <v>2.3577215341384061</v>
      </c>
      <c r="L14">
        <f t="shared" si="6"/>
        <v>-4.4368721981633996E-2</v>
      </c>
      <c r="M14" s="8">
        <f t="shared" si="7"/>
        <v>11.046241740390169</v>
      </c>
      <c r="N14" s="8">
        <f t="shared" si="8"/>
        <v>-0.17052382744271166</v>
      </c>
    </row>
    <row r="15" spans="1:14" x14ac:dyDescent="0.15">
      <c r="A15" s="27">
        <v>1.1711249999999997</v>
      </c>
      <c r="B15" s="27">
        <v>212.79547631322276</v>
      </c>
      <c r="C15" s="28">
        <v>2.1258289341980299</v>
      </c>
      <c r="D15" s="29" t="s">
        <v>247</v>
      </c>
      <c r="E15">
        <v>29</v>
      </c>
      <c r="F15">
        <v>2082.94</v>
      </c>
      <c r="G15" s="34">
        <f t="shared" si="4"/>
        <v>7.6415356362373741</v>
      </c>
      <c r="H15" s="8">
        <v>0.98250081006453471</v>
      </c>
      <c r="I15" s="8">
        <v>1.2756329804389428</v>
      </c>
      <c r="J15" s="8">
        <v>10.571516990661621</v>
      </c>
      <c r="K15" s="30">
        <f t="shared" si="5"/>
        <v>2.3581633080953832</v>
      </c>
      <c r="L15">
        <f t="shared" si="6"/>
        <v>-1.7654110745895544E-2</v>
      </c>
      <c r="M15" s="8">
        <f t="shared" si="7"/>
        <v>10.759804859567739</v>
      </c>
      <c r="N15" s="8">
        <f t="shared" si="8"/>
        <v>-0.18862418993546504</v>
      </c>
    </row>
    <row r="16" spans="1:14" x14ac:dyDescent="0.15">
      <c r="A16" s="27">
        <v>1.2926249999999997</v>
      </c>
      <c r="B16" s="27">
        <v>206.93491853113105</v>
      </c>
      <c r="C16" s="28">
        <v>2.0672819034079026</v>
      </c>
      <c r="D16" s="29" t="s">
        <v>248</v>
      </c>
      <c r="E16">
        <v>31</v>
      </c>
      <c r="F16">
        <v>2064.17</v>
      </c>
      <c r="G16" s="34">
        <f t="shared" si="4"/>
        <v>7.6324834875507825</v>
      </c>
      <c r="H16" s="8">
        <v>0.82723617647901537</v>
      </c>
      <c r="I16" s="8">
        <v>0.80635348560660969</v>
      </c>
      <c r="J16" s="8">
        <v>8.9485483169555664</v>
      </c>
      <c r="K16" s="30">
        <f t="shared" si="5"/>
        <v>2.1914913199082058</v>
      </c>
      <c r="L16">
        <f t="shared" si="6"/>
        <v>-0.18966504252974506</v>
      </c>
      <c r="M16" s="8">
        <f t="shared" si="7"/>
        <v>10.817404474552214</v>
      </c>
      <c r="N16" s="8">
        <f t="shared" si="8"/>
        <v>-0.46538882352098432</v>
      </c>
    </row>
    <row r="17" spans="1:14" x14ac:dyDescent="0.15">
      <c r="A17" s="27">
        <v>1.3621249999999998</v>
      </c>
      <c r="B17" s="27">
        <v>213.0287323443508</v>
      </c>
      <c r="C17" s="28">
        <v>2.128159164279229</v>
      </c>
      <c r="D17" s="29" t="s">
        <v>249</v>
      </c>
      <c r="E17">
        <v>33</v>
      </c>
      <c r="F17">
        <v>2050.66</v>
      </c>
      <c r="G17" s="34">
        <f t="shared" si="4"/>
        <v>7.6259169715367934</v>
      </c>
      <c r="H17" s="8">
        <v>0.80559634694387539</v>
      </c>
      <c r="I17" s="8">
        <v>0.85499111663717708</v>
      </c>
      <c r="J17" s="8">
        <v>8.6263294219970703</v>
      </c>
      <c r="K17" s="30">
        <f t="shared" si="5"/>
        <v>2.1548190869234269</v>
      </c>
      <c r="L17">
        <f t="shared" si="6"/>
        <v>-0.21617247216617475</v>
      </c>
      <c r="M17" s="8">
        <f t="shared" si="7"/>
        <v>10.708004641185461</v>
      </c>
      <c r="N17" s="8">
        <f t="shared" si="8"/>
        <v>-0.55652865305612442</v>
      </c>
    </row>
    <row r="18" spans="1:14" x14ac:dyDescent="0.15">
      <c r="A18" s="27">
        <v>1.2221249999999997</v>
      </c>
      <c r="B18" s="27">
        <v>212.47474927042174</v>
      </c>
      <c r="C18" s="28">
        <v>2.122624867836381</v>
      </c>
      <c r="D18" s="29" t="s">
        <v>250</v>
      </c>
      <c r="E18">
        <v>35</v>
      </c>
      <c r="F18">
        <v>2073.5100000000002</v>
      </c>
      <c r="G18" s="34">
        <f t="shared" si="4"/>
        <v>7.6369981024382501</v>
      </c>
      <c r="H18" s="8">
        <v>0.8255996511704411</v>
      </c>
      <c r="I18" s="8">
        <v>0.7776525941468444</v>
      </c>
      <c r="J18" s="8">
        <v>9.5721006393432617</v>
      </c>
      <c r="K18" s="30">
        <f t="shared" si="5"/>
        <v>2.2588526839214098</v>
      </c>
      <c r="L18">
        <f t="shared" si="6"/>
        <v>-0.19164530677135111</v>
      </c>
      <c r="M18" s="8">
        <f t="shared" si="7"/>
        <v>11.594119045197061</v>
      </c>
      <c r="N18" s="8">
        <f t="shared" si="8"/>
        <v>-0.39652534882955859</v>
      </c>
    </row>
    <row r="19" spans="1:14" x14ac:dyDescent="0.15">
      <c r="A19" s="27">
        <v>1.211125</v>
      </c>
      <c r="B19" s="27">
        <v>217.75216697469341</v>
      </c>
      <c r="C19" s="28">
        <v>2.1753463234235109</v>
      </c>
      <c r="D19" s="29" t="s">
        <v>251</v>
      </c>
      <c r="E19">
        <v>37</v>
      </c>
      <c r="F19">
        <v>2066.27</v>
      </c>
      <c r="G19" s="34">
        <f t="shared" si="4"/>
        <v>7.6335003284592302</v>
      </c>
      <c r="H19" s="8">
        <v>0.85553137178505101</v>
      </c>
      <c r="I19" s="8">
        <v>1.331776453078648</v>
      </c>
      <c r="J19" s="8">
        <v>9.7862653732299805</v>
      </c>
      <c r="K19" s="30">
        <f t="shared" si="5"/>
        <v>2.2809799101397603</v>
      </c>
      <c r="L19">
        <f t="shared" si="6"/>
        <v>-0.15603251562083875</v>
      </c>
      <c r="M19" s="8">
        <f t="shared" si="7"/>
        <v>11.438815332757596</v>
      </c>
      <c r="N19" s="8">
        <f t="shared" si="8"/>
        <v>-0.355593628214949</v>
      </c>
    </row>
    <row r="20" spans="1:14" x14ac:dyDescent="0.15">
      <c r="A20" s="27">
        <v>1.3236249999999998</v>
      </c>
      <c r="B20" s="27">
        <v>209.47157786964837</v>
      </c>
      <c r="C20" s="28">
        <v>2.0926231555409429</v>
      </c>
      <c r="D20" s="29" t="s">
        <v>252</v>
      </c>
      <c r="E20">
        <v>39</v>
      </c>
      <c r="F20">
        <v>2059.7800000000002</v>
      </c>
      <c r="G20" s="34">
        <f t="shared" si="4"/>
        <v>7.6303544599640105</v>
      </c>
      <c r="H20" s="8">
        <v>0.85862740274628691</v>
      </c>
      <c r="I20" s="8">
        <v>1.0352409636186826</v>
      </c>
      <c r="J20" s="8">
        <v>9.6303310394287109</v>
      </c>
      <c r="K20" s="30">
        <f t="shared" si="5"/>
        <v>2.2649176010684933</v>
      </c>
      <c r="L20">
        <f t="shared" si="6"/>
        <v>-0.15242020808684517</v>
      </c>
      <c r="M20" s="8">
        <f t="shared" si="7"/>
        <v>11.215960506998107</v>
      </c>
      <c r="N20" s="8">
        <f t="shared" si="8"/>
        <v>-0.46499759725371292</v>
      </c>
    </row>
    <row r="21" spans="1:14" x14ac:dyDescent="0.15">
      <c r="A21" s="27">
        <v>1.3151249999999997</v>
      </c>
      <c r="B21" s="27">
        <v>208.48023973735422</v>
      </c>
      <c r="C21" s="28">
        <v>2.0827196776958465</v>
      </c>
      <c r="D21" s="29" t="s">
        <v>253</v>
      </c>
      <c r="E21">
        <v>41</v>
      </c>
      <c r="F21">
        <v>2050.63</v>
      </c>
      <c r="G21" s="34">
        <f t="shared" si="4"/>
        <v>7.6259023419934051</v>
      </c>
      <c r="H21" s="8">
        <v>0.99577292186152233</v>
      </c>
      <c r="I21" s="8">
        <v>1.1755109001343804</v>
      </c>
      <c r="J21" s="8">
        <v>9.376708984375</v>
      </c>
      <c r="K21" s="30">
        <f t="shared" si="5"/>
        <v>2.2382288469100344</v>
      </c>
      <c r="L21">
        <f t="shared" si="6"/>
        <v>-4.2360374901055167E-3</v>
      </c>
      <c r="M21" s="8">
        <f t="shared" si="7"/>
        <v>9.4165133219790214</v>
      </c>
      <c r="N21" s="8">
        <f t="shared" si="8"/>
        <v>-0.31935207813847732</v>
      </c>
    </row>
    <row r="22" spans="1:14" x14ac:dyDescent="0.15">
      <c r="A22" s="27">
        <v>1.3451249999999999</v>
      </c>
      <c r="B22" s="27">
        <v>214.42826853111899</v>
      </c>
      <c r="C22" s="28">
        <v>2.1421405447664235</v>
      </c>
      <c r="D22" s="29" t="s">
        <v>254</v>
      </c>
      <c r="E22">
        <v>43</v>
      </c>
      <c r="F22">
        <v>2038.73</v>
      </c>
      <c r="G22" s="34">
        <f t="shared" si="4"/>
        <v>7.6200823439545493</v>
      </c>
      <c r="H22" s="8">
        <v>0.88279693714838559</v>
      </c>
      <c r="I22" s="8">
        <v>1.2086176616548774</v>
      </c>
      <c r="J22" s="8">
        <v>8.5215091705322266</v>
      </c>
      <c r="K22" s="30">
        <f t="shared" si="5"/>
        <v>2.1425934578466572</v>
      </c>
      <c r="L22">
        <f t="shared" si="6"/>
        <v>-0.12466007407953722</v>
      </c>
      <c r="M22" s="8">
        <f t="shared" si="7"/>
        <v>9.6528531216458919</v>
      </c>
      <c r="N22" s="8">
        <f t="shared" si="8"/>
        <v>-0.46232806285161432</v>
      </c>
    </row>
    <row r="23" spans="1:14" x14ac:dyDescent="0.15">
      <c r="A23" s="27">
        <v>1.2811249999999998</v>
      </c>
      <c r="B23" s="27">
        <v>212.9121043287868</v>
      </c>
      <c r="C23" s="28">
        <v>2.1269940492386294</v>
      </c>
      <c r="D23" s="29" t="s">
        <v>255</v>
      </c>
      <c r="E23">
        <v>45</v>
      </c>
      <c r="F23">
        <v>2055.39</v>
      </c>
      <c r="G23" s="34">
        <f t="shared" si="4"/>
        <v>7.6282208899460926</v>
      </c>
      <c r="H23" s="8">
        <v>0.83077675731405565</v>
      </c>
      <c r="I23" s="8">
        <v>1.2173502809559977</v>
      </c>
      <c r="J23" s="8">
        <v>8.4410896301269531</v>
      </c>
      <c r="K23" s="30">
        <f t="shared" si="5"/>
        <v>2.1331114033703891</v>
      </c>
      <c r="L23">
        <f t="shared" si="6"/>
        <v>-0.18539416364252004</v>
      </c>
      <c r="M23" s="8">
        <f t="shared" si="7"/>
        <v>10.160478799885343</v>
      </c>
      <c r="N23" s="8">
        <f t="shared" si="8"/>
        <v>-0.4503482426859442</v>
      </c>
    </row>
    <row r="24" spans="1:14" x14ac:dyDescent="0.15">
      <c r="A24" s="27">
        <v>1.4071249999999997</v>
      </c>
      <c r="B24" s="27">
        <v>213.32030238326084</v>
      </c>
      <c r="C24" s="28">
        <v>2.131071951880728</v>
      </c>
      <c r="D24" s="29" t="s">
        <v>256</v>
      </c>
      <c r="E24">
        <v>47</v>
      </c>
      <c r="F24">
        <v>2045.19</v>
      </c>
      <c r="G24" s="34">
        <f t="shared" si="4"/>
        <v>7.6232459736965312</v>
      </c>
      <c r="H24" s="8">
        <v>0.80634607723952134</v>
      </c>
      <c r="I24" s="8">
        <v>1.1549189587700175</v>
      </c>
      <c r="J24" s="8">
        <v>8.6699895858764648</v>
      </c>
      <c r="K24" s="30">
        <f t="shared" si="5"/>
        <v>2.1598675896240778</v>
      </c>
      <c r="L24">
        <f t="shared" si="6"/>
        <v>-0.21524225240340858</v>
      </c>
      <c r="M24" s="8">
        <f t="shared" si="7"/>
        <v>10.752194164021567</v>
      </c>
      <c r="N24" s="8">
        <f t="shared" si="8"/>
        <v>-0.6007789227604784</v>
      </c>
    </row>
    <row r="25" spans="1:14" x14ac:dyDescent="0.15">
      <c r="A25" s="132">
        <v>1.3011249999999999</v>
      </c>
      <c r="B25" s="27">
        <v>216.41094479570722</v>
      </c>
      <c r="C25" s="28">
        <v>2.1619475004566158</v>
      </c>
      <c r="D25" s="29" t="s">
        <v>240</v>
      </c>
      <c r="E25">
        <v>15</v>
      </c>
      <c r="F25">
        <v>2208.2600000000002</v>
      </c>
      <c r="G25" s="34">
        <f t="shared" si="4"/>
        <v>7.6999601540877611</v>
      </c>
      <c r="H25" s="8">
        <v>0.79126546117507313</v>
      </c>
      <c r="I25" s="8">
        <v>2.527964062170156</v>
      </c>
      <c r="J25" s="8">
        <v>9.4282045364379883</v>
      </c>
      <c r="K25" s="30">
        <f t="shared" si="5"/>
        <v>2.2437056794119581</v>
      </c>
      <c r="L25">
        <f t="shared" si="6"/>
        <v>-0.23412176552499225</v>
      </c>
      <c r="M25" s="8">
        <f t="shared" si="7"/>
        <v>11.915349524338623</v>
      </c>
      <c r="N25" s="8">
        <f t="shared" si="8"/>
        <v>-0.50985953882492674</v>
      </c>
    </row>
    <row r="26" spans="1:14" x14ac:dyDescent="0.15">
      <c r="A26" s="132">
        <v>1.2666249999999999</v>
      </c>
      <c r="B26" s="27">
        <v>220.31798331710172</v>
      </c>
      <c r="C26" s="28">
        <v>2.2009788543167006</v>
      </c>
      <c r="D26" s="29" t="s">
        <v>239</v>
      </c>
      <c r="E26">
        <v>13</v>
      </c>
      <c r="F26">
        <v>2118.8000000000002</v>
      </c>
      <c r="G26" s="34">
        <f>LN(F26)</f>
        <v>7.6586051696703716</v>
      </c>
      <c r="H26" s="8">
        <v>1.180993215308193</v>
      </c>
      <c r="I26" s="8">
        <v>2.9952441794645388</v>
      </c>
      <c r="J26" s="8">
        <v>12.002001762390137</v>
      </c>
      <c r="K26" s="30">
        <f>LN(J26)</f>
        <v>2.4850734494086817</v>
      </c>
      <c r="L26">
        <f>LN(H26)</f>
        <v>0.16635579232843808</v>
      </c>
      <c r="M26" s="8">
        <f>J26/H26</f>
        <v>10.162633965054646</v>
      </c>
      <c r="N26" s="8">
        <f>H26-A26</f>
        <v>-8.5631784691806878E-2</v>
      </c>
    </row>
  </sheetData>
  <phoneticPr fontId="10" type="noConversion"/>
  <pageMargins left="0" right="0" top="1" bottom="1" header="0.5" footer="0.5"/>
  <pageSetup paperSize="9" orientation="portrait" horizontalDpi="4294967292" verticalDpi="4294967292"/>
  <headerFooter alignWithMargins="0"/>
  <drawing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
  <sheetViews>
    <sheetView topLeftCell="A6" workbookViewId="0">
      <selection activeCell="P36" sqref="P36"/>
    </sheetView>
  </sheetViews>
  <sheetFormatPr baseColWidth="10" defaultColWidth="11" defaultRowHeight="13" x14ac:dyDescent="0.15"/>
  <sheetData/>
  <pageMargins left="0.75" right="0.75" top="1" bottom="1" header="0.5" footer="0.5"/>
  <headerFooter alignWithMargins="0"/>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314"/>
  <sheetViews>
    <sheetView workbookViewId="0">
      <selection activeCell="O35" sqref="O35"/>
    </sheetView>
  </sheetViews>
  <sheetFormatPr baseColWidth="10" defaultColWidth="11" defaultRowHeight="13" x14ac:dyDescent="0.15"/>
  <cols>
    <col min="1" max="1" width="20" customWidth="1"/>
    <col min="2" max="2" width="25.5" customWidth="1"/>
    <col min="3" max="3" width="21.6640625" customWidth="1"/>
    <col min="4" max="4" width="7.1640625" bestFit="1" customWidth="1"/>
    <col min="5" max="5" width="13.5" customWidth="1"/>
    <col min="6" max="6" width="23.33203125" customWidth="1"/>
    <col min="7" max="7" width="38.1640625" customWidth="1"/>
  </cols>
  <sheetData>
    <row r="1" spans="1:7" x14ac:dyDescent="0.15">
      <c r="A1" t="s">
        <v>403</v>
      </c>
      <c r="B1" t="s">
        <v>404</v>
      </c>
      <c r="C1" t="s">
        <v>405</v>
      </c>
      <c r="D1" t="s">
        <v>406</v>
      </c>
      <c r="E1" t="s">
        <v>407</v>
      </c>
      <c r="F1" t="s">
        <v>408</v>
      </c>
      <c r="G1" t="s">
        <v>409</v>
      </c>
    </row>
    <row r="2" spans="1:7" x14ac:dyDescent="0.15">
      <c r="A2" t="s">
        <v>403</v>
      </c>
      <c r="B2" t="s">
        <v>410</v>
      </c>
      <c r="C2" t="s">
        <v>411</v>
      </c>
      <c r="D2" t="s">
        <v>412</v>
      </c>
      <c r="E2" t="s">
        <v>407</v>
      </c>
      <c r="F2" t="s">
        <v>408</v>
      </c>
      <c r="G2" t="s">
        <v>413</v>
      </c>
    </row>
    <row r="3" spans="1:7" x14ac:dyDescent="0.15">
      <c r="A3" t="s">
        <v>403</v>
      </c>
      <c r="B3" t="s">
        <v>414</v>
      </c>
      <c r="C3" t="s">
        <v>415</v>
      </c>
      <c r="D3" t="s">
        <v>416</v>
      </c>
      <c r="E3" t="s">
        <v>407</v>
      </c>
      <c r="F3" t="s">
        <v>417</v>
      </c>
      <c r="G3" t="s">
        <v>418</v>
      </c>
    </row>
    <row r="4" spans="1:7" x14ac:dyDescent="0.15">
      <c r="A4" t="s">
        <v>403</v>
      </c>
      <c r="B4" t="s">
        <v>410</v>
      </c>
      <c r="C4" t="s">
        <v>419</v>
      </c>
      <c r="D4" t="s">
        <v>420</v>
      </c>
      <c r="E4" t="s">
        <v>407</v>
      </c>
      <c r="F4" t="s">
        <v>421</v>
      </c>
      <c r="G4" t="s">
        <v>413</v>
      </c>
    </row>
    <row r="5" spans="1:7" x14ac:dyDescent="0.15">
      <c r="A5" t="s">
        <v>403</v>
      </c>
      <c r="B5" t="s">
        <v>410</v>
      </c>
      <c r="C5" t="s">
        <v>419</v>
      </c>
      <c r="D5" t="s">
        <v>420</v>
      </c>
      <c r="E5" t="s">
        <v>407</v>
      </c>
      <c r="F5" t="s">
        <v>422</v>
      </c>
      <c r="G5" t="s">
        <v>423</v>
      </c>
    </row>
    <row r="6" spans="1:7" x14ac:dyDescent="0.15">
      <c r="A6" t="s">
        <v>403</v>
      </c>
      <c r="B6" t="s">
        <v>410</v>
      </c>
      <c r="C6" t="s">
        <v>419</v>
      </c>
      <c r="D6" t="s">
        <v>420</v>
      </c>
      <c r="E6" t="s">
        <v>407</v>
      </c>
      <c r="F6" t="s">
        <v>424</v>
      </c>
      <c r="G6" t="s">
        <v>425</v>
      </c>
    </row>
    <row r="7" spans="1:7" x14ac:dyDescent="0.15">
      <c r="A7" t="s">
        <v>403</v>
      </c>
      <c r="B7" t="s">
        <v>410</v>
      </c>
      <c r="C7" t="s">
        <v>419</v>
      </c>
      <c r="D7" t="s">
        <v>420</v>
      </c>
      <c r="E7" t="s">
        <v>407</v>
      </c>
      <c r="F7" t="s">
        <v>426</v>
      </c>
      <c r="G7" t="s">
        <v>427</v>
      </c>
    </row>
    <row r="8" spans="1:7" x14ac:dyDescent="0.15">
      <c r="A8" t="s">
        <v>403</v>
      </c>
      <c r="B8" t="s">
        <v>404</v>
      </c>
      <c r="C8" t="s">
        <v>405</v>
      </c>
      <c r="D8" t="s">
        <v>406</v>
      </c>
      <c r="E8" t="s">
        <v>407</v>
      </c>
      <c r="F8" t="s">
        <v>428</v>
      </c>
      <c r="G8" t="s">
        <v>429</v>
      </c>
    </row>
    <row r="9" spans="1:7" x14ac:dyDescent="0.15">
      <c r="A9" t="s">
        <v>403</v>
      </c>
      <c r="B9" t="s">
        <v>410</v>
      </c>
      <c r="C9" t="s">
        <v>411</v>
      </c>
      <c r="D9" t="s">
        <v>412</v>
      </c>
      <c r="E9" t="s">
        <v>407</v>
      </c>
      <c r="F9" t="s">
        <v>428</v>
      </c>
      <c r="G9" t="s">
        <v>430</v>
      </c>
    </row>
    <row r="10" spans="1:7" x14ac:dyDescent="0.15">
      <c r="A10" t="s">
        <v>403</v>
      </c>
      <c r="B10" t="s">
        <v>414</v>
      </c>
      <c r="C10" t="s">
        <v>415</v>
      </c>
      <c r="D10" t="s">
        <v>416</v>
      </c>
      <c r="E10" t="s">
        <v>407</v>
      </c>
      <c r="F10" t="s">
        <v>431</v>
      </c>
      <c r="G10" t="s">
        <v>432</v>
      </c>
    </row>
    <row r="11" spans="1:7" x14ac:dyDescent="0.15">
      <c r="A11" t="s">
        <v>403</v>
      </c>
      <c r="B11" t="s">
        <v>410</v>
      </c>
      <c r="C11" t="s">
        <v>419</v>
      </c>
      <c r="D11" t="s">
        <v>420</v>
      </c>
      <c r="E11" t="s">
        <v>407</v>
      </c>
      <c r="F11" t="s">
        <v>433</v>
      </c>
      <c r="G11" t="s">
        <v>430</v>
      </c>
    </row>
    <row r="12" spans="1:7" x14ac:dyDescent="0.15">
      <c r="A12" t="s">
        <v>403</v>
      </c>
      <c r="B12" t="s">
        <v>410</v>
      </c>
      <c r="C12" t="s">
        <v>419</v>
      </c>
      <c r="D12" t="s">
        <v>420</v>
      </c>
      <c r="E12" t="s">
        <v>407</v>
      </c>
      <c r="F12" t="s">
        <v>434</v>
      </c>
      <c r="G12" t="s">
        <v>435</v>
      </c>
    </row>
    <row r="13" spans="1:7" x14ac:dyDescent="0.15">
      <c r="A13" t="s">
        <v>403</v>
      </c>
      <c r="B13" t="s">
        <v>410</v>
      </c>
      <c r="C13" t="s">
        <v>419</v>
      </c>
      <c r="D13" t="s">
        <v>420</v>
      </c>
      <c r="E13" t="s">
        <v>407</v>
      </c>
      <c r="F13" t="s">
        <v>436</v>
      </c>
      <c r="G13" t="s">
        <v>437</v>
      </c>
    </row>
    <row r="14" spans="1:7" x14ac:dyDescent="0.15">
      <c r="A14" t="s">
        <v>403</v>
      </c>
      <c r="B14" t="s">
        <v>410</v>
      </c>
      <c r="C14" t="s">
        <v>419</v>
      </c>
      <c r="D14" t="s">
        <v>420</v>
      </c>
      <c r="E14" t="s">
        <v>407</v>
      </c>
      <c r="F14" t="s">
        <v>438</v>
      </c>
      <c r="G14" t="s">
        <v>439</v>
      </c>
    </row>
    <row r="15" spans="1:7" x14ac:dyDescent="0.15">
      <c r="A15" t="s">
        <v>403</v>
      </c>
      <c r="B15" t="s">
        <v>404</v>
      </c>
      <c r="C15" t="s">
        <v>405</v>
      </c>
      <c r="D15" t="s">
        <v>406</v>
      </c>
      <c r="E15" t="s">
        <v>440</v>
      </c>
      <c r="F15" t="s">
        <v>408</v>
      </c>
      <c r="G15" t="s">
        <v>441</v>
      </c>
    </row>
    <row r="16" spans="1:7" x14ac:dyDescent="0.15">
      <c r="A16" t="s">
        <v>403</v>
      </c>
      <c r="B16" t="s">
        <v>410</v>
      </c>
      <c r="C16" t="s">
        <v>411</v>
      </c>
      <c r="D16" t="s">
        <v>412</v>
      </c>
      <c r="E16" t="s">
        <v>440</v>
      </c>
      <c r="F16" t="s">
        <v>408</v>
      </c>
      <c r="G16" t="s">
        <v>442</v>
      </c>
    </row>
    <row r="17" spans="1:7" x14ac:dyDescent="0.15">
      <c r="A17" t="s">
        <v>403</v>
      </c>
      <c r="B17" t="s">
        <v>414</v>
      </c>
      <c r="C17" t="s">
        <v>415</v>
      </c>
      <c r="D17" t="s">
        <v>416</v>
      </c>
      <c r="E17" t="s">
        <v>440</v>
      </c>
      <c r="F17" t="s">
        <v>417</v>
      </c>
      <c r="G17" t="s">
        <v>443</v>
      </c>
    </row>
    <row r="18" spans="1:7" x14ac:dyDescent="0.15">
      <c r="A18" t="s">
        <v>403</v>
      </c>
      <c r="B18" t="s">
        <v>410</v>
      </c>
      <c r="C18" t="s">
        <v>419</v>
      </c>
      <c r="D18" t="s">
        <v>420</v>
      </c>
      <c r="E18" t="s">
        <v>440</v>
      </c>
      <c r="F18" t="s">
        <v>421</v>
      </c>
      <c r="G18" t="s">
        <v>442</v>
      </c>
    </row>
    <row r="19" spans="1:7" x14ac:dyDescent="0.15">
      <c r="A19" t="s">
        <v>403</v>
      </c>
      <c r="B19" t="s">
        <v>410</v>
      </c>
      <c r="C19" t="s">
        <v>419</v>
      </c>
      <c r="D19" t="s">
        <v>420</v>
      </c>
      <c r="E19" t="s">
        <v>440</v>
      </c>
      <c r="F19" t="s">
        <v>422</v>
      </c>
      <c r="G19" t="s">
        <v>444</v>
      </c>
    </row>
    <row r="20" spans="1:7" x14ac:dyDescent="0.15">
      <c r="A20" t="s">
        <v>403</v>
      </c>
      <c r="B20" t="s">
        <v>410</v>
      </c>
      <c r="C20" t="s">
        <v>419</v>
      </c>
      <c r="D20" t="s">
        <v>420</v>
      </c>
      <c r="E20" t="s">
        <v>440</v>
      </c>
      <c r="F20" t="s">
        <v>424</v>
      </c>
      <c r="G20" t="s">
        <v>445</v>
      </c>
    </row>
    <row r="21" spans="1:7" x14ac:dyDescent="0.15">
      <c r="A21" t="s">
        <v>403</v>
      </c>
      <c r="B21" t="s">
        <v>410</v>
      </c>
      <c r="C21" t="s">
        <v>419</v>
      </c>
      <c r="D21" t="s">
        <v>420</v>
      </c>
      <c r="E21" t="s">
        <v>440</v>
      </c>
      <c r="F21" t="s">
        <v>426</v>
      </c>
      <c r="G21" t="s">
        <v>446</v>
      </c>
    </row>
    <row r="22" spans="1:7" x14ac:dyDescent="0.15">
      <c r="A22" t="s">
        <v>403</v>
      </c>
      <c r="B22" t="s">
        <v>404</v>
      </c>
      <c r="C22" t="s">
        <v>405</v>
      </c>
      <c r="D22" t="s">
        <v>406</v>
      </c>
      <c r="E22" t="s">
        <v>440</v>
      </c>
      <c r="F22" t="s">
        <v>428</v>
      </c>
      <c r="G22" t="s">
        <v>447</v>
      </c>
    </row>
    <row r="23" spans="1:7" x14ac:dyDescent="0.15">
      <c r="A23" t="s">
        <v>403</v>
      </c>
      <c r="B23" t="s">
        <v>410</v>
      </c>
      <c r="C23" t="s">
        <v>411</v>
      </c>
      <c r="D23" t="s">
        <v>412</v>
      </c>
      <c r="E23" t="s">
        <v>440</v>
      </c>
      <c r="F23" t="s">
        <v>428</v>
      </c>
      <c r="G23" t="s">
        <v>448</v>
      </c>
    </row>
    <row r="24" spans="1:7" x14ac:dyDescent="0.15">
      <c r="A24" t="s">
        <v>403</v>
      </c>
      <c r="B24" t="s">
        <v>414</v>
      </c>
      <c r="C24" t="s">
        <v>415</v>
      </c>
      <c r="D24" t="s">
        <v>416</v>
      </c>
      <c r="E24" t="s">
        <v>440</v>
      </c>
      <c r="F24" t="s">
        <v>431</v>
      </c>
      <c r="G24" t="s">
        <v>449</v>
      </c>
    </row>
    <row r="25" spans="1:7" x14ac:dyDescent="0.15">
      <c r="A25" t="s">
        <v>403</v>
      </c>
      <c r="B25" t="s">
        <v>410</v>
      </c>
      <c r="C25" t="s">
        <v>419</v>
      </c>
      <c r="D25" t="s">
        <v>420</v>
      </c>
      <c r="E25" t="s">
        <v>440</v>
      </c>
      <c r="F25" t="s">
        <v>433</v>
      </c>
      <c r="G25" t="s">
        <v>448</v>
      </c>
    </row>
    <row r="26" spans="1:7" x14ac:dyDescent="0.15">
      <c r="A26" t="s">
        <v>403</v>
      </c>
      <c r="B26" t="s">
        <v>410</v>
      </c>
      <c r="C26" t="s">
        <v>419</v>
      </c>
      <c r="D26" t="s">
        <v>420</v>
      </c>
      <c r="E26" t="s">
        <v>440</v>
      </c>
      <c r="F26" t="s">
        <v>434</v>
      </c>
      <c r="G26" t="s">
        <v>450</v>
      </c>
    </row>
    <row r="27" spans="1:7" x14ac:dyDescent="0.15">
      <c r="A27" t="s">
        <v>403</v>
      </c>
      <c r="B27" t="s">
        <v>410</v>
      </c>
      <c r="C27" t="s">
        <v>419</v>
      </c>
      <c r="D27" t="s">
        <v>420</v>
      </c>
      <c r="E27" t="s">
        <v>440</v>
      </c>
      <c r="F27" t="s">
        <v>436</v>
      </c>
      <c r="G27" t="s">
        <v>451</v>
      </c>
    </row>
    <row r="28" spans="1:7" x14ac:dyDescent="0.15">
      <c r="A28" t="s">
        <v>403</v>
      </c>
      <c r="B28" t="s">
        <v>410</v>
      </c>
      <c r="C28" t="s">
        <v>419</v>
      </c>
      <c r="D28" t="s">
        <v>420</v>
      </c>
      <c r="E28" t="s">
        <v>440</v>
      </c>
      <c r="F28" t="s">
        <v>438</v>
      </c>
      <c r="G28" t="s">
        <v>452</v>
      </c>
    </row>
    <row r="29" spans="1:7" x14ac:dyDescent="0.15">
      <c r="A29" t="s">
        <v>403</v>
      </c>
      <c r="B29" t="s">
        <v>404</v>
      </c>
      <c r="C29" t="s">
        <v>405</v>
      </c>
      <c r="D29" t="s">
        <v>406</v>
      </c>
      <c r="E29" t="s">
        <v>453</v>
      </c>
      <c r="F29" t="s">
        <v>408</v>
      </c>
      <c r="G29" t="s">
        <v>454</v>
      </c>
    </row>
    <row r="30" spans="1:7" x14ac:dyDescent="0.15">
      <c r="A30" t="s">
        <v>403</v>
      </c>
      <c r="B30" t="s">
        <v>410</v>
      </c>
      <c r="C30" t="s">
        <v>411</v>
      </c>
      <c r="D30" t="s">
        <v>412</v>
      </c>
      <c r="E30" t="s">
        <v>453</v>
      </c>
      <c r="F30" t="s">
        <v>408</v>
      </c>
      <c r="G30" t="s">
        <v>455</v>
      </c>
    </row>
    <row r="31" spans="1:7" x14ac:dyDescent="0.15">
      <c r="A31" t="s">
        <v>403</v>
      </c>
      <c r="B31" t="s">
        <v>414</v>
      </c>
      <c r="C31" t="s">
        <v>415</v>
      </c>
      <c r="D31" t="s">
        <v>416</v>
      </c>
      <c r="E31" t="s">
        <v>453</v>
      </c>
      <c r="F31" t="s">
        <v>417</v>
      </c>
      <c r="G31" t="s">
        <v>456</v>
      </c>
    </row>
    <row r="32" spans="1:7" x14ac:dyDescent="0.15">
      <c r="A32" t="s">
        <v>403</v>
      </c>
      <c r="B32" t="s">
        <v>410</v>
      </c>
      <c r="C32" t="s">
        <v>419</v>
      </c>
      <c r="D32" t="s">
        <v>420</v>
      </c>
      <c r="E32" t="s">
        <v>453</v>
      </c>
      <c r="F32" t="s">
        <v>421</v>
      </c>
      <c r="G32" t="s">
        <v>455</v>
      </c>
    </row>
    <row r="33" spans="1:7" x14ac:dyDescent="0.15">
      <c r="A33" t="s">
        <v>403</v>
      </c>
      <c r="B33" t="s">
        <v>410</v>
      </c>
      <c r="C33" t="s">
        <v>419</v>
      </c>
      <c r="D33" t="s">
        <v>420</v>
      </c>
      <c r="E33" t="s">
        <v>453</v>
      </c>
      <c r="F33" t="s">
        <v>422</v>
      </c>
      <c r="G33" t="s">
        <v>457</v>
      </c>
    </row>
    <row r="34" spans="1:7" x14ac:dyDescent="0.15">
      <c r="A34" t="s">
        <v>403</v>
      </c>
      <c r="B34" t="s">
        <v>410</v>
      </c>
      <c r="C34" t="s">
        <v>419</v>
      </c>
      <c r="D34" t="s">
        <v>420</v>
      </c>
      <c r="E34" t="s">
        <v>453</v>
      </c>
      <c r="F34" t="s">
        <v>424</v>
      </c>
      <c r="G34" t="s">
        <v>458</v>
      </c>
    </row>
    <row r="35" spans="1:7" x14ac:dyDescent="0.15">
      <c r="A35" t="s">
        <v>403</v>
      </c>
      <c r="B35" t="s">
        <v>410</v>
      </c>
      <c r="C35" t="s">
        <v>419</v>
      </c>
      <c r="D35" t="s">
        <v>420</v>
      </c>
      <c r="E35" t="s">
        <v>453</v>
      </c>
      <c r="F35" t="s">
        <v>426</v>
      </c>
      <c r="G35" t="s">
        <v>459</v>
      </c>
    </row>
    <row r="36" spans="1:7" x14ac:dyDescent="0.15">
      <c r="A36" t="s">
        <v>403</v>
      </c>
      <c r="B36" t="s">
        <v>404</v>
      </c>
      <c r="C36" t="s">
        <v>405</v>
      </c>
      <c r="D36" t="s">
        <v>406</v>
      </c>
      <c r="E36" t="s">
        <v>453</v>
      </c>
      <c r="F36" t="s">
        <v>428</v>
      </c>
      <c r="G36" t="s">
        <v>460</v>
      </c>
    </row>
    <row r="37" spans="1:7" x14ac:dyDescent="0.15">
      <c r="A37" t="s">
        <v>403</v>
      </c>
      <c r="B37" t="s">
        <v>410</v>
      </c>
      <c r="C37" t="s">
        <v>411</v>
      </c>
      <c r="D37" t="s">
        <v>412</v>
      </c>
      <c r="E37" t="s">
        <v>453</v>
      </c>
      <c r="F37" t="s">
        <v>428</v>
      </c>
      <c r="G37" t="s">
        <v>461</v>
      </c>
    </row>
    <row r="38" spans="1:7" x14ac:dyDescent="0.15">
      <c r="A38" t="s">
        <v>403</v>
      </c>
      <c r="B38" t="s">
        <v>414</v>
      </c>
      <c r="C38" t="s">
        <v>415</v>
      </c>
      <c r="D38" t="s">
        <v>416</v>
      </c>
      <c r="E38" t="s">
        <v>453</v>
      </c>
      <c r="F38" t="s">
        <v>431</v>
      </c>
      <c r="G38" t="s">
        <v>462</v>
      </c>
    </row>
    <row r="39" spans="1:7" x14ac:dyDescent="0.15">
      <c r="A39" t="s">
        <v>403</v>
      </c>
      <c r="B39" t="s">
        <v>410</v>
      </c>
      <c r="C39" t="s">
        <v>419</v>
      </c>
      <c r="D39" t="s">
        <v>420</v>
      </c>
      <c r="E39" t="s">
        <v>453</v>
      </c>
      <c r="F39" t="s">
        <v>433</v>
      </c>
      <c r="G39" t="s">
        <v>461</v>
      </c>
    </row>
    <row r="40" spans="1:7" x14ac:dyDescent="0.15">
      <c r="A40" t="s">
        <v>403</v>
      </c>
      <c r="B40" t="s">
        <v>410</v>
      </c>
      <c r="C40" t="s">
        <v>419</v>
      </c>
      <c r="D40" t="s">
        <v>420</v>
      </c>
      <c r="E40" t="s">
        <v>453</v>
      </c>
      <c r="F40" t="s">
        <v>434</v>
      </c>
      <c r="G40" t="s">
        <v>463</v>
      </c>
    </row>
    <row r="41" spans="1:7" x14ac:dyDescent="0.15">
      <c r="A41" t="s">
        <v>403</v>
      </c>
      <c r="B41" t="s">
        <v>410</v>
      </c>
      <c r="C41" t="s">
        <v>419</v>
      </c>
      <c r="D41" t="s">
        <v>420</v>
      </c>
      <c r="E41" t="s">
        <v>453</v>
      </c>
      <c r="F41" t="s">
        <v>436</v>
      </c>
      <c r="G41" t="s">
        <v>464</v>
      </c>
    </row>
    <row r="42" spans="1:7" x14ac:dyDescent="0.15">
      <c r="A42" t="s">
        <v>403</v>
      </c>
      <c r="B42" t="s">
        <v>410</v>
      </c>
      <c r="C42" t="s">
        <v>419</v>
      </c>
      <c r="D42" t="s">
        <v>420</v>
      </c>
      <c r="E42" t="s">
        <v>453</v>
      </c>
      <c r="F42" t="s">
        <v>438</v>
      </c>
      <c r="G42" t="s">
        <v>465</v>
      </c>
    </row>
    <row r="43" spans="1:7" x14ac:dyDescent="0.15">
      <c r="A43" t="s">
        <v>403</v>
      </c>
      <c r="B43" t="s">
        <v>404</v>
      </c>
      <c r="C43" t="s">
        <v>405</v>
      </c>
      <c r="D43" t="s">
        <v>406</v>
      </c>
      <c r="E43" t="s">
        <v>466</v>
      </c>
      <c r="F43" t="s">
        <v>408</v>
      </c>
      <c r="G43" t="s">
        <v>467</v>
      </c>
    </row>
    <row r="44" spans="1:7" x14ac:dyDescent="0.15">
      <c r="A44" t="s">
        <v>403</v>
      </c>
      <c r="B44" t="s">
        <v>410</v>
      </c>
      <c r="C44" t="s">
        <v>411</v>
      </c>
      <c r="D44" t="s">
        <v>412</v>
      </c>
      <c r="E44" t="s">
        <v>466</v>
      </c>
      <c r="F44" t="s">
        <v>408</v>
      </c>
      <c r="G44" t="s">
        <v>468</v>
      </c>
    </row>
    <row r="45" spans="1:7" x14ac:dyDescent="0.15">
      <c r="A45" t="s">
        <v>403</v>
      </c>
      <c r="B45" t="s">
        <v>414</v>
      </c>
      <c r="C45" t="s">
        <v>415</v>
      </c>
      <c r="D45" t="s">
        <v>416</v>
      </c>
      <c r="E45" t="s">
        <v>466</v>
      </c>
      <c r="F45" t="s">
        <v>417</v>
      </c>
      <c r="G45" t="s">
        <v>469</v>
      </c>
    </row>
    <row r="46" spans="1:7" x14ac:dyDescent="0.15">
      <c r="A46" t="s">
        <v>403</v>
      </c>
      <c r="B46" t="s">
        <v>410</v>
      </c>
      <c r="C46" t="s">
        <v>419</v>
      </c>
      <c r="D46" t="s">
        <v>420</v>
      </c>
      <c r="E46" t="s">
        <v>466</v>
      </c>
      <c r="F46" t="s">
        <v>421</v>
      </c>
      <c r="G46" t="s">
        <v>470</v>
      </c>
    </row>
    <row r="47" spans="1:7" x14ac:dyDescent="0.15">
      <c r="A47" t="s">
        <v>403</v>
      </c>
      <c r="B47" t="s">
        <v>410</v>
      </c>
      <c r="C47" t="s">
        <v>419</v>
      </c>
      <c r="D47" t="s">
        <v>420</v>
      </c>
      <c r="E47" t="s">
        <v>466</v>
      </c>
      <c r="F47" t="s">
        <v>422</v>
      </c>
      <c r="G47" t="s">
        <v>471</v>
      </c>
    </row>
    <row r="48" spans="1:7" x14ac:dyDescent="0.15">
      <c r="A48" t="s">
        <v>403</v>
      </c>
      <c r="B48" t="s">
        <v>410</v>
      </c>
      <c r="C48" t="s">
        <v>419</v>
      </c>
      <c r="D48" t="s">
        <v>420</v>
      </c>
      <c r="E48" t="s">
        <v>466</v>
      </c>
      <c r="F48" t="s">
        <v>424</v>
      </c>
      <c r="G48" t="s">
        <v>472</v>
      </c>
    </row>
    <row r="49" spans="1:7" x14ac:dyDescent="0.15">
      <c r="A49" t="s">
        <v>403</v>
      </c>
      <c r="B49" t="s">
        <v>410</v>
      </c>
      <c r="C49" t="s">
        <v>419</v>
      </c>
      <c r="D49" t="s">
        <v>420</v>
      </c>
      <c r="E49" t="s">
        <v>466</v>
      </c>
      <c r="F49" t="s">
        <v>426</v>
      </c>
      <c r="G49" t="s">
        <v>473</v>
      </c>
    </row>
    <row r="50" spans="1:7" x14ac:dyDescent="0.15">
      <c r="A50" t="s">
        <v>403</v>
      </c>
      <c r="B50" t="s">
        <v>404</v>
      </c>
      <c r="C50" t="s">
        <v>405</v>
      </c>
      <c r="D50" t="s">
        <v>406</v>
      </c>
      <c r="E50" t="s">
        <v>466</v>
      </c>
      <c r="F50" t="s">
        <v>428</v>
      </c>
      <c r="G50" t="s">
        <v>474</v>
      </c>
    </row>
    <row r="51" spans="1:7" x14ac:dyDescent="0.15">
      <c r="A51" t="s">
        <v>403</v>
      </c>
      <c r="B51" t="s">
        <v>410</v>
      </c>
      <c r="C51" t="s">
        <v>411</v>
      </c>
      <c r="D51" t="s">
        <v>412</v>
      </c>
      <c r="E51" t="s">
        <v>466</v>
      </c>
      <c r="F51" t="s">
        <v>428</v>
      </c>
      <c r="G51" t="s">
        <v>475</v>
      </c>
    </row>
    <row r="52" spans="1:7" x14ac:dyDescent="0.15">
      <c r="A52" t="s">
        <v>403</v>
      </c>
      <c r="B52" t="s">
        <v>414</v>
      </c>
      <c r="C52" t="s">
        <v>415</v>
      </c>
      <c r="D52" t="s">
        <v>416</v>
      </c>
      <c r="E52" t="s">
        <v>466</v>
      </c>
      <c r="F52" t="s">
        <v>431</v>
      </c>
      <c r="G52" t="s">
        <v>476</v>
      </c>
    </row>
    <row r="53" spans="1:7" x14ac:dyDescent="0.15">
      <c r="A53" t="s">
        <v>403</v>
      </c>
      <c r="B53" t="s">
        <v>410</v>
      </c>
      <c r="C53" t="s">
        <v>419</v>
      </c>
      <c r="D53" t="s">
        <v>420</v>
      </c>
      <c r="E53" t="s">
        <v>466</v>
      </c>
      <c r="F53" t="s">
        <v>433</v>
      </c>
      <c r="G53" t="s">
        <v>475</v>
      </c>
    </row>
    <row r="54" spans="1:7" x14ac:dyDescent="0.15">
      <c r="A54" t="s">
        <v>403</v>
      </c>
      <c r="B54" t="s">
        <v>410</v>
      </c>
      <c r="C54" t="s">
        <v>419</v>
      </c>
      <c r="D54" t="s">
        <v>420</v>
      </c>
      <c r="E54" t="s">
        <v>466</v>
      </c>
      <c r="F54" t="s">
        <v>434</v>
      </c>
      <c r="G54" t="s">
        <v>477</v>
      </c>
    </row>
    <row r="55" spans="1:7" x14ac:dyDescent="0.15">
      <c r="A55" t="s">
        <v>403</v>
      </c>
      <c r="B55" t="s">
        <v>410</v>
      </c>
      <c r="C55" t="s">
        <v>419</v>
      </c>
      <c r="D55" t="s">
        <v>420</v>
      </c>
      <c r="E55" t="s">
        <v>466</v>
      </c>
      <c r="F55" t="s">
        <v>436</v>
      </c>
      <c r="G55" t="s">
        <v>478</v>
      </c>
    </row>
    <row r="56" spans="1:7" x14ac:dyDescent="0.15">
      <c r="A56" t="s">
        <v>403</v>
      </c>
      <c r="B56" t="s">
        <v>410</v>
      </c>
      <c r="C56" t="s">
        <v>419</v>
      </c>
      <c r="D56" t="s">
        <v>420</v>
      </c>
      <c r="E56" t="s">
        <v>466</v>
      </c>
      <c r="F56" t="s">
        <v>438</v>
      </c>
      <c r="G56" t="s">
        <v>479</v>
      </c>
    </row>
    <row r="57" spans="1:7" x14ac:dyDescent="0.15">
      <c r="A57" t="s">
        <v>403</v>
      </c>
      <c r="B57" t="s">
        <v>404</v>
      </c>
      <c r="C57" t="s">
        <v>405</v>
      </c>
      <c r="D57" t="s">
        <v>406</v>
      </c>
      <c r="E57" t="s">
        <v>480</v>
      </c>
      <c r="F57" t="s">
        <v>408</v>
      </c>
      <c r="G57" t="s">
        <v>481</v>
      </c>
    </row>
    <row r="58" spans="1:7" x14ac:dyDescent="0.15">
      <c r="A58" t="s">
        <v>403</v>
      </c>
      <c r="B58" t="s">
        <v>410</v>
      </c>
      <c r="C58" t="s">
        <v>411</v>
      </c>
      <c r="D58" t="s">
        <v>412</v>
      </c>
      <c r="E58" t="s">
        <v>480</v>
      </c>
      <c r="F58" t="s">
        <v>408</v>
      </c>
      <c r="G58" t="s">
        <v>482</v>
      </c>
    </row>
    <row r="59" spans="1:7" x14ac:dyDescent="0.15">
      <c r="A59" t="s">
        <v>403</v>
      </c>
      <c r="B59" t="s">
        <v>414</v>
      </c>
      <c r="C59" t="s">
        <v>415</v>
      </c>
      <c r="D59" t="s">
        <v>416</v>
      </c>
      <c r="E59" t="s">
        <v>480</v>
      </c>
      <c r="F59" t="s">
        <v>417</v>
      </c>
      <c r="G59" t="s">
        <v>483</v>
      </c>
    </row>
    <row r="60" spans="1:7" x14ac:dyDescent="0.15">
      <c r="A60" t="s">
        <v>403</v>
      </c>
      <c r="B60" t="s">
        <v>410</v>
      </c>
      <c r="C60" t="s">
        <v>419</v>
      </c>
      <c r="D60" t="s">
        <v>420</v>
      </c>
      <c r="E60" t="s">
        <v>480</v>
      </c>
      <c r="F60" t="s">
        <v>421</v>
      </c>
      <c r="G60" t="s">
        <v>482</v>
      </c>
    </row>
    <row r="61" spans="1:7" x14ac:dyDescent="0.15">
      <c r="A61" t="s">
        <v>403</v>
      </c>
      <c r="B61" t="s">
        <v>410</v>
      </c>
      <c r="C61" t="s">
        <v>419</v>
      </c>
      <c r="D61" t="s">
        <v>420</v>
      </c>
      <c r="E61" t="s">
        <v>480</v>
      </c>
      <c r="F61" t="s">
        <v>422</v>
      </c>
      <c r="G61" t="s">
        <v>484</v>
      </c>
    </row>
    <row r="62" spans="1:7" x14ac:dyDescent="0.15">
      <c r="A62" t="s">
        <v>403</v>
      </c>
      <c r="B62" t="s">
        <v>410</v>
      </c>
      <c r="C62" t="s">
        <v>419</v>
      </c>
      <c r="D62" t="s">
        <v>420</v>
      </c>
      <c r="E62" t="s">
        <v>480</v>
      </c>
      <c r="F62" t="s">
        <v>424</v>
      </c>
      <c r="G62" t="s">
        <v>485</v>
      </c>
    </row>
    <row r="63" spans="1:7" x14ac:dyDescent="0.15">
      <c r="A63" t="s">
        <v>403</v>
      </c>
      <c r="B63" t="s">
        <v>410</v>
      </c>
      <c r="C63" t="s">
        <v>419</v>
      </c>
      <c r="D63" t="s">
        <v>420</v>
      </c>
      <c r="E63" t="s">
        <v>480</v>
      </c>
      <c r="F63" t="s">
        <v>426</v>
      </c>
      <c r="G63" t="s">
        <v>486</v>
      </c>
    </row>
    <row r="64" spans="1:7" x14ac:dyDescent="0.15">
      <c r="A64" t="s">
        <v>403</v>
      </c>
      <c r="B64" t="s">
        <v>404</v>
      </c>
      <c r="C64" t="s">
        <v>405</v>
      </c>
      <c r="D64" t="s">
        <v>406</v>
      </c>
      <c r="E64" t="s">
        <v>480</v>
      </c>
      <c r="F64" t="s">
        <v>428</v>
      </c>
      <c r="G64" t="s">
        <v>487</v>
      </c>
    </row>
    <row r="65" spans="1:7" x14ac:dyDescent="0.15">
      <c r="A65" t="s">
        <v>403</v>
      </c>
      <c r="B65" t="s">
        <v>410</v>
      </c>
      <c r="C65" t="s">
        <v>411</v>
      </c>
      <c r="D65" t="s">
        <v>412</v>
      </c>
      <c r="E65" t="s">
        <v>480</v>
      </c>
      <c r="F65" t="s">
        <v>428</v>
      </c>
      <c r="G65" t="s">
        <v>488</v>
      </c>
    </row>
    <row r="66" spans="1:7" x14ac:dyDescent="0.15">
      <c r="A66" t="s">
        <v>403</v>
      </c>
      <c r="B66" t="s">
        <v>414</v>
      </c>
      <c r="C66" t="s">
        <v>415</v>
      </c>
      <c r="D66" t="s">
        <v>416</v>
      </c>
      <c r="E66" t="s">
        <v>480</v>
      </c>
      <c r="F66" t="s">
        <v>431</v>
      </c>
      <c r="G66" t="s">
        <v>489</v>
      </c>
    </row>
    <row r="67" spans="1:7" x14ac:dyDescent="0.15">
      <c r="A67" t="s">
        <v>403</v>
      </c>
      <c r="B67" t="s">
        <v>410</v>
      </c>
      <c r="C67" t="s">
        <v>419</v>
      </c>
      <c r="D67" t="s">
        <v>420</v>
      </c>
      <c r="E67" t="s">
        <v>480</v>
      </c>
      <c r="F67" t="s">
        <v>433</v>
      </c>
      <c r="G67" t="s">
        <v>488</v>
      </c>
    </row>
    <row r="68" spans="1:7" x14ac:dyDescent="0.15">
      <c r="A68" t="s">
        <v>403</v>
      </c>
      <c r="B68" t="s">
        <v>410</v>
      </c>
      <c r="C68" t="s">
        <v>419</v>
      </c>
      <c r="D68" t="s">
        <v>420</v>
      </c>
      <c r="E68" t="s">
        <v>480</v>
      </c>
      <c r="F68" t="s">
        <v>434</v>
      </c>
      <c r="G68" t="s">
        <v>490</v>
      </c>
    </row>
    <row r="69" spans="1:7" x14ac:dyDescent="0.15">
      <c r="A69" t="s">
        <v>403</v>
      </c>
      <c r="B69" t="s">
        <v>410</v>
      </c>
      <c r="C69" t="s">
        <v>419</v>
      </c>
      <c r="D69" t="s">
        <v>420</v>
      </c>
      <c r="E69" t="s">
        <v>480</v>
      </c>
      <c r="F69" t="s">
        <v>436</v>
      </c>
      <c r="G69" t="s">
        <v>491</v>
      </c>
    </row>
    <row r="70" spans="1:7" x14ac:dyDescent="0.15">
      <c r="A70" t="s">
        <v>403</v>
      </c>
      <c r="B70" t="s">
        <v>410</v>
      </c>
      <c r="C70" t="s">
        <v>419</v>
      </c>
      <c r="D70" t="s">
        <v>420</v>
      </c>
      <c r="E70" t="s">
        <v>480</v>
      </c>
      <c r="F70" t="s">
        <v>438</v>
      </c>
      <c r="G70" t="s">
        <v>492</v>
      </c>
    </row>
    <row r="71" spans="1:7" x14ac:dyDescent="0.15">
      <c r="A71" t="s">
        <v>403</v>
      </c>
      <c r="B71" t="s">
        <v>404</v>
      </c>
      <c r="C71" t="s">
        <v>405</v>
      </c>
      <c r="D71" t="s">
        <v>406</v>
      </c>
      <c r="E71" t="s">
        <v>493</v>
      </c>
      <c r="F71" t="s">
        <v>408</v>
      </c>
      <c r="G71" t="s">
        <v>494</v>
      </c>
    </row>
    <row r="72" spans="1:7" x14ac:dyDescent="0.15">
      <c r="A72" t="s">
        <v>403</v>
      </c>
      <c r="B72" t="s">
        <v>410</v>
      </c>
      <c r="C72" t="s">
        <v>411</v>
      </c>
      <c r="D72" t="s">
        <v>412</v>
      </c>
      <c r="E72" t="s">
        <v>493</v>
      </c>
      <c r="F72" t="s">
        <v>408</v>
      </c>
      <c r="G72" t="s">
        <v>495</v>
      </c>
    </row>
    <row r="73" spans="1:7" x14ac:dyDescent="0.15">
      <c r="A73" t="s">
        <v>403</v>
      </c>
      <c r="B73" t="s">
        <v>414</v>
      </c>
      <c r="C73" t="s">
        <v>415</v>
      </c>
      <c r="D73" t="s">
        <v>416</v>
      </c>
      <c r="E73" t="s">
        <v>493</v>
      </c>
      <c r="F73" t="s">
        <v>417</v>
      </c>
      <c r="G73" t="s">
        <v>496</v>
      </c>
    </row>
    <row r="74" spans="1:7" x14ac:dyDescent="0.15">
      <c r="A74" t="s">
        <v>403</v>
      </c>
      <c r="B74" t="s">
        <v>410</v>
      </c>
      <c r="C74" t="s">
        <v>419</v>
      </c>
      <c r="D74" t="s">
        <v>420</v>
      </c>
      <c r="E74" t="s">
        <v>493</v>
      </c>
      <c r="F74" t="s">
        <v>421</v>
      </c>
      <c r="G74" t="s">
        <v>495</v>
      </c>
    </row>
    <row r="75" spans="1:7" x14ac:dyDescent="0.15">
      <c r="A75" t="s">
        <v>403</v>
      </c>
      <c r="B75" t="s">
        <v>410</v>
      </c>
      <c r="C75" t="s">
        <v>419</v>
      </c>
      <c r="D75" t="s">
        <v>420</v>
      </c>
      <c r="E75" t="s">
        <v>493</v>
      </c>
      <c r="F75" t="s">
        <v>422</v>
      </c>
      <c r="G75" t="s">
        <v>497</v>
      </c>
    </row>
    <row r="76" spans="1:7" x14ac:dyDescent="0.15">
      <c r="A76" t="s">
        <v>403</v>
      </c>
      <c r="B76" t="s">
        <v>410</v>
      </c>
      <c r="C76" t="s">
        <v>419</v>
      </c>
      <c r="D76" t="s">
        <v>420</v>
      </c>
      <c r="E76" t="s">
        <v>493</v>
      </c>
      <c r="F76" t="s">
        <v>424</v>
      </c>
      <c r="G76" t="s">
        <v>498</v>
      </c>
    </row>
    <row r="77" spans="1:7" x14ac:dyDescent="0.15">
      <c r="A77" t="s">
        <v>403</v>
      </c>
      <c r="B77" t="s">
        <v>410</v>
      </c>
      <c r="C77" t="s">
        <v>419</v>
      </c>
      <c r="D77" t="s">
        <v>420</v>
      </c>
      <c r="E77" t="s">
        <v>493</v>
      </c>
      <c r="F77" t="s">
        <v>426</v>
      </c>
      <c r="G77" t="s">
        <v>499</v>
      </c>
    </row>
    <row r="78" spans="1:7" x14ac:dyDescent="0.15">
      <c r="A78" t="s">
        <v>403</v>
      </c>
      <c r="B78" t="s">
        <v>404</v>
      </c>
      <c r="C78" t="s">
        <v>405</v>
      </c>
      <c r="D78" t="s">
        <v>406</v>
      </c>
      <c r="E78" t="s">
        <v>493</v>
      </c>
      <c r="F78" t="s">
        <v>428</v>
      </c>
      <c r="G78" t="s">
        <v>500</v>
      </c>
    </row>
    <row r="79" spans="1:7" x14ac:dyDescent="0.15">
      <c r="A79" t="s">
        <v>403</v>
      </c>
      <c r="B79" t="s">
        <v>410</v>
      </c>
      <c r="C79" t="s">
        <v>411</v>
      </c>
      <c r="D79" t="s">
        <v>412</v>
      </c>
      <c r="E79" t="s">
        <v>493</v>
      </c>
      <c r="F79" t="s">
        <v>428</v>
      </c>
      <c r="G79" t="s">
        <v>501</v>
      </c>
    </row>
    <row r="80" spans="1:7" x14ac:dyDescent="0.15">
      <c r="A80" t="s">
        <v>403</v>
      </c>
      <c r="B80" t="s">
        <v>414</v>
      </c>
      <c r="C80" t="s">
        <v>415</v>
      </c>
      <c r="D80" t="s">
        <v>416</v>
      </c>
      <c r="E80" t="s">
        <v>493</v>
      </c>
      <c r="F80" t="s">
        <v>431</v>
      </c>
      <c r="G80" t="s">
        <v>502</v>
      </c>
    </row>
    <row r="81" spans="1:7" x14ac:dyDescent="0.15">
      <c r="A81" t="s">
        <v>403</v>
      </c>
      <c r="B81" t="s">
        <v>410</v>
      </c>
      <c r="C81" t="s">
        <v>419</v>
      </c>
      <c r="D81" t="s">
        <v>420</v>
      </c>
      <c r="E81" t="s">
        <v>493</v>
      </c>
      <c r="F81" t="s">
        <v>433</v>
      </c>
      <c r="G81" t="s">
        <v>501</v>
      </c>
    </row>
    <row r="82" spans="1:7" x14ac:dyDescent="0.15">
      <c r="A82" t="s">
        <v>403</v>
      </c>
      <c r="B82" t="s">
        <v>410</v>
      </c>
      <c r="C82" t="s">
        <v>419</v>
      </c>
      <c r="D82" t="s">
        <v>420</v>
      </c>
      <c r="E82" t="s">
        <v>493</v>
      </c>
      <c r="F82" t="s">
        <v>434</v>
      </c>
      <c r="G82" t="s">
        <v>503</v>
      </c>
    </row>
    <row r="83" spans="1:7" x14ac:dyDescent="0.15">
      <c r="A83" t="s">
        <v>403</v>
      </c>
      <c r="B83" t="s">
        <v>410</v>
      </c>
      <c r="C83" t="s">
        <v>419</v>
      </c>
      <c r="D83" t="s">
        <v>420</v>
      </c>
      <c r="E83" t="s">
        <v>493</v>
      </c>
      <c r="F83" t="s">
        <v>436</v>
      </c>
      <c r="G83" t="s">
        <v>504</v>
      </c>
    </row>
    <row r="84" spans="1:7" x14ac:dyDescent="0.15">
      <c r="A84" t="s">
        <v>403</v>
      </c>
      <c r="B84" t="s">
        <v>410</v>
      </c>
      <c r="C84" t="s">
        <v>419</v>
      </c>
      <c r="D84" t="s">
        <v>420</v>
      </c>
      <c r="E84" t="s">
        <v>493</v>
      </c>
      <c r="F84" t="s">
        <v>438</v>
      </c>
      <c r="G84" t="s">
        <v>505</v>
      </c>
    </row>
    <row r="85" spans="1:7" x14ac:dyDescent="0.15">
      <c r="A85" t="s">
        <v>403</v>
      </c>
      <c r="B85" t="s">
        <v>404</v>
      </c>
      <c r="C85" t="s">
        <v>405</v>
      </c>
      <c r="D85" t="s">
        <v>406</v>
      </c>
      <c r="E85" t="s">
        <v>506</v>
      </c>
      <c r="F85" t="s">
        <v>408</v>
      </c>
      <c r="G85" t="s">
        <v>507</v>
      </c>
    </row>
    <row r="86" spans="1:7" x14ac:dyDescent="0.15">
      <c r="A86" t="s">
        <v>403</v>
      </c>
      <c r="B86" t="s">
        <v>410</v>
      </c>
      <c r="C86" t="s">
        <v>411</v>
      </c>
      <c r="D86" t="s">
        <v>412</v>
      </c>
      <c r="E86" t="s">
        <v>506</v>
      </c>
      <c r="F86" t="s">
        <v>408</v>
      </c>
      <c r="G86" t="s">
        <v>508</v>
      </c>
    </row>
    <row r="87" spans="1:7" x14ac:dyDescent="0.15">
      <c r="A87" t="s">
        <v>403</v>
      </c>
      <c r="B87" t="s">
        <v>414</v>
      </c>
      <c r="C87" t="s">
        <v>415</v>
      </c>
      <c r="D87" t="s">
        <v>416</v>
      </c>
      <c r="E87" t="s">
        <v>506</v>
      </c>
      <c r="F87" t="s">
        <v>417</v>
      </c>
      <c r="G87" t="s">
        <v>509</v>
      </c>
    </row>
    <row r="88" spans="1:7" x14ac:dyDescent="0.15">
      <c r="A88" t="s">
        <v>403</v>
      </c>
      <c r="B88" t="s">
        <v>410</v>
      </c>
      <c r="C88" t="s">
        <v>419</v>
      </c>
      <c r="D88" t="s">
        <v>420</v>
      </c>
      <c r="E88" t="s">
        <v>506</v>
      </c>
      <c r="F88" t="s">
        <v>421</v>
      </c>
      <c r="G88" t="s">
        <v>510</v>
      </c>
    </row>
    <row r="89" spans="1:7" x14ac:dyDescent="0.15">
      <c r="A89" t="s">
        <v>403</v>
      </c>
      <c r="B89" t="s">
        <v>410</v>
      </c>
      <c r="C89" t="s">
        <v>419</v>
      </c>
      <c r="D89" t="s">
        <v>420</v>
      </c>
      <c r="E89" t="s">
        <v>506</v>
      </c>
      <c r="F89" t="s">
        <v>422</v>
      </c>
      <c r="G89" t="s">
        <v>511</v>
      </c>
    </row>
    <row r="90" spans="1:7" x14ac:dyDescent="0.15">
      <c r="A90" t="s">
        <v>403</v>
      </c>
      <c r="B90" t="s">
        <v>410</v>
      </c>
      <c r="C90" t="s">
        <v>419</v>
      </c>
      <c r="D90" t="s">
        <v>420</v>
      </c>
      <c r="E90" t="s">
        <v>506</v>
      </c>
      <c r="F90" t="s">
        <v>424</v>
      </c>
      <c r="G90" t="s">
        <v>512</v>
      </c>
    </row>
    <row r="91" spans="1:7" x14ac:dyDescent="0.15">
      <c r="A91" t="s">
        <v>403</v>
      </c>
      <c r="B91" t="s">
        <v>410</v>
      </c>
      <c r="C91" t="s">
        <v>419</v>
      </c>
      <c r="D91" t="s">
        <v>420</v>
      </c>
      <c r="E91" t="s">
        <v>506</v>
      </c>
      <c r="F91" t="s">
        <v>426</v>
      </c>
      <c r="G91" t="s">
        <v>513</v>
      </c>
    </row>
    <row r="92" spans="1:7" x14ac:dyDescent="0.15">
      <c r="A92" t="s">
        <v>403</v>
      </c>
      <c r="B92" t="s">
        <v>404</v>
      </c>
      <c r="C92" t="s">
        <v>405</v>
      </c>
      <c r="D92" t="s">
        <v>406</v>
      </c>
      <c r="E92" t="s">
        <v>506</v>
      </c>
      <c r="F92" t="s">
        <v>428</v>
      </c>
      <c r="G92" t="s">
        <v>514</v>
      </c>
    </row>
    <row r="93" spans="1:7" x14ac:dyDescent="0.15">
      <c r="A93" t="s">
        <v>403</v>
      </c>
      <c r="B93" t="s">
        <v>410</v>
      </c>
      <c r="C93" t="s">
        <v>411</v>
      </c>
      <c r="D93" t="s">
        <v>412</v>
      </c>
      <c r="E93" t="s">
        <v>506</v>
      </c>
      <c r="F93" t="s">
        <v>428</v>
      </c>
      <c r="G93" t="s">
        <v>515</v>
      </c>
    </row>
    <row r="94" spans="1:7" x14ac:dyDescent="0.15">
      <c r="A94" t="s">
        <v>403</v>
      </c>
      <c r="B94" t="s">
        <v>414</v>
      </c>
      <c r="C94" t="s">
        <v>415</v>
      </c>
      <c r="D94" t="s">
        <v>416</v>
      </c>
      <c r="E94" t="s">
        <v>506</v>
      </c>
      <c r="F94" t="s">
        <v>431</v>
      </c>
      <c r="G94" t="s">
        <v>516</v>
      </c>
    </row>
    <row r="95" spans="1:7" x14ac:dyDescent="0.15">
      <c r="A95" t="s">
        <v>403</v>
      </c>
      <c r="B95" t="s">
        <v>410</v>
      </c>
      <c r="C95" t="s">
        <v>419</v>
      </c>
      <c r="D95" t="s">
        <v>420</v>
      </c>
      <c r="E95" t="s">
        <v>506</v>
      </c>
      <c r="F95" t="s">
        <v>433</v>
      </c>
      <c r="G95" t="s">
        <v>515</v>
      </c>
    </row>
    <row r="96" spans="1:7" x14ac:dyDescent="0.15">
      <c r="A96" t="s">
        <v>403</v>
      </c>
      <c r="B96" t="s">
        <v>410</v>
      </c>
      <c r="C96" t="s">
        <v>419</v>
      </c>
      <c r="D96" t="s">
        <v>420</v>
      </c>
      <c r="E96" t="s">
        <v>506</v>
      </c>
      <c r="F96" t="s">
        <v>434</v>
      </c>
      <c r="G96" t="s">
        <v>517</v>
      </c>
    </row>
    <row r="97" spans="1:7" x14ac:dyDescent="0.15">
      <c r="A97" t="s">
        <v>403</v>
      </c>
      <c r="B97" t="s">
        <v>410</v>
      </c>
      <c r="C97" t="s">
        <v>419</v>
      </c>
      <c r="D97" t="s">
        <v>420</v>
      </c>
      <c r="E97" t="s">
        <v>506</v>
      </c>
      <c r="F97" t="s">
        <v>436</v>
      </c>
      <c r="G97" t="s">
        <v>518</v>
      </c>
    </row>
    <row r="98" spans="1:7" x14ac:dyDescent="0.15">
      <c r="A98" t="s">
        <v>403</v>
      </c>
      <c r="B98" t="s">
        <v>410</v>
      </c>
      <c r="C98" t="s">
        <v>419</v>
      </c>
      <c r="D98" t="s">
        <v>420</v>
      </c>
      <c r="E98" t="s">
        <v>506</v>
      </c>
      <c r="F98" t="s">
        <v>438</v>
      </c>
      <c r="G98" t="s">
        <v>519</v>
      </c>
    </row>
    <row r="99" spans="1:7" x14ac:dyDescent="0.15">
      <c r="A99" t="s">
        <v>403</v>
      </c>
      <c r="B99" t="s">
        <v>404</v>
      </c>
      <c r="C99" t="s">
        <v>405</v>
      </c>
      <c r="D99" t="s">
        <v>406</v>
      </c>
      <c r="E99" t="s">
        <v>520</v>
      </c>
      <c r="F99" t="s">
        <v>408</v>
      </c>
      <c r="G99" t="s">
        <v>521</v>
      </c>
    </row>
    <row r="100" spans="1:7" x14ac:dyDescent="0.15">
      <c r="A100" t="s">
        <v>403</v>
      </c>
      <c r="B100" t="s">
        <v>410</v>
      </c>
      <c r="C100" t="s">
        <v>411</v>
      </c>
      <c r="D100" t="s">
        <v>412</v>
      </c>
      <c r="E100" t="s">
        <v>520</v>
      </c>
      <c r="F100" t="s">
        <v>408</v>
      </c>
      <c r="G100" t="s">
        <v>522</v>
      </c>
    </row>
    <row r="101" spans="1:7" x14ac:dyDescent="0.15">
      <c r="A101" t="s">
        <v>403</v>
      </c>
      <c r="B101" t="s">
        <v>414</v>
      </c>
      <c r="C101" t="s">
        <v>415</v>
      </c>
      <c r="D101" t="s">
        <v>416</v>
      </c>
      <c r="E101" t="s">
        <v>520</v>
      </c>
      <c r="F101" t="s">
        <v>417</v>
      </c>
      <c r="G101" t="s">
        <v>523</v>
      </c>
    </row>
    <row r="102" spans="1:7" x14ac:dyDescent="0.15">
      <c r="A102" t="s">
        <v>403</v>
      </c>
      <c r="B102" t="s">
        <v>410</v>
      </c>
      <c r="C102" t="s">
        <v>419</v>
      </c>
      <c r="D102" t="s">
        <v>420</v>
      </c>
      <c r="E102" t="s">
        <v>520</v>
      </c>
      <c r="F102" t="s">
        <v>421</v>
      </c>
      <c r="G102" t="s">
        <v>522</v>
      </c>
    </row>
    <row r="103" spans="1:7" x14ac:dyDescent="0.15">
      <c r="A103" t="s">
        <v>403</v>
      </c>
      <c r="B103" t="s">
        <v>410</v>
      </c>
      <c r="C103" t="s">
        <v>419</v>
      </c>
      <c r="D103" t="s">
        <v>420</v>
      </c>
      <c r="E103" t="s">
        <v>520</v>
      </c>
      <c r="F103" t="s">
        <v>422</v>
      </c>
      <c r="G103" t="s">
        <v>524</v>
      </c>
    </row>
    <row r="104" spans="1:7" x14ac:dyDescent="0.15">
      <c r="A104" t="s">
        <v>403</v>
      </c>
      <c r="B104" t="s">
        <v>410</v>
      </c>
      <c r="C104" t="s">
        <v>419</v>
      </c>
      <c r="D104" t="s">
        <v>420</v>
      </c>
      <c r="E104" t="s">
        <v>520</v>
      </c>
      <c r="F104" t="s">
        <v>424</v>
      </c>
      <c r="G104" t="s">
        <v>525</v>
      </c>
    </row>
    <row r="105" spans="1:7" x14ac:dyDescent="0.15">
      <c r="A105" t="s">
        <v>403</v>
      </c>
      <c r="B105" t="s">
        <v>410</v>
      </c>
      <c r="C105" t="s">
        <v>419</v>
      </c>
      <c r="D105" t="s">
        <v>420</v>
      </c>
      <c r="E105" t="s">
        <v>520</v>
      </c>
      <c r="F105" t="s">
        <v>426</v>
      </c>
      <c r="G105" t="s">
        <v>526</v>
      </c>
    </row>
    <row r="106" spans="1:7" x14ac:dyDescent="0.15">
      <c r="A106" t="s">
        <v>403</v>
      </c>
      <c r="B106" t="s">
        <v>404</v>
      </c>
      <c r="C106" t="s">
        <v>405</v>
      </c>
      <c r="D106" t="s">
        <v>406</v>
      </c>
      <c r="E106" t="s">
        <v>520</v>
      </c>
      <c r="F106" t="s">
        <v>428</v>
      </c>
      <c r="G106" t="s">
        <v>527</v>
      </c>
    </row>
    <row r="107" spans="1:7" x14ac:dyDescent="0.15">
      <c r="A107" t="s">
        <v>403</v>
      </c>
      <c r="B107" t="s">
        <v>410</v>
      </c>
      <c r="C107" t="s">
        <v>411</v>
      </c>
      <c r="D107" t="s">
        <v>412</v>
      </c>
      <c r="E107" t="s">
        <v>520</v>
      </c>
      <c r="F107" t="s">
        <v>428</v>
      </c>
      <c r="G107" t="s">
        <v>528</v>
      </c>
    </row>
    <row r="108" spans="1:7" x14ac:dyDescent="0.15">
      <c r="A108" t="s">
        <v>403</v>
      </c>
      <c r="B108" t="s">
        <v>414</v>
      </c>
      <c r="C108" t="s">
        <v>415</v>
      </c>
      <c r="D108" t="s">
        <v>416</v>
      </c>
      <c r="E108" t="s">
        <v>520</v>
      </c>
      <c r="F108" t="s">
        <v>431</v>
      </c>
      <c r="G108" t="s">
        <v>529</v>
      </c>
    </row>
    <row r="109" spans="1:7" x14ac:dyDescent="0.15">
      <c r="A109" t="s">
        <v>403</v>
      </c>
      <c r="B109" t="s">
        <v>410</v>
      </c>
      <c r="C109" t="s">
        <v>419</v>
      </c>
      <c r="D109" t="s">
        <v>420</v>
      </c>
      <c r="E109" t="s">
        <v>520</v>
      </c>
      <c r="F109" t="s">
        <v>433</v>
      </c>
      <c r="G109" t="s">
        <v>530</v>
      </c>
    </row>
    <row r="110" spans="1:7" x14ac:dyDescent="0.15">
      <c r="A110" t="s">
        <v>403</v>
      </c>
      <c r="B110" t="s">
        <v>410</v>
      </c>
      <c r="C110" t="s">
        <v>419</v>
      </c>
      <c r="D110" t="s">
        <v>420</v>
      </c>
      <c r="E110" t="s">
        <v>520</v>
      </c>
      <c r="F110" t="s">
        <v>434</v>
      </c>
      <c r="G110" t="s">
        <v>531</v>
      </c>
    </row>
    <row r="111" spans="1:7" x14ac:dyDescent="0.15">
      <c r="A111" t="s">
        <v>403</v>
      </c>
      <c r="B111" t="s">
        <v>410</v>
      </c>
      <c r="C111" t="s">
        <v>419</v>
      </c>
      <c r="D111" t="s">
        <v>420</v>
      </c>
      <c r="E111" t="s">
        <v>520</v>
      </c>
      <c r="F111" t="s">
        <v>436</v>
      </c>
      <c r="G111" t="s">
        <v>532</v>
      </c>
    </row>
    <row r="112" spans="1:7" x14ac:dyDescent="0.15">
      <c r="A112" t="s">
        <v>403</v>
      </c>
      <c r="B112" t="s">
        <v>410</v>
      </c>
      <c r="C112" t="s">
        <v>419</v>
      </c>
      <c r="D112" t="s">
        <v>420</v>
      </c>
      <c r="E112" t="s">
        <v>520</v>
      </c>
      <c r="F112" t="s">
        <v>438</v>
      </c>
      <c r="G112" t="s">
        <v>533</v>
      </c>
    </row>
    <row r="113" spans="1:7" x14ac:dyDescent="0.15">
      <c r="A113" t="s">
        <v>403</v>
      </c>
      <c r="B113" t="s">
        <v>404</v>
      </c>
      <c r="C113" t="s">
        <v>405</v>
      </c>
      <c r="D113" t="s">
        <v>406</v>
      </c>
      <c r="E113" t="s">
        <v>534</v>
      </c>
      <c r="F113" t="s">
        <v>408</v>
      </c>
      <c r="G113" t="s">
        <v>535</v>
      </c>
    </row>
    <row r="114" spans="1:7" x14ac:dyDescent="0.15">
      <c r="A114" t="s">
        <v>403</v>
      </c>
      <c r="B114" t="s">
        <v>410</v>
      </c>
      <c r="C114" t="s">
        <v>411</v>
      </c>
      <c r="D114" t="s">
        <v>412</v>
      </c>
      <c r="E114" t="s">
        <v>534</v>
      </c>
      <c r="F114" t="s">
        <v>408</v>
      </c>
      <c r="G114" t="s">
        <v>536</v>
      </c>
    </row>
    <row r="115" spans="1:7" x14ac:dyDescent="0.15">
      <c r="A115" t="s">
        <v>403</v>
      </c>
      <c r="B115" t="s">
        <v>414</v>
      </c>
      <c r="C115" t="s">
        <v>415</v>
      </c>
      <c r="D115" t="s">
        <v>416</v>
      </c>
      <c r="E115" t="s">
        <v>534</v>
      </c>
      <c r="F115" t="s">
        <v>417</v>
      </c>
      <c r="G115" t="s">
        <v>537</v>
      </c>
    </row>
    <row r="116" spans="1:7" x14ac:dyDescent="0.15">
      <c r="A116" t="s">
        <v>403</v>
      </c>
      <c r="B116" t="s">
        <v>410</v>
      </c>
      <c r="C116" t="s">
        <v>419</v>
      </c>
      <c r="D116" t="s">
        <v>420</v>
      </c>
      <c r="E116" t="s">
        <v>534</v>
      </c>
      <c r="F116" t="s">
        <v>421</v>
      </c>
      <c r="G116" t="s">
        <v>538</v>
      </c>
    </row>
    <row r="117" spans="1:7" x14ac:dyDescent="0.15">
      <c r="A117" t="s">
        <v>403</v>
      </c>
      <c r="B117" t="s">
        <v>410</v>
      </c>
      <c r="C117" t="s">
        <v>419</v>
      </c>
      <c r="D117" t="s">
        <v>420</v>
      </c>
      <c r="E117" t="s">
        <v>534</v>
      </c>
      <c r="F117" t="s">
        <v>422</v>
      </c>
      <c r="G117" t="s">
        <v>539</v>
      </c>
    </row>
    <row r="118" spans="1:7" x14ac:dyDescent="0.15">
      <c r="A118" t="s">
        <v>403</v>
      </c>
      <c r="B118" t="s">
        <v>410</v>
      </c>
      <c r="C118" t="s">
        <v>419</v>
      </c>
      <c r="D118" t="s">
        <v>420</v>
      </c>
      <c r="E118" t="s">
        <v>534</v>
      </c>
      <c r="F118" t="s">
        <v>424</v>
      </c>
      <c r="G118" t="s">
        <v>540</v>
      </c>
    </row>
    <row r="119" spans="1:7" x14ac:dyDescent="0.15">
      <c r="A119" t="s">
        <v>403</v>
      </c>
      <c r="B119" t="s">
        <v>410</v>
      </c>
      <c r="C119" t="s">
        <v>419</v>
      </c>
      <c r="D119" t="s">
        <v>420</v>
      </c>
      <c r="E119" t="s">
        <v>534</v>
      </c>
      <c r="F119" t="s">
        <v>426</v>
      </c>
      <c r="G119" t="s">
        <v>541</v>
      </c>
    </row>
    <row r="120" spans="1:7" x14ac:dyDescent="0.15">
      <c r="A120" t="s">
        <v>403</v>
      </c>
      <c r="B120" t="s">
        <v>404</v>
      </c>
      <c r="C120" t="s">
        <v>405</v>
      </c>
      <c r="D120" t="s">
        <v>406</v>
      </c>
      <c r="E120" t="s">
        <v>534</v>
      </c>
      <c r="F120" t="s">
        <v>428</v>
      </c>
      <c r="G120" t="s">
        <v>542</v>
      </c>
    </row>
    <row r="121" spans="1:7" x14ac:dyDescent="0.15">
      <c r="A121" t="s">
        <v>403</v>
      </c>
      <c r="B121" t="s">
        <v>410</v>
      </c>
      <c r="C121" t="s">
        <v>411</v>
      </c>
      <c r="D121" t="s">
        <v>412</v>
      </c>
      <c r="E121" t="s">
        <v>534</v>
      </c>
      <c r="F121" t="s">
        <v>428</v>
      </c>
      <c r="G121" t="s">
        <v>543</v>
      </c>
    </row>
    <row r="122" spans="1:7" x14ac:dyDescent="0.15">
      <c r="A122" t="s">
        <v>403</v>
      </c>
      <c r="B122" t="s">
        <v>414</v>
      </c>
      <c r="C122" t="s">
        <v>415</v>
      </c>
      <c r="D122" t="s">
        <v>416</v>
      </c>
      <c r="E122" t="s">
        <v>534</v>
      </c>
      <c r="F122" t="s">
        <v>431</v>
      </c>
      <c r="G122" t="s">
        <v>544</v>
      </c>
    </row>
    <row r="123" spans="1:7" x14ac:dyDescent="0.15">
      <c r="A123" t="s">
        <v>403</v>
      </c>
      <c r="B123" t="s">
        <v>410</v>
      </c>
      <c r="C123" t="s">
        <v>419</v>
      </c>
      <c r="D123" t="s">
        <v>420</v>
      </c>
      <c r="E123" t="s">
        <v>534</v>
      </c>
      <c r="F123" t="s">
        <v>433</v>
      </c>
      <c r="G123" t="s">
        <v>545</v>
      </c>
    </row>
    <row r="124" spans="1:7" x14ac:dyDescent="0.15">
      <c r="A124" t="s">
        <v>403</v>
      </c>
      <c r="B124" t="s">
        <v>410</v>
      </c>
      <c r="C124" t="s">
        <v>419</v>
      </c>
      <c r="D124" t="s">
        <v>420</v>
      </c>
      <c r="E124" t="s">
        <v>534</v>
      </c>
      <c r="F124" t="s">
        <v>434</v>
      </c>
      <c r="G124" t="s">
        <v>546</v>
      </c>
    </row>
    <row r="125" spans="1:7" x14ac:dyDescent="0.15">
      <c r="A125" t="s">
        <v>403</v>
      </c>
      <c r="B125" t="s">
        <v>410</v>
      </c>
      <c r="C125" t="s">
        <v>419</v>
      </c>
      <c r="D125" t="s">
        <v>420</v>
      </c>
      <c r="E125" t="s">
        <v>534</v>
      </c>
      <c r="F125" t="s">
        <v>436</v>
      </c>
      <c r="G125" t="s">
        <v>547</v>
      </c>
    </row>
    <row r="126" spans="1:7" x14ac:dyDescent="0.15">
      <c r="A126" t="s">
        <v>403</v>
      </c>
      <c r="B126" t="s">
        <v>410</v>
      </c>
      <c r="C126" t="s">
        <v>419</v>
      </c>
      <c r="D126" t="s">
        <v>420</v>
      </c>
      <c r="E126" t="s">
        <v>534</v>
      </c>
      <c r="F126" t="s">
        <v>438</v>
      </c>
      <c r="G126" t="s">
        <v>548</v>
      </c>
    </row>
    <row r="127" spans="1:7" x14ac:dyDescent="0.15">
      <c r="A127" t="s">
        <v>403</v>
      </c>
      <c r="B127" t="s">
        <v>404</v>
      </c>
      <c r="C127" t="s">
        <v>405</v>
      </c>
      <c r="D127" t="s">
        <v>406</v>
      </c>
      <c r="E127" t="s">
        <v>549</v>
      </c>
      <c r="F127" t="s">
        <v>408</v>
      </c>
      <c r="G127" t="s">
        <v>550</v>
      </c>
    </row>
    <row r="128" spans="1:7" x14ac:dyDescent="0.15">
      <c r="A128" t="s">
        <v>403</v>
      </c>
      <c r="B128" t="s">
        <v>410</v>
      </c>
      <c r="C128" t="s">
        <v>411</v>
      </c>
      <c r="D128" t="s">
        <v>412</v>
      </c>
      <c r="E128" t="s">
        <v>549</v>
      </c>
      <c r="F128" t="s">
        <v>408</v>
      </c>
      <c r="G128" t="s">
        <v>551</v>
      </c>
    </row>
    <row r="129" spans="1:7" x14ac:dyDescent="0.15">
      <c r="A129" t="s">
        <v>403</v>
      </c>
      <c r="B129" t="s">
        <v>414</v>
      </c>
      <c r="C129" t="s">
        <v>415</v>
      </c>
      <c r="D129" t="s">
        <v>416</v>
      </c>
      <c r="E129" t="s">
        <v>549</v>
      </c>
      <c r="F129" t="s">
        <v>417</v>
      </c>
      <c r="G129" t="s">
        <v>552</v>
      </c>
    </row>
    <row r="130" spans="1:7" x14ac:dyDescent="0.15">
      <c r="A130" t="s">
        <v>403</v>
      </c>
      <c r="B130" t="s">
        <v>410</v>
      </c>
      <c r="C130" t="s">
        <v>419</v>
      </c>
      <c r="D130" t="s">
        <v>420</v>
      </c>
      <c r="E130" t="s">
        <v>549</v>
      </c>
      <c r="F130" t="s">
        <v>421</v>
      </c>
      <c r="G130" t="s">
        <v>553</v>
      </c>
    </row>
    <row r="131" spans="1:7" x14ac:dyDescent="0.15">
      <c r="A131" t="s">
        <v>403</v>
      </c>
      <c r="B131" t="s">
        <v>410</v>
      </c>
      <c r="C131" t="s">
        <v>419</v>
      </c>
      <c r="D131" t="s">
        <v>420</v>
      </c>
      <c r="E131" t="s">
        <v>549</v>
      </c>
      <c r="F131" t="s">
        <v>422</v>
      </c>
      <c r="G131" t="s">
        <v>554</v>
      </c>
    </row>
    <row r="132" spans="1:7" x14ac:dyDescent="0.15">
      <c r="A132" t="s">
        <v>403</v>
      </c>
      <c r="B132" t="s">
        <v>410</v>
      </c>
      <c r="C132" t="s">
        <v>419</v>
      </c>
      <c r="D132" t="s">
        <v>420</v>
      </c>
      <c r="E132" t="s">
        <v>549</v>
      </c>
      <c r="F132" t="s">
        <v>424</v>
      </c>
      <c r="G132" t="s">
        <v>555</v>
      </c>
    </row>
    <row r="133" spans="1:7" x14ac:dyDescent="0.15">
      <c r="A133" t="s">
        <v>403</v>
      </c>
      <c r="B133" t="s">
        <v>410</v>
      </c>
      <c r="C133" t="s">
        <v>419</v>
      </c>
      <c r="D133" t="s">
        <v>420</v>
      </c>
      <c r="E133" t="s">
        <v>549</v>
      </c>
      <c r="F133" t="s">
        <v>426</v>
      </c>
      <c r="G133" t="s">
        <v>556</v>
      </c>
    </row>
    <row r="134" spans="1:7" x14ac:dyDescent="0.15">
      <c r="A134" t="s">
        <v>403</v>
      </c>
      <c r="B134" t="s">
        <v>404</v>
      </c>
      <c r="C134" t="s">
        <v>405</v>
      </c>
      <c r="D134" t="s">
        <v>406</v>
      </c>
      <c r="E134" t="s">
        <v>549</v>
      </c>
      <c r="F134" t="s">
        <v>428</v>
      </c>
      <c r="G134" t="s">
        <v>557</v>
      </c>
    </row>
    <row r="135" spans="1:7" x14ac:dyDescent="0.15">
      <c r="A135" t="s">
        <v>403</v>
      </c>
      <c r="B135" t="s">
        <v>410</v>
      </c>
      <c r="C135" t="s">
        <v>411</v>
      </c>
      <c r="D135" t="s">
        <v>412</v>
      </c>
      <c r="E135" t="s">
        <v>549</v>
      </c>
      <c r="F135" t="s">
        <v>428</v>
      </c>
      <c r="G135" t="s">
        <v>558</v>
      </c>
    </row>
    <row r="136" spans="1:7" x14ac:dyDescent="0.15">
      <c r="A136" t="s">
        <v>403</v>
      </c>
      <c r="B136" t="s">
        <v>414</v>
      </c>
      <c r="C136" t="s">
        <v>415</v>
      </c>
      <c r="D136" t="s">
        <v>416</v>
      </c>
      <c r="E136" t="s">
        <v>549</v>
      </c>
      <c r="F136" t="s">
        <v>431</v>
      </c>
      <c r="G136" t="s">
        <v>559</v>
      </c>
    </row>
    <row r="137" spans="1:7" x14ac:dyDescent="0.15">
      <c r="A137" t="s">
        <v>403</v>
      </c>
      <c r="B137" t="s">
        <v>410</v>
      </c>
      <c r="C137" t="s">
        <v>419</v>
      </c>
      <c r="D137" t="s">
        <v>420</v>
      </c>
      <c r="E137" t="s">
        <v>549</v>
      </c>
      <c r="F137" t="s">
        <v>433</v>
      </c>
      <c r="G137" t="s">
        <v>558</v>
      </c>
    </row>
    <row r="138" spans="1:7" x14ac:dyDescent="0.15">
      <c r="A138" t="s">
        <v>403</v>
      </c>
      <c r="B138" t="s">
        <v>410</v>
      </c>
      <c r="C138" t="s">
        <v>419</v>
      </c>
      <c r="D138" t="s">
        <v>420</v>
      </c>
      <c r="E138" t="s">
        <v>549</v>
      </c>
      <c r="F138" t="s">
        <v>434</v>
      </c>
      <c r="G138" t="s">
        <v>560</v>
      </c>
    </row>
    <row r="139" spans="1:7" x14ac:dyDescent="0.15">
      <c r="A139" t="s">
        <v>403</v>
      </c>
      <c r="B139" t="s">
        <v>410</v>
      </c>
      <c r="C139" t="s">
        <v>419</v>
      </c>
      <c r="D139" t="s">
        <v>420</v>
      </c>
      <c r="E139" t="s">
        <v>549</v>
      </c>
      <c r="F139" t="s">
        <v>436</v>
      </c>
      <c r="G139" t="s">
        <v>561</v>
      </c>
    </row>
    <row r="140" spans="1:7" x14ac:dyDescent="0.15">
      <c r="A140" t="s">
        <v>403</v>
      </c>
      <c r="B140" t="s">
        <v>410</v>
      </c>
      <c r="C140" t="s">
        <v>419</v>
      </c>
      <c r="D140" t="s">
        <v>420</v>
      </c>
      <c r="E140" t="s">
        <v>549</v>
      </c>
      <c r="F140" t="s">
        <v>438</v>
      </c>
      <c r="G140" t="s">
        <v>562</v>
      </c>
    </row>
    <row r="141" spans="1:7" x14ac:dyDescent="0.15">
      <c r="A141" t="s">
        <v>403</v>
      </c>
      <c r="B141" t="s">
        <v>404</v>
      </c>
      <c r="C141" t="s">
        <v>405</v>
      </c>
      <c r="D141" t="s">
        <v>406</v>
      </c>
      <c r="E141" t="s">
        <v>563</v>
      </c>
      <c r="F141" t="s">
        <v>408</v>
      </c>
      <c r="G141" t="s">
        <v>564</v>
      </c>
    </row>
    <row r="142" spans="1:7" x14ac:dyDescent="0.15">
      <c r="A142" t="s">
        <v>403</v>
      </c>
      <c r="B142" t="s">
        <v>410</v>
      </c>
      <c r="C142" t="s">
        <v>411</v>
      </c>
      <c r="D142" t="s">
        <v>412</v>
      </c>
      <c r="E142" t="s">
        <v>563</v>
      </c>
      <c r="F142" t="s">
        <v>408</v>
      </c>
      <c r="G142" t="s">
        <v>565</v>
      </c>
    </row>
    <row r="143" spans="1:7" x14ac:dyDescent="0.15">
      <c r="A143" t="s">
        <v>403</v>
      </c>
      <c r="B143" t="s">
        <v>414</v>
      </c>
      <c r="C143" t="s">
        <v>415</v>
      </c>
      <c r="D143" t="s">
        <v>416</v>
      </c>
      <c r="E143" t="s">
        <v>563</v>
      </c>
      <c r="F143" t="s">
        <v>417</v>
      </c>
      <c r="G143" t="s">
        <v>566</v>
      </c>
    </row>
    <row r="144" spans="1:7" x14ac:dyDescent="0.15">
      <c r="A144" t="s">
        <v>403</v>
      </c>
      <c r="B144" t="s">
        <v>410</v>
      </c>
      <c r="C144" t="s">
        <v>419</v>
      </c>
      <c r="D144" t="s">
        <v>420</v>
      </c>
      <c r="E144" t="s">
        <v>563</v>
      </c>
      <c r="F144" t="s">
        <v>421</v>
      </c>
      <c r="G144" t="s">
        <v>567</v>
      </c>
    </row>
    <row r="145" spans="1:7" x14ac:dyDescent="0.15">
      <c r="A145" t="s">
        <v>403</v>
      </c>
      <c r="B145" t="s">
        <v>410</v>
      </c>
      <c r="C145" t="s">
        <v>419</v>
      </c>
      <c r="D145" t="s">
        <v>420</v>
      </c>
      <c r="E145" t="s">
        <v>563</v>
      </c>
      <c r="F145" t="s">
        <v>422</v>
      </c>
      <c r="G145" t="s">
        <v>568</v>
      </c>
    </row>
    <row r="146" spans="1:7" x14ac:dyDescent="0.15">
      <c r="A146" t="s">
        <v>403</v>
      </c>
      <c r="B146" t="s">
        <v>410</v>
      </c>
      <c r="C146" t="s">
        <v>419</v>
      </c>
      <c r="D146" t="s">
        <v>420</v>
      </c>
      <c r="E146" t="s">
        <v>563</v>
      </c>
      <c r="F146" t="s">
        <v>424</v>
      </c>
      <c r="G146" t="s">
        <v>569</v>
      </c>
    </row>
    <row r="147" spans="1:7" x14ac:dyDescent="0.15">
      <c r="A147" t="s">
        <v>403</v>
      </c>
      <c r="B147" t="s">
        <v>410</v>
      </c>
      <c r="C147" t="s">
        <v>419</v>
      </c>
      <c r="D147" t="s">
        <v>420</v>
      </c>
      <c r="E147" t="s">
        <v>563</v>
      </c>
      <c r="F147" t="s">
        <v>426</v>
      </c>
      <c r="G147" t="s">
        <v>570</v>
      </c>
    </row>
    <row r="148" spans="1:7" x14ac:dyDescent="0.15">
      <c r="A148" t="s">
        <v>403</v>
      </c>
      <c r="B148" t="s">
        <v>404</v>
      </c>
      <c r="C148" t="s">
        <v>405</v>
      </c>
      <c r="D148" t="s">
        <v>406</v>
      </c>
      <c r="E148" t="s">
        <v>563</v>
      </c>
      <c r="F148" t="s">
        <v>428</v>
      </c>
      <c r="G148" t="s">
        <v>571</v>
      </c>
    </row>
    <row r="149" spans="1:7" x14ac:dyDescent="0.15">
      <c r="A149" t="s">
        <v>403</v>
      </c>
      <c r="B149" t="s">
        <v>410</v>
      </c>
      <c r="C149" t="s">
        <v>411</v>
      </c>
      <c r="D149" t="s">
        <v>412</v>
      </c>
      <c r="E149" t="s">
        <v>563</v>
      </c>
      <c r="F149" t="s">
        <v>428</v>
      </c>
      <c r="G149" t="s">
        <v>572</v>
      </c>
    </row>
    <row r="150" spans="1:7" x14ac:dyDescent="0.15">
      <c r="A150" t="s">
        <v>403</v>
      </c>
      <c r="B150" t="s">
        <v>414</v>
      </c>
      <c r="C150" t="s">
        <v>415</v>
      </c>
      <c r="D150" t="s">
        <v>416</v>
      </c>
      <c r="E150" t="s">
        <v>563</v>
      </c>
      <c r="F150" t="s">
        <v>431</v>
      </c>
      <c r="G150" t="s">
        <v>573</v>
      </c>
    </row>
    <row r="151" spans="1:7" x14ac:dyDescent="0.15">
      <c r="A151" t="s">
        <v>403</v>
      </c>
      <c r="B151" t="s">
        <v>410</v>
      </c>
      <c r="C151" t="s">
        <v>419</v>
      </c>
      <c r="D151" t="s">
        <v>420</v>
      </c>
      <c r="E151" t="s">
        <v>563</v>
      </c>
      <c r="F151" t="s">
        <v>433</v>
      </c>
      <c r="G151" t="s">
        <v>574</v>
      </c>
    </row>
    <row r="152" spans="1:7" x14ac:dyDescent="0.15">
      <c r="A152" t="s">
        <v>403</v>
      </c>
      <c r="B152" t="s">
        <v>410</v>
      </c>
      <c r="C152" t="s">
        <v>419</v>
      </c>
      <c r="D152" t="s">
        <v>420</v>
      </c>
      <c r="E152" t="s">
        <v>563</v>
      </c>
      <c r="F152" t="s">
        <v>434</v>
      </c>
      <c r="G152" t="s">
        <v>575</v>
      </c>
    </row>
    <row r="153" spans="1:7" x14ac:dyDescent="0.15">
      <c r="A153" t="s">
        <v>403</v>
      </c>
      <c r="B153" t="s">
        <v>410</v>
      </c>
      <c r="C153" t="s">
        <v>419</v>
      </c>
      <c r="D153" t="s">
        <v>420</v>
      </c>
      <c r="E153" t="s">
        <v>563</v>
      </c>
      <c r="F153" t="s">
        <v>436</v>
      </c>
      <c r="G153" t="s">
        <v>576</v>
      </c>
    </row>
    <row r="154" spans="1:7" x14ac:dyDescent="0.15">
      <c r="A154" t="s">
        <v>403</v>
      </c>
      <c r="B154" t="s">
        <v>410</v>
      </c>
      <c r="C154" t="s">
        <v>419</v>
      </c>
      <c r="D154" t="s">
        <v>420</v>
      </c>
      <c r="E154" t="s">
        <v>563</v>
      </c>
      <c r="F154" t="s">
        <v>438</v>
      </c>
      <c r="G154" t="s">
        <v>577</v>
      </c>
    </row>
    <row r="155" spans="1:7" x14ac:dyDescent="0.15">
      <c r="A155" t="s">
        <v>403</v>
      </c>
      <c r="B155" t="s">
        <v>404</v>
      </c>
      <c r="C155" t="s">
        <v>405</v>
      </c>
      <c r="D155" t="s">
        <v>406</v>
      </c>
      <c r="E155" t="s">
        <v>578</v>
      </c>
      <c r="F155" t="s">
        <v>408</v>
      </c>
      <c r="G155" t="s">
        <v>579</v>
      </c>
    </row>
    <row r="156" spans="1:7" x14ac:dyDescent="0.15">
      <c r="A156" t="s">
        <v>403</v>
      </c>
      <c r="B156" t="s">
        <v>410</v>
      </c>
      <c r="C156" t="s">
        <v>411</v>
      </c>
      <c r="D156" t="s">
        <v>412</v>
      </c>
      <c r="E156" t="s">
        <v>578</v>
      </c>
      <c r="F156" t="s">
        <v>408</v>
      </c>
      <c r="G156" t="s">
        <v>580</v>
      </c>
    </row>
    <row r="157" spans="1:7" x14ac:dyDescent="0.15">
      <c r="A157" t="s">
        <v>403</v>
      </c>
      <c r="B157" t="s">
        <v>414</v>
      </c>
      <c r="C157" t="s">
        <v>415</v>
      </c>
      <c r="D157" t="s">
        <v>416</v>
      </c>
      <c r="E157" t="s">
        <v>578</v>
      </c>
      <c r="F157" t="s">
        <v>417</v>
      </c>
      <c r="G157" t="s">
        <v>581</v>
      </c>
    </row>
    <row r="158" spans="1:7" x14ac:dyDescent="0.15">
      <c r="A158" t="s">
        <v>403</v>
      </c>
      <c r="B158" t="s">
        <v>410</v>
      </c>
      <c r="C158" t="s">
        <v>419</v>
      </c>
      <c r="D158" t="s">
        <v>420</v>
      </c>
      <c r="E158" t="s">
        <v>578</v>
      </c>
      <c r="F158" t="s">
        <v>421</v>
      </c>
      <c r="G158" t="s">
        <v>580</v>
      </c>
    </row>
    <row r="159" spans="1:7" x14ac:dyDescent="0.15">
      <c r="A159" t="s">
        <v>403</v>
      </c>
      <c r="B159" t="s">
        <v>410</v>
      </c>
      <c r="C159" t="s">
        <v>419</v>
      </c>
      <c r="D159" t="s">
        <v>420</v>
      </c>
      <c r="E159" t="s">
        <v>578</v>
      </c>
      <c r="F159" t="s">
        <v>422</v>
      </c>
      <c r="G159" t="s">
        <v>582</v>
      </c>
    </row>
    <row r="160" spans="1:7" x14ac:dyDescent="0.15">
      <c r="A160" t="s">
        <v>403</v>
      </c>
      <c r="B160" t="s">
        <v>410</v>
      </c>
      <c r="C160" t="s">
        <v>419</v>
      </c>
      <c r="D160" t="s">
        <v>420</v>
      </c>
      <c r="E160" t="s">
        <v>578</v>
      </c>
      <c r="F160" t="s">
        <v>424</v>
      </c>
      <c r="G160" t="s">
        <v>583</v>
      </c>
    </row>
    <row r="161" spans="1:7" x14ac:dyDescent="0.15">
      <c r="A161" t="s">
        <v>403</v>
      </c>
      <c r="B161" t="s">
        <v>410</v>
      </c>
      <c r="C161" t="s">
        <v>419</v>
      </c>
      <c r="D161" t="s">
        <v>420</v>
      </c>
      <c r="E161" t="s">
        <v>578</v>
      </c>
      <c r="F161" t="s">
        <v>426</v>
      </c>
      <c r="G161" t="s">
        <v>584</v>
      </c>
    </row>
    <row r="162" spans="1:7" x14ac:dyDescent="0.15">
      <c r="A162" t="s">
        <v>403</v>
      </c>
      <c r="B162" t="s">
        <v>404</v>
      </c>
      <c r="C162" t="s">
        <v>405</v>
      </c>
      <c r="D162" t="s">
        <v>406</v>
      </c>
      <c r="E162" t="s">
        <v>578</v>
      </c>
      <c r="F162" t="s">
        <v>428</v>
      </c>
      <c r="G162" t="s">
        <v>585</v>
      </c>
    </row>
    <row r="163" spans="1:7" x14ac:dyDescent="0.15">
      <c r="A163" t="s">
        <v>403</v>
      </c>
      <c r="B163" t="s">
        <v>410</v>
      </c>
      <c r="C163" t="s">
        <v>411</v>
      </c>
      <c r="D163" t="s">
        <v>412</v>
      </c>
      <c r="E163" t="s">
        <v>578</v>
      </c>
      <c r="F163" t="s">
        <v>428</v>
      </c>
      <c r="G163" t="s">
        <v>586</v>
      </c>
    </row>
    <row r="164" spans="1:7" x14ac:dyDescent="0.15">
      <c r="A164" t="s">
        <v>403</v>
      </c>
      <c r="B164" t="s">
        <v>414</v>
      </c>
      <c r="C164" t="s">
        <v>415</v>
      </c>
      <c r="D164" t="s">
        <v>416</v>
      </c>
      <c r="E164" t="s">
        <v>578</v>
      </c>
      <c r="F164" t="s">
        <v>431</v>
      </c>
      <c r="G164" t="s">
        <v>587</v>
      </c>
    </row>
    <row r="165" spans="1:7" x14ac:dyDescent="0.15">
      <c r="A165" t="s">
        <v>403</v>
      </c>
      <c r="B165" t="s">
        <v>410</v>
      </c>
      <c r="C165" t="s">
        <v>419</v>
      </c>
      <c r="D165" t="s">
        <v>420</v>
      </c>
      <c r="E165" t="s">
        <v>578</v>
      </c>
      <c r="F165" t="s">
        <v>433</v>
      </c>
      <c r="G165" t="s">
        <v>586</v>
      </c>
    </row>
    <row r="166" spans="1:7" x14ac:dyDescent="0.15">
      <c r="A166" t="s">
        <v>403</v>
      </c>
      <c r="B166" t="s">
        <v>410</v>
      </c>
      <c r="C166" t="s">
        <v>419</v>
      </c>
      <c r="D166" t="s">
        <v>420</v>
      </c>
      <c r="E166" t="s">
        <v>578</v>
      </c>
      <c r="F166" t="s">
        <v>434</v>
      </c>
      <c r="G166" t="s">
        <v>588</v>
      </c>
    </row>
    <row r="167" spans="1:7" x14ac:dyDescent="0.15">
      <c r="A167" t="s">
        <v>403</v>
      </c>
      <c r="B167" t="s">
        <v>410</v>
      </c>
      <c r="C167" t="s">
        <v>419</v>
      </c>
      <c r="D167" t="s">
        <v>420</v>
      </c>
      <c r="E167" t="s">
        <v>578</v>
      </c>
      <c r="F167" t="s">
        <v>436</v>
      </c>
      <c r="G167" t="s">
        <v>589</v>
      </c>
    </row>
    <row r="168" spans="1:7" x14ac:dyDescent="0.15">
      <c r="A168" t="s">
        <v>403</v>
      </c>
      <c r="B168" t="s">
        <v>410</v>
      </c>
      <c r="C168" t="s">
        <v>419</v>
      </c>
      <c r="D168" t="s">
        <v>420</v>
      </c>
      <c r="E168" t="s">
        <v>578</v>
      </c>
      <c r="F168" t="s">
        <v>438</v>
      </c>
      <c r="G168" t="s">
        <v>590</v>
      </c>
    </row>
    <row r="169" spans="1:7" x14ac:dyDescent="0.15">
      <c r="A169" t="s">
        <v>403</v>
      </c>
      <c r="B169" t="s">
        <v>404</v>
      </c>
      <c r="C169" t="s">
        <v>405</v>
      </c>
      <c r="D169" t="s">
        <v>406</v>
      </c>
      <c r="E169" t="s">
        <v>591</v>
      </c>
      <c r="F169" t="s">
        <v>408</v>
      </c>
      <c r="G169" t="s">
        <v>592</v>
      </c>
    </row>
    <row r="170" spans="1:7" x14ac:dyDescent="0.15">
      <c r="A170" t="s">
        <v>403</v>
      </c>
      <c r="B170" t="s">
        <v>410</v>
      </c>
      <c r="C170" t="s">
        <v>411</v>
      </c>
      <c r="D170" t="s">
        <v>412</v>
      </c>
      <c r="E170" t="s">
        <v>591</v>
      </c>
      <c r="F170" t="s">
        <v>408</v>
      </c>
      <c r="G170" t="s">
        <v>593</v>
      </c>
    </row>
    <row r="171" spans="1:7" x14ac:dyDescent="0.15">
      <c r="A171" t="s">
        <v>403</v>
      </c>
      <c r="B171" t="s">
        <v>414</v>
      </c>
      <c r="C171" t="s">
        <v>415</v>
      </c>
      <c r="D171" t="s">
        <v>416</v>
      </c>
      <c r="E171" t="s">
        <v>591</v>
      </c>
      <c r="F171" t="s">
        <v>417</v>
      </c>
      <c r="G171" t="s">
        <v>594</v>
      </c>
    </row>
    <row r="172" spans="1:7" x14ac:dyDescent="0.15">
      <c r="A172" t="s">
        <v>403</v>
      </c>
      <c r="B172" t="s">
        <v>410</v>
      </c>
      <c r="C172" t="s">
        <v>419</v>
      </c>
      <c r="D172" t="s">
        <v>420</v>
      </c>
      <c r="E172" t="s">
        <v>591</v>
      </c>
      <c r="F172" t="s">
        <v>421</v>
      </c>
      <c r="G172" t="s">
        <v>595</v>
      </c>
    </row>
    <row r="173" spans="1:7" x14ac:dyDescent="0.15">
      <c r="A173" t="s">
        <v>403</v>
      </c>
      <c r="B173" t="s">
        <v>410</v>
      </c>
      <c r="C173" t="s">
        <v>419</v>
      </c>
      <c r="D173" t="s">
        <v>420</v>
      </c>
      <c r="E173" t="s">
        <v>591</v>
      </c>
      <c r="F173" t="s">
        <v>422</v>
      </c>
      <c r="G173" t="s">
        <v>596</v>
      </c>
    </row>
    <row r="174" spans="1:7" x14ac:dyDescent="0.15">
      <c r="A174" t="s">
        <v>403</v>
      </c>
      <c r="B174" t="s">
        <v>410</v>
      </c>
      <c r="C174" t="s">
        <v>419</v>
      </c>
      <c r="D174" t="s">
        <v>420</v>
      </c>
      <c r="E174" t="s">
        <v>591</v>
      </c>
      <c r="F174" t="s">
        <v>424</v>
      </c>
      <c r="G174" t="s">
        <v>597</v>
      </c>
    </row>
    <row r="175" spans="1:7" x14ac:dyDescent="0.15">
      <c r="A175" t="s">
        <v>403</v>
      </c>
      <c r="B175" t="s">
        <v>410</v>
      </c>
      <c r="C175" t="s">
        <v>419</v>
      </c>
      <c r="D175" t="s">
        <v>420</v>
      </c>
      <c r="E175" t="s">
        <v>591</v>
      </c>
      <c r="F175" t="s">
        <v>426</v>
      </c>
      <c r="G175" t="s">
        <v>598</v>
      </c>
    </row>
    <row r="176" spans="1:7" x14ac:dyDescent="0.15">
      <c r="A176" t="s">
        <v>403</v>
      </c>
      <c r="B176" t="s">
        <v>404</v>
      </c>
      <c r="C176" t="s">
        <v>405</v>
      </c>
      <c r="D176" t="s">
        <v>406</v>
      </c>
      <c r="E176" t="s">
        <v>591</v>
      </c>
      <c r="F176" t="s">
        <v>428</v>
      </c>
      <c r="G176" t="s">
        <v>599</v>
      </c>
    </row>
    <row r="177" spans="1:7" x14ac:dyDescent="0.15">
      <c r="A177" t="s">
        <v>403</v>
      </c>
      <c r="B177" t="s">
        <v>410</v>
      </c>
      <c r="C177" t="s">
        <v>411</v>
      </c>
      <c r="D177" t="s">
        <v>412</v>
      </c>
      <c r="E177" t="s">
        <v>591</v>
      </c>
      <c r="F177" t="s">
        <v>428</v>
      </c>
      <c r="G177" t="s">
        <v>600</v>
      </c>
    </row>
    <row r="178" spans="1:7" x14ac:dyDescent="0.15">
      <c r="A178" t="s">
        <v>403</v>
      </c>
      <c r="B178" t="s">
        <v>414</v>
      </c>
      <c r="C178" t="s">
        <v>415</v>
      </c>
      <c r="D178" t="s">
        <v>416</v>
      </c>
      <c r="E178" t="s">
        <v>591</v>
      </c>
      <c r="F178" t="s">
        <v>431</v>
      </c>
      <c r="G178" t="s">
        <v>601</v>
      </c>
    </row>
    <row r="179" spans="1:7" x14ac:dyDescent="0.15">
      <c r="A179" t="s">
        <v>403</v>
      </c>
      <c r="B179" t="s">
        <v>410</v>
      </c>
      <c r="C179" t="s">
        <v>419</v>
      </c>
      <c r="D179" t="s">
        <v>420</v>
      </c>
      <c r="E179" t="s">
        <v>591</v>
      </c>
      <c r="F179" t="s">
        <v>433</v>
      </c>
      <c r="G179" t="s">
        <v>600</v>
      </c>
    </row>
    <row r="180" spans="1:7" x14ac:dyDescent="0.15">
      <c r="A180" t="s">
        <v>403</v>
      </c>
      <c r="B180" t="s">
        <v>410</v>
      </c>
      <c r="C180" t="s">
        <v>419</v>
      </c>
      <c r="D180" t="s">
        <v>420</v>
      </c>
      <c r="E180" t="s">
        <v>591</v>
      </c>
      <c r="F180" t="s">
        <v>434</v>
      </c>
      <c r="G180" t="s">
        <v>602</v>
      </c>
    </row>
    <row r="181" spans="1:7" x14ac:dyDescent="0.15">
      <c r="A181" t="s">
        <v>403</v>
      </c>
      <c r="B181" t="s">
        <v>410</v>
      </c>
      <c r="C181" t="s">
        <v>419</v>
      </c>
      <c r="D181" t="s">
        <v>420</v>
      </c>
      <c r="E181" t="s">
        <v>591</v>
      </c>
      <c r="F181" t="s">
        <v>436</v>
      </c>
      <c r="G181" t="s">
        <v>603</v>
      </c>
    </row>
    <row r="182" spans="1:7" x14ac:dyDescent="0.15">
      <c r="A182" t="s">
        <v>403</v>
      </c>
      <c r="B182" t="s">
        <v>410</v>
      </c>
      <c r="C182" t="s">
        <v>419</v>
      </c>
      <c r="D182" t="s">
        <v>420</v>
      </c>
      <c r="E182" t="s">
        <v>591</v>
      </c>
      <c r="F182" t="s">
        <v>438</v>
      </c>
      <c r="G182" t="s">
        <v>604</v>
      </c>
    </row>
    <row r="183" spans="1:7" x14ac:dyDescent="0.15">
      <c r="A183" t="s">
        <v>403</v>
      </c>
      <c r="B183" t="s">
        <v>404</v>
      </c>
      <c r="C183" t="s">
        <v>405</v>
      </c>
      <c r="D183" t="s">
        <v>406</v>
      </c>
      <c r="E183" t="s">
        <v>605</v>
      </c>
      <c r="F183" t="s">
        <v>408</v>
      </c>
      <c r="G183" t="s">
        <v>606</v>
      </c>
    </row>
    <row r="184" spans="1:7" x14ac:dyDescent="0.15">
      <c r="A184" t="s">
        <v>403</v>
      </c>
      <c r="B184" t="s">
        <v>410</v>
      </c>
      <c r="C184" t="s">
        <v>411</v>
      </c>
      <c r="D184" t="s">
        <v>412</v>
      </c>
      <c r="E184" t="s">
        <v>605</v>
      </c>
      <c r="F184" t="s">
        <v>408</v>
      </c>
      <c r="G184" t="s">
        <v>607</v>
      </c>
    </row>
    <row r="185" spans="1:7" x14ac:dyDescent="0.15">
      <c r="A185" t="s">
        <v>403</v>
      </c>
      <c r="B185" t="s">
        <v>410</v>
      </c>
      <c r="C185" t="s">
        <v>419</v>
      </c>
      <c r="D185" t="s">
        <v>420</v>
      </c>
      <c r="E185" t="s">
        <v>605</v>
      </c>
      <c r="F185" t="s">
        <v>421</v>
      </c>
      <c r="G185" t="s">
        <v>607</v>
      </c>
    </row>
    <row r="186" spans="1:7" x14ac:dyDescent="0.15">
      <c r="A186" t="s">
        <v>403</v>
      </c>
      <c r="B186" t="s">
        <v>410</v>
      </c>
      <c r="C186" t="s">
        <v>419</v>
      </c>
      <c r="D186" t="s">
        <v>420</v>
      </c>
      <c r="E186" t="s">
        <v>605</v>
      </c>
      <c r="F186" t="s">
        <v>422</v>
      </c>
      <c r="G186" t="s">
        <v>608</v>
      </c>
    </row>
    <row r="187" spans="1:7" x14ac:dyDescent="0.15">
      <c r="A187" t="s">
        <v>403</v>
      </c>
      <c r="B187" t="s">
        <v>410</v>
      </c>
      <c r="C187" t="s">
        <v>419</v>
      </c>
      <c r="D187" t="s">
        <v>420</v>
      </c>
      <c r="E187" t="s">
        <v>605</v>
      </c>
      <c r="F187" t="s">
        <v>424</v>
      </c>
      <c r="G187" t="s">
        <v>609</v>
      </c>
    </row>
    <row r="188" spans="1:7" x14ac:dyDescent="0.15">
      <c r="A188" t="s">
        <v>403</v>
      </c>
      <c r="B188" t="s">
        <v>410</v>
      </c>
      <c r="C188" t="s">
        <v>419</v>
      </c>
      <c r="D188" t="s">
        <v>420</v>
      </c>
      <c r="E188" t="s">
        <v>605</v>
      </c>
      <c r="F188" t="s">
        <v>426</v>
      </c>
      <c r="G188" t="s">
        <v>610</v>
      </c>
    </row>
    <row r="189" spans="1:7" x14ac:dyDescent="0.15">
      <c r="A189" t="s">
        <v>403</v>
      </c>
      <c r="B189" t="s">
        <v>404</v>
      </c>
      <c r="C189" t="s">
        <v>405</v>
      </c>
      <c r="D189" t="s">
        <v>406</v>
      </c>
      <c r="E189" t="s">
        <v>605</v>
      </c>
      <c r="F189" t="s">
        <v>428</v>
      </c>
      <c r="G189" t="s">
        <v>611</v>
      </c>
    </row>
    <row r="190" spans="1:7" x14ac:dyDescent="0.15">
      <c r="A190" t="s">
        <v>403</v>
      </c>
      <c r="B190" t="s">
        <v>410</v>
      </c>
      <c r="C190" t="s">
        <v>411</v>
      </c>
      <c r="D190" t="s">
        <v>412</v>
      </c>
      <c r="E190" t="s">
        <v>605</v>
      </c>
      <c r="F190" t="s">
        <v>428</v>
      </c>
      <c r="G190" t="s">
        <v>612</v>
      </c>
    </row>
    <row r="191" spans="1:7" x14ac:dyDescent="0.15">
      <c r="A191" t="s">
        <v>403</v>
      </c>
      <c r="B191" t="s">
        <v>410</v>
      </c>
      <c r="C191" t="s">
        <v>419</v>
      </c>
      <c r="D191" t="s">
        <v>420</v>
      </c>
      <c r="E191" t="s">
        <v>605</v>
      </c>
      <c r="F191" t="s">
        <v>433</v>
      </c>
      <c r="G191" t="s">
        <v>613</v>
      </c>
    </row>
    <row r="192" spans="1:7" x14ac:dyDescent="0.15">
      <c r="A192" t="s">
        <v>403</v>
      </c>
      <c r="B192" t="s">
        <v>410</v>
      </c>
      <c r="C192" t="s">
        <v>419</v>
      </c>
      <c r="D192" t="s">
        <v>420</v>
      </c>
      <c r="E192" t="s">
        <v>605</v>
      </c>
      <c r="F192" t="s">
        <v>434</v>
      </c>
      <c r="G192" t="s">
        <v>614</v>
      </c>
    </row>
    <row r="193" spans="1:7" x14ac:dyDescent="0.15">
      <c r="A193" t="s">
        <v>403</v>
      </c>
      <c r="B193" t="s">
        <v>410</v>
      </c>
      <c r="C193" t="s">
        <v>419</v>
      </c>
      <c r="D193" t="s">
        <v>420</v>
      </c>
      <c r="E193" t="s">
        <v>605</v>
      </c>
      <c r="F193" t="s">
        <v>436</v>
      </c>
      <c r="G193" t="s">
        <v>615</v>
      </c>
    </row>
    <row r="194" spans="1:7" x14ac:dyDescent="0.15">
      <c r="A194" t="s">
        <v>403</v>
      </c>
      <c r="B194" t="s">
        <v>410</v>
      </c>
      <c r="C194" t="s">
        <v>419</v>
      </c>
      <c r="D194" t="s">
        <v>420</v>
      </c>
      <c r="E194" t="s">
        <v>605</v>
      </c>
      <c r="F194" t="s">
        <v>438</v>
      </c>
      <c r="G194" t="s">
        <v>616</v>
      </c>
    </row>
    <row r="195" spans="1:7" x14ac:dyDescent="0.15">
      <c r="A195" t="s">
        <v>403</v>
      </c>
      <c r="B195" t="s">
        <v>404</v>
      </c>
      <c r="C195" t="s">
        <v>405</v>
      </c>
      <c r="D195" t="s">
        <v>406</v>
      </c>
      <c r="E195" t="s">
        <v>617</v>
      </c>
      <c r="F195" t="s">
        <v>408</v>
      </c>
      <c r="G195" t="s">
        <v>618</v>
      </c>
    </row>
    <row r="196" spans="1:7" x14ac:dyDescent="0.15">
      <c r="A196" t="s">
        <v>403</v>
      </c>
      <c r="B196" t="s">
        <v>410</v>
      </c>
      <c r="C196" t="s">
        <v>411</v>
      </c>
      <c r="D196" t="s">
        <v>412</v>
      </c>
      <c r="E196" t="s">
        <v>617</v>
      </c>
      <c r="F196" t="s">
        <v>408</v>
      </c>
      <c r="G196" t="s">
        <v>619</v>
      </c>
    </row>
    <row r="197" spans="1:7" x14ac:dyDescent="0.15">
      <c r="A197" t="s">
        <v>403</v>
      </c>
      <c r="B197" t="s">
        <v>410</v>
      </c>
      <c r="C197" t="s">
        <v>419</v>
      </c>
      <c r="D197" t="s">
        <v>420</v>
      </c>
      <c r="E197" t="s">
        <v>617</v>
      </c>
      <c r="F197" t="s">
        <v>421</v>
      </c>
      <c r="G197" t="s">
        <v>620</v>
      </c>
    </row>
    <row r="198" spans="1:7" x14ac:dyDescent="0.15">
      <c r="A198" t="s">
        <v>403</v>
      </c>
      <c r="B198" t="s">
        <v>410</v>
      </c>
      <c r="C198" t="s">
        <v>419</v>
      </c>
      <c r="D198" t="s">
        <v>420</v>
      </c>
      <c r="E198" t="s">
        <v>617</v>
      </c>
      <c r="F198" t="s">
        <v>422</v>
      </c>
      <c r="G198" t="s">
        <v>621</v>
      </c>
    </row>
    <row r="199" spans="1:7" x14ac:dyDescent="0.15">
      <c r="A199" t="s">
        <v>403</v>
      </c>
      <c r="B199" t="s">
        <v>410</v>
      </c>
      <c r="C199" t="s">
        <v>419</v>
      </c>
      <c r="D199" t="s">
        <v>420</v>
      </c>
      <c r="E199" t="s">
        <v>617</v>
      </c>
      <c r="F199" t="s">
        <v>424</v>
      </c>
      <c r="G199" t="s">
        <v>622</v>
      </c>
    </row>
    <row r="200" spans="1:7" x14ac:dyDescent="0.15">
      <c r="A200" t="s">
        <v>403</v>
      </c>
      <c r="B200" t="s">
        <v>410</v>
      </c>
      <c r="C200" t="s">
        <v>419</v>
      </c>
      <c r="D200" t="s">
        <v>420</v>
      </c>
      <c r="E200" t="s">
        <v>617</v>
      </c>
      <c r="F200" t="s">
        <v>426</v>
      </c>
      <c r="G200" t="s">
        <v>623</v>
      </c>
    </row>
    <row r="201" spans="1:7" x14ac:dyDescent="0.15">
      <c r="A201" t="s">
        <v>403</v>
      </c>
      <c r="B201" t="s">
        <v>404</v>
      </c>
      <c r="C201" t="s">
        <v>405</v>
      </c>
      <c r="D201" t="s">
        <v>406</v>
      </c>
      <c r="E201" t="s">
        <v>617</v>
      </c>
      <c r="F201" t="s">
        <v>428</v>
      </c>
      <c r="G201" t="s">
        <v>624</v>
      </c>
    </row>
    <row r="202" spans="1:7" x14ac:dyDescent="0.15">
      <c r="A202" t="s">
        <v>403</v>
      </c>
      <c r="B202" t="s">
        <v>410</v>
      </c>
      <c r="C202" t="s">
        <v>411</v>
      </c>
      <c r="D202" t="s">
        <v>412</v>
      </c>
      <c r="E202" t="s">
        <v>617</v>
      </c>
      <c r="F202" t="s">
        <v>428</v>
      </c>
      <c r="G202" t="s">
        <v>625</v>
      </c>
    </row>
    <row r="203" spans="1:7" x14ac:dyDescent="0.15">
      <c r="A203" t="s">
        <v>403</v>
      </c>
      <c r="B203" t="s">
        <v>410</v>
      </c>
      <c r="C203" t="s">
        <v>419</v>
      </c>
      <c r="D203" t="s">
        <v>420</v>
      </c>
      <c r="E203" t="s">
        <v>617</v>
      </c>
      <c r="F203" t="s">
        <v>433</v>
      </c>
      <c r="G203" t="s">
        <v>625</v>
      </c>
    </row>
    <row r="204" spans="1:7" x14ac:dyDescent="0.15">
      <c r="A204" t="s">
        <v>403</v>
      </c>
      <c r="B204" t="s">
        <v>410</v>
      </c>
      <c r="C204" t="s">
        <v>419</v>
      </c>
      <c r="D204" t="s">
        <v>420</v>
      </c>
      <c r="E204" t="s">
        <v>617</v>
      </c>
      <c r="F204" t="s">
        <v>434</v>
      </c>
      <c r="G204" t="s">
        <v>626</v>
      </c>
    </row>
    <row r="205" spans="1:7" x14ac:dyDescent="0.15">
      <c r="A205" t="s">
        <v>403</v>
      </c>
      <c r="B205" t="s">
        <v>410</v>
      </c>
      <c r="C205" t="s">
        <v>419</v>
      </c>
      <c r="D205" t="s">
        <v>420</v>
      </c>
      <c r="E205" t="s">
        <v>617</v>
      </c>
      <c r="F205" t="s">
        <v>436</v>
      </c>
      <c r="G205" t="s">
        <v>627</v>
      </c>
    </row>
    <row r="206" spans="1:7" x14ac:dyDescent="0.15">
      <c r="A206" t="s">
        <v>403</v>
      </c>
      <c r="B206" t="s">
        <v>410</v>
      </c>
      <c r="C206" t="s">
        <v>419</v>
      </c>
      <c r="D206" t="s">
        <v>420</v>
      </c>
      <c r="E206" t="s">
        <v>617</v>
      </c>
      <c r="F206" t="s">
        <v>438</v>
      </c>
      <c r="G206" t="s">
        <v>628</v>
      </c>
    </row>
    <row r="207" spans="1:7" x14ac:dyDescent="0.15">
      <c r="A207" t="s">
        <v>403</v>
      </c>
      <c r="B207" t="s">
        <v>404</v>
      </c>
      <c r="C207" t="s">
        <v>405</v>
      </c>
      <c r="D207" t="s">
        <v>406</v>
      </c>
      <c r="E207" t="s">
        <v>629</v>
      </c>
      <c r="F207" t="s">
        <v>408</v>
      </c>
      <c r="G207" t="s">
        <v>630</v>
      </c>
    </row>
    <row r="208" spans="1:7" x14ac:dyDescent="0.15">
      <c r="A208" t="s">
        <v>403</v>
      </c>
      <c r="B208" t="s">
        <v>410</v>
      </c>
      <c r="C208" t="s">
        <v>411</v>
      </c>
      <c r="D208" t="s">
        <v>412</v>
      </c>
      <c r="E208" t="s">
        <v>629</v>
      </c>
      <c r="F208" t="s">
        <v>408</v>
      </c>
      <c r="G208" t="s">
        <v>631</v>
      </c>
    </row>
    <row r="209" spans="1:7" x14ac:dyDescent="0.15">
      <c r="A209" t="s">
        <v>403</v>
      </c>
      <c r="B209" t="s">
        <v>410</v>
      </c>
      <c r="C209" t="s">
        <v>419</v>
      </c>
      <c r="D209" t="s">
        <v>420</v>
      </c>
      <c r="E209" t="s">
        <v>629</v>
      </c>
      <c r="F209" t="s">
        <v>421</v>
      </c>
      <c r="G209" t="s">
        <v>631</v>
      </c>
    </row>
    <row r="210" spans="1:7" x14ac:dyDescent="0.15">
      <c r="A210" t="s">
        <v>403</v>
      </c>
      <c r="B210" t="s">
        <v>410</v>
      </c>
      <c r="C210" t="s">
        <v>419</v>
      </c>
      <c r="D210" t="s">
        <v>420</v>
      </c>
      <c r="E210" t="s">
        <v>629</v>
      </c>
      <c r="F210" t="s">
        <v>422</v>
      </c>
      <c r="G210" t="s">
        <v>632</v>
      </c>
    </row>
    <row r="211" spans="1:7" x14ac:dyDescent="0.15">
      <c r="A211" t="s">
        <v>403</v>
      </c>
      <c r="B211" t="s">
        <v>410</v>
      </c>
      <c r="C211" t="s">
        <v>419</v>
      </c>
      <c r="D211" t="s">
        <v>420</v>
      </c>
      <c r="E211" t="s">
        <v>629</v>
      </c>
      <c r="F211" t="s">
        <v>424</v>
      </c>
      <c r="G211" t="s">
        <v>633</v>
      </c>
    </row>
    <row r="212" spans="1:7" x14ac:dyDescent="0.15">
      <c r="A212" t="s">
        <v>403</v>
      </c>
      <c r="B212" t="s">
        <v>410</v>
      </c>
      <c r="C212" t="s">
        <v>419</v>
      </c>
      <c r="D212" t="s">
        <v>420</v>
      </c>
      <c r="E212" t="s">
        <v>629</v>
      </c>
      <c r="F212" t="s">
        <v>426</v>
      </c>
      <c r="G212" t="s">
        <v>634</v>
      </c>
    </row>
    <row r="213" spans="1:7" x14ac:dyDescent="0.15">
      <c r="A213" t="s">
        <v>403</v>
      </c>
      <c r="B213" t="s">
        <v>404</v>
      </c>
      <c r="C213" t="s">
        <v>405</v>
      </c>
      <c r="D213" t="s">
        <v>406</v>
      </c>
      <c r="E213" t="s">
        <v>629</v>
      </c>
      <c r="F213" t="s">
        <v>428</v>
      </c>
      <c r="G213" t="s">
        <v>635</v>
      </c>
    </row>
    <row r="214" spans="1:7" x14ac:dyDescent="0.15">
      <c r="A214" t="s">
        <v>403</v>
      </c>
      <c r="B214" t="s">
        <v>410</v>
      </c>
      <c r="C214" t="s">
        <v>411</v>
      </c>
      <c r="D214" t="s">
        <v>412</v>
      </c>
      <c r="E214" t="s">
        <v>629</v>
      </c>
      <c r="F214" t="s">
        <v>428</v>
      </c>
      <c r="G214" t="s">
        <v>636</v>
      </c>
    </row>
    <row r="215" spans="1:7" x14ac:dyDescent="0.15">
      <c r="A215" t="s">
        <v>403</v>
      </c>
      <c r="B215" t="s">
        <v>410</v>
      </c>
      <c r="C215" t="s">
        <v>419</v>
      </c>
      <c r="D215" t="s">
        <v>420</v>
      </c>
      <c r="E215" t="s">
        <v>629</v>
      </c>
      <c r="F215" t="s">
        <v>433</v>
      </c>
      <c r="G215" t="s">
        <v>636</v>
      </c>
    </row>
    <row r="216" spans="1:7" x14ac:dyDescent="0.15">
      <c r="A216" t="s">
        <v>403</v>
      </c>
      <c r="B216" t="s">
        <v>410</v>
      </c>
      <c r="C216" t="s">
        <v>419</v>
      </c>
      <c r="D216" t="s">
        <v>420</v>
      </c>
      <c r="E216" t="s">
        <v>629</v>
      </c>
      <c r="F216" t="s">
        <v>434</v>
      </c>
      <c r="G216" t="s">
        <v>637</v>
      </c>
    </row>
    <row r="217" spans="1:7" x14ac:dyDescent="0.15">
      <c r="A217" t="s">
        <v>403</v>
      </c>
      <c r="B217" t="s">
        <v>410</v>
      </c>
      <c r="C217" t="s">
        <v>419</v>
      </c>
      <c r="D217" t="s">
        <v>420</v>
      </c>
      <c r="E217" t="s">
        <v>629</v>
      </c>
      <c r="F217" t="s">
        <v>436</v>
      </c>
      <c r="G217" t="s">
        <v>638</v>
      </c>
    </row>
    <row r="218" spans="1:7" x14ac:dyDescent="0.15">
      <c r="A218" t="s">
        <v>403</v>
      </c>
      <c r="B218" t="s">
        <v>410</v>
      </c>
      <c r="C218" t="s">
        <v>419</v>
      </c>
      <c r="D218" t="s">
        <v>420</v>
      </c>
      <c r="E218" t="s">
        <v>629</v>
      </c>
      <c r="F218" t="s">
        <v>438</v>
      </c>
      <c r="G218" t="s">
        <v>639</v>
      </c>
    </row>
    <row r="219" spans="1:7" x14ac:dyDescent="0.15">
      <c r="A219" t="s">
        <v>403</v>
      </c>
      <c r="B219" t="s">
        <v>404</v>
      </c>
      <c r="C219" t="s">
        <v>405</v>
      </c>
      <c r="D219" t="s">
        <v>406</v>
      </c>
      <c r="E219" t="s">
        <v>640</v>
      </c>
      <c r="F219" t="s">
        <v>408</v>
      </c>
      <c r="G219" t="s">
        <v>641</v>
      </c>
    </row>
    <row r="220" spans="1:7" x14ac:dyDescent="0.15">
      <c r="A220" t="s">
        <v>403</v>
      </c>
      <c r="B220" t="s">
        <v>410</v>
      </c>
      <c r="C220" t="s">
        <v>411</v>
      </c>
      <c r="D220" t="s">
        <v>412</v>
      </c>
      <c r="E220" t="s">
        <v>640</v>
      </c>
      <c r="F220" t="s">
        <v>408</v>
      </c>
      <c r="G220" t="s">
        <v>642</v>
      </c>
    </row>
    <row r="221" spans="1:7" x14ac:dyDescent="0.15">
      <c r="A221" t="s">
        <v>403</v>
      </c>
      <c r="B221" t="s">
        <v>410</v>
      </c>
      <c r="C221" t="s">
        <v>419</v>
      </c>
      <c r="D221" t="s">
        <v>420</v>
      </c>
      <c r="E221" t="s">
        <v>640</v>
      </c>
      <c r="F221" t="s">
        <v>421</v>
      </c>
      <c r="G221" t="s">
        <v>642</v>
      </c>
    </row>
    <row r="222" spans="1:7" x14ac:dyDescent="0.15">
      <c r="A222" t="s">
        <v>403</v>
      </c>
      <c r="B222" t="s">
        <v>410</v>
      </c>
      <c r="C222" t="s">
        <v>419</v>
      </c>
      <c r="D222" t="s">
        <v>420</v>
      </c>
      <c r="E222" t="s">
        <v>640</v>
      </c>
      <c r="F222" t="s">
        <v>422</v>
      </c>
      <c r="G222" t="s">
        <v>643</v>
      </c>
    </row>
    <row r="223" spans="1:7" x14ac:dyDescent="0.15">
      <c r="A223" t="s">
        <v>403</v>
      </c>
      <c r="B223" t="s">
        <v>410</v>
      </c>
      <c r="C223" t="s">
        <v>419</v>
      </c>
      <c r="D223" t="s">
        <v>420</v>
      </c>
      <c r="E223" t="s">
        <v>640</v>
      </c>
      <c r="F223" t="s">
        <v>424</v>
      </c>
      <c r="G223" t="s">
        <v>644</v>
      </c>
    </row>
    <row r="224" spans="1:7" x14ac:dyDescent="0.15">
      <c r="A224" t="s">
        <v>403</v>
      </c>
      <c r="B224" t="s">
        <v>410</v>
      </c>
      <c r="C224" t="s">
        <v>419</v>
      </c>
      <c r="D224" t="s">
        <v>420</v>
      </c>
      <c r="E224" t="s">
        <v>640</v>
      </c>
      <c r="F224" t="s">
        <v>426</v>
      </c>
      <c r="G224" t="s">
        <v>645</v>
      </c>
    </row>
    <row r="225" spans="1:7" x14ac:dyDescent="0.15">
      <c r="A225" t="s">
        <v>403</v>
      </c>
      <c r="B225" t="s">
        <v>404</v>
      </c>
      <c r="C225" t="s">
        <v>405</v>
      </c>
      <c r="D225" t="s">
        <v>406</v>
      </c>
      <c r="E225" t="s">
        <v>640</v>
      </c>
      <c r="F225" t="s">
        <v>428</v>
      </c>
      <c r="G225" t="s">
        <v>646</v>
      </c>
    </row>
    <row r="226" spans="1:7" x14ac:dyDescent="0.15">
      <c r="A226" t="s">
        <v>403</v>
      </c>
      <c r="B226" t="s">
        <v>410</v>
      </c>
      <c r="C226" t="s">
        <v>411</v>
      </c>
      <c r="D226" t="s">
        <v>412</v>
      </c>
      <c r="E226" t="s">
        <v>640</v>
      </c>
      <c r="F226" t="s">
        <v>428</v>
      </c>
      <c r="G226" t="s">
        <v>647</v>
      </c>
    </row>
    <row r="227" spans="1:7" x14ac:dyDescent="0.15">
      <c r="A227" t="s">
        <v>403</v>
      </c>
      <c r="B227" t="s">
        <v>410</v>
      </c>
      <c r="C227" t="s">
        <v>419</v>
      </c>
      <c r="D227" t="s">
        <v>420</v>
      </c>
      <c r="E227" t="s">
        <v>640</v>
      </c>
      <c r="F227" t="s">
        <v>433</v>
      </c>
      <c r="G227" t="s">
        <v>647</v>
      </c>
    </row>
    <row r="228" spans="1:7" x14ac:dyDescent="0.15">
      <c r="A228" t="s">
        <v>403</v>
      </c>
      <c r="B228" t="s">
        <v>410</v>
      </c>
      <c r="C228" t="s">
        <v>419</v>
      </c>
      <c r="D228" t="s">
        <v>420</v>
      </c>
      <c r="E228" t="s">
        <v>640</v>
      </c>
      <c r="F228" t="s">
        <v>434</v>
      </c>
      <c r="G228" t="s">
        <v>648</v>
      </c>
    </row>
    <row r="229" spans="1:7" x14ac:dyDescent="0.15">
      <c r="A229" t="s">
        <v>403</v>
      </c>
      <c r="B229" t="s">
        <v>410</v>
      </c>
      <c r="C229" t="s">
        <v>419</v>
      </c>
      <c r="D229" t="s">
        <v>420</v>
      </c>
      <c r="E229" t="s">
        <v>640</v>
      </c>
      <c r="F229" t="s">
        <v>436</v>
      </c>
      <c r="G229" t="s">
        <v>649</v>
      </c>
    </row>
    <row r="230" spans="1:7" x14ac:dyDescent="0.15">
      <c r="A230" t="s">
        <v>403</v>
      </c>
      <c r="B230" t="s">
        <v>410</v>
      </c>
      <c r="C230" t="s">
        <v>419</v>
      </c>
      <c r="D230" t="s">
        <v>420</v>
      </c>
      <c r="E230" t="s">
        <v>640</v>
      </c>
      <c r="F230" t="s">
        <v>438</v>
      </c>
      <c r="G230" t="s">
        <v>650</v>
      </c>
    </row>
    <row r="231" spans="1:7" x14ac:dyDescent="0.15">
      <c r="A231" t="s">
        <v>403</v>
      </c>
      <c r="B231" t="s">
        <v>404</v>
      </c>
      <c r="C231" t="s">
        <v>405</v>
      </c>
      <c r="D231" t="s">
        <v>406</v>
      </c>
      <c r="E231" t="s">
        <v>651</v>
      </c>
      <c r="F231" t="s">
        <v>408</v>
      </c>
      <c r="G231" t="s">
        <v>652</v>
      </c>
    </row>
    <row r="232" spans="1:7" x14ac:dyDescent="0.15">
      <c r="A232" t="s">
        <v>403</v>
      </c>
      <c r="B232" t="s">
        <v>410</v>
      </c>
      <c r="C232" t="s">
        <v>411</v>
      </c>
      <c r="D232" t="s">
        <v>412</v>
      </c>
      <c r="E232" t="s">
        <v>651</v>
      </c>
      <c r="F232" t="s">
        <v>408</v>
      </c>
      <c r="G232" t="s">
        <v>653</v>
      </c>
    </row>
    <row r="233" spans="1:7" x14ac:dyDescent="0.15">
      <c r="A233" t="s">
        <v>403</v>
      </c>
      <c r="B233" t="s">
        <v>410</v>
      </c>
      <c r="C233" t="s">
        <v>419</v>
      </c>
      <c r="D233" t="s">
        <v>420</v>
      </c>
      <c r="E233" t="s">
        <v>651</v>
      </c>
      <c r="F233" t="s">
        <v>421</v>
      </c>
      <c r="G233" t="s">
        <v>653</v>
      </c>
    </row>
    <row r="234" spans="1:7" x14ac:dyDescent="0.15">
      <c r="A234" t="s">
        <v>403</v>
      </c>
      <c r="B234" t="s">
        <v>410</v>
      </c>
      <c r="C234" t="s">
        <v>419</v>
      </c>
      <c r="D234" t="s">
        <v>420</v>
      </c>
      <c r="E234" t="s">
        <v>651</v>
      </c>
      <c r="F234" t="s">
        <v>422</v>
      </c>
      <c r="G234" t="s">
        <v>654</v>
      </c>
    </row>
    <row r="235" spans="1:7" x14ac:dyDescent="0.15">
      <c r="A235" t="s">
        <v>403</v>
      </c>
      <c r="B235" t="s">
        <v>410</v>
      </c>
      <c r="C235" t="s">
        <v>419</v>
      </c>
      <c r="D235" t="s">
        <v>420</v>
      </c>
      <c r="E235" t="s">
        <v>651</v>
      </c>
      <c r="F235" t="s">
        <v>424</v>
      </c>
      <c r="G235" t="s">
        <v>445</v>
      </c>
    </row>
    <row r="236" spans="1:7" x14ac:dyDescent="0.15">
      <c r="A236" t="s">
        <v>403</v>
      </c>
      <c r="B236" t="s">
        <v>410</v>
      </c>
      <c r="C236" t="s">
        <v>419</v>
      </c>
      <c r="D236" t="s">
        <v>420</v>
      </c>
      <c r="E236" t="s">
        <v>651</v>
      </c>
      <c r="F236" t="s">
        <v>426</v>
      </c>
      <c r="G236" t="s">
        <v>655</v>
      </c>
    </row>
    <row r="237" spans="1:7" x14ac:dyDescent="0.15">
      <c r="A237" t="s">
        <v>403</v>
      </c>
      <c r="B237" t="s">
        <v>404</v>
      </c>
      <c r="C237" t="s">
        <v>405</v>
      </c>
      <c r="D237" t="s">
        <v>406</v>
      </c>
      <c r="E237" t="s">
        <v>651</v>
      </c>
      <c r="F237" t="s">
        <v>428</v>
      </c>
      <c r="G237" t="s">
        <v>656</v>
      </c>
    </row>
    <row r="238" spans="1:7" x14ac:dyDescent="0.15">
      <c r="A238" t="s">
        <v>403</v>
      </c>
      <c r="B238" t="s">
        <v>410</v>
      </c>
      <c r="C238" t="s">
        <v>411</v>
      </c>
      <c r="D238" t="s">
        <v>412</v>
      </c>
      <c r="E238" t="s">
        <v>651</v>
      </c>
      <c r="F238" t="s">
        <v>428</v>
      </c>
      <c r="G238" t="s">
        <v>657</v>
      </c>
    </row>
    <row r="239" spans="1:7" x14ac:dyDescent="0.15">
      <c r="A239" t="s">
        <v>403</v>
      </c>
      <c r="B239" t="s">
        <v>410</v>
      </c>
      <c r="C239" t="s">
        <v>419</v>
      </c>
      <c r="D239" t="s">
        <v>420</v>
      </c>
      <c r="E239" t="s">
        <v>651</v>
      </c>
      <c r="F239" t="s">
        <v>433</v>
      </c>
      <c r="G239" t="s">
        <v>658</v>
      </c>
    </row>
    <row r="240" spans="1:7" x14ac:dyDescent="0.15">
      <c r="A240" t="s">
        <v>403</v>
      </c>
      <c r="B240" t="s">
        <v>410</v>
      </c>
      <c r="C240" t="s">
        <v>419</v>
      </c>
      <c r="D240" t="s">
        <v>420</v>
      </c>
      <c r="E240" t="s">
        <v>651</v>
      </c>
      <c r="F240" t="s">
        <v>434</v>
      </c>
      <c r="G240" t="s">
        <v>659</v>
      </c>
    </row>
    <row r="241" spans="1:7" x14ac:dyDescent="0.15">
      <c r="A241" t="s">
        <v>403</v>
      </c>
      <c r="B241" t="s">
        <v>410</v>
      </c>
      <c r="C241" t="s">
        <v>419</v>
      </c>
      <c r="D241" t="s">
        <v>420</v>
      </c>
      <c r="E241" t="s">
        <v>651</v>
      </c>
      <c r="F241" t="s">
        <v>436</v>
      </c>
      <c r="G241" t="s">
        <v>660</v>
      </c>
    </row>
    <row r="242" spans="1:7" x14ac:dyDescent="0.15">
      <c r="A242" t="s">
        <v>403</v>
      </c>
      <c r="B242" t="s">
        <v>410</v>
      </c>
      <c r="C242" t="s">
        <v>419</v>
      </c>
      <c r="D242" t="s">
        <v>420</v>
      </c>
      <c r="E242" t="s">
        <v>651</v>
      </c>
      <c r="F242" t="s">
        <v>438</v>
      </c>
      <c r="G242" t="s">
        <v>661</v>
      </c>
    </row>
    <row r="243" spans="1:7" x14ac:dyDescent="0.15">
      <c r="A243" t="s">
        <v>403</v>
      </c>
      <c r="B243" t="s">
        <v>404</v>
      </c>
      <c r="C243" t="s">
        <v>405</v>
      </c>
      <c r="D243" t="s">
        <v>406</v>
      </c>
      <c r="E243" t="s">
        <v>662</v>
      </c>
      <c r="F243" t="s">
        <v>408</v>
      </c>
      <c r="G243" t="s">
        <v>663</v>
      </c>
    </row>
    <row r="244" spans="1:7" x14ac:dyDescent="0.15">
      <c r="A244" t="s">
        <v>403</v>
      </c>
      <c r="B244" t="s">
        <v>410</v>
      </c>
      <c r="C244" t="s">
        <v>411</v>
      </c>
      <c r="D244" t="s">
        <v>412</v>
      </c>
      <c r="E244" t="s">
        <v>662</v>
      </c>
      <c r="F244" t="s">
        <v>408</v>
      </c>
      <c r="G244" t="s">
        <v>664</v>
      </c>
    </row>
    <row r="245" spans="1:7" x14ac:dyDescent="0.15">
      <c r="A245" t="s">
        <v>403</v>
      </c>
      <c r="B245" t="s">
        <v>410</v>
      </c>
      <c r="C245" t="s">
        <v>419</v>
      </c>
      <c r="D245" t="s">
        <v>420</v>
      </c>
      <c r="E245" t="s">
        <v>662</v>
      </c>
      <c r="F245" t="s">
        <v>421</v>
      </c>
      <c r="G245" t="s">
        <v>665</v>
      </c>
    </row>
    <row r="246" spans="1:7" x14ac:dyDescent="0.15">
      <c r="A246" t="s">
        <v>403</v>
      </c>
      <c r="B246" t="s">
        <v>410</v>
      </c>
      <c r="C246" t="s">
        <v>419</v>
      </c>
      <c r="D246" t="s">
        <v>420</v>
      </c>
      <c r="E246" t="s">
        <v>662</v>
      </c>
      <c r="F246" t="s">
        <v>422</v>
      </c>
      <c r="G246" t="s">
        <v>666</v>
      </c>
    </row>
    <row r="247" spans="1:7" x14ac:dyDescent="0.15">
      <c r="A247" t="s">
        <v>403</v>
      </c>
      <c r="B247" t="s">
        <v>410</v>
      </c>
      <c r="C247" t="s">
        <v>419</v>
      </c>
      <c r="D247" t="s">
        <v>420</v>
      </c>
      <c r="E247" t="s">
        <v>662</v>
      </c>
      <c r="F247" t="s">
        <v>424</v>
      </c>
      <c r="G247" t="s">
        <v>667</v>
      </c>
    </row>
    <row r="248" spans="1:7" x14ac:dyDescent="0.15">
      <c r="A248" t="s">
        <v>403</v>
      </c>
      <c r="B248" t="s">
        <v>410</v>
      </c>
      <c r="C248" t="s">
        <v>419</v>
      </c>
      <c r="D248" t="s">
        <v>420</v>
      </c>
      <c r="E248" t="s">
        <v>662</v>
      </c>
      <c r="F248" t="s">
        <v>426</v>
      </c>
      <c r="G248" t="s">
        <v>668</v>
      </c>
    </row>
    <row r="249" spans="1:7" x14ac:dyDescent="0.15">
      <c r="A249" t="s">
        <v>403</v>
      </c>
      <c r="B249" t="s">
        <v>404</v>
      </c>
      <c r="C249" t="s">
        <v>405</v>
      </c>
      <c r="D249" t="s">
        <v>406</v>
      </c>
      <c r="E249" t="s">
        <v>662</v>
      </c>
      <c r="F249" t="s">
        <v>428</v>
      </c>
      <c r="G249" t="s">
        <v>669</v>
      </c>
    </row>
    <row r="250" spans="1:7" x14ac:dyDescent="0.15">
      <c r="A250" t="s">
        <v>403</v>
      </c>
      <c r="B250" t="s">
        <v>410</v>
      </c>
      <c r="C250" t="s">
        <v>411</v>
      </c>
      <c r="D250" t="s">
        <v>412</v>
      </c>
      <c r="E250" t="s">
        <v>662</v>
      </c>
      <c r="F250" t="s">
        <v>428</v>
      </c>
      <c r="G250" t="s">
        <v>670</v>
      </c>
    </row>
    <row r="251" spans="1:7" x14ac:dyDescent="0.15">
      <c r="A251" t="s">
        <v>403</v>
      </c>
      <c r="B251" t="s">
        <v>410</v>
      </c>
      <c r="C251" t="s">
        <v>419</v>
      </c>
      <c r="D251" t="s">
        <v>420</v>
      </c>
      <c r="E251" t="s">
        <v>662</v>
      </c>
      <c r="F251" t="s">
        <v>433</v>
      </c>
      <c r="G251" t="s">
        <v>671</v>
      </c>
    </row>
    <row r="252" spans="1:7" x14ac:dyDescent="0.15">
      <c r="A252" t="s">
        <v>403</v>
      </c>
      <c r="B252" t="s">
        <v>410</v>
      </c>
      <c r="C252" t="s">
        <v>419</v>
      </c>
      <c r="D252" t="s">
        <v>420</v>
      </c>
      <c r="E252" t="s">
        <v>662</v>
      </c>
      <c r="F252" t="s">
        <v>434</v>
      </c>
      <c r="G252" t="s">
        <v>672</v>
      </c>
    </row>
    <row r="253" spans="1:7" x14ac:dyDescent="0.15">
      <c r="A253" t="s">
        <v>403</v>
      </c>
      <c r="B253" t="s">
        <v>410</v>
      </c>
      <c r="C253" t="s">
        <v>419</v>
      </c>
      <c r="D253" t="s">
        <v>420</v>
      </c>
      <c r="E253" t="s">
        <v>662</v>
      </c>
      <c r="F253" t="s">
        <v>436</v>
      </c>
      <c r="G253" t="s">
        <v>673</v>
      </c>
    </row>
    <row r="254" spans="1:7" x14ac:dyDescent="0.15">
      <c r="A254" t="s">
        <v>403</v>
      </c>
      <c r="B254" t="s">
        <v>410</v>
      </c>
      <c r="C254" t="s">
        <v>419</v>
      </c>
      <c r="D254" t="s">
        <v>420</v>
      </c>
      <c r="E254" t="s">
        <v>662</v>
      </c>
      <c r="F254" t="s">
        <v>438</v>
      </c>
      <c r="G254" t="s">
        <v>674</v>
      </c>
    </row>
    <row r="255" spans="1:7" x14ac:dyDescent="0.15">
      <c r="A255" t="s">
        <v>403</v>
      </c>
      <c r="B255" t="s">
        <v>404</v>
      </c>
      <c r="C255" t="s">
        <v>405</v>
      </c>
      <c r="D255" t="s">
        <v>406</v>
      </c>
      <c r="E255" t="s">
        <v>675</v>
      </c>
      <c r="F255" t="s">
        <v>408</v>
      </c>
      <c r="G255" t="s">
        <v>676</v>
      </c>
    </row>
    <row r="256" spans="1:7" x14ac:dyDescent="0.15">
      <c r="A256" t="s">
        <v>403</v>
      </c>
      <c r="B256" t="s">
        <v>410</v>
      </c>
      <c r="C256" t="s">
        <v>411</v>
      </c>
      <c r="D256" t="s">
        <v>412</v>
      </c>
      <c r="E256" t="s">
        <v>675</v>
      </c>
      <c r="F256" t="s">
        <v>408</v>
      </c>
      <c r="G256" t="s">
        <v>677</v>
      </c>
    </row>
    <row r="257" spans="1:7" x14ac:dyDescent="0.15">
      <c r="A257" t="s">
        <v>403</v>
      </c>
      <c r="B257" t="s">
        <v>410</v>
      </c>
      <c r="C257" t="s">
        <v>419</v>
      </c>
      <c r="D257" t="s">
        <v>420</v>
      </c>
      <c r="E257" t="s">
        <v>675</v>
      </c>
      <c r="F257" t="s">
        <v>421</v>
      </c>
      <c r="G257" t="s">
        <v>677</v>
      </c>
    </row>
    <row r="258" spans="1:7" x14ac:dyDescent="0.15">
      <c r="A258" t="s">
        <v>403</v>
      </c>
      <c r="B258" t="s">
        <v>410</v>
      </c>
      <c r="C258" t="s">
        <v>419</v>
      </c>
      <c r="D258" t="s">
        <v>420</v>
      </c>
      <c r="E258" t="s">
        <v>675</v>
      </c>
      <c r="F258" t="s">
        <v>422</v>
      </c>
      <c r="G258" t="s">
        <v>678</v>
      </c>
    </row>
    <row r="259" spans="1:7" x14ac:dyDescent="0.15">
      <c r="A259" t="s">
        <v>403</v>
      </c>
      <c r="B259" t="s">
        <v>410</v>
      </c>
      <c r="C259" t="s">
        <v>419</v>
      </c>
      <c r="D259" t="s">
        <v>420</v>
      </c>
      <c r="E259" t="s">
        <v>675</v>
      </c>
      <c r="F259" t="s">
        <v>424</v>
      </c>
      <c r="G259" t="s">
        <v>679</v>
      </c>
    </row>
    <row r="260" spans="1:7" x14ac:dyDescent="0.15">
      <c r="A260" t="s">
        <v>403</v>
      </c>
      <c r="B260" t="s">
        <v>410</v>
      </c>
      <c r="C260" t="s">
        <v>419</v>
      </c>
      <c r="D260" t="s">
        <v>420</v>
      </c>
      <c r="E260" t="s">
        <v>675</v>
      </c>
      <c r="F260" t="s">
        <v>426</v>
      </c>
      <c r="G260" t="s">
        <v>680</v>
      </c>
    </row>
    <row r="261" spans="1:7" x14ac:dyDescent="0.15">
      <c r="A261" t="s">
        <v>403</v>
      </c>
      <c r="B261" t="s">
        <v>404</v>
      </c>
      <c r="C261" t="s">
        <v>405</v>
      </c>
      <c r="D261" t="s">
        <v>406</v>
      </c>
      <c r="E261" t="s">
        <v>675</v>
      </c>
      <c r="F261" t="s">
        <v>428</v>
      </c>
      <c r="G261" t="s">
        <v>681</v>
      </c>
    </row>
    <row r="262" spans="1:7" x14ac:dyDescent="0.15">
      <c r="A262" t="s">
        <v>403</v>
      </c>
      <c r="B262" t="s">
        <v>410</v>
      </c>
      <c r="C262" t="s">
        <v>411</v>
      </c>
      <c r="D262" t="s">
        <v>412</v>
      </c>
      <c r="E262" t="s">
        <v>675</v>
      </c>
      <c r="F262" t="s">
        <v>428</v>
      </c>
      <c r="G262" t="s">
        <v>682</v>
      </c>
    </row>
    <row r="263" spans="1:7" x14ac:dyDescent="0.15">
      <c r="A263" t="s">
        <v>403</v>
      </c>
      <c r="B263" t="s">
        <v>410</v>
      </c>
      <c r="C263" t="s">
        <v>419</v>
      </c>
      <c r="D263" t="s">
        <v>420</v>
      </c>
      <c r="E263" t="s">
        <v>675</v>
      </c>
      <c r="F263" t="s">
        <v>433</v>
      </c>
      <c r="G263" t="s">
        <v>683</v>
      </c>
    </row>
    <row r="264" spans="1:7" x14ac:dyDescent="0.15">
      <c r="A264" t="s">
        <v>403</v>
      </c>
      <c r="B264" t="s">
        <v>410</v>
      </c>
      <c r="C264" t="s">
        <v>419</v>
      </c>
      <c r="D264" t="s">
        <v>420</v>
      </c>
      <c r="E264" t="s">
        <v>675</v>
      </c>
      <c r="F264" t="s">
        <v>434</v>
      </c>
      <c r="G264" t="s">
        <v>684</v>
      </c>
    </row>
    <row r="265" spans="1:7" x14ac:dyDescent="0.15">
      <c r="A265" t="s">
        <v>403</v>
      </c>
      <c r="B265" t="s">
        <v>410</v>
      </c>
      <c r="C265" t="s">
        <v>419</v>
      </c>
      <c r="D265" t="s">
        <v>420</v>
      </c>
      <c r="E265" t="s">
        <v>675</v>
      </c>
      <c r="F265" t="s">
        <v>436</v>
      </c>
      <c r="G265" t="s">
        <v>685</v>
      </c>
    </row>
    <row r="266" spans="1:7" x14ac:dyDescent="0.15">
      <c r="A266" t="s">
        <v>403</v>
      </c>
      <c r="B266" t="s">
        <v>410</v>
      </c>
      <c r="C266" t="s">
        <v>419</v>
      </c>
      <c r="D266" t="s">
        <v>420</v>
      </c>
      <c r="E266" t="s">
        <v>675</v>
      </c>
      <c r="F266" t="s">
        <v>438</v>
      </c>
      <c r="G266" t="s">
        <v>686</v>
      </c>
    </row>
    <row r="267" spans="1:7" x14ac:dyDescent="0.15">
      <c r="A267" t="s">
        <v>403</v>
      </c>
      <c r="B267" t="s">
        <v>404</v>
      </c>
      <c r="C267" t="s">
        <v>405</v>
      </c>
      <c r="D267" t="s">
        <v>406</v>
      </c>
      <c r="E267" t="s">
        <v>687</v>
      </c>
      <c r="F267" t="s">
        <v>408</v>
      </c>
      <c r="G267" t="s">
        <v>688</v>
      </c>
    </row>
    <row r="268" spans="1:7" x14ac:dyDescent="0.15">
      <c r="A268" t="s">
        <v>403</v>
      </c>
      <c r="B268" t="s">
        <v>410</v>
      </c>
      <c r="C268" t="s">
        <v>411</v>
      </c>
      <c r="D268" t="s">
        <v>412</v>
      </c>
      <c r="E268" t="s">
        <v>687</v>
      </c>
      <c r="F268" t="s">
        <v>408</v>
      </c>
      <c r="G268" t="s">
        <v>689</v>
      </c>
    </row>
    <row r="269" spans="1:7" x14ac:dyDescent="0.15">
      <c r="A269" t="s">
        <v>403</v>
      </c>
      <c r="B269" t="s">
        <v>410</v>
      </c>
      <c r="C269" t="s">
        <v>419</v>
      </c>
      <c r="D269" t="s">
        <v>420</v>
      </c>
      <c r="E269" t="s">
        <v>687</v>
      </c>
      <c r="F269" t="s">
        <v>421</v>
      </c>
      <c r="G269" t="s">
        <v>689</v>
      </c>
    </row>
    <row r="270" spans="1:7" x14ac:dyDescent="0.15">
      <c r="A270" t="s">
        <v>403</v>
      </c>
      <c r="B270" t="s">
        <v>410</v>
      </c>
      <c r="C270" t="s">
        <v>419</v>
      </c>
      <c r="D270" t="s">
        <v>420</v>
      </c>
      <c r="E270" t="s">
        <v>687</v>
      </c>
      <c r="F270" t="s">
        <v>422</v>
      </c>
      <c r="G270" t="s">
        <v>690</v>
      </c>
    </row>
    <row r="271" spans="1:7" x14ac:dyDescent="0.15">
      <c r="A271" t="s">
        <v>403</v>
      </c>
      <c r="B271" t="s">
        <v>410</v>
      </c>
      <c r="C271" t="s">
        <v>419</v>
      </c>
      <c r="D271" t="s">
        <v>420</v>
      </c>
      <c r="E271" t="s">
        <v>687</v>
      </c>
      <c r="F271" t="s">
        <v>424</v>
      </c>
      <c r="G271" t="s">
        <v>691</v>
      </c>
    </row>
    <row r="272" spans="1:7" x14ac:dyDescent="0.15">
      <c r="A272" t="s">
        <v>403</v>
      </c>
      <c r="B272" t="s">
        <v>410</v>
      </c>
      <c r="C272" t="s">
        <v>419</v>
      </c>
      <c r="D272" t="s">
        <v>420</v>
      </c>
      <c r="E272" t="s">
        <v>687</v>
      </c>
      <c r="F272" t="s">
        <v>426</v>
      </c>
      <c r="G272" t="s">
        <v>692</v>
      </c>
    </row>
    <row r="273" spans="1:7" x14ac:dyDescent="0.15">
      <c r="A273" t="s">
        <v>403</v>
      </c>
      <c r="B273" t="s">
        <v>404</v>
      </c>
      <c r="C273" t="s">
        <v>405</v>
      </c>
      <c r="D273" t="s">
        <v>406</v>
      </c>
      <c r="E273" t="s">
        <v>687</v>
      </c>
      <c r="F273" t="s">
        <v>428</v>
      </c>
      <c r="G273" t="s">
        <v>693</v>
      </c>
    </row>
    <row r="274" spans="1:7" x14ac:dyDescent="0.15">
      <c r="A274" t="s">
        <v>403</v>
      </c>
      <c r="B274" t="s">
        <v>410</v>
      </c>
      <c r="C274" t="s">
        <v>411</v>
      </c>
      <c r="D274" t="s">
        <v>412</v>
      </c>
      <c r="E274" t="s">
        <v>687</v>
      </c>
      <c r="F274" t="s">
        <v>428</v>
      </c>
      <c r="G274" t="s">
        <v>694</v>
      </c>
    </row>
    <row r="275" spans="1:7" x14ac:dyDescent="0.15">
      <c r="A275" t="s">
        <v>403</v>
      </c>
      <c r="B275" t="s">
        <v>410</v>
      </c>
      <c r="C275" t="s">
        <v>419</v>
      </c>
      <c r="D275" t="s">
        <v>420</v>
      </c>
      <c r="E275" t="s">
        <v>687</v>
      </c>
      <c r="F275" t="s">
        <v>433</v>
      </c>
      <c r="G275" t="s">
        <v>694</v>
      </c>
    </row>
    <row r="276" spans="1:7" x14ac:dyDescent="0.15">
      <c r="A276" t="s">
        <v>403</v>
      </c>
      <c r="B276" t="s">
        <v>410</v>
      </c>
      <c r="C276" t="s">
        <v>419</v>
      </c>
      <c r="D276" t="s">
        <v>420</v>
      </c>
      <c r="E276" t="s">
        <v>687</v>
      </c>
      <c r="F276" t="s">
        <v>434</v>
      </c>
      <c r="G276" t="s">
        <v>695</v>
      </c>
    </row>
    <row r="277" spans="1:7" x14ac:dyDescent="0.15">
      <c r="A277" t="s">
        <v>403</v>
      </c>
      <c r="B277" t="s">
        <v>410</v>
      </c>
      <c r="C277" t="s">
        <v>419</v>
      </c>
      <c r="D277" t="s">
        <v>420</v>
      </c>
      <c r="E277" t="s">
        <v>687</v>
      </c>
      <c r="F277" t="s">
        <v>436</v>
      </c>
      <c r="G277" t="s">
        <v>696</v>
      </c>
    </row>
    <row r="278" spans="1:7" x14ac:dyDescent="0.15">
      <c r="A278" t="s">
        <v>403</v>
      </c>
      <c r="B278" t="s">
        <v>410</v>
      </c>
      <c r="C278" t="s">
        <v>419</v>
      </c>
      <c r="D278" t="s">
        <v>420</v>
      </c>
      <c r="E278" t="s">
        <v>687</v>
      </c>
      <c r="F278" t="s">
        <v>438</v>
      </c>
      <c r="G278" t="s">
        <v>697</v>
      </c>
    </row>
    <row r="279" spans="1:7" x14ac:dyDescent="0.15">
      <c r="A279" t="s">
        <v>403</v>
      </c>
      <c r="B279" t="s">
        <v>404</v>
      </c>
      <c r="C279" t="s">
        <v>405</v>
      </c>
      <c r="D279" t="s">
        <v>406</v>
      </c>
      <c r="E279" t="s">
        <v>698</v>
      </c>
      <c r="F279" t="s">
        <v>408</v>
      </c>
      <c r="G279" t="s">
        <v>699</v>
      </c>
    </row>
    <row r="280" spans="1:7" x14ac:dyDescent="0.15">
      <c r="A280" t="s">
        <v>403</v>
      </c>
      <c r="B280" t="s">
        <v>410</v>
      </c>
      <c r="C280" t="s">
        <v>411</v>
      </c>
      <c r="D280" t="s">
        <v>412</v>
      </c>
      <c r="E280" t="s">
        <v>698</v>
      </c>
      <c r="F280" t="s">
        <v>408</v>
      </c>
      <c r="G280" t="s">
        <v>700</v>
      </c>
    </row>
    <row r="281" spans="1:7" x14ac:dyDescent="0.15">
      <c r="A281" t="s">
        <v>403</v>
      </c>
      <c r="B281" t="s">
        <v>410</v>
      </c>
      <c r="C281" t="s">
        <v>419</v>
      </c>
      <c r="D281" t="s">
        <v>420</v>
      </c>
      <c r="E281" t="s">
        <v>698</v>
      </c>
      <c r="F281" t="s">
        <v>421</v>
      </c>
      <c r="G281" t="s">
        <v>700</v>
      </c>
    </row>
    <row r="282" spans="1:7" x14ac:dyDescent="0.15">
      <c r="A282" t="s">
        <v>403</v>
      </c>
      <c r="B282" t="s">
        <v>410</v>
      </c>
      <c r="C282" t="s">
        <v>419</v>
      </c>
      <c r="D282" t="s">
        <v>420</v>
      </c>
      <c r="E282" t="s">
        <v>698</v>
      </c>
      <c r="F282" t="s">
        <v>422</v>
      </c>
      <c r="G282" t="s">
        <v>701</v>
      </c>
    </row>
    <row r="283" spans="1:7" x14ac:dyDescent="0.15">
      <c r="A283" t="s">
        <v>403</v>
      </c>
      <c r="B283" t="s">
        <v>410</v>
      </c>
      <c r="C283" t="s">
        <v>419</v>
      </c>
      <c r="D283" t="s">
        <v>420</v>
      </c>
      <c r="E283" t="s">
        <v>698</v>
      </c>
      <c r="F283" t="s">
        <v>424</v>
      </c>
      <c r="G283" t="s">
        <v>702</v>
      </c>
    </row>
    <row r="284" spans="1:7" x14ac:dyDescent="0.15">
      <c r="A284" t="s">
        <v>403</v>
      </c>
      <c r="B284" t="s">
        <v>410</v>
      </c>
      <c r="C284" t="s">
        <v>419</v>
      </c>
      <c r="D284" t="s">
        <v>420</v>
      </c>
      <c r="E284" t="s">
        <v>698</v>
      </c>
      <c r="F284" t="s">
        <v>426</v>
      </c>
      <c r="G284" t="s">
        <v>703</v>
      </c>
    </row>
    <row r="285" spans="1:7" x14ac:dyDescent="0.15">
      <c r="A285" t="s">
        <v>403</v>
      </c>
      <c r="B285" t="s">
        <v>404</v>
      </c>
      <c r="C285" t="s">
        <v>405</v>
      </c>
      <c r="D285" t="s">
        <v>406</v>
      </c>
      <c r="E285" t="s">
        <v>698</v>
      </c>
      <c r="F285" t="s">
        <v>428</v>
      </c>
      <c r="G285" t="s">
        <v>704</v>
      </c>
    </row>
    <row r="286" spans="1:7" x14ac:dyDescent="0.15">
      <c r="A286" t="s">
        <v>403</v>
      </c>
      <c r="B286" t="s">
        <v>410</v>
      </c>
      <c r="C286" t="s">
        <v>411</v>
      </c>
      <c r="D286" t="s">
        <v>412</v>
      </c>
      <c r="E286" t="s">
        <v>698</v>
      </c>
      <c r="F286" t="s">
        <v>428</v>
      </c>
      <c r="G286" t="s">
        <v>705</v>
      </c>
    </row>
    <row r="287" spans="1:7" x14ac:dyDescent="0.15">
      <c r="A287" t="s">
        <v>403</v>
      </c>
      <c r="B287" t="s">
        <v>410</v>
      </c>
      <c r="C287" t="s">
        <v>419</v>
      </c>
      <c r="D287" t="s">
        <v>420</v>
      </c>
      <c r="E287" t="s">
        <v>698</v>
      </c>
      <c r="F287" t="s">
        <v>433</v>
      </c>
      <c r="G287" t="s">
        <v>706</v>
      </c>
    </row>
    <row r="288" spans="1:7" x14ac:dyDescent="0.15">
      <c r="A288" t="s">
        <v>403</v>
      </c>
      <c r="B288" t="s">
        <v>410</v>
      </c>
      <c r="C288" t="s">
        <v>419</v>
      </c>
      <c r="D288" t="s">
        <v>420</v>
      </c>
      <c r="E288" t="s">
        <v>698</v>
      </c>
      <c r="F288" t="s">
        <v>434</v>
      </c>
      <c r="G288" t="s">
        <v>707</v>
      </c>
    </row>
    <row r="289" spans="1:7" x14ac:dyDescent="0.15">
      <c r="A289" t="s">
        <v>403</v>
      </c>
      <c r="B289" t="s">
        <v>410</v>
      </c>
      <c r="C289" t="s">
        <v>419</v>
      </c>
      <c r="D289" t="s">
        <v>420</v>
      </c>
      <c r="E289" t="s">
        <v>698</v>
      </c>
      <c r="F289" t="s">
        <v>436</v>
      </c>
      <c r="G289" t="s">
        <v>708</v>
      </c>
    </row>
    <row r="290" spans="1:7" x14ac:dyDescent="0.15">
      <c r="A290" t="s">
        <v>403</v>
      </c>
      <c r="B290" t="s">
        <v>410</v>
      </c>
      <c r="C290" t="s">
        <v>419</v>
      </c>
      <c r="D290" t="s">
        <v>420</v>
      </c>
      <c r="E290" t="s">
        <v>698</v>
      </c>
      <c r="F290" t="s">
        <v>438</v>
      </c>
      <c r="G290" t="s">
        <v>709</v>
      </c>
    </row>
    <row r="291" spans="1:7" x14ac:dyDescent="0.15">
      <c r="A291" t="s">
        <v>403</v>
      </c>
      <c r="B291" t="s">
        <v>404</v>
      </c>
      <c r="C291" t="s">
        <v>405</v>
      </c>
      <c r="D291" t="s">
        <v>406</v>
      </c>
      <c r="E291" t="s">
        <v>710</v>
      </c>
      <c r="F291" t="s">
        <v>408</v>
      </c>
      <c r="G291" t="s">
        <v>711</v>
      </c>
    </row>
    <row r="292" spans="1:7" x14ac:dyDescent="0.15">
      <c r="A292" t="s">
        <v>403</v>
      </c>
      <c r="B292" t="s">
        <v>410</v>
      </c>
      <c r="C292" t="s">
        <v>411</v>
      </c>
      <c r="D292" t="s">
        <v>412</v>
      </c>
      <c r="E292" t="s">
        <v>710</v>
      </c>
      <c r="F292" t="s">
        <v>408</v>
      </c>
      <c r="G292" t="s">
        <v>712</v>
      </c>
    </row>
    <row r="293" spans="1:7" x14ac:dyDescent="0.15">
      <c r="A293" t="s">
        <v>403</v>
      </c>
      <c r="B293" t="s">
        <v>410</v>
      </c>
      <c r="C293" t="s">
        <v>419</v>
      </c>
      <c r="D293" t="s">
        <v>420</v>
      </c>
      <c r="E293" t="s">
        <v>710</v>
      </c>
      <c r="F293" t="s">
        <v>421</v>
      </c>
      <c r="G293" t="s">
        <v>713</v>
      </c>
    </row>
    <row r="294" spans="1:7" x14ac:dyDescent="0.15">
      <c r="A294" t="s">
        <v>403</v>
      </c>
      <c r="B294" t="s">
        <v>410</v>
      </c>
      <c r="C294" t="s">
        <v>419</v>
      </c>
      <c r="D294" t="s">
        <v>420</v>
      </c>
      <c r="E294" t="s">
        <v>710</v>
      </c>
      <c r="F294" t="s">
        <v>422</v>
      </c>
      <c r="G294" t="s">
        <v>714</v>
      </c>
    </row>
    <row r="295" spans="1:7" x14ac:dyDescent="0.15">
      <c r="A295" t="s">
        <v>403</v>
      </c>
      <c r="B295" t="s">
        <v>410</v>
      </c>
      <c r="C295" t="s">
        <v>419</v>
      </c>
      <c r="D295" t="s">
        <v>420</v>
      </c>
      <c r="E295" t="s">
        <v>710</v>
      </c>
      <c r="F295" t="s">
        <v>424</v>
      </c>
      <c r="G295" t="s">
        <v>715</v>
      </c>
    </row>
    <row r="296" spans="1:7" x14ac:dyDescent="0.15">
      <c r="A296" t="s">
        <v>403</v>
      </c>
      <c r="B296" t="s">
        <v>410</v>
      </c>
      <c r="C296" t="s">
        <v>419</v>
      </c>
      <c r="D296" t="s">
        <v>420</v>
      </c>
      <c r="E296" t="s">
        <v>710</v>
      </c>
      <c r="F296" t="s">
        <v>426</v>
      </c>
      <c r="G296" t="s">
        <v>716</v>
      </c>
    </row>
    <row r="297" spans="1:7" x14ac:dyDescent="0.15">
      <c r="A297" t="s">
        <v>403</v>
      </c>
      <c r="B297" t="s">
        <v>404</v>
      </c>
      <c r="C297" t="s">
        <v>405</v>
      </c>
      <c r="D297" t="s">
        <v>406</v>
      </c>
      <c r="E297" t="s">
        <v>710</v>
      </c>
      <c r="F297" t="s">
        <v>428</v>
      </c>
      <c r="G297" t="s">
        <v>717</v>
      </c>
    </row>
    <row r="298" spans="1:7" x14ac:dyDescent="0.15">
      <c r="A298" t="s">
        <v>403</v>
      </c>
      <c r="B298" t="s">
        <v>410</v>
      </c>
      <c r="C298" t="s">
        <v>411</v>
      </c>
      <c r="D298" t="s">
        <v>412</v>
      </c>
      <c r="E298" t="s">
        <v>710</v>
      </c>
      <c r="F298" t="s">
        <v>428</v>
      </c>
      <c r="G298" t="s">
        <v>718</v>
      </c>
    </row>
    <row r="299" spans="1:7" x14ac:dyDescent="0.15">
      <c r="A299" t="s">
        <v>403</v>
      </c>
      <c r="B299" t="s">
        <v>410</v>
      </c>
      <c r="C299" t="s">
        <v>419</v>
      </c>
      <c r="D299" t="s">
        <v>420</v>
      </c>
      <c r="E299" t="s">
        <v>710</v>
      </c>
      <c r="F299" t="s">
        <v>433</v>
      </c>
      <c r="G299" t="s">
        <v>719</v>
      </c>
    </row>
    <row r="300" spans="1:7" x14ac:dyDescent="0.15">
      <c r="A300" t="s">
        <v>403</v>
      </c>
      <c r="B300" t="s">
        <v>410</v>
      </c>
      <c r="C300" t="s">
        <v>419</v>
      </c>
      <c r="D300" t="s">
        <v>420</v>
      </c>
      <c r="E300" t="s">
        <v>710</v>
      </c>
      <c r="F300" t="s">
        <v>434</v>
      </c>
      <c r="G300" t="s">
        <v>720</v>
      </c>
    </row>
    <row r="301" spans="1:7" x14ac:dyDescent="0.15">
      <c r="A301" t="s">
        <v>403</v>
      </c>
      <c r="B301" t="s">
        <v>410</v>
      </c>
      <c r="C301" t="s">
        <v>419</v>
      </c>
      <c r="D301" t="s">
        <v>420</v>
      </c>
      <c r="E301" t="s">
        <v>710</v>
      </c>
      <c r="F301" t="s">
        <v>436</v>
      </c>
      <c r="G301" t="s">
        <v>721</v>
      </c>
    </row>
    <row r="302" spans="1:7" x14ac:dyDescent="0.15">
      <c r="A302" t="s">
        <v>403</v>
      </c>
      <c r="B302" t="s">
        <v>410</v>
      </c>
      <c r="C302" t="s">
        <v>419</v>
      </c>
      <c r="D302" t="s">
        <v>420</v>
      </c>
      <c r="E302" t="s">
        <v>710</v>
      </c>
      <c r="F302" t="s">
        <v>438</v>
      </c>
      <c r="G302" t="s">
        <v>722</v>
      </c>
    </row>
    <row r="303" spans="1:7" x14ac:dyDescent="0.15">
      <c r="A303" s="134" t="s">
        <v>403</v>
      </c>
      <c r="B303" s="134" t="s">
        <v>404</v>
      </c>
      <c r="C303" s="134" t="s">
        <v>405</v>
      </c>
      <c r="D303" s="134" t="s">
        <v>406</v>
      </c>
      <c r="E303" s="134" t="s">
        <v>723</v>
      </c>
      <c r="F303" s="134" t="s">
        <v>408</v>
      </c>
      <c r="G303" s="134" t="s">
        <v>724</v>
      </c>
    </row>
    <row r="304" spans="1:7" x14ac:dyDescent="0.15">
      <c r="A304" s="134" t="s">
        <v>403</v>
      </c>
      <c r="B304" s="134" t="s">
        <v>410</v>
      </c>
      <c r="C304" s="134" t="s">
        <v>411</v>
      </c>
      <c r="D304" s="134" t="s">
        <v>412</v>
      </c>
      <c r="E304" s="134" t="s">
        <v>723</v>
      </c>
      <c r="F304" s="134" t="s">
        <v>408</v>
      </c>
      <c r="G304" s="134" t="s">
        <v>725</v>
      </c>
    </row>
    <row r="305" spans="1:7" x14ac:dyDescent="0.15">
      <c r="A305" s="134" t="s">
        <v>403</v>
      </c>
      <c r="B305" s="134" t="s">
        <v>410</v>
      </c>
      <c r="C305" s="134" t="s">
        <v>419</v>
      </c>
      <c r="D305" s="134" t="s">
        <v>420</v>
      </c>
      <c r="E305" s="134" t="s">
        <v>723</v>
      </c>
      <c r="F305" s="134" t="s">
        <v>421</v>
      </c>
      <c r="G305" s="134" t="s">
        <v>726</v>
      </c>
    </row>
    <row r="306" spans="1:7" s="135" customFormat="1" x14ac:dyDescent="0.15">
      <c r="A306" s="135" t="s">
        <v>403</v>
      </c>
      <c r="B306" s="135" t="s">
        <v>410</v>
      </c>
      <c r="C306" s="135" t="s">
        <v>419</v>
      </c>
      <c r="D306" s="135" t="s">
        <v>420</v>
      </c>
      <c r="E306" s="135" t="s">
        <v>723</v>
      </c>
      <c r="F306" s="135" t="s">
        <v>422</v>
      </c>
      <c r="G306" s="135" t="s">
        <v>727</v>
      </c>
    </row>
    <row r="307" spans="1:7" s="135" customFormat="1" x14ac:dyDescent="0.15">
      <c r="A307" s="135" t="s">
        <v>403</v>
      </c>
      <c r="B307" s="135" t="s">
        <v>410</v>
      </c>
      <c r="C307" s="135" t="s">
        <v>419</v>
      </c>
      <c r="D307" s="135" t="s">
        <v>420</v>
      </c>
      <c r="E307" s="135" t="s">
        <v>723</v>
      </c>
      <c r="F307" s="135" t="s">
        <v>424</v>
      </c>
      <c r="G307" s="135" t="s">
        <v>728</v>
      </c>
    </row>
    <row r="308" spans="1:7" s="135" customFormat="1" x14ac:dyDescent="0.15">
      <c r="A308" s="135" t="s">
        <v>403</v>
      </c>
      <c r="B308" s="135" t="s">
        <v>410</v>
      </c>
      <c r="C308" s="135" t="s">
        <v>419</v>
      </c>
      <c r="D308" s="135" t="s">
        <v>420</v>
      </c>
      <c r="E308" s="135" t="s">
        <v>723</v>
      </c>
      <c r="F308" s="135" t="s">
        <v>426</v>
      </c>
      <c r="G308" s="135" t="s">
        <v>729</v>
      </c>
    </row>
    <row r="309" spans="1:7" x14ac:dyDescent="0.15">
      <c r="A309" s="134" t="s">
        <v>403</v>
      </c>
      <c r="B309" s="134" t="s">
        <v>404</v>
      </c>
      <c r="C309" s="134" t="s">
        <v>405</v>
      </c>
      <c r="D309" s="134" t="s">
        <v>406</v>
      </c>
      <c r="E309" s="134" t="s">
        <v>723</v>
      </c>
      <c r="F309" s="134" t="s">
        <v>428</v>
      </c>
      <c r="G309" s="134" t="s">
        <v>730</v>
      </c>
    </row>
    <row r="310" spans="1:7" x14ac:dyDescent="0.15">
      <c r="A310" s="134" t="s">
        <v>403</v>
      </c>
      <c r="B310" s="134" t="s">
        <v>410</v>
      </c>
      <c r="C310" s="134" t="s">
        <v>411</v>
      </c>
      <c r="D310" s="134" t="s">
        <v>412</v>
      </c>
      <c r="E310" s="134" t="s">
        <v>723</v>
      </c>
      <c r="F310" s="134" t="s">
        <v>428</v>
      </c>
      <c r="G310" s="134" t="s">
        <v>731</v>
      </c>
    </row>
    <row r="311" spans="1:7" x14ac:dyDescent="0.15">
      <c r="A311" s="134" t="s">
        <v>403</v>
      </c>
      <c r="B311" s="134" t="s">
        <v>410</v>
      </c>
      <c r="C311" s="134" t="s">
        <v>419</v>
      </c>
      <c r="D311" s="134" t="s">
        <v>420</v>
      </c>
      <c r="E311" s="134" t="s">
        <v>723</v>
      </c>
      <c r="F311" s="134" t="s">
        <v>433</v>
      </c>
      <c r="G311" s="134" t="s">
        <v>731</v>
      </c>
    </row>
    <row r="312" spans="1:7" s="135" customFormat="1" x14ac:dyDescent="0.15">
      <c r="A312" s="135" t="s">
        <v>403</v>
      </c>
      <c r="B312" s="135" t="s">
        <v>410</v>
      </c>
      <c r="C312" s="135" t="s">
        <v>419</v>
      </c>
      <c r="D312" s="135" t="s">
        <v>420</v>
      </c>
      <c r="E312" s="135" t="s">
        <v>723</v>
      </c>
      <c r="F312" s="135" t="s">
        <v>434</v>
      </c>
      <c r="G312" s="135" t="s">
        <v>732</v>
      </c>
    </row>
    <row r="313" spans="1:7" s="135" customFormat="1" x14ac:dyDescent="0.15">
      <c r="A313" s="135" t="s">
        <v>403</v>
      </c>
      <c r="B313" s="135" t="s">
        <v>410</v>
      </c>
      <c r="C313" s="135" t="s">
        <v>419</v>
      </c>
      <c r="D313" s="135" t="s">
        <v>420</v>
      </c>
      <c r="E313" s="135" t="s">
        <v>723</v>
      </c>
      <c r="F313" s="135" t="s">
        <v>436</v>
      </c>
      <c r="G313" s="135" t="s">
        <v>733</v>
      </c>
    </row>
    <row r="314" spans="1:7" s="135" customFormat="1" x14ac:dyDescent="0.15">
      <c r="A314" s="135" t="s">
        <v>403</v>
      </c>
      <c r="B314" s="135" t="s">
        <v>410</v>
      </c>
      <c r="C314" s="135" t="s">
        <v>419</v>
      </c>
      <c r="D314" s="135" t="s">
        <v>420</v>
      </c>
      <c r="E314" s="135" t="s">
        <v>723</v>
      </c>
      <c r="F314" s="135" t="s">
        <v>438</v>
      </c>
      <c r="G314" s="135" t="s">
        <v>734</v>
      </c>
    </row>
  </sheetData>
  <pageMargins left="0.75" right="0.75" top="1" bottom="1" header="0.5" footer="0.5"/>
  <pageSetup paperSize="9" orientation="portrait" horizontalDpi="4294967292" verticalDpi="4294967292"/>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H50"/>
  <sheetViews>
    <sheetView workbookViewId="0">
      <selection activeCell="K38" sqref="K38"/>
    </sheetView>
  </sheetViews>
  <sheetFormatPr baseColWidth="10" defaultColWidth="11" defaultRowHeight="13" x14ac:dyDescent="0.15"/>
  <cols>
    <col min="1" max="1" width="12.6640625" customWidth="1"/>
    <col min="2" max="2" width="4.6640625" customWidth="1"/>
    <col min="3" max="3" width="12.83203125" customWidth="1"/>
    <col min="4" max="4" width="13.5" style="123" customWidth="1"/>
    <col min="6" max="6" width="10.6640625" style="123" customWidth="1"/>
    <col min="7" max="7" width="7.5" customWidth="1"/>
  </cols>
  <sheetData>
    <row r="1" spans="1:8" x14ac:dyDescent="0.15">
      <c r="A1" t="s">
        <v>740</v>
      </c>
      <c r="D1" s="123" t="s">
        <v>740</v>
      </c>
      <c r="E1" t="s">
        <v>742</v>
      </c>
      <c r="G1" t="s">
        <v>745</v>
      </c>
    </row>
    <row r="2" spans="1:8" x14ac:dyDescent="0.15">
      <c r="A2" t="s">
        <v>739</v>
      </c>
      <c r="B2" t="s">
        <v>741</v>
      </c>
      <c r="C2" t="s">
        <v>115</v>
      </c>
      <c r="D2" s="123" t="s">
        <v>739</v>
      </c>
      <c r="E2" t="s">
        <v>743</v>
      </c>
      <c r="F2" s="123" t="s">
        <v>744</v>
      </c>
      <c r="G2" t="s">
        <v>743</v>
      </c>
      <c r="H2" s="123" t="s">
        <v>746</v>
      </c>
    </row>
    <row r="3" spans="1:8" x14ac:dyDescent="0.15">
      <c r="A3" t="s">
        <v>425</v>
      </c>
      <c r="B3" s="9">
        <v>1</v>
      </c>
      <c r="C3" s="11">
        <v>38971</v>
      </c>
      <c r="D3" s="123" t="str">
        <f>MID(A3,2,7)</f>
        <v>34.6683</v>
      </c>
      <c r="E3" s="137"/>
      <c r="F3" s="140">
        <v>20.25</v>
      </c>
      <c r="G3" s="137">
        <v>33.677</v>
      </c>
      <c r="H3">
        <v>33.590000000000003</v>
      </c>
    </row>
    <row r="4" spans="1:8" x14ac:dyDescent="0.15">
      <c r="A4" t="s">
        <v>437</v>
      </c>
      <c r="B4" s="9">
        <v>2</v>
      </c>
      <c r="C4" s="11">
        <v>38971</v>
      </c>
      <c r="D4" s="123" t="str">
        <f t="shared" ref="D4:D50" si="0">MID(A4,2,7)</f>
        <v>34.6667</v>
      </c>
      <c r="E4">
        <v>1</v>
      </c>
      <c r="F4" s="123">
        <v>20.350000000000001</v>
      </c>
      <c r="G4">
        <v>33.325000000000003</v>
      </c>
    </row>
    <row r="5" spans="1:8" x14ac:dyDescent="0.15">
      <c r="A5" t="s">
        <v>445</v>
      </c>
      <c r="B5" s="9">
        <v>3</v>
      </c>
      <c r="C5" s="11">
        <v>38980</v>
      </c>
      <c r="D5" s="123" t="str">
        <f t="shared" si="0"/>
        <v>34.6406</v>
      </c>
      <c r="E5">
        <v>3</v>
      </c>
      <c r="F5" s="123">
        <v>20.38</v>
      </c>
      <c r="G5">
        <v>33.326999999999998</v>
      </c>
    </row>
    <row r="6" spans="1:8" x14ac:dyDescent="0.15">
      <c r="A6" t="s">
        <v>451</v>
      </c>
      <c r="B6" s="9">
        <v>4</v>
      </c>
      <c r="C6" s="11">
        <v>38980</v>
      </c>
      <c r="D6" s="123" t="str">
        <f t="shared" si="0"/>
        <v>34.6338</v>
      </c>
      <c r="E6">
        <v>5</v>
      </c>
      <c r="F6" s="123">
        <v>20.47</v>
      </c>
      <c r="G6">
        <v>33.628999999999998</v>
      </c>
    </row>
    <row r="7" spans="1:8" x14ac:dyDescent="0.15">
      <c r="A7" t="s">
        <v>458</v>
      </c>
      <c r="B7" s="9">
        <v>5</v>
      </c>
      <c r="C7" s="11">
        <v>38989</v>
      </c>
      <c r="D7" s="123" t="str">
        <f t="shared" si="0"/>
        <v>34.6452</v>
      </c>
      <c r="E7">
        <v>7</v>
      </c>
      <c r="F7" s="123">
        <v>20.46</v>
      </c>
      <c r="G7">
        <v>33.768000000000001</v>
      </c>
    </row>
    <row r="8" spans="1:8" x14ac:dyDescent="0.15">
      <c r="A8" t="s">
        <v>464</v>
      </c>
      <c r="B8" s="9">
        <v>6</v>
      </c>
      <c r="C8" s="11">
        <v>38989</v>
      </c>
      <c r="D8" s="123" t="str">
        <f t="shared" si="0"/>
        <v>34.6376</v>
      </c>
      <c r="E8">
        <v>9</v>
      </c>
      <c r="F8" s="123">
        <v>20.51</v>
      </c>
      <c r="G8">
        <v>33.673000000000002</v>
      </c>
    </row>
    <row r="9" spans="1:8" x14ac:dyDescent="0.15">
      <c r="A9" t="s">
        <v>472</v>
      </c>
      <c r="B9" s="9">
        <v>7</v>
      </c>
      <c r="C9" s="11">
        <v>38998</v>
      </c>
      <c r="D9" s="123" t="str">
        <f t="shared" si="0"/>
        <v>34.6115</v>
      </c>
      <c r="E9">
        <v>11</v>
      </c>
      <c r="F9" s="123">
        <v>20.47</v>
      </c>
      <c r="G9">
        <v>33.954999999999998</v>
      </c>
    </row>
    <row r="10" spans="1:8" x14ac:dyDescent="0.15">
      <c r="A10" t="s">
        <v>478</v>
      </c>
      <c r="B10" s="9">
        <v>8</v>
      </c>
      <c r="C10" s="11">
        <v>38998</v>
      </c>
      <c r="D10" s="123" t="str">
        <f t="shared" si="0"/>
        <v>34.6117</v>
      </c>
      <c r="E10">
        <v>13</v>
      </c>
      <c r="F10" s="123">
        <v>20.55</v>
      </c>
      <c r="G10">
        <v>34.067999999999998</v>
      </c>
    </row>
    <row r="11" spans="1:8" x14ac:dyDescent="0.15">
      <c r="A11" t="s">
        <v>485</v>
      </c>
      <c r="B11" s="9">
        <v>9</v>
      </c>
      <c r="C11" s="11">
        <v>39007</v>
      </c>
      <c r="D11" s="123" t="str">
        <f t="shared" si="0"/>
        <v>34.6759</v>
      </c>
      <c r="E11">
        <v>15</v>
      </c>
      <c r="F11" s="123">
        <v>20.5</v>
      </c>
      <c r="G11">
        <v>34.261000000000003</v>
      </c>
    </row>
    <row r="12" spans="1:8" x14ac:dyDescent="0.15">
      <c r="A12" t="s">
        <v>491</v>
      </c>
      <c r="B12" s="9">
        <v>10</v>
      </c>
      <c r="C12" s="11">
        <v>39007</v>
      </c>
      <c r="D12" s="123" t="str">
        <f t="shared" si="0"/>
        <v>34.6764</v>
      </c>
      <c r="E12">
        <v>17</v>
      </c>
      <c r="F12" s="123">
        <v>20.260000000000002</v>
      </c>
      <c r="G12">
        <v>33.94</v>
      </c>
    </row>
    <row r="13" spans="1:8" x14ac:dyDescent="0.15">
      <c r="A13" t="s">
        <v>498</v>
      </c>
      <c r="B13" s="9">
        <v>11</v>
      </c>
      <c r="C13" s="11">
        <v>39016</v>
      </c>
      <c r="D13" s="123" t="str">
        <f t="shared" si="0"/>
        <v>34.6575</v>
      </c>
      <c r="E13">
        <v>19</v>
      </c>
      <c r="F13" s="123">
        <v>20.45</v>
      </c>
      <c r="G13">
        <v>33.927</v>
      </c>
    </row>
    <row r="14" spans="1:8" x14ac:dyDescent="0.15">
      <c r="A14" t="s">
        <v>504</v>
      </c>
      <c r="B14" s="9">
        <v>12</v>
      </c>
      <c r="C14" s="11">
        <v>39016</v>
      </c>
      <c r="D14" s="123" t="str">
        <f t="shared" si="0"/>
        <v>34.6603</v>
      </c>
      <c r="E14">
        <v>21</v>
      </c>
      <c r="F14" s="123">
        <v>20.54</v>
      </c>
      <c r="G14">
        <v>33.981000000000002</v>
      </c>
    </row>
    <row r="15" spans="1:8" x14ac:dyDescent="0.15">
      <c r="A15" t="s">
        <v>512</v>
      </c>
      <c r="B15" s="9">
        <v>13</v>
      </c>
      <c r="C15" s="11">
        <v>39025</v>
      </c>
      <c r="D15" s="123" t="str">
        <f t="shared" si="0"/>
        <v>34.7448</v>
      </c>
      <c r="E15">
        <v>23</v>
      </c>
      <c r="F15" s="123">
        <v>20.58</v>
      </c>
      <c r="G15">
        <v>33.947000000000003</v>
      </c>
    </row>
    <row r="16" spans="1:8" x14ac:dyDescent="0.15">
      <c r="A16" t="s">
        <v>518</v>
      </c>
      <c r="B16" s="9">
        <v>14</v>
      </c>
      <c r="C16" s="11">
        <v>39025</v>
      </c>
      <c r="D16" s="123" t="str">
        <f t="shared" si="0"/>
        <v>34.7467</v>
      </c>
      <c r="E16">
        <v>25</v>
      </c>
      <c r="F16" s="123">
        <v>20.62</v>
      </c>
      <c r="G16">
        <v>33.945999999999998</v>
      </c>
    </row>
    <row r="17" spans="1:7" x14ac:dyDescent="0.15">
      <c r="A17" t="s">
        <v>525</v>
      </c>
      <c r="B17" s="9">
        <v>15</v>
      </c>
      <c r="C17" s="11">
        <v>39034</v>
      </c>
      <c r="D17" s="123" t="str">
        <f t="shared" si="0"/>
        <v>35.0023</v>
      </c>
      <c r="E17">
        <v>27</v>
      </c>
      <c r="F17" s="123">
        <v>20.66</v>
      </c>
      <c r="G17">
        <v>34.046999999999997</v>
      </c>
    </row>
    <row r="18" spans="1:7" x14ac:dyDescent="0.15">
      <c r="A18" t="s">
        <v>532</v>
      </c>
      <c r="B18" s="9">
        <v>16</v>
      </c>
      <c r="C18" s="11">
        <v>39034</v>
      </c>
      <c r="D18" s="123" t="str">
        <f t="shared" si="0"/>
        <v>35.0018</v>
      </c>
      <c r="E18" s="137"/>
      <c r="F18" s="140">
        <v>20.8</v>
      </c>
      <c r="G18" s="137">
        <v>31.54</v>
      </c>
    </row>
    <row r="19" spans="1:7" x14ac:dyDescent="0.15">
      <c r="A19" t="s">
        <v>540</v>
      </c>
      <c r="B19" s="9">
        <v>17</v>
      </c>
      <c r="C19" s="11">
        <v>39043</v>
      </c>
      <c r="D19" s="123" t="str">
        <f t="shared" si="0"/>
        <v>34.6405</v>
      </c>
    </row>
    <row r="20" spans="1:7" x14ac:dyDescent="0.15">
      <c r="A20" t="s">
        <v>547</v>
      </c>
      <c r="B20" s="9">
        <v>18</v>
      </c>
      <c r="C20" s="11">
        <v>39043</v>
      </c>
      <c r="D20" s="123" t="str">
        <f t="shared" si="0"/>
        <v>34.6410</v>
      </c>
    </row>
    <row r="21" spans="1:7" x14ac:dyDescent="0.15">
      <c r="A21" t="s">
        <v>555</v>
      </c>
      <c r="B21" s="9">
        <v>19</v>
      </c>
      <c r="C21" s="11">
        <v>39052</v>
      </c>
      <c r="D21" s="123" t="str">
        <f t="shared" si="0"/>
        <v>34.6030</v>
      </c>
    </row>
    <row r="22" spans="1:7" x14ac:dyDescent="0.15">
      <c r="A22" t="s">
        <v>561</v>
      </c>
      <c r="B22" s="9">
        <v>20</v>
      </c>
      <c r="C22" s="11">
        <v>39052</v>
      </c>
      <c r="D22" s="123" t="str">
        <f t="shared" si="0"/>
        <v>34.6034</v>
      </c>
    </row>
    <row r="23" spans="1:7" x14ac:dyDescent="0.15">
      <c r="A23" t="s">
        <v>569</v>
      </c>
      <c r="B23" s="9">
        <v>21</v>
      </c>
      <c r="C23" s="11">
        <v>39061</v>
      </c>
      <c r="D23" s="123" t="str">
        <f t="shared" si="0"/>
        <v>34.6311</v>
      </c>
    </row>
    <row r="24" spans="1:7" x14ac:dyDescent="0.15">
      <c r="A24" t="s">
        <v>576</v>
      </c>
      <c r="B24" s="9">
        <v>22</v>
      </c>
      <c r="C24" s="11">
        <v>39061</v>
      </c>
      <c r="D24" s="123" t="str">
        <f t="shared" si="0"/>
        <v>34.6306</v>
      </c>
    </row>
    <row r="25" spans="1:7" x14ac:dyDescent="0.15">
      <c r="A25" t="s">
        <v>583</v>
      </c>
      <c r="B25" s="9">
        <v>23</v>
      </c>
      <c r="C25" s="11">
        <v>39070</v>
      </c>
      <c r="D25" s="123" t="str">
        <f t="shared" si="0"/>
        <v>34.5847</v>
      </c>
      <c r="F25" s="123">
        <v>19.670000000000002</v>
      </c>
      <c r="G25">
        <v>35.512999999999998</v>
      </c>
    </row>
    <row r="26" spans="1:7" ht="16" x14ac:dyDescent="0.2">
      <c r="A26" t="s">
        <v>589</v>
      </c>
      <c r="B26" s="9">
        <v>24</v>
      </c>
      <c r="C26" s="11">
        <v>39070</v>
      </c>
      <c r="D26" s="123" t="str">
        <f t="shared" si="0"/>
        <v>34.5848</v>
      </c>
      <c r="E26" s="137"/>
      <c r="F26" s="140">
        <v>20.22</v>
      </c>
      <c r="G26" s="139">
        <v>33.67</v>
      </c>
    </row>
    <row r="27" spans="1:7" ht="16" x14ac:dyDescent="0.2">
      <c r="A27" t="s">
        <v>597</v>
      </c>
      <c r="B27" s="9">
        <v>25</v>
      </c>
      <c r="C27" s="11">
        <v>39079</v>
      </c>
      <c r="D27" s="123" t="str">
        <f t="shared" si="0"/>
        <v>34.6180</v>
      </c>
      <c r="E27" s="137"/>
      <c r="F27" s="140">
        <v>20.61</v>
      </c>
      <c r="G27" s="139">
        <v>33.667000000000002</v>
      </c>
    </row>
    <row r="28" spans="1:7" ht="16" x14ac:dyDescent="0.2">
      <c r="A28" t="s">
        <v>603</v>
      </c>
      <c r="B28" s="9">
        <v>26</v>
      </c>
      <c r="C28" s="11">
        <v>39079</v>
      </c>
      <c r="D28" s="123" t="str">
        <f t="shared" si="0"/>
        <v>34.6178</v>
      </c>
      <c r="E28" s="137"/>
      <c r="F28" s="140">
        <v>20.64</v>
      </c>
      <c r="G28" s="139">
        <v>33.661999999999999</v>
      </c>
    </row>
    <row r="29" spans="1:7" x14ac:dyDescent="0.15">
      <c r="A29" t="s">
        <v>609</v>
      </c>
      <c r="B29" s="9">
        <v>27</v>
      </c>
      <c r="C29" s="11">
        <v>39088</v>
      </c>
      <c r="D29" s="123" t="str">
        <f t="shared" si="0"/>
        <v>34.5954</v>
      </c>
      <c r="E29">
        <v>29</v>
      </c>
      <c r="F29" s="123">
        <v>20.65</v>
      </c>
      <c r="G29">
        <v>34.048000000000002</v>
      </c>
    </row>
    <row r="30" spans="1:7" x14ac:dyDescent="0.15">
      <c r="A30" t="s">
        <v>615</v>
      </c>
      <c r="B30" s="9">
        <v>28</v>
      </c>
      <c r="C30" s="11">
        <v>39088</v>
      </c>
      <c r="D30" s="123" t="str">
        <f t="shared" si="0"/>
        <v>34.5923</v>
      </c>
      <c r="E30">
        <v>31</v>
      </c>
      <c r="F30" s="123">
        <v>20.66</v>
      </c>
      <c r="G30">
        <v>33.923000000000002</v>
      </c>
    </row>
    <row r="31" spans="1:7" x14ac:dyDescent="0.15">
      <c r="A31" t="s">
        <v>622</v>
      </c>
      <c r="B31" s="9">
        <v>29</v>
      </c>
      <c r="C31" s="11">
        <v>39097</v>
      </c>
      <c r="D31" s="123" t="str">
        <f t="shared" si="0"/>
        <v>34.6286</v>
      </c>
      <c r="E31">
        <v>33</v>
      </c>
      <c r="F31" s="123">
        <v>20.7</v>
      </c>
      <c r="G31">
        <v>33.767000000000003</v>
      </c>
    </row>
    <row r="32" spans="1:7" x14ac:dyDescent="0.15">
      <c r="A32" t="s">
        <v>627</v>
      </c>
      <c r="B32" s="9">
        <v>30</v>
      </c>
      <c r="C32" s="11">
        <v>39097</v>
      </c>
      <c r="D32" s="123" t="str">
        <f t="shared" si="0"/>
        <v>34.6290</v>
      </c>
      <c r="E32">
        <v>35</v>
      </c>
      <c r="F32" s="123">
        <v>20.7</v>
      </c>
      <c r="G32">
        <v>33.987000000000002</v>
      </c>
    </row>
    <row r="33" spans="1:7" x14ac:dyDescent="0.15">
      <c r="A33" t="s">
        <v>633</v>
      </c>
      <c r="B33" s="9">
        <v>31</v>
      </c>
      <c r="C33" s="11">
        <v>39106</v>
      </c>
      <c r="D33" s="123" t="str">
        <f t="shared" si="0"/>
        <v>34.6342</v>
      </c>
      <c r="E33">
        <v>37</v>
      </c>
      <c r="F33" s="123">
        <v>20.82</v>
      </c>
      <c r="G33">
        <v>34.034999999999997</v>
      </c>
    </row>
    <row r="34" spans="1:7" x14ac:dyDescent="0.15">
      <c r="A34" t="s">
        <v>638</v>
      </c>
      <c r="B34" s="9">
        <v>32</v>
      </c>
      <c r="C34" s="11">
        <v>39106</v>
      </c>
      <c r="D34" s="123" t="str">
        <f t="shared" si="0"/>
        <v>34.6332</v>
      </c>
      <c r="E34">
        <v>39</v>
      </c>
      <c r="F34" s="123">
        <v>20.85</v>
      </c>
      <c r="G34">
        <v>34.149000000000001</v>
      </c>
    </row>
    <row r="35" spans="1:7" x14ac:dyDescent="0.15">
      <c r="A35" t="s">
        <v>644</v>
      </c>
      <c r="B35" s="9">
        <v>33</v>
      </c>
      <c r="C35" s="11">
        <v>39115</v>
      </c>
      <c r="D35" s="123" t="str">
        <f t="shared" si="0"/>
        <v>34.6268</v>
      </c>
      <c r="E35">
        <v>41</v>
      </c>
      <c r="F35" s="123">
        <v>20.78</v>
      </c>
      <c r="G35">
        <v>33.86</v>
      </c>
    </row>
    <row r="36" spans="1:7" x14ac:dyDescent="0.15">
      <c r="A36" t="s">
        <v>649</v>
      </c>
      <c r="B36" s="9">
        <v>34</v>
      </c>
      <c r="C36" s="11">
        <v>39115</v>
      </c>
      <c r="D36" s="123" t="str">
        <f t="shared" si="0"/>
        <v>34.6263</v>
      </c>
      <c r="E36">
        <v>43</v>
      </c>
      <c r="F36" s="123">
        <v>20.78</v>
      </c>
      <c r="G36">
        <v>34.11</v>
      </c>
    </row>
    <row r="37" spans="1:7" x14ac:dyDescent="0.15">
      <c r="A37" t="s">
        <v>445</v>
      </c>
      <c r="B37" s="9">
        <v>35</v>
      </c>
      <c r="C37" s="11">
        <v>39124</v>
      </c>
      <c r="D37" s="123" t="str">
        <f t="shared" si="0"/>
        <v>34.6406</v>
      </c>
      <c r="E37">
        <v>45</v>
      </c>
      <c r="F37" s="123">
        <v>20.8</v>
      </c>
      <c r="G37">
        <v>34.26</v>
      </c>
    </row>
    <row r="38" spans="1:7" x14ac:dyDescent="0.15">
      <c r="A38" t="s">
        <v>660</v>
      </c>
      <c r="B38" s="9">
        <v>36</v>
      </c>
      <c r="C38" s="11">
        <v>39124</v>
      </c>
      <c r="D38" s="123" t="str">
        <f t="shared" si="0"/>
        <v>34.6407</v>
      </c>
      <c r="E38">
        <v>47</v>
      </c>
      <c r="F38" s="123">
        <v>20.81</v>
      </c>
      <c r="G38">
        <v>34.093000000000004</v>
      </c>
    </row>
    <row r="39" spans="1:7" x14ac:dyDescent="0.15">
      <c r="A39" t="s">
        <v>667</v>
      </c>
      <c r="B39" s="9">
        <v>37</v>
      </c>
      <c r="C39" s="11">
        <v>39133</v>
      </c>
      <c r="D39" s="123" t="str">
        <f t="shared" si="0"/>
        <v>34.6784</v>
      </c>
      <c r="E39" s="137"/>
      <c r="F39" s="140">
        <v>20.77</v>
      </c>
      <c r="G39" s="137">
        <v>33.671999999999997</v>
      </c>
    </row>
    <row r="40" spans="1:7" x14ac:dyDescent="0.15">
      <c r="A40" t="s">
        <v>673</v>
      </c>
      <c r="B40" s="9">
        <v>38</v>
      </c>
      <c r="C40" s="11">
        <v>39133</v>
      </c>
      <c r="D40" s="123" t="str">
        <f t="shared" si="0"/>
        <v>34.6797</v>
      </c>
    </row>
    <row r="41" spans="1:7" x14ac:dyDescent="0.15">
      <c r="A41" t="s">
        <v>679</v>
      </c>
      <c r="B41" s="9">
        <v>39</v>
      </c>
      <c r="C41" s="11">
        <v>39142</v>
      </c>
      <c r="D41" s="123" t="str">
        <f t="shared" si="0"/>
        <v>34.6755</v>
      </c>
    </row>
    <row r="42" spans="1:7" x14ac:dyDescent="0.15">
      <c r="A42" t="s">
        <v>685</v>
      </c>
      <c r="B42" s="9">
        <v>40</v>
      </c>
      <c r="C42" s="11">
        <v>39142</v>
      </c>
      <c r="D42" s="123" t="str">
        <f t="shared" si="0"/>
        <v>34.6769</v>
      </c>
    </row>
    <row r="43" spans="1:7" x14ac:dyDescent="0.15">
      <c r="A43" t="s">
        <v>691</v>
      </c>
      <c r="B43" s="9">
        <v>41</v>
      </c>
      <c r="C43" s="11">
        <v>39151</v>
      </c>
      <c r="D43" s="123" t="str">
        <f t="shared" si="0"/>
        <v>34.6898</v>
      </c>
    </row>
    <row r="44" spans="1:7" x14ac:dyDescent="0.15">
      <c r="A44" t="s">
        <v>696</v>
      </c>
      <c r="B44" s="9">
        <v>42</v>
      </c>
      <c r="C44" s="11">
        <v>39151</v>
      </c>
      <c r="D44" s="123" t="str">
        <f t="shared" si="0"/>
        <v>34.6932</v>
      </c>
    </row>
    <row r="45" spans="1:7" x14ac:dyDescent="0.15">
      <c r="A45" t="s">
        <v>702</v>
      </c>
      <c r="B45" s="9">
        <v>43</v>
      </c>
      <c r="C45" s="11">
        <v>39160</v>
      </c>
      <c r="D45" s="123" t="str">
        <f t="shared" si="0"/>
        <v>34.7708</v>
      </c>
    </row>
    <row r="46" spans="1:7" x14ac:dyDescent="0.15">
      <c r="A46" t="s">
        <v>708</v>
      </c>
      <c r="B46" s="9">
        <v>44</v>
      </c>
      <c r="C46" s="11">
        <v>39160</v>
      </c>
      <c r="D46" s="123" t="str">
        <f t="shared" si="0"/>
        <v>34.7838</v>
      </c>
    </row>
    <row r="47" spans="1:7" x14ac:dyDescent="0.15">
      <c r="A47" t="s">
        <v>715</v>
      </c>
      <c r="B47" s="9">
        <v>45</v>
      </c>
      <c r="C47" s="11">
        <v>39169</v>
      </c>
      <c r="D47" s="123" t="str">
        <f t="shared" si="0"/>
        <v>34.7693</v>
      </c>
    </row>
    <row r="48" spans="1:7" x14ac:dyDescent="0.15">
      <c r="A48" t="s">
        <v>721</v>
      </c>
      <c r="B48" s="9">
        <v>46</v>
      </c>
      <c r="C48" s="11">
        <v>39169</v>
      </c>
      <c r="D48" s="123" t="str">
        <f t="shared" si="0"/>
        <v>34.7754</v>
      </c>
    </row>
    <row r="49" spans="1:4" x14ac:dyDescent="0.15">
      <c r="A49" s="135" t="s">
        <v>728</v>
      </c>
      <c r="B49" s="9">
        <v>47</v>
      </c>
      <c r="C49" s="11">
        <v>39178</v>
      </c>
      <c r="D49" s="123" t="str">
        <f t="shared" si="0"/>
        <v>34.7576</v>
      </c>
    </row>
    <row r="50" spans="1:4" x14ac:dyDescent="0.15">
      <c r="A50" s="135" t="s">
        <v>733</v>
      </c>
      <c r="B50" s="9">
        <v>48</v>
      </c>
      <c r="C50" s="11">
        <v>39178</v>
      </c>
      <c r="D50" s="123" t="str">
        <f t="shared" si="0"/>
        <v>34.7470</v>
      </c>
    </row>
  </sheetData>
  <pageMargins left="0.75" right="0.75" top="1" bottom="1" header="0.5" footer="0.5"/>
  <pageSetup paperSize="9" orientation="portrait" horizontalDpi="4294967292" verticalDpi="4294967292"/>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O314"/>
  <sheetViews>
    <sheetView workbookViewId="0">
      <selection activeCell="M47" activeCellId="23" sqref="M1 M3 M5 M7 M9 M11 M13 M15 M17 M19 M21 M23 M25 M27 M29 M31 M33 M35 M37 M39 M41 M43 M45 M47"/>
    </sheetView>
  </sheetViews>
  <sheetFormatPr baseColWidth="10" defaultColWidth="11" defaultRowHeight="13" x14ac:dyDescent="0.15"/>
  <cols>
    <col min="1" max="1" width="19.5" customWidth="1"/>
    <col min="2" max="2" width="19.33203125" customWidth="1"/>
    <col min="3" max="3" width="17.1640625" customWidth="1"/>
    <col min="4" max="4" width="8.6640625" customWidth="1"/>
    <col min="5" max="5" width="14.1640625" customWidth="1"/>
    <col min="6" max="6" width="16.5" customWidth="1"/>
    <col min="7" max="7" width="21.83203125" customWidth="1"/>
    <col min="8" max="8" width="6.5" customWidth="1"/>
    <col min="13" max="13" width="19.33203125" bestFit="1" customWidth="1"/>
  </cols>
  <sheetData>
    <row r="1" spans="1:15" x14ac:dyDescent="0.15">
      <c r="A1" t="s">
        <v>403</v>
      </c>
      <c r="B1" t="s">
        <v>410</v>
      </c>
      <c r="C1" t="s">
        <v>419</v>
      </c>
      <c r="D1" t="s">
        <v>420</v>
      </c>
      <c r="E1" t="s">
        <v>407</v>
      </c>
      <c r="F1" t="s">
        <v>426</v>
      </c>
      <c r="G1" t="s">
        <v>427</v>
      </c>
      <c r="H1" t="str">
        <f t="shared" ref="H1:H64" si="0">MID(F1,10,4)</f>
        <v>TEMP</v>
      </c>
      <c r="I1" s="9">
        <v>1</v>
      </c>
      <c r="J1" t="str">
        <f>MID(G1,2,6)</f>
        <v>9.4096</v>
      </c>
      <c r="K1">
        <f>J1*1</f>
        <v>9.4095999999999993</v>
      </c>
      <c r="L1" s="123" t="s">
        <v>747</v>
      </c>
      <c r="M1" s="217">
        <v>38971.083333333336</v>
      </c>
    </row>
    <row r="2" spans="1:15" x14ac:dyDescent="0.15">
      <c r="A2" t="s">
        <v>403</v>
      </c>
      <c r="B2" t="s">
        <v>410</v>
      </c>
      <c r="C2" t="s">
        <v>419</v>
      </c>
      <c r="D2" t="s">
        <v>420</v>
      </c>
      <c r="E2" t="s">
        <v>407</v>
      </c>
      <c r="F2" t="s">
        <v>438</v>
      </c>
      <c r="G2" t="s">
        <v>439</v>
      </c>
      <c r="H2" t="str">
        <f t="shared" si="0"/>
        <v>TEMP</v>
      </c>
      <c r="I2" s="9">
        <v>2</v>
      </c>
      <c r="J2" t="str">
        <f t="shared" ref="J2:J65" si="1">MID(G2,2,6)</f>
        <v>9.4058</v>
      </c>
      <c r="K2">
        <f t="shared" ref="K2:K65" si="2">J2*1</f>
        <v>9.4057999999999993</v>
      </c>
      <c r="L2" s="141">
        <v>34.666699999999999</v>
      </c>
      <c r="M2" s="11">
        <v>38971</v>
      </c>
    </row>
    <row r="3" spans="1:15" x14ac:dyDescent="0.15">
      <c r="A3" t="s">
        <v>403</v>
      </c>
      <c r="B3" t="s">
        <v>410</v>
      </c>
      <c r="C3" t="s">
        <v>419</v>
      </c>
      <c r="D3" t="s">
        <v>420</v>
      </c>
      <c r="E3" t="s">
        <v>440</v>
      </c>
      <c r="F3" t="s">
        <v>426</v>
      </c>
      <c r="G3" t="s">
        <v>446</v>
      </c>
      <c r="H3" t="str">
        <f t="shared" si="0"/>
        <v>TEMP</v>
      </c>
      <c r="I3" s="9">
        <v>3</v>
      </c>
      <c r="J3" t="str">
        <f t="shared" si="1"/>
        <v>9.1437</v>
      </c>
      <c r="K3">
        <f t="shared" si="2"/>
        <v>9.1437000000000008</v>
      </c>
      <c r="L3" s="141">
        <v>34.640599999999999</v>
      </c>
      <c r="M3" s="217">
        <v>38980</v>
      </c>
      <c r="N3" s="220" t="s">
        <v>853</v>
      </c>
      <c r="O3" s="219" t="str">
        <f>CONCATENATE(M3,N3)</f>
        <v>38980 2:00:00 am</v>
      </c>
    </row>
    <row r="4" spans="1:15" x14ac:dyDescent="0.15">
      <c r="A4" t="s">
        <v>403</v>
      </c>
      <c r="B4" t="s">
        <v>410</v>
      </c>
      <c r="C4" t="s">
        <v>419</v>
      </c>
      <c r="D4" t="s">
        <v>420</v>
      </c>
      <c r="E4" t="s">
        <v>440</v>
      </c>
      <c r="F4" t="s">
        <v>438</v>
      </c>
      <c r="G4" t="s">
        <v>452</v>
      </c>
      <c r="H4" t="str">
        <f t="shared" si="0"/>
        <v>TEMP</v>
      </c>
      <c r="I4" s="9">
        <v>4</v>
      </c>
      <c r="J4" t="str">
        <f t="shared" si="1"/>
        <v>9.1199</v>
      </c>
      <c r="K4">
        <f t="shared" si="2"/>
        <v>9.1198999999999995</v>
      </c>
      <c r="L4" s="141">
        <v>34.633800000000001</v>
      </c>
      <c r="M4" s="11">
        <v>38980</v>
      </c>
      <c r="N4" s="218">
        <v>8.3333333333333329E-2</v>
      </c>
    </row>
    <row r="5" spans="1:15" x14ac:dyDescent="0.15">
      <c r="A5" t="s">
        <v>403</v>
      </c>
      <c r="B5" t="s">
        <v>410</v>
      </c>
      <c r="C5" t="s">
        <v>419</v>
      </c>
      <c r="D5" t="s">
        <v>420</v>
      </c>
      <c r="E5" t="s">
        <v>453</v>
      </c>
      <c r="F5" t="s">
        <v>426</v>
      </c>
      <c r="G5" t="s">
        <v>459</v>
      </c>
      <c r="H5" t="str">
        <f t="shared" si="0"/>
        <v>TEMP</v>
      </c>
      <c r="I5" s="9">
        <v>5</v>
      </c>
      <c r="J5" t="str">
        <f t="shared" si="1"/>
        <v>9.0929</v>
      </c>
      <c r="K5">
        <f t="shared" si="2"/>
        <v>9.0929000000000002</v>
      </c>
      <c r="L5" s="141">
        <v>34.645200000000003</v>
      </c>
      <c r="M5" s="11">
        <v>38989</v>
      </c>
      <c r="N5" s="218">
        <v>8.3333333333333329E-2</v>
      </c>
    </row>
    <row r="6" spans="1:15" x14ac:dyDescent="0.15">
      <c r="A6" t="s">
        <v>403</v>
      </c>
      <c r="B6" t="s">
        <v>410</v>
      </c>
      <c r="C6" t="s">
        <v>419</v>
      </c>
      <c r="D6" t="s">
        <v>420</v>
      </c>
      <c r="E6" t="s">
        <v>453</v>
      </c>
      <c r="F6" t="s">
        <v>438</v>
      </c>
      <c r="G6" t="s">
        <v>465</v>
      </c>
      <c r="H6" t="str">
        <f t="shared" si="0"/>
        <v>TEMP</v>
      </c>
      <c r="I6" s="9">
        <v>6</v>
      </c>
      <c r="J6" t="str">
        <f t="shared" si="1"/>
        <v>9.0717</v>
      </c>
      <c r="K6">
        <f t="shared" si="2"/>
        <v>9.0716999999999999</v>
      </c>
      <c r="L6" s="141">
        <v>34.637599999999999</v>
      </c>
      <c r="M6" s="11">
        <v>38989</v>
      </c>
      <c r="N6" s="218">
        <v>8.3333333333333329E-2</v>
      </c>
    </row>
    <row r="7" spans="1:15" x14ac:dyDescent="0.15">
      <c r="A7" t="s">
        <v>403</v>
      </c>
      <c r="B7" t="s">
        <v>410</v>
      </c>
      <c r="C7" t="s">
        <v>419</v>
      </c>
      <c r="D7" t="s">
        <v>420</v>
      </c>
      <c r="E7" t="s">
        <v>466</v>
      </c>
      <c r="F7" t="s">
        <v>426</v>
      </c>
      <c r="G7" t="s">
        <v>473</v>
      </c>
      <c r="H7" t="str">
        <f t="shared" si="0"/>
        <v>TEMP</v>
      </c>
      <c r="I7" s="9">
        <v>7</v>
      </c>
      <c r="J7" t="str">
        <f t="shared" si="1"/>
        <v>8.9845</v>
      </c>
      <c r="K7">
        <f t="shared" si="2"/>
        <v>8.9845000000000006</v>
      </c>
      <c r="L7" s="141">
        <v>34.611499999999999</v>
      </c>
      <c r="M7" s="11">
        <v>38998</v>
      </c>
      <c r="N7" s="218">
        <v>8.3333333333333329E-2</v>
      </c>
    </row>
    <row r="8" spans="1:15" x14ac:dyDescent="0.15">
      <c r="A8" t="s">
        <v>403</v>
      </c>
      <c r="B8" t="s">
        <v>410</v>
      </c>
      <c r="C8" t="s">
        <v>419</v>
      </c>
      <c r="D8" t="s">
        <v>420</v>
      </c>
      <c r="E8" t="s">
        <v>466</v>
      </c>
      <c r="F8" t="s">
        <v>438</v>
      </c>
      <c r="G8" t="s">
        <v>479</v>
      </c>
      <c r="H8" t="str">
        <f t="shared" si="0"/>
        <v>TEMP</v>
      </c>
      <c r="I8" s="9">
        <v>8</v>
      </c>
      <c r="J8" t="str">
        <f t="shared" si="1"/>
        <v>8.9990</v>
      </c>
      <c r="K8">
        <f t="shared" si="2"/>
        <v>8.9990000000000006</v>
      </c>
      <c r="L8" s="141">
        <v>34.611699999999999</v>
      </c>
      <c r="M8" s="11">
        <v>38998</v>
      </c>
      <c r="N8" s="218">
        <v>8.3333333333333329E-2</v>
      </c>
    </row>
    <row r="9" spans="1:15" x14ac:dyDescent="0.15">
      <c r="A9" t="s">
        <v>403</v>
      </c>
      <c r="B9" t="s">
        <v>410</v>
      </c>
      <c r="C9" t="s">
        <v>419</v>
      </c>
      <c r="D9" t="s">
        <v>420</v>
      </c>
      <c r="E9" t="s">
        <v>480</v>
      </c>
      <c r="F9" t="s">
        <v>426</v>
      </c>
      <c r="G9" t="s">
        <v>486</v>
      </c>
      <c r="H9" t="str">
        <f t="shared" si="0"/>
        <v>TEMP</v>
      </c>
      <c r="I9" s="9">
        <v>9</v>
      </c>
      <c r="J9" t="str">
        <f t="shared" si="1"/>
        <v>9.3003</v>
      </c>
      <c r="K9">
        <f t="shared" si="2"/>
        <v>9.3003</v>
      </c>
      <c r="L9" s="141">
        <v>34.675899999999999</v>
      </c>
      <c r="M9" s="11">
        <v>39007</v>
      </c>
      <c r="N9" s="218">
        <v>8.3333333333333329E-2</v>
      </c>
    </row>
    <row r="10" spans="1:15" x14ac:dyDescent="0.15">
      <c r="A10" t="s">
        <v>403</v>
      </c>
      <c r="B10" t="s">
        <v>410</v>
      </c>
      <c r="C10" t="s">
        <v>419</v>
      </c>
      <c r="D10" t="s">
        <v>420</v>
      </c>
      <c r="E10" t="s">
        <v>480</v>
      </c>
      <c r="F10" t="s">
        <v>438</v>
      </c>
      <c r="G10" t="s">
        <v>492</v>
      </c>
      <c r="H10" t="str">
        <f t="shared" si="0"/>
        <v>TEMP</v>
      </c>
      <c r="I10" s="9">
        <v>10</v>
      </c>
      <c r="J10" t="str">
        <f t="shared" si="1"/>
        <v>9.3097</v>
      </c>
      <c r="K10">
        <f t="shared" si="2"/>
        <v>9.3096999999999994</v>
      </c>
      <c r="L10" s="141">
        <v>34.676400000000001</v>
      </c>
      <c r="M10" s="11">
        <v>39007</v>
      </c>
      <c r="N10" s="218">
        <v>8.3333333333333329E-2</v>
      </c>
    </row>
    <row r="11" spans="1:15" x14ac:dyDescent="0.15">
      <c r="A11" t="s">
        <v>403</v>
      </c>
      <c r="B11" t="s">
        <v>410</v>
      </c>
      <c r="C11" t="s">
        <v>419</v>
      </c>
      <c r="D11" t="s">
        <v>420</v>
      </c>
      <c r="E11" t="s">
        <v>493</v>
      </c>
      <c r="F11" t="s">
        <v>426</v>
      </c>
      <c r="G11" t="s">
        <v>499</v>
      </c>
      <c r="H11" t="str">
        <f t="shared" si="0"/>
        <v>TEMP</v>
      </c>
      <c r="I11" s="9">
        <v>11</v>
      </c>
      <c r="J11" t="str">
        <f t="shared" si="1"/>
        <v>9.3721</v>
      </c>
      <c r="K11">
        <f t="shared" si="2"/>
        <v>9.3720999999999997</v>
      </c>
      <c r="L11" s="141">
        <v>34.657499999999999</v>
      </c>
      <c r="M11" s="11">
        <v>39016</v>
      </c>
      <c r="N11" s="218">
        <v>8.3333333333333329E-2</v>
      </c>
    </row>
    <row r="12" spans="1:15" x14ac:dyDescent="0.15">
      <c r="A12" t="s">
        <v>403</v>
      </c>
      <c r="B12" t="s">
        <v>410</v>
      </c>
      <c r="C12" t="s">
        <v>419</v>
      </c>
      <c r="D12" t="s">
        <v>420</v>
      </c>
      <c r="E12" t="s">
        <v>493</v>
      </c>
      <c r="F12" t="s">
        <v>438</v>
      </c>
      <c r="G12" t="s">
        <v>505</v>
      </c>
      <c r="H12" t="str">
        <f t="shared" si="0"/>
        <v>TEMP</v>
      </c>
      <c r="I12" s="9">
        <v>12</v>
      </c>
      <c r="J12" t="str">
        <f t="shared" si="1"/>
        <v>9.3887</v>
      </c>
      <c r="K12">
        <f t="shared" si="2"/>
        <v>9.3887</v>
      </c>
      <c r="L12" s="141">
        <v>34.660299999999999</v>
      </c>
      <c r="M12" s="11">
        <v>39016</v>
      </c>
      <c r="N12" s="218">
        <v>8.3333333333333329E-2</v>
      </c>
    </row>
    <row r="13" spans="1:15" x14ac:dyDescent="0.15">
      <c r="A13" t="s">
        <v>403</v>
      </c>
      <c r="B13" t="s">
        <v>410</v>
      </c>
      <c r="C13" t="s">
        <v>419</v>
      </c>
      <c r="D13" t="s">
        <v>420</v>
      </c>
      <c r="E13" t="s">
        <v>506</v>
      </c>
      <c r="F13" t="s">
        <v>426</v>
      </c>
      <c r="G13" t="s">
        <v>513</v>
      </c>
      <c r="H13" t="str">
        <f t="shared" si="0"/>
        <v>TEMP</v>
      </c>
      <c r="I13" s="9">
        <v>13</v>
      </c>
      <c r="J13" t="str">
        <f t="shared" si="1"/>
        <v>9.9721</v>
      </c>
      <c r="K13">
        <f t="shared" si="2"/>
        <v>9.9720999999999993</v>
      </c>
      <c r="L13" s="141">
        <v>34.744799999999998</v>
      </c>
      <c r="M13" s="11">
        <v>39025</v>
      </c>
      <c r="N13" s="218">
        <v>8.3333333333333329E-2</v>
      </c>
    </row>
    <row r="14" spans="1:15" x14ac:dyDescent="0.15">
      <c r="A14" t="s">
        <v>403</v>
      </c>
      <c r="B14" t="s">
        <v>410</v>
      </c>
      <c r="C14" t="s">
        <v>419</v>
      </c>
      <c r="D14" t="s">
        <v>420</v>
      </c>
      <c r="E14" t="s">
        <v>506</v>
      </c>
      <c r="F14" t="s">
        <v>438</v>
      </c>
      <c r="G14" t="s">
        <v>519</v>
      </c>
      <c r="H14" t="str">
        <f t="shared" si="0"/>
        <v>TEMP</v>
      </c>
      <c r="I14" s="9">
        <v>14</v>
      </c>
      <c r="J14" t="str">
        <f t="shared" si="1"/>
        <v>10.038</v>
      </c>
      <c r="K14">
        <f t="shared" si="2"/>
        <v>10.038</v>
      </c>
      <c r="L14" s="141">
        <v>34.746699999999997</v>
      </c>
      <c r="M14" s="11">
        <v>39025</v>
      </c>
      <c r="N14" s="218">
        <v>8.3333333333333329E-2</v>
      </c>
    </row>
    <row r="15" spans="1:15" x14ac:dyDescent="0.15">
      <c r="A15" t="s">
        <v>403</v>
      </c>
      <c r="B15" t="s">
        <v>410</v>
      </c>
      <c r="C15" t="s">
        <v>419</v>
      </c>
      <c r="D15" t="s">
        <v>420</v>
      </c>
      <c r="E15" t="s">
        <v>520</v>
      </c>
      <c r="F15" t="s">
        <v>426</v>
      </c>
      <c r="G15" t="s">
        <v>526</v>
      </c>
      <c r="H15" t="str">
        <f t="shared" si="0"/>
        <v>TEMP</v>
      </c>
      <c r="I15" s="9">
        <v>15</v>
      </c>
      <c r="J15" t="str">
        <f t="shared" si="1"/>
        <v>11.113</v>
      </c>
      <c r="K15">
        <f t="shared" si="2"/>
        <v>11.113</v>
      </c>
      <c r="L15" s="141">
        <v>35.002299999999998</v>
      </c>
      <c r="M15" s="11">
        <v>39034</v>
      </c>
      <c r="N15" s="218">
        <v>8.3333333333333329E-2</v>
      </c>
    </row>
    <row r="16" spans="1:15" x14ac:dyDescent="0.15">
      <c r="A16" t="s">
        <v>403</v>
      </c>
      <c r="B16" t="s">
        <v>410</v>
      </c>
      <c r="C16" t="s">
        <v>419</v>
      </c>
      <c r="D16" t="s">
        <v>420</v>
      </c>
      <c r="E16" t="s">
        <v>520</v>
      </c>
      <c r="F16" t="s">
        <v>438</v>
      </c>
      <c r="G16" t="s">
        <v>533</v>
      </c>
      <c r="H16" t="str">
        <f t="shared" si="0"/>
        <v>TEMP</v>
      </c>
      <c r="I16" s="9">
        <v>16</v>
      </c>
      <c r="J16" t="str">
        <f t="shared" si="1"/>
        <v>11.104</v>
      </c>
      <c r="K16">
        <f t="shared" si="2"/>
        <v>11.103999999999999</v>
      </c>
      <c r="L16" s="141">
        <v>35.001800000000003</v>
      </c>
      <c r="M16" s="11">
        <v>39034</v>
      </c>
      <c r="N16" s="218">
        <v>8.3333333333333329E-2</v>
      </c>
    </row>
    <row r="17" spans="1:14" x14ac:dyDescent="0.15">
      <c r="A17" t="s">
        <v>403</v>
      </c>
      <c r="B17" t="s">
        <v>410</v>
      </c>
      <c r="C17" t="s">
        <v>419</v>
      </c>
      <c r="D17" t="s">
        <v>420</v>
      </c>
      <c r="E17" t="s">
        <v>534</v>
      </c>
      <c r="F17" t="s">
        <v>426</v>
      </c>
      <c r="G17" t="s">
        <v>541</v>
      </c>
      <c r="H17" t="str">
        <f t="shared" si="0"/>
        <v>TEMP</v>
      </c>
      <c r="I17" s="9">
        <v>17</v>
      </c>
      <c r="J17" t="str">
        <f t="shared" si="1"/>
        <v>9.7614</v>
      </c>
      <c r="K17">
        <f t="shared" si="2"/>
        <v>9.7614000000000001</v>
      </c>
      <c r="L17" s="141">
        <v>34.640500000000003</v>
      </c>
      <c r="M17" s="11">
        <v>39043</v>
      </c>
      <c r="N17" s="218">
        <v>8.3333333333333329E-2</v>
      </c>
    </row>
    <row r="18" spans="1:14" x14ac:dyDescent="0.15">
      <c r="A18" t="s">
        <v>403</v>
      </c>
      <c r="B18" t="s">
        <v>410</v>
      </c>
      <c r="C18" t="s">
        <v>419</v>
      </c>
      <c r="D18" t="s">
        <v>420</v>
      </c>
      <c r="E18" t="s">
        <v>534</v>
      </c>
      <c r="F18" t="s">
        <v>438</v>
      </c>
      <c r="G18" t="s">
        <v>548</v>
      </c>
      <c r="H18" t="str">
        <f t="shared" si="0"/>
        <v>TEMP</v>
      </c>
      <c r="I18" s="9">
        <v>18</v>
      </c>
      <c r="J18" t="str">
        <f t="shared" si="1"/>
        <v>9.7706</v>
      </c>
      <c r="K18">
        <f t="shared" si="2"/>
        <v>9.7706</v>
      </c>
      <c r="L18" s="141">
        <v>34.640999999999998</v>
      </c>
      <c r="M18" s="11">
        <v>39043</v>
      </c>
      <c r="N18" s="218">
        <v>8.3333333333333329E-2</v>
      </c>
    </row>
    <row r="19" spans="1:14" x14ac:dyDescent="0.15">
      <c r="A19" t="s">
        <v>403</v>
      </c>
      <c r="B19" t="s">
        <v>410</v>
      </c>
      <c r="C19" t="s">
        <v>419</v>
      </c>
      <c r="D19" t="s">
        <v>420</v>
      </c>
      <c r="E19" t="s">
        <v>549</v>
      </c>
      <c r="F19" t="s">
        <v>426</v>
      </c>
      <c r="G19" t="s">
        <v>556</v>
      </c>
      <c r="H19" t="str">
        <f t="shared" si="0"/>
        <v>TEMP</v>
      </c>
      <c r="I19" s="9">
        <v>19</v>
      </c>
      <c r="J19" t="str">
        <f t="shared" si="1"/>
        <v>10.060</v>
      </c>
      <c r="K19">
        <f t="shared" si="2"/>
        <v>10.06</v>
      </c>
      <c r="L19" s="141">
        <v>34.603000000000002</v>
      </c>
      <c r="M19" s="11">
        <v>39052</v>
      </c>
      <c r="N19" s="218">
        <v>8.3333333333333329E-2</v>
      </c>
    </row>
    <row r="20" spans="1:14" x14ac:dyDescent="0.15">
      <c r="A20" t="s">
        <v>403</v>
      </c>
      <c r="B20" t="s">
        <v>410</v>
      </c>
      <c r="C20" t="s">
        <v>419</v>
      </c>
      <c r="D20" t="s">
        <v>420</v>
      </c>
      <c r="E20" t="s">
        <v>549</v>
      </c>
      <c r="F20" t="s">
        <v>438</v>
      </c>
      <c r="G20" t="s">
        <v>562</v>
      </c>
      <c r="H20" t="str">
        <f t="shared" si="0"/>
        <v>TEMP</v>
      </c>
      <c r="I20" s="9">
        <v>20</v>
      </c>
      <c r="J20" t="str">
        <f t="shared" si="1"/>
        <v>10.047</v>
      </c>
      <c r="K20">
        <f t="shared" si="2"/>
        <v>10.047000000000001</v>
      </c>
      <c r="L20" s="141">
        <v>34.603400000000001</v>
      </c>
      <c r="M20" s="11">
        <v>39052</v>
      </c>
      <c r="N20" s="218">
        <v>8.3333333333333329E-2</v>
      </c>
    </row>
    <row r="21" spans="1:14" x14ac:dyDescent="0.15">
      <c r="A21" t="s">
        <v>403</v>
      </c>
      <c r="B21" t="s">
        <v>410</v>
      </c>
      <c r="C21" t="s">
        <v>419</v>
      </c>
      <c r="D21" t="s">
        <v>420</v>
      </c>
      <c r="E21" t="s">
        <v>563</v>
      </c>
      <c r="F21" t="s">
        <v>426</v>
      </c>
      <c r="G21" t="s">
        <v>570</v>
      </c>
      <c r="H21" t="str">
        <f t="shared" si="0"/>
        <v>TEMP</v>
      </c>
      <c r="I21" s="9">
        <v>21</v>
      </c>
      <c r="J21" t="str">
        <f t="shared" si="1"/>
        <v>10.309</v>
      </c>
      <c r="K21">
        <f t="shared" si="2"/>
        <v>10.308999999999999</v>
      </c>
      <c r="L21" s="141">
        <v>34.631100000000004</v>
      </c>
      <c r="M21" s="11">
        <v>39061</v>
      </c>
      <c r="N21" s="218">
        <v>8.3333333333333329E-2</v>
      </c>
    </row>
    <row r="22" spans="1:14" x14ac:dyDescent="0.15">
      <c r="A22" t="s">
        <v>403</v>
      </c>
      <c r="B22" t="s">
        <v>410</v>
      </c>
      <c r="C22" t="s">
        <v>419</v>
      </c>
      <c r="D22" t="s">
        <v>420</v>
      </c>
      <c r="E22" t="s">
        <v>563</v>
      </c>
      <c r="F22" t="s">
        <v>438</v>
      </c>
      <c r="G22" t="s">
        <v>577</v>
      </c>
      <c r="H22" t="str">
        <f t="shared" si="0"/>
        <v>TEMP</v>
      </c>
      <c r="I22" s="9">
        <v>22</v>
      </c>
      <c r="J22" t="str">
        <f t="shared" si="1"/>
        <v>10.342</v>
      </c>
      <c r="K22">
        <f t="shared" si="2"/>
        <v>10.342000000000001</v>
      </c>
      <c r="L22" s="141">
        <v>34.630600000000001</v>
      </c>
      <c r="M22" s="11">
        <v>39061</v>
      </c>
      <c r="N22" s="218">
        <v>8.3333333333333329E-2</v>
      </c>
    </row>
    <row r="23" spans="1:14" x14ac:dyDescent="0.15">
      <c r="A23" t="s">
        <v>403</v>
      </c>
      <c r="B23" t="s">
        <v>410</v>
      </c>
      <c r="C23" t="s">
        <v>419</v>
      </c>
      <c r="D23" t="s">
        <v>420</v>
      </c>
      <c r="E23" t="s">
        <v>578</v>
      </c>
      <c r="F23" t="s">
        <v>426</v>
      </c>
      <c r="G23" t="s">
        <v>584</v>
      </c>
      <c r="H23" t="str">
        <f t="shared" si="0"/>
        <v>TEMP</v>
      </c>
      <c r="I23" s="9">
        <v>23</v>
      </c>
      <c r="J23" t="str">
        <f t="shared" si="1"/>
        <v>10.497</v>
      </c>
      <c r="K23">
        <f t="shared" si="2"/>
        <v>10.497</v>
      </c>
      <c r="L23" s="141">
        <v>34.584699999999998</v>
      </c>
      <c r="M23" s="11">
        <v>39070</v>
      </c>
      <c r="N23" s="218">
        <v>8.3333333333333329E-2</v>
      </c>
    </row>
    <row r="24" spans="1:14" x14ac:dyDescent="0.15">
      <c r="A24" t="s">
        <v>403</v>
      </c>
      <c r="B24" t="s">
        <v>410</v>
      </c>
      <c r="C24" t="s">
        <v>419</v>
      </c>
      <c r="D24" t="s">
        <v>420</v>
      </c>
      <c r="E24" t="s">
        <v>578</v>
      </c>
      <c r="F24" t="s">
        <v>438</v>
      </c>
      <c r="G24" t="s">
        <v>590</v>
      </c>
      <c r="H24" t="str">
        <f t="shared" si="0"/>
        <v>TEMP</v>
      </c>
      <c r="I24" s="9">
        <v>24</v>
      </c>
      <c r="J24" t="str">
        <f t="shared" si="1"/>
        <v>10.515</v>
      </c>
      <c r="K24">
        <f t="shared" si="2"/>
        <v>10.515000000000001</v>
      </c>
      <c r="L24" s="141">
        <v>34.584800000000001</v>
      </c>
      <c r="M24" s="11">
        <v>39070</v>
      </c>
      <c r="N24" s="218">
        <v>8.3333333333333329E-2</v>
      </c>
    </row>
    <row r="25" spans="1:14" x14ac:dyDescent="0.15">
      <c r="A25" t="s">
        <v>403</v>
      </c>
      <c r="B25" t="s">
        <v>410</v>
      </c>
      <c r="C25" t="s">
        <v>419</v>
      </c>
      <c r="D25" t="s">
        <v>420</v>
      </c>
      <c r="E25" t="s">
        <v>591</v>
      </c>
      <c r="F25" t="s">
        <v>426</v>
      </c>
      <c r="G25" t="s">
        <v>598</v>
      </c>
      <c r="H25" t="str">
        <f t="shared" si="0"/>
        <v>TEMP</v>
      </c>
      <c r="I25" s="9">
        <v>25</v>
      </c>
      <c r="J25" t="str">
        <f t="shared" si="1"/>
        <v>10.840</v>
      </c>
      <c r="K25">
        <f t="shared" si="2"/>
        <v>10.84</v>
      </c>
      <c r="L25" s="141">
        <v>34.618000000000002</v>
      </c>
      <c r="M25" s="11">
        <v>39079</v>
      </c>
      <c r="N25" s="218">
        <v>8.3333333333333329E-2</v>
      </c>
    </row>
    <row r="26" spans="1:14" x14ac:dyDescent="0.15">
      <c r="A26" t="s">
        <v>403</v>
      </c>
      <c r="B26" t="s">
        <v>410</v>
      </c>
      <c r="C26" t="s">
        <v>419</v>
      </c>
      <c r="D26" t="s">
        <v>420</v>
      </c>
      <c r="E26" t="s">
        <v>591</v>
      </c>
      <c r="F26" t="s">
        <v>438</v>
      </c>
      <c r="G26" t="s">
        <v>604</v>
      </c>
      <c r="H26" t="str">
        <f t="shared" si="0"/>
        <v>TEMP</v>
      </c>
      <c r="I26" s="9">
        <v>26</v>
      </c>
      <c r="J26" t="str">
        <f t="shared" si="1"/>
        <v>10.889</v>
      </c>
      <c r="K26">
        <f t="shared" si="2"/>
        <v>10.888999999999999</v>
      </c>
      <c r="L26" s="141">
        <v>34.617800000000003</v>
      </c>
      <c r="M26" s="11">
        <v>39079</v>
      </c>
      <c r="N26" s="218">
        <v>8.3333333333333329E-2</v>
      </c>
    </row>
    <row r="27" spans="1:14" x14ac:dyDescent="0.15">
      <c r="A27" t="s">
        <v>403</v>
      </c>
      <c r="B27" t="s">
        <v>410</v>
      </c>
      <c r="C27" t="s">
        <v>419</v>
      </c>
      <c r="D27" t="s">
        <v>420</v>
      </c>
      <c r="E27" t="s">
        <v>605</v>
      </c>
      <c r="F27" t="s">
        <v>426</v>
      </c>
      <c r="G27" t="s">
        <v>610</v>
      </c>
      <c r="H27" t="str">
        <f t="shared" si="0"/>
        <v>TEMP</v>
      </c>
      <c r="I27" s="9">
        <v>27</v>
      </c>
      <c r="J27" t="str">
        <f t="shared" si="1"/>
        <v>11.070</v>
      </c>
      <c r="K27">
        <f t="shared" si="2"/>
        <v>11.07</v>
      </c>
      <c r="L27" s="141">
        <v>34.595399999999998</v>
      </c>
      <c r="M27" s="11">
        <v>39088</v>
      </c>
      <c r="N27" s="218">
        <v>8.3333333333333329E-2</v>
      </c>
    </row>
    <row r="28" spans="1:14" x14ac:dyDescent="0.15">
      <c r="A28" t="s">
        <v>403</v>
      </c>
      <c r="B28" t="s">
        <v>410</v>
      </c>
      <c r="C28" t="s">
        <v>419</v>
      </c>
      <c r="D28" t="s">
        <v>420</v>
      </c>
      <c r="E28" t="s">
        <v>605</v>
      </c>
      <c r="F28" t="s">
        <v>438</v>
      </c>
      <c r="G28" t="s">
        <v>616</v>
      </c>
      <c r="H28" t="str">
        <f t="shared" si="0"/>
        <v>TEMP</v>
      </c>
      <c r="I28" s="9">
        <v>28</v>
      </c>
      <c r="J28" t="str">
        <f t="shared" si="1"/>
        <v>11.026</v>
      </c>
      <c r="K28">
        <f t="shared" si="2"/>
        <v>11.026</v>
      </c>
      <c r="L28" s="141">
        <v>34.592300000000002</v>
      </c>
      <c r="M28" s="11">
        <v>39088</v>
      </c>
      <c r="N28" s="218">
        <v>8.3333333333333329E-2</v>
      </c>
    </row>
    <row r="29" spans="1:14" x14ac:dyDescent="0.15">
      <c r="A29" t="s">
        <v>403</v>
      </c>
      <c r="B29" t="s">
        <v>410</v>
      </c>
      <c r="C29" t="s">
        <v>419</v>
      </c>
      <c r="D29" t="s">
        <v>420</v>
      </c>
      <c r="E29" t="s">
        <v>617</v>
      </c>
      <c r="F29" t="s">
        <v>426</v>
      </c>
      <c r="G29" t="s">
        <v>623</v>
      </c>
      <c r="H29" t="str">
        <f t="shared" si="0"/>
        <v>TEMP</v>
      </c>
      <c r="I29" s="9">
        <v>29</v>
      </c>
      <c r="J29" t="str">
        <f t="shared" si="1"/>
        <v>10.652</v>
      </c>
      <c r="K29">
        <f t="shared" si="2"/>
        <v>10.651999999999999</v>
      </c>
      <c r="L29" s="141">
        <v>34.628599999999999</v>
      </c>
      <c r="M29" s="11">
        <v>39097</v>
      </c>
      <c r="N29" s="218">
        <v>8.3333333333333329E-2</v>
      </c>
    </row>
    <row r="30" spans="1:14" x14ac:dyDescent="0.15">
      <c r="A30" t="s">
        <v>403</v>
      </c>
      <c r="B30" t="s">
        <v>410</v>
      </c>
      <c r="C30" t="s">
        <v>419</v>
      </c>
      <c r="D30" t="s">
        <v>420</v>
      </c>
      <c r="E30" t="s">
        <v>617</v>
      </c>
      <c r="F30" t="s">
        <v>438</v>
      </c>
      <c r="G30" t="s">
        <v>628</v>
      </c>
      <c r="H30" t="str">
        <f t="shared" si="0"/>
        <v>TEMP</v>
      </c>
      <c r="I30" s="9">
        <v>30</v>
      </c>
      <c r="J30" t="str">
        <f t="shared" si="1"/>
        <v>10.627</v>
      </c>
      <c r="K30">
        <f t="shared" si="2"/>
        <v>10.627000000000001</v>
      </c>
      <c r="L30" s="141">
        <v>34.628999999999998</v>
      </c>
      <c r="M30" s="11">
        <v>39097</v>
      </c>
      <c r="N30" s="218">
        <v>8.3333333333333329E-2</v>
      </c>
    </row>
    <row r="31" spans="1:14" x14ac:dyDescent="0.15">
      <c r="A31" t="s">
        <v>403</v>
      </c>
      <c r="B31" t="s">
        <v>410</v>
      </c>
      <c r="C31" t="s">
        <v>419</v>
      </c>
      <c r="D31" t="s">
        <v>420</v>
      </c>
      <c r="E31" t="s">
        <v>629</v>
      </c>
      <c r="F31" t="s">
        <v>426</v>
      </c>
      <c r="G31" t="s">
        <v>634</v>
      </c>
      <c r="H31" t="str">
        <f t="shared" si="0"/>
        <v>TEMP</v>
      </c>
      <c r="I31" s="9">
        <v>31</v>
      </c>
      <c r="J31" t="str">
        <f t="shared" si="1"/>
        <v>11.891</v>
      </c>
      <c r="K31">
        <f t="shared" si="2"/>
        <v>11.891</v>
      </c>
      <c r="L31" s="141">
        <v>34.6342</v>
      </c>
      <c r="M31" s="11">
        <v>39106</v>
      </c>
      <c r="N31" s="218">
        <v>8.3333333333333329E-2</v>
      </c>
    </row>
    <row r="32" spans="1:14" x14ac:dyDescent="0.15">
      <c r="A32" t="s">
        <v>403</v>
      </c>
      <c r="B32" t="s">
        <v>410</v>
      </c>
      <c r="C32" t="s">
        <v>419</v>
      </c>
      <c r="D32" t="s">
        <v>420</v>
      </c>
      <c r="E32" t="s">
        <v>629</v>
      </c>
      <c r="F32" t="s">
        <v>438</v>
      </c>
      <c r="G32" t="s">
        <v>639</v>
      </c>
      <c r="H32" t="str">
        <f t="shared" si="0"/>
        <v>TEMP</v>
      </c>
      <c r="I32" s="9">
        <v>32</v>
      </c>
      <c r="J32" t="str">
        <f t="shared" si="1"/>
        <v>11.883</v>
      </c>
      <c r="K32">
        <f t="shared" si="2"/>
        <v>11.882999999999999</v>
      </c>
      <c r="L32" s="141">
        <v>34.633200000000002</v>
      </c>
      <c r="M32" s="11">
        <v>39106</v>
      </c>
      <c r="N32" s="218">
        <v>8.3333333333333329E-2</v>
      </c>
    </row>
    <row r="33" spans="1:14" x14ac:dyDescent="0.15">
      <c r="A33" t="s">
        <v>403</v>
      </c>
      <c r="B33" t="s">
        <v>410</v>
      </c>
      <c r="C33" t="s">
        <v>419</v>
      </c>
      <c r="D33" t="s">
        <v>420</v>
      </c>
      <c r="E33" t="s">
        <v>640</v>
      </c>
      <c r="F33" t="s">
        <v>426</v>
      </c>
      <c r="G33" t="s">
        <v>645</v>
      </c>
      <c r="H33" t="str">
        <f t="shared" si="0"/>
        <v>TEMP</v>
      </c>
      <c r="I33" s="9">
        <v>33</v>
      </c>
      <c r="J33" t="str">
        <f t="shared" si="1"/>
        <v>11.946</v>
      </c>
      <c r="K33">
        <f t="shared" si="2"/>
        <v>11.946</v>
      </c>
      <c r="L33" s="141">
        <v>34.626800000000003</v>
      </c>
      <c r="M33" s="11">
        <v>39115</v>
      </c>
      <c r="N33" s="218">
        <v>8.3333333333333329E-2</v>
      </c>
    </row>
    <row r="34" spans="1:14" x14ac:dyDescent="0.15">
      <c r="A34" t="s">
        <v>403</v>
      </c>
      <c r="B34" t="s">
        <v>410</v>
      </c>
      <c r="C34" t="s">
        <v>419</v>
      </c>
      <c r="D34" t="s">
        <v>420</v>
      </c>
      <c r="E34" t="s">
        <v>640</v>
      </c>
      <c r="F34" t="s">
        <v>438</v>
      </c>
      <c r="G34" t="s">
        <v>650</v>
      </c>
      <c r="H34" t="str">
        <f t="shared" si="0"/>
        <v>TEMP</v>
      </c>
      <c r="I34" s="9">
        <v>34</v>
      </c>
      <c r="J34" t="str">
        <f t="shared" si="1"/>
        <v>11.938</v>
      </c>
      <c r="K34">
        <f t="shared" si="2"/>
        <v>11.938000000000001</v>
      </c>
      <c r="L34" s="141">
        <v>34.626300000000001</v>
      </c>
      <c r="M34" s="11">
        <v>39115</v>
      </c>
      <c r="N34" s="218">
        <v>8.3333333333333329E-2</v>
      </c>
    </row>
    <row r="35" spans="1:14" x14ac:dyDescent="0.15">
      <c r="A35" t="s">
        <v>403</v>
      </c>
      <c r="B35" t="s">
        <v>410</v>
      </c>
      <c r="C35" t="s">
        <v>419</v>
      </c>
      <c r="D35" t="s">
        <v>420</v>
      </c>
      <c r="E35" t="s">
        <v>651</v>
      </c>
      <c r="F35" t="s">
        <v>426</v>
      </c>
      <c r="G35" t="s">
        <v>655</v>
      </c>
      <c r="H35" t="str">
        <f t="shared" si="0"/>
        <v>TEMP</v>
      </c>
      <c r="I35" s="9">
        <v>35</v>
      </c>
      <c r="J35" t="str">
        <f t="shared" si="1"/>
        <v>11.454</v>
      </c>
      <c r="K35">
        <f t="shared" si="2"/>
        <v>11.454000000000001</v>
      </c>
      <c r="L35" s="141">
        <v>34.640599999999999</v>
      </c>
      <c r="M35" s="11">
        <v>39124</v>
      </c>
      <c r="N35" s="218">
        <v>8.3333333333333329E-2</v>
      </c>
    </row>
    <row r="36" spans="1:14" x14ac:dyDescent="0.15">
      <c r="A36" t="s">
        <v>403</v>
      </c>
      <c r="B36" t="s">
        <v>410</v>
      </c>
      <c r="C36" t="s">
        <v>419</v>
      </c>
      <c r="D36" t="s">
        <v>420</v>
      </c>
      <c r="E36" t="s">
        <v>651</v>
      </c>
      <c r="F36" t="s">
        <v>438</v>
      </c>
      <c r="G36" t="s">
        <v>661</v>
      </c>
      <c r="H36" t="str">
        <f t="shared" si="0"/>
        <v>TEMP</v>
      </c>
      <c r="I36" s="9">
        <v>36</v>
      </c>
      <c r="J36" t="str">
        <f t="shared" si="1"/>
        <v>11.454</v>
      </c>
      <c r="K36">
        <f t="shared" si="2"/>
        <v>11.454000000000001</v>
      </c>
      <c r="L36" s="141">
        <v>34.640700000000002</v>
      </c>
      <c r="M36" s="11">
        <v>39124</v>
      </c>
      <c r="N36" s="218">
        <v>8.3333333333333329E-2</v>
      </c>
    </row>
    <row r="37" spans="1:14" x14ac:dyDescent="0.15">
      <c r="A37" t="s">
        <v>403</v>
      </c>
      <c r="B37" t="s">
        <v>410</v>
      </c>
      <c r="C37" t="s">
        <v>419</v>
      </c>
      <c r="D37" t="s">
        <v>420</v>
      </c>
      <c r="E37" t="s">
        <v>662</v>
      </c>
      <c r="F37" t="s">
        <v>426</v>
      </c>
      <c r="G37" t="s">
        <v>668</v>
      </c>
      <c r="H37" t="str">
        <f t="shared" si="0"/>
        <v>TEMP</v>
      </c>
      <c r="I37" s="9">
        <v>37</v>
      </c>
      <c r="J37" t="str">
        <f t="shared" si="1"/>
        <v>11.069</v>
      </c>
      <c r="K37">
        <f t="shared" si="2"/>
        <v>11.069000000000001</v>
      </c>
      <c r="L37" s="141">
        <v>34.678400000000003</v>
      </c>
      <c r="M37" s="11">
        <v>39133</v>
      </c>
      <c r="N37" s="218">
        <v>8.3333333333333329E-2</v>
      </c>
    </row>
    <row r="38" spans="1:14" x14ac:dyDescent="0.15">
      <c r="A38" t="s">
        <v>403</v>
      </c>
      <c r="B38" t="s">
        <v>410</v>
      </c>
      <c r="C38" t="s">
        <v>419</v>
      </c>
      <c r="D38" t="s">
        <v>420</v>
      </c>
      <c r="E38" t="s">
        <v>662</v>
      </c>
      <c r="F38" t="s">
        <v>438</v>
      </c>
      <c r="G38" t="s">
        <v>674</v>
      </c>
      <c r="H38" t="str">
        <f t="shared" si="0"/>
        <v>TEMP</v>
      </c>
      <c r="I38" s="9">
        <v>38</v>
      </c>
      <c r="J38" t="str">
        <f t="shared" si="1"/>
        <v>11.072</v>
      </c>
      <c r="K38">
        <f t="shared" si="2"/>
        <v>11.071999999999999</v>
      </c>
      <c r="L38" s="141">
        <v>34.679699999999997</v>
      </c>
      <c r="M38" s="11">
        <v>39133</v>
      </c>
      <c r="N38" s="218">
        <v>8.3333333333333329E-2</v>
      </c>
    </row>
    <row r="39" spans="1:14" x14ac:dyDescent="0.15">
      <c r="A39" t="s">
        <v>403</v>
      </c>
      <c r="B39" t="s">
        <v>410</v>
      </c>
      <c r="C39" t="s">
        <v>419</v>
      </c>
      <c r="D39" t="s">
        <v>420</v>
      </c>
      <c r="E39" t="s">
        <v>675</v>
      </c>
      <c r="F39" t="s">
        <v>426</v>
      </c>
      <c r="G39" t="s">
        <v>680</v>
      </c>
      <c r="H39" t="str">
        <f t="shared" si="0"/>
        <v>TEMP</v>
      </c>
      <c r="I39" s="9">
        <v>39</v>
      </c>
      <c r="J39" t="str">
        <f t="shared" si="1"/>
        <v>11.190</v>
      </c>
      <c r="K39">
        <f t="shared" si="2"/>
        <v>11.19</v>
      </c>
      <c r="L39" s="141">
        <v>34.6755</v>
      </c>
      <c r="M39" s="11">
        <v>39142</v>
      </c>
      <c r="N39" s="218">
        <v>8.3333333333333329E-2</v>
      </c>
    </row>
    <row r="40" spans="1:14" x14ac:dyDescent="0.15">
      <c r="A40" t="s">
        <v>403</v>
      </c>
      <c r="B40" t="s">
        <v>410</v>
      </c>
      <c r="C40" t="s">
        <v>419</v>
      </c>
      <c r="D40" t="s">
        <v>420</v>
      </c>
      <c r="E40" t="s">
        <v>675</v>
      </c>
      <c r="F40" t="s">
        <v>438</v>
      </c>
      <c r="G40" t="s">
        <v>686</v>
      </c>
      <c r="H40" t="str">
        <f t="shared" si="0"/>
        <v>TEMP</v>
      </c>
      <c r="I40" s="9">
        <v>40</v>
      </c>
      <c r="J40" t="str">
        <f t="shared" si="1"/>
        <v>11.192</v>
      </c>
      <c r="K40">
        <f t="shared" si="2"/>
        <v>11.192</v>
      </c>
      <c r="L40" s="141">
        <v>34.676900000000003</v>
      </c>
      <c r="M40" s="11">
        <v>39142</v>
      </c>
      <c r="N40" s="218">
        <v>8.3333333333333329E-2</v>
      </c>
    </row>
    <row r="41" spans="1:14" x14ac:dyDescent="0.15">
      <c r="A41" t="s">
        <v>403</v>
      </c>
      <c r="B41" t="s">
        <v>410</v>
      </c>
      <c r="C41" t="s">
        <v>419</v>
      </c>
      <c r="D41" t="s">
        <v>420</v>
      </c>
      <c r="E41" t="s">
        <v>687</v>
      </c>
      <c r="F41" t="s">
        <v>426</v>
      </c>
      <c r="G41" t="s">
        <v>692</v>
      </c>
      <c r="H41" t="str">
        <f t="shared" si="0"/>
        <v>TEMP</v>
      </c>
      <c r="I41" s="9">
        <v>41</v>
      </c>
      <c r="J41" t="str">
        <f t="shared" si="1"/>
        <v>11.237</v>
      </c>
      <c r="K41">
        <f t="shared" si="2"/>
        <v>11.237</v>
      </c>
      <c r="L41" s="141">
        <v>34.689799999999998</v>
      </c>
      <c r="M41" s="11">
        <v>39151</v>
      </c>
      <c r="N41" s="218">
        <v>8.3333333333333329E-2</v>
      </c>
    </row>
    <row r="42" spans="1:14" x14ac:dyDescent="0.15">
      <c r="A42" t="s">
        <v>403</v>
      </c>
      <c r="B42" t="s">
        <v>410</v>
      </c>
      <c r="C42" t="s">
        <v>419</v>
      </c>
      <c r="D42" t="s">
        <v>420</v>
      </c>
      <c r="E42" t="s">
        <v>687</v>
      </c>
      <c r="F42" t="s">
        <v>438</v>
      </c>
      <c r="G42" t="s">
        <v>697</v>
      </c>
      <c r="H42" t="str">
        <f t="shared" si="0"/>
        <v>TEMP</v>
      </c>
      <c r="I42" s="9">
        <v>42</v>
      </c>
      <c r="J42" t="str">
        <f t="shared" si="1"/>
        <v>11.162</v>
      </c>
      <c r="K42">
        <f t="shared" si="2"/>
        <v>11.162000000000001</v>
      </c>
      <c r="L42" s="141">
        <v>34.693199999999997</v>
      </c>
      <c r="M42" s="11">
        <v>39151</v>
      </c>
      <c r="N42" s="218">
        <v>8.3333333333333329E-2</v>
      </c>
    </row>
    <row r="43" spans="1:14" x14ac:dyDescent="0.15">
      <c r="A43" t="s">
        <v>403</v>
      </c>
      <c r="B43" t="s">
        <v>410</v>
      </c>
      <c r="C43" t="s">
        <v>419</v>
      </c>
      <c r="D43" t="s">
        <v>420</v>
      </c>
      <c r="E43" t="s">
        <v>698</v>
      </c>
      <c r="F43" t="s">
        <v>426</v>
      </c>
      <c r="G43" t="s">
        <v>703</v>
      </c>
      <c r="H43" t="str">
        <f t="shared" si="0"/>
        <v>TEMP</v>
      </c>
      <c r="I43" s="9">
        <v>43</v>
      </c>
      <c r="J43" t="str">
        <f t="shared" si="1"/>
        <v>11.453</v>
      </c>
      <c r="K43">
        <f t="shared" si="2"/>
        <v>11.452999999999999</v>
      </c>
      <c r="L43" s="141">
        <v>34.770800000000001</v>
      </c>
      <c r="M43" s="11">
        <v>39160</v>
      </c>
      <c r="N43" s="218">
        <v>8.3333333333333329E-2</v>
      </c>
    </row>
    <row r="44" spans="1:14" x14ac:dyDescent="0.15">
      <c r="A44" t="s">
        <v>403</v>
      </c>
      <c r="B44" t="s">
        <v>410</v>
      </c>
      <c r="C44" t="s">
        <v>419</v>
      </c>
      <c r="D44" t="s">
        <v>420</v>
      </c>
      <c r="E44" t="s">
        <v>698</v>
      </c>
      <c r="F44" t="s">
        <v>438</v>
      </c>
      <c r="G44" t="s">
        <v>709</v>
      </c>
      <c r="H44" t="str">
        <f t="shared" si="0"/>
        <v>TEMP</v>
      </c>
      <c r="I44" s="9">
        <v>44</v>
      </c>
      <c r="J44" t="str">
        <f t="shared" si="1"/>
        <v>11.524</v>
      </c>
      <c r="K44">
        <f t="shared" si="2"/>
        <v>11.523999999999999</v>
      </c>
      <c r="L44" s="141">
        <v>34.783799999999999</v>
      </c>
      <c r="M44" s="11">
        <v>39160</v>
      </c>
      <c r="N44" s="218">
        <v>8.3333333333333329E-2</v>
      </c>
    </row>
    <row r="45" spans="1:14" x14ac:dyDescent="0.15">
      <c r="A45" t="s">
        <v>403</v>
      </c>
      <c r="B45" t="s">
        <v>410</v>
      </c>
      <c r="C45" t="s">
        <v>419</v>
      </c>
      <c r="D45" t="s">
        <v>420</v>
      </c>
      <c r="E45" t="s">
        <v>710</v>
      </c>
      <c r="F45" t="s">
        <v>426</v>
      </c>
      <c r="G45" t="s">
        <v>716</v>
      </c>
      <c r="H45" t="str">
        <f t="shared" si="0"/>
        <v>TEMP</v>
      </c>
      <c r="I45" s="9">
        <v>45</v>
      </c>
      <c r="J45" t="str">
        <f t="shared" si="1"/>
        <v>11.507</v>
      </c>
      <c r="K45">
        <f t="shared" si="2"/>
        <v>11.507</v>
      </c>
      <c r="L45" s="141">
        <v>34.769300000000001</v>
      </c>
      <c r="M45" s="11">
        <v>39169</v>
      </c>
      <c r="N45" s="218">
        <v>8.3333333333333329E-2</v>
      </c>
    </row>
    <row r="46" spans="1:14" x14ac:dyDescent="0.15">
      <c r="A46" t="s">
        <v>403</v>
      </c>
      <c r="B46" t="s">
        <v>410</v>
      </c>
      <c r="C46" t="s">
        <v>419</v>
      </c>
      <c r="D46" t="s">
        <v>420</v>
      </c>
      <c r="E46" t="s">
        <v>710</v>
      </c>
      <c r="F46" t="s">
        <v>438</v>
      </c>
      <c r="G46" t="s">
        <v>722</v>
      </c>
      <c r="H46" t="str">
        <f t="shared" si="0"/>
        <v>TEMP</v>
      </c>
      <c r="I46" s="9">
        <v>46</v>
      </c>
      <c r="J46" t="str">
        <f t="shared" si="1"/>
        <v>11.568</v>
      </c>
      <c r="K46">
        <f t="shared" si="2"/>
        <v>11.568</v>
      </c>
      <c r="L46" s="141">
        <v>34.775399999999998</v>
      </c>
      <c r="M46" s="11">
        <v>39169</v>
      </c>
      <c r="N46" s="218">
        <v>8.3333333333333329E-2</v>
      </c>
    </row>
    <row r="47" spans="1:14" x14ac:dyDescent="0.15">
      <c r="A47" s="135" t="s">
        <v>403</v>
      </c>
      <c r="B47" s="135" t="s">
        <v>410</v>
      </c>
      <c r="C47" s="135" t="s">
        <v>419</v>
      </c>
      <c r="D47" s="135" t="s">
        <v>420</v>
      </c>
      <c r="E47" s="135" t="s">
        <v>723</v>
      </c>
      <c r="F47" s="135" t="s">
        <v>426</v>
      </c>
      <c r="G47" s="135" t="s">
        <v>729</v>
      </c>
      <c r="H47" t="str">
        <f t="shared" si="0"/>
        <v>TEMP</v>
      </c>
      <c r="I47" s="9">
        <v>47</v>
      </c>
      <c r="J47" t="str">
        <f t="shared" si="1"/>
        <v>11.253</v>
      </c>
      <c r="K47">
        <f t="shared" si="2"/>
        <v>11.253</v>
      </c>
      <c r="L47" s="141">
        <v>34.757599999999996</v>
      </c>
      <c r="M47" s="11">
        <v>39178</v>
      </c>
      <c r="N47" s="218">
        <v>8.3333333333333329E-2</v>
      </c>
    </row>
    <row r="48" spans="1:14" x14ac:dyDescent="0.15">
      <c r="A48" s="135" t="s">
        <v>403</v>
      </c>
      <c r="B48" s="135" t="s">
        <v>410</v>
      </c>
      <c r="C48" s="135" t="s">
        <v>419</v>
      </c>
      <c r="D48" s="135" t="s">
        <v>420</v>
      </c>
      <c r="E48" s="135" t="s">
        <v>723</v>
      </c>
      <c r="F48" s="135" t="s">
        <v>438</v>
      </c>
      <c r="G48" s="135" t="s">
        <v>734</v>
      </c>
      <c r="H48" t="str">
        <f t="shared" si="0"/>
        <v>TEMP</v>
      </c>
      <c r="I48" s="9">
        <v>48</v>
      </c>
      <c r="J48" t="str">
        <f t="shared" si="1"/>
        <v>11.203</v>
      </c>
      <c r="K48">
        <f t="shared" si="2"/>
        <v>11.202999999999999</v>
      </c>
      <c r="L48" s="141">
        <v>34.747</v>
      </c>
      <c r="M48" s="11">
        <v>39178</v>
      </c>
      <c r="N48" s="218">
        <v>8.3333333333333329E-2</v>
      </c>
    </row>
    <row r="49" spans="1:11" x14ac:dyDescent="0.15">
      <c r="A49" t="s">
        <v>403</v>
      </c>
      <c r="B49" t="s">
        <v>410</v>
      </c>
      <c r="C49" t="s">
        <v>419</v>
      </c>
      <c r="D49" t="s">
        <v>420</v>
      </c>
      <c r="E49" t="s">
        <v>407</v>
      </c>
      <c r="F49" t="s">
        <v>424</v>
      </c>
      <c r="G49" t="s">
        <v>425</v>
      </c>
      <c r="H49" t="str">
        <f t="shared" si="0"/>
        <v>PSAL</v>
      </c>
      <c r="I49" s="9">
        <v>1</v>
      </c>
      <c r="J49" t="str">
        <f t="shared" si="1"/>
        <v>34.668</v>
      </c>
      <c r="K49">
        <f t="shared" si="2"/>
        <v>34.667999999999999</v>
      </c>
    </row>
    <row r="50" spans="1:11" x14ac:dyDescent="0.15">
      <c r="A50" t="s">
        <v>403</v>
      </c>
      <c r="B50" t="s">
        <v>410</v>
      </c>
      <c r="C50" t="s">
        <v>419</v>
      </c>
      <c r="D50" t="s">
        <v>420</v>
      </c>
      <c r="E50" t="s">
        <v>407</v>
      </c>
      <c r="F50" t="s">
        <v>436</v>
      </c>
      <c r="G50" t="s">
        <v>437</v>
      </c>
      <c r="H50" t="str">
        <f t="shared" si="0"/>
        <v>PSAL</v>
      </c>
      <c r="I50" s="9">
        <v>2</v>
      </c>
      <c r="J50" t="str">
        <f t="shared" si="1"/>
        <v>34.666</v>
      </c>
      <c r="K50">
        <f t="shared" si="2"/>
        <v>34.665999999999997</v>
      </c>
    </row>
    <row r="51" spans="1:11" x14ac:dyDescent="0.15">
      <c r="A51" t="s">
        <v>403</v>
      </c>
      <c r="B51" t="s">
        <v>410</v>
      </c>
      <c r="C51" t="s">
        <v>419</v>
      </c>
      <c r="D51" t="s">
        <v>420</v>
      </c>
      <c r="E51" t="s">
        <v>440</v>
      </c>
      <c r="F51" t="s">
        <v>424</v>
      </c>
      <c r="G51" t="s">
        <v>445</v>
      </c>
      <c r="H51" t="str">
        <f t="shared" si="0"/>
        <v>PSAL</v>
      </c>
      <c r="I51" s="9">
        <v>3</v>
      </c>
      <c r="J51" t="str">
        <f t="shared" si="1"/>
        <v>34.640</v>
      </c>
      <c r="K51">
        <f t="shared" si="2"/>
        <v>34.64</v>
      </c>
    </row>
    <row r="52" spans="1:11" x14ac:dyDescent="0.15">
      <c r="A52" t="s">
        <v>403</v>
      </c>
      <c r="B52" t="s">
        <v>410</v>
      </c>
      <c r="C52" t="s">
        <v>419</v>
      </c>
      <c r="D52" t="s">
        <v>420</v>
      </c>
      <c r="E52" t="s">
        <v>440</v>
      </c>
      <c r="F52" t="s">
        <v>436</v>
      </c>
      <c r="G52" t="s">
        <v>451</v>
      </c>
      <c r="H52" t="str">
        <f t="shared" si="0"/>
        <v>PSAL</v>
      </c>
      <c r="I52" s="9">
        <v>4</v>
      </c>
      <c r="J52" t="str">
        <f t="shared" si="1"/>
        <v>34.633</v>
      </c>
      <c r="K52">
        <f t="shared" si="2"/>
        <v>34.633000000000003</v>
      </c>
    </row>
    <row r="53" spans="1:11" x14ac:dyDescent="0.15">
      <c r="A53" t="s">
        <v>403</v>
      </c>
      <c r="B53" t="s">
        <v>410</v>
      </c>
      <c r="C53" t="s">
        <v>419</v>
      </c>
      <c r="D53" t="s">
        <v>420</v>
      </c>
      <c r="E53" t="s">
        <v>453</v>
      </c>
      <c r="F53" t="s">
        <v>424</v>
      </c>
      <c r="G53" t="s">
        <v>458</v>
      </c>
      <c r="H53" t="str">
        <f t="shared" si="0"/>
        <v>PSAL</v>
      </c>
      <c r="I53" s="9">
        <v>5</v>
      </c>
      <c r="J53" t="str">
        <f t="shared" si="1"/>
        <v>34.645</v>
      </c>
      <c r="K53">
        <f t="shared" si="2"/>
        <v>34.645000000000003</v>
      </c>
    </row>
    <row r="54" spans="1:11" x14ac:dyDescent="0.15">
      <c r="A54" t="s">
        <v>403</v>
      </c>
      <c r="B54" t="s">
        <v>410</v>
      </c>
      <c r="C54" t="s">
        <v>419</v>
      </c>
      <c r="D54" t="s">
        <v>420</v>
      </c>
      <c r="E54" t="s">
        <v>453</v>
      </c>
      <c r="F54" t="s">
        <v>436</v>
      </c>
      <c r="G54" t="s">
        <v>464</v>
      </c>
      <c r="H54" t="str">
        <f t="shared" si="0"/>
        <v>PSAL</v>
      </c>
      <c r="I54" s="9">
        <v>6</v>
      </c>
      <c r="J54" t="str">
        <f t="shared" si="1"/>
        <v>34.637</v>
      </c>
      <c r="K54">
        <f t="shared" si="2"/>
        <v>34.637</v>
      </c>
    </row>
    <row r="55" spans="1:11" x14ac:dyDescent="0.15">
      <c r="A55" t="s">
        <v>403</v>
      </c>
      <c r="B55" t="s">
        <v>410</v>
      </c>
      <c r="C55" t="s">
        <v>419</v>
      </c>
      <c r="D55" t="s">
        <v>420</v>
      </c>
      <c r="E55" t="s">
        <v>466</v>
      </c>
      <c r="F55" t="s">
        <v>424</v>
      </c>
      <c r="G55" t="s">
        <v>472</v>
      </c>
      <c r="H55" t="str">
        <f t="shared" si="0"/>
        <v>PSAL</v>
      </c>
      <c r="I55" s="9">
        <v>7</v>
      </c>
      <c r="J55" t="str">
        <f t="shared" si="1"/>
        <v>34.611</v>
      </c>
      <c r="K55">
        <f t="shared" si="2"/>
        <v>34.610999999999997</v>
      </c>
    </row>
    <row r="56" spans="1:11" x14ac:dyDescent="0.15">
      <c r="A56" t="s">
        <v>403</v>
      </c>
      <c r="B56" t="s">
        <v>410</v>
      </c>
      <c r="C56" t="s">
        <v>419</v>
      </c>
      <c r="D56" t="s">
        <v>420</v>
      </c>
      <c r="E56" t="s">
        <v>466</v>
      </c>
      <c r="F56" t="s">
        <v>436</v>
      </c>
      <c r="G56" t="s">
        <v>478</v>
      </c>
      <c r="H56" t="str">
        <f t="shared" si="0"/>
        <v>PSAL</v>
      </c>
      <c r="I56" s="9">
        <v>8</v>
      </c>
      <c r="J56" t="str">
        <f t="shared" si="1"/>
        <v>34.611</v>
      </c>
      <c r="K56">
        <f t="shared" si="2"/>
        <v>34.610999999999997</v>
      </c>
    </row>
    <row r="57" spans="1:11" x14ac:dyDescent="0.15">
      <c r="A57" t="s">
        <v>403</v>
      </c>
      <c r="B57" t="s">
        <v>410</v>
      </c>
      <c r="C57" t="s">
        <v>419</v>
      </c>
      <c r="D57" t="s">
        <v>420</v>
      </c>
      <c r="E57" t="s">
        <v>480</v>
      </c>
      <c r="F57" t="s">
        <v>424</v>
      </c>
      <c r="G57" t="s">
        <v>485</v>
      </c>
      <c r="H57" t="str">
        <f t="shared" si="0"/>
        <v>PSAL</v>
      </c>
      <c r="I57" s="9">
        <v>9</v>
      </c>
      <c r="J57" t="str">
        <f t="shared" si="1"/>
        <v>34.675</v>
      </c>
      <c r="K57">
        <f t="shared" si="2"/>
        <v>34.674999999999997</v>
      </c>
    </row>
    <row r="58" spans="1:11" x14ac:dyDescent="0.15">
      <c r="A58" t="s">
        <v>403</v>
      </c>
      <c r="B58" t="s">
        <v>410</v>
      </c>
      <c r="C58" t="s">
        <v>419</v>
      </c>
      <c r="D58" t="s">
        <v>420</v>
      </c>
      <c r="E58" t="s">
        <v>480</v>
      </c>
      <c r="F58" t="s">
        <v>436</v>
      </c>
      <c r="G58" t="s">
        <v>491</v>
      </c>
      <c r="H58" t="str">
        <f t="shared" si="0"/>
        <v>PSAL</v>
      </c>
      <c r="I58" s="9">
        <v>10</v>
      </c>
      <c r="J58" t="str">
        <f t="shared" si="1"/>
        <v>34.676</v>
      </c>
      <c r="K58">
        <f t="shared" si="2"/>
        <v>34.676000000000002</v>
      </c>
    </row>
    <row r="59" spans="1:11" x14ac:dyDescent="0.15">
      <c r="A59" t="s">
        <v>403</v>
      </c>
      <c r="B59" t="s">
        <v>410</v>
      </c>
      <c r="C59" t="s">
        <v>419</v>
      </c>
      <c r="D59" t="s">
        <v>420</v>
      </c>
      <c r="E59" t="s">
        <v>493</v>
      </c>
      <c r="F59" t="s">
        <v>424</v>
      </c>
      <c r="G59" t="s">
        <v>498</v>
      </c>
      <c r="H59" t="str">
        <f t="shared" si="0"/>
        <v>PSAL</v>
      </c>
      <c r="I59" s="9">
        <v>11</v>
      </c>
      <c r="J59" t="str">
        <f t="shared" si="1"/>
        <v>34.657</v>
      </c>
      <c r="K59">
        <f t="shared" si="2"/>
        <v>34.656999999999996</v>
      </c>
    </row>
    <row r="60" spans="1:11" x14ac:dyDescent="0.15">
      <c r="A60" t="s">
        <v>403</v>
      </c>
      <c r="B60" t="s">
        <v>410</v>
      </c>
      <c r="C60" t="s">
        <v>419</v>
      </c>
      <c r="D60" t="s">
        <v>420</v>
      </c>
      <c r="E60" t="s">
        <v>493</v>
      </c>
      <c r="F60" t="s">
        <v>436</v>
      </c>
      <c r="G60" t="s">
        <v>504</v>
      </c>
      <c r="H60" t="str">
        <f t="shared" si="0"/>
        <v>PSAL</v>
      </c>
      <c r="I60" s="9">
        <v>12</v>
      </c>
      <c r="J60" t="str">
        <f t="shared" si="1"/>
        <v>34.660</v>
      </c>
      <c r="K60">
        <f t="shared" si="2"/>
        <v>34.659999999999997</v>
      </c>
    </row>
    <row r="61" spans="1:11" x14ac:dyDescent="0.15">
      <c r="A61" t="s">
        <v>403</v>
      </c>
      <c r="B61" t="s">
        <v>410</v>
      </c>
      <c r="C61" t="s">
        <v>419</v>
      </c>
      <c r="D61" t="s">
        <v>420</v>
      </c>
      <c r="E61" t="s">
        <v>506</v>
      </c>
      <c r="F61" t="s">
        <v>424</v>
      </c>
      <c r="G61" t="s">
        <v>512</v>
      </c>
      <c r="H61" t="str">
        <f t="shared" si="0"/>
        <v>PSAL</v>
      </c>
      <c r="I61" s="9">
        <v>13</v>
      </c>
      <c r="J61" t="str">
        <f t="shared" si="1"/>
        <v>34.744</v>
      </c>
      <c r="K61">
        <f t="shared" si="2"/>
        <v>34.744</v>
      </c>
    </row>
    <row r="62" spans="1:11" x14ac:dyDescent="0.15">
      <c r="A62" t="s">
        <v>403</v>
      </c>
      <c r="B62" t="s">
        <v>410</v>
      </c>
      <c r="C62" t="s">
        <v>419</v>
      </c>
      <c r="D62" t="s">
        <v>420</v>
      </c>
      <c r="E62" t="s">
        <v>506</v>
      </c>
      <c r="F62" t="s">
        <v>436</v>
      </c>
      <c r="G62" t="s">
        <v>518</v>
      </c>
      <c r="H62" t="str">
        <f t="shared" si="0"/>
        <v>PSAL</v>
      </c>
      <c r="I62" s="9">
        <v>14</v>
      </c>
      <c r="J62" t="str">
        <f t="shared" si="1"/>
        <v>34.746</v>
      </c>
      <c r="K62">
        <f t="shared" si="2"/>
        <v>34.746000000000002</v>
      </c>
    </row>
    <row r="63" spans="1:11" x14ac:dyDescent="0.15">
      <c r="A63" t="s">
        <v>403</v>
      </c>
      <c r="B63" t="s">
        <v>410</v>
      </c>
      <c r="C63" t="s">
        <v>419</v>
      </c>
      <c r="D63" t="s">
        <v>420</v>
      </c>
      <c r="E63" t="s">
        <v>520</v>
      </c>
      <c r="F63" t="s">
        <v>424</v>
      </c>
      <c r="G63" t="s">
        <v>525</v>
      </c>
      <c r="H63" t="str">
        <f t="shared" si="0"/>
        <v>PSAL</v>
      </c>
      <c r="I63" s="9">
        <v>15</v>
      </c>
      <c r="J63" t="str">
        <f t="shared" si="1"/>
        <v>35.002</v>
      </c>
      <c r="K63">
        <f t="shared" si="2"/>
        <v>35.002000000000002</v>
      </c>
    </row>
    <row r="64" spans="1:11" x14ac:dyDescent="0.15">
      <c r="A64" t="s">
        <v>403</v>
      </c>
      <c r="B64" t="s">
        <v>410</v>
      </c>
      <c r="C64" t="s">
        <v>419</v>
      </c>
      <c r="D64" t="s">
        <v>420</v>
      </c>
      <c r="E64" t="s">
        <v>520</v>
      </c>
      <c r="F64" t="s">
        <v>436</v>
      </c>
      <c r="G64" t="s">
        <v>532</v>
      </c>
      <c r="H64" t="str">
        <f t="shared" si="0"/>
        <v>PSAL</v>
      </c>
      <c r="I64" s="9">
        <v>16</v>
      </c>
      <c r="J64" t="str">
        <f t="shared" si="1"/>
        <v>35.001</v>
      </c>
      <c r="K64">
        <f t="shared" si="2"/>
        <v>35.000999999999998</v>
      </c>
    </row>
    <row r="65" spans="1:11" x14ac:dyDescent="0.15">
      <c r="A65" t="s">
        <v>403</v>
      </c>
      <c r="B65" t="s">
        <v>410</v>
      </c>
      <c r="C65" t="s">
        <v>419</v>
      </c>
      <c r="D65" t="s">
        <v>420</v>
      </c>
      <c r="E65" t="s">
        <v>534</v>
      </c>
      <c r="F65" t="s">
        <v>424</v>
      </c>
      <c r="G65" t="s">
        <v>540</v>
      </c>
      <c r="H65" t="str">
        <f t="shared" ref="H65:H128" si="3">MID(F65,10,4)</f>
        <v>PSAL</v>
      </c>
      <c r="I65" s="9">
        <v>17</v>
      </c>
      <c r="J65" t="str">
        <f t="shared" si="1"/>
        <v>34.640</v>
      </c>
      <c r="K65">
        <f t="shared" si="2"/>
        <v>34.64</v>
      </c>
    </row>
    <row r="66" spans="1:11" x14ac:dyDescent="0.15">
      <c r="A66" t="s">
        <v>403</v>
      </c>
      <c r="B66" t="s">
        <v>410</v>
      </c>
      <c r="C66" t="s">
        <v>419</v>
      </c>
      <c r="D66" t="s">
        <v>420</v>
      </c>
      <c r="E66" t="s">
        <v>534</v>
      </c>
      <c r="F66" t="s">
        <v>436</v>
      </c>
      <c r="G66" t="s">
        <v>547</v>
      </c>
      <c r="H66" t="str">
        <f t="shared" si="3"/>
        <v>PSAL</v>
      </c>
      <c r="I66" s="9">
        <v>18</v>
      </c>
      <c r="J66" t="str">
        <f t="shared" ref="J66:J96" si="4">MID(G66,2,6)</f>
        <v>34.641</v>
      </c>
      <c r="K66">
        <f t="shared" ref="K66:K129" si="5">J66*1</f>
        <v>34.640999999999998</v>
      </c>
    </row>
    <row r="67" spans="1:11" x14ac:dyDescent="0.15">
      <c r="A67" t="s">
        <v>403</v>
      </c>
      <c r="B67" t="s">
        <v>410</v>
      </c>
      <c r="C67" t="s">
        <v>419</v>
      </c>
      <c r="D67" t="s">
        <v>420</v>
      </c>
      <c r="E67" t="s">
        <v>549</v>
      </c>
      <c r="F67" t="s">
        <v>424</v>
      </c>
      <c r="G67" t="s">
        <v>555</v>
      </c>
      <c r="H67" t="str">
        <f t="shared" si="3"/>
        <v>PSAL</v>
      </c>
      <c r="I67" s="9">
        <v>19</v>
      </c>
      <c r="J67" t="str">
        <f t="shared" si="4"/>
        <v>34.603</v>
      </c>
      <c r="K67">
        <f t="shared" si="5"/>
        <v>34.603000000000002</v>
      </c>
    </row>
    <row r="68" spans="1:11" x14ac:dyDescent="0.15">
      <c r="A68" t="s">
        <v>403</v>
      </c>
      <c r="B68" t="s">
        <v>410</v>
      </c>
      <c r="C68" t="s">
        <v>419</v>
      </c>
      <c r="D68" t="s">
        <v>420</v>
      </c>
      <c r="E68" t="s">
        <v>549</v>
      </c>
      <c r="F68" t="s">
        <v>436</v>
      </c>
      <c r="G68" t="s">
        <v>561</v>
      </c>
      <c r="H68" t="str">
        <f t="shared" si="3"/>
        <v>PSAL</v>
      </c>
      <c r="I68" s="9">
        <v>20</v>
      </c>
      <c r="J68" t="str">
        <f t="shared" si="4"/>
        <v>34.603</v>
      </c>
      <c r="K68">
        <f t="shared" si="5"/>
        <v>34.603000000000002</v>
      </c>
    </row>
    <row r="69" spans="1:11" x14ac:dyDescent="0.15">
      <c r="A69" t="s">
        <v>403</v>
      </c>
      <c r="B69" t="s">
        <v>410</v>
      </c>
      <c r="C69" t="s">
        <v>419</v>
      </c>
      <c r="D69" t="s">
        <v>420</v>
      </c>
      <c r="E69" t="s">
        <v>563</v>
      </c>
      <c r="F69" t="s">
        <v>424</v>
      </c>
      <c r="G69" t="s">
        <v>569</v>
      </c>
      <c r="H69" t="str">
        <f t="shared" si="3"/>
        <v>PSAL</v>
      </c>
      <c r="I69" s="9">
        <v>21</v>
      </c>
      <c r="J69" t="str">
        <f t="shared" si="4"/>
        <v>34.631</v>
      </c>
      <c r="K69">
        <f t="shared" si="5"/>
        <v>34.631</v>
      </c>
    </row>
    <row r="70" spans="1:11" x14ac:dyDescent="0.15">
      <c r="A70" t="s">
        <v>403</v>
      </c>
      <c r="B70" t="s">
        <v>410</v>
      </c>
      <c r="C70" t="s">
        <v>419</v>
      </c>
      <c r="D70" t="s">
        <v>420</v>
      </c>
      <c r="E70" t="s">
        <v>563</v>
      </c>
      <c r="F70" t="s">
        <v>436</v>
      </c>
      <c r="G70" t="s">
        <v>576</v>
      </c>
      <c r="H70" t="str">
        <f t="shared" si="3"/>
        <v>PSAL</v>
      </c>
      <c r="I70" s="9">
        <v>22</v>
      </c>
      <c r="J70" t="str">
        <f t="shared" si="4"/>
        <v>34.630</v>
      </c>
      <c r="K70">
        <f t="shared" si="5"/>
        <v>34.630000000000003</v>
      </c>
    </row>
    <row r="71" spans="1:11" x14ac:dyDescent="0.15">
      <c r="A71" t="s">
        <v>403</v>
      </c>
      <c r="B71" t="s">
        <v>410</v>
      </c>
      <c r="C71" t="s">
        <v>419</v>
      </c>
      <c r="D71" t="s">
        <v>420</v>
      </c>
      <c r="E71" t="s">
        <v>578</v>
      </c>
      <c r="F71" t="s">
        <v>424</v>
      </c>
      <c r="G71" t="s">
        <v>583</v>
      </c>
      <c r="H71" t="str">
        <f t="shared" si="3"/>
        <v>PSAL</v>
      </c>
      <c r="I71" s="9">
        <v>23</v>
      </c>
      <c r="J71" t="str">
        <f t="shared" si="4"/>
        <v>34.584</v>
      </c>
      <c r="K71">
        <f t="shared" si="5"/>
        <v>34.584000000000003</v>
      </c>
    </row>
    <row r="72" spans="1:11" x14ac:dyDescent="0.15">
      <c r="A72" t="s">
        <v>403</v>
      </c>
      <c r="B72" t="s">
        <v>410</v>
      </c>
      <c r="C72" t="s">
        <v>419</v>
      </c>
      <c r="D72" t="s">
        <v>420</v>
      </c>
      <c r="E72" t="s">
        <v>578</v>
      </c>
      <c r="F72" t="s">
        <v>436</v>
      </c>
      <c r="G72" t="s">
        <v>589</v>
      </c>
      <c r="H72" t="str">
        <f t="shared" si="3"/>
        <v>PSAL</v>
      </c>
      <c r="I72" s="9">
        <v>24</v>
      </c>
      <c r="J72" t="str">
        <f t="shared" si="4"/>
        <v>34.584</v>
      </c>
      <c r="K72">
        <f t="shared" si="5"/>
        <v>34.584000000000003</v>
      </c>
    </row>
    <row r="73" spans="1:11" x14ac:dyDescent="0.15">
      <c r="A73" t="s">
        <v>403</v>
      </c>
      <c r="B73" t="s">
        <v>410</v>
      </c>
      <c r="C73" t="s">
        <v>419</v>
      </c>
      <c r="D73" t="s">
        <v>420</v>
      </c>
      <c r="E73" t="s">
        <v>591</v>
      </c>
      <c r="F73" t="s">
        <v>424</v>
      </c>
      <c r="G73" t="s">
        <v>597</v>
      </c>
      <c r="H73" t="str">
        <f t="shared" si="3"/>
        <v>PSAL</v>
      </c>
      <c r="I73" s="9">
        <v>25</v>
      </c>
      <c r="J73" t="str">
        <f t="shared" si="4"/>
        <v>34.618</v>
      </c>
      <c r="K73">
        <f t="shared" si="5"/>
        <v>34.618000000000002</v>
      </c>
    </row>
    <row r="74" spans="1:11" x14ac:dyDescent="0.15">
      <c r="A74" t="s">
        <v>403</v>
      </c>
      <c r="B74" t="s">
        <v>410</v>
      </c>
      <c r="C74" t="s">
        <v>419</v>
      </c>
      <c r="D74" t="s">
        <v>420</v>
      </c>
      <c r="E74" t="s">
        <v>591</v>
      </c>
      <c r="F74" t="s">
        <v>436</v>
      </c>
      <c r="G74" t="s">
        <v>603</v>
      </c>
      <c r="H74" t="str">
        <f t="shared" si="3"/>
        <v>PSAL</v>
      </c>
      <c r="I74" s="9">
        <v>26</v>
      </c>
      <c r="J74" t="str">
        <f t="shared" si="4"/>
        <v>34.617</v>
      </c>
      <c r="K74">
        <f t="shared" si="5"/>
        <v>34.616999999999997</v>
      </c>
    </row>
    <row r="75" spans="1:11" x14ac:dyDescent="0.15">
      <c r="A75" t="s">
        <v>403</v>
      </c>
      <c r="B75" t="s">
        <v>410</v>
      </c>
      <c r="C75" t="s">
        <v>419</v>
      </c>
      <c r="D75" t="s">
        <v>420</v>
      </c>
      <c r="E75" t="s">
        <v>605</v>
      </c>
      <c r="F75" t="s">
        <v>424</v>
      </c>
      <c r="G75" t="s">
        <v>609</v>
      </c>
      <c r="H75" t="str">
        <f t="shared" si="3"/>
        <v>PSAL</v>
      </c>
      <c r="I75" s="9">
        <v>27</v>
      </c>
      <c r="J75" t="str">
        <f t="shared" si="4"/>
        <v>34.595</v>
      </c>
      <c r="K75">
        <f t="shared" si="5"/>
        <v>34.594999999999999</v>
      </c>
    </row>
    <row r="76" spans="1:11" x14ac:dyDescent="0.15">
      <c r="A76" t="s">
        <v>403</v>
      </c>
      <c r="B76" t="s">
        <v>410</v>
      </c>
      <c r="C76" t="s">
        <v>419</v>
      </c>
      <c r="D76" t="s">
        <v>420</v>
      </c>
      <c r="E76" t="s">
        <v>605</v>
      </c>
      <c r="F76" t="s">
        <v>436</v>
      </c>
      <c r="G76" t="s">
        <v>615</v>
      </c>
      <c r="H76" t="str">
        <f t="shared" si="3"/>
        <v>PSAL</v>
      </c>
      <c r="I76" s="9">
        <v>28</v>
      </c>
      <c r="J76" t="str">
        <f t="shared" si="4"/>
        <v>34.592</v>
      </c>
      <c r="K76">
        <f t="shared" si="5"/>
        <v>34.591999999999999</v>
      </c>
    </row>
    <row r="77" spans="1:11" x14ac:dyDescent="0.15">
      <c r="A77" t="s">
        <v>403</v>
      </c>
      <c r="B77" t="s">
        <v>410</v>
      </c>
      <c r="C77" t="s">
        <v>419</v>
      </c>
      <c r="D77" t="s">
        <v>420</v>
      </c>
      <c r="E77" t="s">
        <v>617</v>
      </c>
      <c r="F77" t="s">
        <v>424</v>
      </c>
      <c r="G77" t="s">
        <v>622</v>
      </c>
      <c r="H77" t="str">
        <f t="shared" si="3"/>
        <v>PSAL</v>
      </c>
      <c r="I77" s="9">
        <v>29</v>
      </c>
      <c r="J77" t="str">
        <f t="shared" si="4"/>
        <v>34.628</v>
      </c>
      <c r="K77">
        <f t="shared" si="5"/>
        <v>34.628</v>
      </c>
    </row>
    <row r="78" spans="1:11" x14ac:dyDescent="0.15">
      <c r="A78" t="s">
        <v>403</v>
      </c>
      <c r="B78" t="s">
        <v>410</v>
      </c>
      <c r="C78" t="s">
        <v>419</v>
      </c>
      <c r="D78" t="s">
        <v>420</v>
      </c>
      <c r="E78" t="s">
        <v>617</v>
      </c>
      <c r="F78" t="s">
        <v>436</v>
      </c>
      <c r="G78" t="s">
        <v>627</v>
      </c>
      <c r="H78" t="str">
        <f t="shared" si="3"/>
        <v>PSAL</v>
      </c>
      <c r="I78" s="9">
        <v>30</v>
      </c>
      <c r="J78" t="str">
        <f t="shared" si="4"/>
        <v>34.629</v>
      </c>
      <c r="K78">
        <f t="shared" si="5"/>
        <v>34.628999999999998</v>
      </c>
    </row>
    <row r="79" spans="1:11" x14ac:dyDescent="0.15">
      <c r="A79" t="s">
        <v>403</v>
      </c>
      <c r="B79" t="s">
        <v>410</v>
      </c>
      <c r="C79" t="s">
        <v>419</v>
      </c>
      <c r="D79" t="s">
        <v>420</v>
      </c>
      <c r="E79" t="s">
        <v>629</v>
      </c>
      <c r="F79" t="s">
        <v>424</v>
      </c>
      <c r="G79" t="s">
        <v>633</v>
      </c>
      <c r="H79" t="str">
        <f t="shared" si="3"/>
        <v>PSAL</v>
      </c>
      <c r="I79" s="9">
        <v>31</v>
      </c>
      <c r="J79" t="str">
        <f t="shared" si="4"/>
        <v>34.634</v>
      </c>
      <c r="K79">
        <f t="shared" si="5"/>
        <v>34.634</v>
      </c>
    </row>
    <row r="80" spans="1:11" x14ac:dyDescent="0.15">
      <c r="A80" t="s">
        <v>403</v>
      </c>
      <c r="B80" t="s">
        <v>410</v>
      </c>
      <c r="C80" t="s">
        <v>419</v>
      </c>
      <c r="D80" t="s">
        <v>420</v>
      </c>
      <c r="E80" t="s">
        <v>629</v>
      </c>
      <c r="F80" t="s">
        <v>436</v>
      </c>
      <c r="G80" t="s">
        <v>638</v>
      </c>
      <c r="H80" t="str">
        <f t="shared" si="3"/>
        <v>PSAL</v>
      </c>
      <c r="I80" s="9">
        <v>32</v>
      </c>
      <c r="J80" t="str">
        <f t="shared" si="4"/>
        <v>34.633</v>
      </c>
      <c r="K80">
        <f t="shared" si="5"/>
        <v>34.633000000000003</v>
      </c>
    </row>
    <row r="81" spans="1:11" x14ac:dyDescent="0.15">
      <c r="A81" t="s">
        <v>403</v>
      </c>
      <c r="B81" t="s">
        <v>410</v>
      </c>
      <c r="C81" t="s">
        <v>419</v>
      </c>
      <c r="D81" t="s">
        <v>420</v>
      </c>
      <c r="E81" t="s">
        <v>640</v>
      </c>
      <c r="F81" t="s">
        <v>424</v>
      </c>
      <c r="G81" t="s">
        <v>644</v>
      </c>
      <c r="H81" t="str">
        <f t="shared" si="3"/>
        <v>PSAL</v>
      </c>
      <c r="I81" s="9">
        <v>33</v>
      </c>
      <c r="J81" t="str">
        <f t="shared" si="4"/>
        <v>34.626</v>
      </c>
      <c r="K81">
        <f t="shared" si="5"/>
        <v>34.625999999999998</v>
      </c>
    </row>
    <row r="82" spans="1:11" x14ac:dyDescent="0.15">
      <c r="A82" t="s">
        <v>403</v>
      </c>
      <c r="B82" t="s">
        <v>410</v>
      </c>
      <c r="C82" t="s">
        <v>419</v>
      </c>
      <c r="D82" t="s">
        <v>420</v>
      </c>
      <c r="E82" t="s">
        <v>640</v>
      </c>
      <c r="F82" t="s">
        <v>436</v>
      </c>
      <c r="G82" t="s">
        <v>649</v>
      </c>
      <c r="H82" t="str">
        <f t="shared" si="3"/>
        <v>PSAL</v>
      </c>
      <c r="I82" s="9">
        <v>34</v>
      </c>
      <c r="J82" t="str">
        <f t="shared" si="4"/>
        <v>34.626</v>
      </c>
      <c r="K82">
        <f t="shared" si="5"/>
        <v>34.625999999999998</v>
      </c>
    </row>
    <row r="83" spans="1:11" x14ac:dyDescent="0.15">
      <c r="A83" t="s">
        <v>403</v>
      </c>
      <c r="B83" t="s">
        <v>410</v>
      </c>
      <c r="C83" t="s">
        <v>419</v>
      </c>
      <c r="D83" t="s">
        <v>420</v>
      </c>
      <c r="E83" t="s">
        <v>651</v>
      </c>
      <c r="F83" t="s">
        <v>424</v>
      </c>
      <c r="G83" t="s">
        <v>445</v>
      </c>
      <c r="H83" t="str">
        <f t="shared" si="3"/>
        <v>PSAL</v>
      </c>
      <c r="I83" s="9">
        <v>35</v>
      </c>
      <c r="J83" t="str">
        <f t="shared" si="4"/>
        <v>34.640</v>
      </c>
      <c r="K83">
        <f t="shared" si="5"/>
        <v>34.64</v>
      </c>
    </row>
    <row r="84" spans="1:11" x14ac:dyDescent="0.15">
      <c r="A84" t="s">
        <v>403</v>
      </c>
      <c r="B84" t="s">
        <v>410</v>
      </c>
      <c r="C84" t="s">
        <v>419</v>
      </c>
      <c r="D84" t="s">
        <v>420</v>
      </c>
      <c r="E84" t="s">
        <v>651</v>
      </c>
      <c r="F84" t="s">
        <v>436</v>
      </c>
      <c r="G84" t="s">
        <v>660</v>
      </c>
      <c r="H84" t="str">
        <f t="shared" si="3"/>
        <v>PSAL</v>
      </c>
      <c r="I84" s="9">
        <v>36</v>
      </c>
      <c r="J84" t="str">
        <f t="shared" si="4"/>
        <v>34.640</v>
      </c>
      <c r="K84">
        <f t="shared" si="5"/>
        <v>34.64</v>
      </c>
    </row>
    <row r="85" spans="1:11" x14ac:dyDescent="0.15">
      <c r="A85" t="s">
        <v>403</v>
      </c>
      <c r="B85" t="s">
        <v>410</v>
      </c>
      <c r="C85" t="s">
        <v>419</v>
      </c>
      <c r="D85" t="s">
        <v>420</v>
      </c>
      <c r="E85" t="s">
        <v>662</v>
      </c>
      <c r="F85" t="s">
        <v>424</v>
      </c>
      <c r="G85" t="s">
        <v>667</v>
      </c>
      <c r="H85" t="str">
        <f t="shared" si="3"/>
        <v>PSAL</v>
      </c>
      <c r="I85" s="9">
        <v>37</v>
      </c>
      <c r="J85" t="str">
        <f t="shared" si="4"/>
        <v>34.678</v>
      </c>
      <c r="K85">
        <f t="shared" si="5"/>
        <v>34.677999999999997</v>
      </c>
    </row>
    <row r="86" spans="1:11" x14ac:dyDescent="0.15">
      <c r="A86" t="s">
        <v>403</v>
      </c>
      <c r="B86" t="s">
        <v>410</v>
      </c>
      <c r="C86" t="s">
        <v>419</v>
      </c>
      <c r="D86" t="s">
        <v>420</v>
      </c>
      <c r="E86" t="s">
        <v>662</v>
      </c>
      <c r="F86" t="s">
        <v>436</v>
      </c>
      <c r="G86" t="s">
        <v>673</v>
      </c>
      <c r="H86" t="str">
        <f t="shared" si="3"/>
        <v>PSAL</v>
      </c>
      <c r="I86" s="9">
        <v>38</v>
      </c>
      <c r="J86" t="str">
        <f t="shared" si="4"/>
        <v>34.679</v>
      </c>
      <c r="K86">
        <f t="shared" si="5"/>
        <v>34.679000000000002</v>
      </c>
    </row>
    <row r="87" spans="1:11" x14ac:dyDescent="0.15">
      <c r="A87" t="s">
        <v>403</v>
      </c>
      <c r="B87" t="s">
        <v>410</v>
      </c>
      <c r="C87" t="s">
        <v>419</v>
      </c>
      <c r="D87" t="s">
        <v>420</v>
      </c>
      <c r="E87" t="s">
        <v>675</v>
      </c>
      <c r="F87" t="s">
        <v>424</v>
      </c>
      <c r="G87" t="s">
        <v>679</v>
      </c>
      <c r="H87" t="str">
        <f t="shared" si="3"/>
        <v>PSAL</v>
      </c>
      <c r="I87" s="9">
        <v>39</v>
      </c>
      <c r="J87" t="str">
        <f t="shared" si="4"/>
        <v>34.675</v>
      </c>
      <c r="K87">
        <f t="shared" si="5"/>
        <v>34.674999999999997</v>
      </c>
    </row>
    <row r="88" spans="1:11" x14ac:dyDescent="0.15">
      <c r="A88" t="s">
        <v>403</v>
      </c>
      <c r="B88" t="s">
        <v>410</v>
      </c>
      <c r="C88" t="s">
        <v>419</v>
      </c>
      <c r="D88" t="s">
        <v>420</v>
      </c>
      <c r="E88" t="s">
        <v>675</v>
      </c>
      <c r="F88" t="s">
        <v>436</v>
      </c>
      <c r="G88" t="s">
        <v>685</v>
      </c>
      <c r="H88" t="str">
        <f t="shared" si="3"/>
        <v>PSAL</v>
      </c>
      <c r="I88" s="9">
        <v>40</v>
      </c>
      <c r="J88" t="str">
        <f t="shared" si="4"/>
        <v>34.676</v>
      </c>
      <c r="K88">
        <f t="shared" si="5"/>
        <v>34.676000000000002</v>
      </c>
    </row>
    <row r="89" spans="1:11" x14ac:dyDescent="0.15">
      <c r="A89" t="s">
        <v>403</v>
      </c>
      <c r="B89" t="s">
        <v>410</v>
      </c>
      <c r="C89" t="s">
        <v>419</v>
      </c>
      <c r="D89" t="s">
        <v>420</v>
      </c>
      <c r="E89" t="s">
        <v>687</v>
      </c>
      <c r="F89" t="s">
        <v>424</v>
      </c>
      <c r="G89" t="s">
        <v>691</v>
      </c>
      <c r="H89" t="str">
        <f t="shared" si="3"/>
        <v>PSAL</v>
      </c>
      <c r="I89" s="9">
        <v>41</v>
      </c>
      <c r="J89" t="str">
        <f t="shared" si="4"/>
        <v>34.689</v>
      </c>
      <c r="K89">
        <f t="shared" si="5"/>
        <v>34.689</v>
      </c>
    </row>
    <row r="90" spans="1:11" x14ac:dyDescent="0.15">
      <c r="A90" t="s">
        <v>403</v>
      </c>
      <c r="B90" t="s">
        <v>410</v>
      </c>
      <c r="C90" t="s">
        <v>419</v>
      </c>
      <c r="D90" t="s">
        <v>420</v>
      </c>
      <c r="E90" t="s">
        <v>687</v>
      </c>
      <c r="F90" t="s">
        <v>436</v>
      </c>
      <c r="G90" t="s">
        <v>696</v>
      </c>
      <c r="H90" t="str">
        <f t="shared" si="3"/>
        <v>PSAL</v>
      </c>
      <c r="I90" s="9">
        <v>42</v>
      </c>
      <c r="J90" t="str">
        <f t="shared" si="4"/>
        <v>34.693</v>
      </c>
      <c r="K90">
        <f t="shared" si="5"/>
        <v>34.692999999999998</v>
      </c>
    </row>
    <row r="91" spans="1:11" x14ac:dyDescent="0.15">
      <c r="A91" t="s">
        <v>403</v>
      </c>
      <c r="B91" t="s">
        <v>410</v>
      </c>
      <c r="C91" t="s">
        <v>419</v>
      </c>
      <c r="D91" t="s">
        <v>420</v>
      </c>
      <c r="E91" t="s">
        <v>698</v>
      </c>
      <c r="F91" t="s">
        <v>424</v>
      </c>
      <c r="G91" t="s">
        <v>702</v>
      </c>
      <c r="H91" t="str">
        <f t="shared" si="3"/>
        <v>PSAL</v>
      </c>
      <c r="I91" s="9">
        <v>43</v>
      </c>
      <c r="J91" t="str">
        <f t="shared" si="4"/>
        <v>34.770</v>
      </c>
      <c r="K91">
        <f t="shared" si="5"/>
        <v>34.770000000000003</v>
      </c>
    </row>
    <row r="92" spans="1:11" x14ac:dyDescent="0.15">
      <c r="A92" t="s">
        <v>403</v>
      </c>
      <c r="B92" t="s">
        <v>410</v>
      </c>
      <c r="C92" t="s">
        <v>419</v>
      </c>
      <c r="D92" t="s">
        <v>420</v>
      </c>
      <c r="E92" t="s">
        <v>698</v>
      </c>
      <c r="F92" t="s">
        <v>436</v>
      </c>
      <c r="G92" t="s">
        <v>708</v>
      </c>
      <c r="H92" t="str">
        <f t="shared" si="3"/>
        <v>PSAL</v>
      </c>
      <c r="I92" s="9">
        <v>44</v>
      </c>
      <c r="J92" t="str">
        <f t="shared" si="4"/>
        <v>34.783</v>
      </c>
      <c r="K92">
        <f t="shared" si="5"/>
        <v>34.783000000000001</v>
      </c>
    </row>
    <row r="93" spans="1:11" x14ac:dyDescent="0.15">
      <c r="A93" t="s">
        <v>403</v>
      </c>
      <c r="B93" t="s">
        <v>410</v>
      </c>
      <c r="C93" t="s">
        <v>419</v>
      </c>
      <c r="D93" t="s">
        <v>420</v>
      </c>
      <c r="E93" t="s">
        <v>710</v>
      </c>
      <c r="F93" t="s">
        <v>424</v>
      </c>
      <c r="G93" t="s">
        <v>715</v>
      </c>
      <c r="H93" t="str">
        <f t="shared" si="3"/>
        <v>PSAL</v>
      </c>
      <c r="I93" s="9">
        <v>45</v>
      </c>
      <c r="J93" t="str">
        <f t="shared" si="4"/>
        <v>34.769</v>
      </c>
      <c r="K93">
        <f t="shared" si="5"/>
        <v>34.768999999999998</v>
      </c>
    </row>
    <row r="94" spans="1:11" x14ac:dyDescent="0.15">
      <c r="A94" t="s">
        <v>403</v>
      </c>
      <c r="B94" t="s">
        <v>410</v>
      </c>
      <c r="C94" t="s">
        <v>419</v>
      </c>
      <c r="D94" t="s">
        <v>420</v>
      </c>
      <c r="E94" t="s">
        <v>710</v>
      </c>
      <c r="F94" t="s">
        <v>436</v>
      </c>
      <c r="G94" t="s">
        <v>721</v>
      </c>
      <c r="H94" t="str">
        <f t="shared" si="3"/>
        <v>PSAL</v>
      </c>
      <c r="I94" s="9">
        <v>46</v>
      </c>
      <c r="J94" t="str">
        <f t="shared" si="4"/>
        <v>34.775</v>
      </c>
      <c r="K94">
        <f t="shared" si="5"/>
        <v>34.774999999999999</v>
      </c>
    </row>
    <row r="95" spans="1:11" x14ac:dyDescent="0.15">
      <c r="A95" s="135" t="s">
        <v>403</v>
      </c>
      <c r="B95" s="135" t="s">
        <v>410</v>
      </c>
      <c r="C95" s="135" t="s">
        <v>419</v>
      </c>
      <c r="D95" s="135" t="s">
        <v>420</v>
      </c>
      <c r="E95" s="135" t="s">
        <v>723</v>
      </c>
      <c r="F95" s="135" t="s">
        <v>424</v>
      </c>
      <c r="G95" s="135" t="s">
        <v>728</v>
      </c>
      <c r="H95" t="str">
        <f t="shared" si="3"/>
        <v>PSAL</v>
      </c>
      <c r="I95" s="9">
        <v>47</v>
      </c>
      <c r="J95" t="str">
        <f t="shared" si="4"/>
        <v>34.757</v>
      </c>
      <c r="K95">
        <f t="shared" si="5"/>
        <v>34.756999999999998</v>
      </c>
    </row>
    <row r="96" spans="1:11" x14ac:dyDescent="0.15">
      <c r="A96" s="135" t="s">
        <v>403</v>
      </c>
      <c r="B96" s="135" t="s">
        <v>410</v>
      </c>
      <c r="C96" s="135" t="s">
        <v>419</v>
      </c>
      <c r="D96" s="135" t="s">
        <v>420</v>
      </c>
      <c r="E96" s="135" t="s">
        <v>723</v>
      </c>
      <c r="F96" s="135" t="s">
        <v>436</v>
      </c>
      <c r="G96" s="135" t="s">
        <v>733</v>
      </c>
      <c r="H96" t="str">
        <f t="shared" si="3"/>
        <v>PSAL</v>
      </c>
      <c r="I96" s="9">
        <v>48</v>
      </c>
      <c r="J96" t="str">
        <f t="shared" si="4"/>
        <v>34.747</v>
      </c>
      <c r="K96">
        <f t="shared" si="5"/>
        <v>34.747</v>
      </c>
    </row>
    <row r="97" spans="1:11" x14ac:dyDescent="0.15">
      <c r="A97" t="s">
        <v>403</v>
      </c>
      <c r="B97" t="s">
        <v>410</v>
      </c>
      <c r="C97" t="s">
        <v>419</v>
      </c>
      <c r="D97" t="s">
        <v>420</v>
      </c>
      <c r="E97" t="s">
        <v>407</v>
      </c>
      <c r="F97" t="s">
        <v>422</v>
      </c>
      <c r="G97" t="s">
        <v>423</v>
      </c>
      <c r="H97" t="str">
        <f t="shared" si="3"/>
        <v>PRES</v>
      </c>
      <c r="I97" s="9">
        <v>1</v>
      </c>
      <c r="J97" t="str">
        <f>MID(G97,2,7)</f>
        <v>31.8081</v>
      </c>
      <c r="K97">
        <f t="shared" si="5"/>
        <v>31.8081</v>
      </c>
    </row>
    <row r="98" spans="1:11" x14ac:dyDescent="0.15">
      <c r="A98" t="s">
        <v>403</v>
      </c>
      <c r="B98" t="s">
        <v>410</v>
      </c>
      <c r="C98" t="s">
        <v>419</v>
      </c>
      <c r="D98" t="s">
        <v>420</v>
      </c>
      <c r="E98" t="s">
        <v>407</v>
      </c>
      <c r="F98" t="s">
        <v>434</v>
      </c>
      <c r="G98" t="s">
        <v>435</v>
      </c>
      <c r="H98" t="str">
        <f t="shared" si="3"/>
        <v>PRES</v>
      </c>
      <c r="I98" s="9">
        <v>2</v>
      </c>
      <c r="J98" t="str">
        <f t="shared" ref="J98:J144" si="6">MID(G98,2,7)</f>
        <v>32.0486</v>
      </c>
      <c r="K98">
        <f t="shared" si="5"/>
        <v>32.0486</v>
      </c>
    </row>
    <row r="99" spans="1:11" x14ac:dyDescent="0.15">
      <c r="A99" t="s">
        <v>403</v>
      </c>
      <c r="B99" t="s">
        <v>410</v>
      </c>
      <c r="C99" t="s">
        <v>419</v>
      </c>
      <c r="D99" t="s">
        <v>420</v>
      </c>
      <c r="E99" t="s">
        <v>440</v>
      </c>
      <c r="F99" t="s">
        <v>422</v>
      </c>
      <c r="G99" t="s">
        <v>444</v>
      </c>
      <c r="H99" t="str">
        <f t="shared" si="3"/>
        <v>PRES</v>
      </c>
      <c r="I99" s="9">
        <v>3</v>
      </c>
      <c r="J99" t="str">
        <f t="shared" si="6"/>
        <v>33.7285</v>
      </c>
      <c r="K99">
        <f t="shared" si="5"/>
        <v>33.728499999999997</v>
      </c>
    </row>
    <row r="100" spans="1:11" x14ac:dyDescent="0.15">
      <c r="A100" t="s">
        <v>403</v>
      </c>
      <c r="B100" t="s">
        <v>410</v>
      </c>
      <c r="C100" t="s">
        <v>419</v>
      </c>
      <c r="D100" t="s">
        <v>420</v>
      </c>
      <c r="E100" t="s">
        <v>440</v>
      </c>
      <c r="F100" t="s">
        <v>434</v>
      </c>
      <c r="G100" t="s">
        <v>450</v>
      </c>
      <c r="H100" t="str">
        <f t="shared" si="3"/>
        <v>PRES</v>
      </c>
      <c r="I100" s="9">
        <v>4</v>
      </c>
      <c r="J100" t="str">
        <f t="shared" si="6"/>
        <v>34.0271</v>
      </c>
      <c r="K100">
        <f t="shared" si="5"/>
        <v>34.027099999999997</v>
      </c>
    </row>
    <row r="101" spans="1:11" x14ac:dyDescent="0.15">
      <c r="A101" t="s">
        <v>403</v>
      </c>
      <c r="B101" t="s">
        <v>410</v>
      </c>
      <c r="C101" t="s">
        <v>419</v>
      </c>
      <c r="D101" t="s">
        <v>420</v>
      </c>
      <c r="E101" t="s">
        <v>453</v>
      </c>
      <c r="F101" t="s">
        <v>422</v>
      </c>
      <c r="G101" t="s">
        <v>457</v>
      </c>
      <c r="H101" t="str">
        <f t="shared" si="3"/>
        <v>PRES</v>
      </c>
      <c r="I101" s="9">
        <v>5</v>
      </c>
      <c r="J101" t="str">
        <f t="shared" si="6"/>
        <v>34.0012</v>
      </c>
      <c r="K101">
        <f t="shared" si="5"/>
        <v>34.001199999999997</v>
      </c>
    </row>
    <row r="102" spans="1:11" x14ac:dyDescent="0.15">
      <c r="A102" t="s">
        <v>403</v>
      </c>
      <c r="B102" t="s">
        <v>410</v>
      </c>
      <c r="C102" t="s">
        <v>419</v>
      </c>
      <c r="D102" t="s">
        <v>420</v>
      </c>
      <c r="E102" t="s">
        <v>453</v>
      </c>
      <c r="F102" t="s">
        <v>434</v>
      </c>
      <c r="G102" t="s">
        <v>463</v>
      </c>
      <c r="H102" t="str">
        <f t="shared" si="3"/>
        <v>PRES</v>
      </c>
      <c r="I102" s="9">
        <v>6</v>
      </c>
      <c r="J102" t="str">
        <f t="shared" si="6"/>
        <v>34.0339</v>
      </c>
      <c r="K102">
        <f t="shared" si="5"/>
        <v>34.033900000000003</v>
      </c>
    </row>
    <row r="103" spans="1:11" x14ac:dyDescent="0.15">
      <c r="A103" t="s">
        <v>403</v>
      </c>
      <c r="B103" t="s">
        <v>410</v>
      </c>
      <c r="C103" t="s">
        <v>419</v>
      </c>
      <c r="D103" t="s">
        <v>420</v>
      </c>
      <c r="E103" t="s">
        <v>466</v>
      </c>
      <c r="F103" t="s">
        <v>422</v>
      </c>
      <c r="G103" t="s">
        <v>471</v>
      </c>
      <c r="H103" t="str">
        <f t="shared" si="3"/>
        <v>PRES</v>
      </c>
      <c r="I103" s="9">
        <v>7</v>
      </c>
      <c r="J103" t="str">
        <f t="shared" si="6"/>
        <v>33.4164</v>
      </c>
      <c r="K103">
        <f t="shared" si="5"/>
        <v>33.416400000000003</v>
      </c>
    </row>
    <row r="104" spans="1:11" x14ac:dyDescent="0.15">
      <c r="A104" t="s">
        <v>403</v>
      </c>
      <c r="B104" t="s">
        <v>410</v>
      </c>
      <c r="C104" t="s">
        <v>419</v>
      </c>
      <c r="D104" t="s">
        <v>420</v>
      </c>
      <c r="E104" t="s">
        <v>466</v>
      </c>
      <c r="F104" t="s">
        <v>434</v>
      </c>
      <c r="G104" t="s">
        <v>477</v>
      </c>
      <c r="H104" t="str">
        <f t="shared" si="3"/>
        <v>PRES</v>
      </c>
      <c r="I104" s="9">
        <v>8</v>
      </c>
      <c r="J104" t="str">
        <f t="shared" si="6"/>
        <v>33.9290</v>
      </c>
      <c r="K104">
        <f t="shared" si="5"/>
        <v>33.929000000000002</v>
      </c>
    </row>
    <row r="105" spans="1:11" x14ac:dyDescent="0.15">
      <c r="A105" t="s">
        <v>403</v>
      </c>
      <c r="B105" t="s">
        <v>410</v>
      </c>
      <c r="C105" t="s">
        <v>419</v>
      </c>
      <c r="D105" t="s">
        <v>420</v>
      </c>
      <c r="E105" t="s">
        <v>480</v>
      </c>
      <c r="F105" t="s">
        <v>422</v>
      </c>
      <c r="G105" t="s">
        <v>484</v>
      </c>
      <c r="H105" t="str">
        <f t="shared" si="3"/>
        <v>PRES</v>
      </c>
      <c r="I105" s="9">
        <v>9</v>
      </c>
      <c r="J105" t="str">
        <f t="shared" si="6"/>
        <v>35.4751</v>
      </c>
      <c r="K105">
        <f t="shared" si="5"/>
        <v>35.475099999999998</v>
      </c>
    </row>
    <row r="106" spans="1:11" x14ac:dyDescent="0.15">
      <c r="A106" t="s">
        <v>403</v>
      </c>
      <c r="B106" t="s">
        <v>410</v>
      </c>
      <c r="C106" t="s">
        <v>419</v>
      </c>
      <c r="D106" t="s">
        <v>420</v>
      </c>
      <c r="E106" t="s">
        <v>480</v>
      </c>
      <c r="F106" t="s">
        <v>434</v>
      </c>
      <c r="G106" t="s">
        <v>490</v>
      </c>
      <c r="H106" t="str">
        <f t="shared" si="3"/>
        <v>PRES</v>
      </c>
      <c r="I106" s="9">
        <v>10</v>
      </c>
      <c r="J106" t="str">
        <f t="shared" si="6"/>
        <v>35.1274</v>
      </c>
      <c r="K106">
        <f t="shared" si="5"/>
        <v>35.127400000000002</v>
      </c>
    </row>
    <row r="107" spans="1:11" x14ac:dyDescent="0.15">
      <c r="A107" t="s">
        <v>403</v>
      </c>
      <c r="B107" t="s">
        <v>410</v>
      </c>
      <c r="C107" t="s">
        <v>419</v>
      </c>
      <c r="D107" t="s">
        <v>420</v>
      </c>
      <c r="E107" t="s">
        <v>493</v>
      </c>
      <c r="F107" t="s">
        <v>422</v>
      </c>
      <c r="G107" t="s">
        <v>497</v>
      </c>
      <c r="H107" t="str">
        <f t="shared" si="3"/>
        <v>PRES</v>
      </c>
      <c r="I107" s="9">
        <v>11</v>
      </c>
      <c r="J107" t="str">
        <f t="shared" si="6"/>
        <v>37.2002</v>
      </c>
      <c r="K107">
        <f t="shared" si="5"/>
        <v>37.200200000000002</v>
      </c>
    </row>
    <row r="108" spans="1:11" x14ac:dyDescent="0.15">
      <c r="A108" t="s">
        <v>403</v>
      </c>
      <c r="B108" t="s">
        <v>410</v>
      </c>
      <c r="C108" t="s">
        <v>419</v>
      </c>
      <c r="D108" t="s">
        <v>420</v>
      </c>
      <c r="E108" t="s">
        <v>493</v>
      </c>
      <c r="F108" t="s">
        <v>434</v>
      </c>
      <c r="G108" t="s">
        <v>503</v>
      </c>
      <c r="H108" t="str">
        <f t="shared" si="3"/>
        <v>PRES</v>
      </c>
      <c r="I108" s="9">
        <v>12</v>
      </c>
      <c r="J108" t="str">
        <f t="shared" si="6"/>
        <v>38.6587</v>
      </c>
      <c r="K108">
        <f t="shared" si="5"/>
        <v>38.658700000000003</v>
      </c>
    </row>
    <row r="109" spans="1:11" x14ac:dyDescent="0.15">
      <c r="A109" t="s">
        <v>403</v>
      </c>
      <c r="B109" t="s">
        <v>410</v>
      </c>
      <c r="C109" t="s">
        <v>419</v>
      </c>
      <c r="D109" t="s">
        <v>420</v>
      </c>
      <c r="E109" t="s">
        <v>506</v>
      </c>
      <c r="F109" t="s">
        <v>422</v>
      </c>
      <c r="G109" t="s">
        <v>511</v>
      </c>
      <c r="H109" t="str">
        <f t="shared" si="3"/>
        <v>PRES</v>
      </c>
      <c r="I109" s="9">
        <v>13</v>
      </c>
      <c r="J109" t="str">
        <f t="shared" si="6"/>
        <v>38.2175</v>
      </c>
      <c r="K109">
        <f t="shared" si="5"/>
        <v>38.217500000000001</v>
      </c>
    </row>
    <row r="110" spans="1:11" x14ac:dyDescent="0.15">
      <c r="A110" t="s">
        <v>403</v>
      </c>
      <c r="B110" t="s">
        <v>410</v>
      </c>
      <c r="C110" t="s">
        <v>419</v>
      </c>
      <c r="D110" t="s">
        <v>420</v>
      </c>
      <c r="E110" t="s">
        <v>506</v>
      </c>
      <c r="F110" t="s">
        <v>434</v>
      </c>
      <c r="G110" t="s">
        <v>517</v>
      </c>
      <c r="H110" t="str">
        <f t="shared" si="3"/>
        <v>PRES</v>
      </c>
      <c r="I110" s="9">
        <v>14</v>
      </c>
      <c r="J110" t="str">
        <f t="shared" si="6"/>
        <v>38.1131</v>
      </c>
      <c r="K110">
        <f t="shared" si="5"/>
        <v>38.113100000000003</v>
      </c>
    </row>
    <row r="111" spans="1:11" x14ac:dyDescent="0.15">
      <c r="A111" t="s">
        <v>403</v>
      </c>
      <c r="B111" t="s">
        <v>410</v>
      </c>
      <c r="C111" t="s">
        <v>419</v>
      </c>
      <c r="D111" t="s">
        <v>420</v>
      </c>
      <c r="E111" t="s">
        <v>520</v>
      </c>
      <c r="F111" t="s">
        <v>422</v>
      </c>
      <c r="G111" t="s">
        <v>524</v>
      </c>
      <c r="H111" t="str">
        <f t="shared" si="3"/>
        <v>PRES</v>
      </c>
      <c r="I111" s="9">
        <v>15</v>
      </c>
      <c r="J111" t="str">
        <f t="shared" si="6"/>
        <v>49.5679</v>
      </c>
      <c r="K111">
        <f t="shared" si="5"/>
        <v>49.567900000000002</v>
      </c>
    </row>
    <row r="112" spans="1:11" x14ac:dyDescent="0.15">
      <c r="A112" t="s">
        <v>403</v>
      </c>
      <c r="B112" t="s">
        <v>410</v>
      </c>
      <c r="C112" t="s">
        <v>419</v>
      </c>
      <c r="D112" t="s">
        <v>420</v>
      </c>
      <c r="E112" t="s">
        <v>520</v>
      </c>
      <c r="F112" t="s">
        <v>434</v>
      </c>
      <c r="G112" t="s">
        <v>531</v>
      </c>
      <c r="H112" t="str">
        <f t="shared" si="3"/>
        <v>PRES</v>
      </c>
      <c r="I112" s="9">
        <v>16</v>
      </c>
      <c r="J112" t="str">
        <f t="shared" si="6"/>
        <v>48.8601</v>
      </c>
      <c r="K112">
        <f t="shared" si="5"/>
        <v>48.860100000000003</v>
      </c>
    </row>
    <row r="113" spans="1:11" x14ac:dyDescent="0.15">
      <c r="A113" t="s">
        <v>403</v>
      </c>
      <c r="B113" t="s">
        <v>410</v>
      </c>
      <c r="C113" t="s">
        <v>419</v>
      </c>
      <c r="D113" t="s">
        <v>420</v>
      </c>
      <c r="E113" t="s">
        <v>534</v>
      </c>
      <c r="F113" t="s">
        <v>422</v>
      </c>
      <c r="G113" t="s">
        <v>539</v>
      </c>
      <c r="H113" t="str">
        <f t="shared" si="3"/>
        <v>PRES</v>
      </c>
      <c r="I113" s="9">
        <v>17</v>
      </c>
      <c r="J113" t="str">
        <f t="shared" si="6"/>
        <v>35.6242</v>
      </c>
      <c r="K113">
        <f t="shared" si="5"/>
        <v>35.624200000000002</v>
      </c>
    </row>
    <row r="114" spans="1:11" x14ac:dyDescent="0.15">
      <c r="A114" t="s">
        <v>403</v>
      </c>
      <c r="B114" t="s">
        <v>410</v>
      </c>
      <c r="C114" t="s">
        <v>419</v>
      </c>
      <c r="D114" t="s">
        <v>420</v>
      </c>
      <c r="E114" t="s">
        <v>534</v>
      </c>
      <c r="F114" t="s">
        <v>434</v>
      </c>
      <c r="G114" t="s">
        <v>546</v>
      </c>
      <c r="H114" t="str">
        <f t="shared" si="3"/>
        <v>PRES</v>
      </c>
      <c r="I114" s="9">
        <v>18</v>
      </c>
      <c r="J114" t="str">
        <f t="shared" si="6"/>
        <v>35.4815</v>
      </c>
      <c r="K114">
        <f t="shared" si="5"/>
        <v>35.481499999999997</v>
      </c>
    </row>
    <row r="115" spans="1:11" x14ac:dyDescent="0.15">
      <c r="A115" t="s">
        <v>403</v>
      </c>
      <c r="B115" t="s">
        <v>410</v>
      </c>
      <c r="C115" t="s">
        <v>419</v>
      </c>
      <c r="D115" t="s">
        <v>420</v>
      </c>
      <c r="E115" t="s">
        <v>549</v>
      </c>
      <c r="F115" t="s">
        <v>422</v>
      </c>
      <c r="G115" t="s">
        <v>554</v>
      </c>
      <c r="H115" t="str">
        <f t="shared" si="3"/>
        <v>PRES</v>
      </c>
      <c r="I115" s="9">
        <v>19</v>
      </c>
      <c r="J115" t="str">
        <f t="shared" si="6"/>
        <v>35.5896</v>
      </c>
      <c r="K115">
        <f t="shared" si="5"/>
        <v>35.589599999999997</v>
      </c>
    </row>
    <row r="116" spans="1:11" x14ac:dyDescent="0.15">
      <c r="A116" t="s">
        <v>403</v>
      </c>
      <c r="B116" t="s">
        <v>410</v>
      </c>
      <c r="C116" t="s">
        <v>419</v>
      </c>
      <c r="D116" t="s">
        <v>420</v>
      </c>
      <c r="E116" t="s">
        <v>549</v>
      </c>
      <c r="F116" t="s">
        <v>434</v>
      </c>
      <c r="G116" t="s">
        <v>560</v>
      </c>
      <c r="H116" t="str">
        <f t="shared" si="3"/>
        <v>PRES</v>
      </c>
      <c r="I116" s="9">
        <v>20</v>
      </c>
      <c r="J116" t="str">
        <f t="shared" si="6"/>
        <v>35.4933</v>
      </c>
      <c r="K116">
        <f t="shared" si="5"/>
        <v>35.493299999999998</v>
      </c>
    </row>
    <row r="117" spans="1:11" x14ac:dyDescent="0.15">
      <c r="A117" t="s">
        <v>403</v>
      </c>
      <c r="B117" t="s">
        <v>410</v>
      </c>
      <c r="C117" t="s">
        <v>419</v>
      </c>
      <c r="D117" t="s">
        <v>420</v>
      </c>
      <c r="E117" t="s">
        <v>563</v>
      </c>
      <c r="F117" t="s">
        <v>422</v>
      </c>
      <c r="G117" t="s">
        <v>568</v>
      </c>
      <c r="H117" t="str">
        <f t="shared" si="3"/>
        <v>PRES</v>
      </c>
      <c r="I117" s="9">
        <v>21</v>
      </c>
      <c r="J117" t="str">
        <f t="shared" si="6"/>
        <v>35.2374</v>
      </c>
      <c r="K117">
        <f t="shared" si="5"/>
        <v>35.237400000000001</v>
      </c>
    </row>
    <row r="118" spans="1:11" x14ac:dyDescent="0.15">
      <c r="A118" t="s">
        <v>403</v>
      </c>
      <c r="B118" t="s">
        <v>410</v>
      </c>
      <c r="C118" t="s">
        <v>419</v>
      </c>
      <c r="D118" t="s">
        <v>420</v>
      </c>
      <c r="E118" t="s">
        <v>563</v>
      </c>
      <c r="F118" t="s">
        <v>434</v>
      </c>
      <c r="G118" t="s">
        <v>575</v>
      </c>
      <c r="H118" t="str">
        <f t="shared" si="3"/>
        <v>PRES</v>
      </c>
      <c r="I118" s="9">
        <v>22</v>
      </c>
      <c r="J118" t="str">
        <f t="shared" si="6"/>
        <v>35.0038</v>
      </c>
      <c r="K118">
        <f t="shared" si="5"/>
        <v>35.003799999999998</v>
      </c>
    </row>
    <row r="119" spans="1:11" x14ac:dyDescent="0.15">
      <c r="A119" t="s">
        <v>403</v>
      </c>
      <c r="B119" t="s">
        <v>410</v>
      </c>
      <c r="C119" t="s">
        <v>419</v>
      </c>
      <c r="D119" t="s">
        <v>420</v>
      </c>
      <c r="E119" t="s">
        <v>578</v>
      </c>
      <c r="F119" t="s">
        <v>422</v>
      </c>
      <c r="G119" t="s">
        <v>582</v>
      </c>
      <c r="H119" t="str">
        <f t="shared" si="3"/>
        <v>PRES</v>
      </c>
      <c r="I119" s="9">
        <v>23</v>
      </c>
      <c r="J119" t="str">
        <f t="shared" si="6"/>
        <v>36.0360</v>
      </c>
      <c r="K119">
        <f t="shared" si="5"/>
        <v>36.036000000000001</v>
      </c>
    </row>
    <row r="120" spans="1:11" x14ac:dyDescent="0.15">
      <c r="A120" t="s">
        <v>403</v>
      </c>
      <c r="B120" t="s">
        <v>410</v>
      </c>
      <c r="C120" t="s">
        <v>419</v>
      </c>
      <c r="D120" t="s">
        <v>420</v>
      </c>
      <c r="E120" t="s">
        <v>578</v>
      </c>
      <c r="F120" t="s">
        <v>434</v>
      </c>
      <c r="G120" t="s">
        <v>588</v>
      </c>
      <c r="H120" t="str">
        <f t="shared" si="3"/>
        <v>PRES</v>
      </c>
      <c r="I120" s="9">
        <v>24</v>
      </c>
      <c r="J120" t="str">
        <f t="shared" si="6"/>
        <v>36.0037</v>
      </c>
      <c r="K120">
        <f t="shared" si="5"/>
        <v>36.003700000000002</v>
      </c>
    </row>
    <row r="121" spans="1:11" x14ac:dyDescent="0.15">
      <c r="A121" t="s">
        <v>403</v>
      </c>
      <c r="B121" t="s">
        <v>410</v>
      </c>
      <c r="C121" t="s">
        <v>419</v>
      </c>
      <c r="D121" t="s">
        <v>420</v>
      </c>
      <c r="E121" t="s">
        <v>591</v>
      </c>
      <c r="F121" t="s">
        <v>422</v>
      </c>
      <c r="G121" t="s">
        <v>596</v>
      </c>
      <c r="H121" t="str">
        <f t="shared" si="3"/>
        <v>PRES</v>
      </c>
      <c r="I121" s="9">
        <v>25</v>
      </c>
      <c r="J121" t="str">
        <f t="shared" si="6"/>
        <v>35.0976</v>
      </c>
      <c r="K121">
        <f t="shared" si="5"/>
        <v>35.0976</v>
      </c>
    </row>
    <row r="122" spans="1:11" x14ac:dyDescent="0.15">
      <c r="A122" t="s">
        <v>403</v>
      </c>
      <c r="B122" t="s">
        <v>410</v>
      </c>
      <c r="C122" t="s">
        <v>419</v>
      </c>
      <c r="D122" t="s">
        <v>420</v>
      </c>
      <c r="E122" t="s">
        <v>591</v>
      </c>
      <c r="F122" t="s">
        <v>434</v>
      </c>
      <c r="G122" t="s">
        <v>602</v>
      </c>
      <c r="H122" t="str">
        <f t="shared" si="3"/>
        <v>PRES</v>
      </c>
      <c r="I122" s="9">
        <v>26</v>
      </c>
      <c r="J122" t="str">
        <f t="shared" si="6"/>
        <v>35.4842</v>
      </c>
      <c r="K122">
        <f t="shared" si="5"/>
        <v>35.484200000000001</v>
      </c>
    </row>
    <row r="123" spans="1:11" x14ac:dyDescent="0.15">
      <c r="A123" t="s">
        <v>403</v>
      </c>
      <c r="B123" t="s">
        <v>410</v>
      </c>
      <c r="C123" t="s">
        <v>419</v>
      </c>
      <c r="D123" t="s">
        <v>420</v>
      </c>
      <c r="E123" t="s">
        <v>605</v>
      </c>
      <c r="F123" t="s">
        <v>422</v>
      </c>
      <c r="G123" t="s">
        <v>608</v>
      </c>
      <c r="H123" t="str">
        <f t="shared" si="3"/>
        <v>PRES</v>
      </c>
      <c r="I123" s="9">
        <v>27</v>
      </c>
      <c r="J123" t="str">
        <f t="shared" si="6"/>
        <v>35.0595</v>
      </c>
      <c r="K123">
        <f t="shared" si="5"/>
        <v>35.0595</v>
      </c>
    </row>
    <row r="124" spans="1:11" x14ac:dyDescent="0.15">
      <c r="A124" t="s">
        <v>403</v>
      </c>
      <c r="B124" t="s">
        <v>410</v>
      </c>
      <c r="C124" t="s">
        <v>419</v>
      </c>
      <c r="D124" t="s">
        <v>420</v>
      </c>
      <c r="E124" t="s">
        <v>605</v>
      </c>
      <c r="F124" t="s">
        <v>434</v>
      </c>
      <c r="G124" t="s">
        <v>614</v>
      </c>
      <c r="H124" t="str">
        <f t="shared" si="3"/>
        <v>PRES</v>
      </c>
      <c r="I124" s="9">
        <v>28</v>
      </c>
      <c r="J124" t="str">
        <f t="shared" si="6"/>
        <v>37.2234</v>
      </c>
      <c r="K124">
        <f t="shared" si="5"/>
        <v>37.223399999999998</v>
      </c>
    </row>
    <row r="125" spans="1:11" x14ac:dyDescent="0.15">
      <c r="A125" t="s">
        <v>403</v>
      </c>
      <c r="B125" t="s">
        <v>410</v>
      </c>
      <c r="C125" t="s">
        <v>419</v>
      </c>
      <c r="D125" t="s">
        <v>420</v>
      </c>
      <c r="E125" t="s">
        <v>617</v>
      </c>
      <c r="F125" t="s">
        <v>422</v>
      </c>
      <c r="G125" t="s">
        <v>621</v>
      </c>
      <c r="H125" t="str">
        <f t="shared" si="3"/>
        <v>PRES</v>
      </c>
      <c r="I125" s="9">
        <v>29</v>
      </c>
      <c r="J125" t="str">
        <f t="shared" si="6"/>
        <v>35.2219</v>
      </c>
      <c r="K125">
        <f t="shared" si="5"/>
        <v>35.221899999999998</v>
      </c>
    </row>
    <row r="126" spans="1:11" x14ac:dyDescent="0.15">
      <c r="A126" t="s">
        <v>403</v>
      </c>
      <c r="B126" t="s">
        <v>410</v>
      </c>
      <c r="C126" t="s">
        <v>419</v>
      </c>
      <c r="D126" t="s">
        <v>420</v>
      </c>
      <c r="E126" t="s">
        <v>617</v>
      </c>
      <c r="F126" t="s">
        <v>434</v>
      </c>
      <c r="G126" t="s">
        <v>626</v>
      </c>
      <c r="H126" t="str">
        <f t="shared" si="3"/>
        <v>PRES</v>
      </c>
      <c r="I126" s="9">
        <v>30</v>
      </c>
      <c r="J126" t="str">
        <f t="shared" si="6"/>
        <v>35.1098</v>
      </c>
      <c r="K126">
        <f t="shared" si="5"/>
        <v>35.1098</v>
      </c>
    </row>
    <row r="127" spans="1:11" x14ac:dyDescent="0.15">
      <c r="A127" t="s">
        <v>403</v>
      </c>
      <c r="B127" t="s">
        <v>410</v>
      </c>
      <c r="C127" t="s">
        <v>419</v>
      </c>
      <c r="D127" t="s">
        <v>420</v>
      </c>
      <c r="E127" t="s">
        <v>629</v>
      </c>
      <c r="F127" t="s">
        <v>422</v>
      </c>
      <c r="G127" t="s">
        <v>632</v>
      </c>
      <c r="H127" t="str">
        <f t="shared" si="3"/>
        <v>PRES</v>
      </c>
      <c r="I127" s="9">
        <v>31</v>
      </c>
      <c r="J127" t="str">
        <f t="shared" si="6"/>
        <v>35.1965</v>
      </c>
      <c r="K127">
        <f t="shared" si="5"/>
        <v>35.1965</v>
      </c>
    </row>
    <row r="128" spans="1:11" x14ac:dyDescent="0.15">
      <c r="A128" t="s">
        <v>403</v>
      </c>
      <c r="B128" t="s">
        <v>410</v>
      </c>
      <c r="C128" t="s">
        <v>419</v>
      </c>
      <c r="D128" t="s">
        <v>420</v>
      </c>
      <c r="E128" t="s">
        <v>629</v>
      </c>
      <c r="F128" t="s">
        <v>434</v>
      </c>
      <c r="G128" t="s">
        <v>637</v>
      </c>
      <c r="H128" t="str">
        <f t="shared" si="3"/>
        <v>PRES</v>
      </c>
      <c r="I128" s="9">
        <v>32</v>
      </c>
      <c r="J128" t="str">
        <f t="shared" si="6"/>
        <v>35.4399</v>
      </c>
      <c r="K128">
        <f t="shared" si="5"/>
        <v>35.439900000000002</v>
      </c>
    </row>
    <row r="129" spans="1:11" x14ac:dyDescent="0.15">
      <c r="A129" t="s">
        <v>403</v>
      </c>
      <c r="B129" t="s">
        <v>410</v>
      </c>
      <c r="C129" t="s">
        <v>419</v>
      </c>
      <c r="D129" t="s">
        <v>420</v>
      </c>
      <c r="E129" t="s">
        <v>640</v>
      </c>
      <c r="F129" t="s">
        <v>422</v>
      </c>
      <c r="G129" t="s">
        <v>643</v>
      </c>
      <c r="H129" t="str">
        <f t="shared" ref="H129:H192" si="7">MID(F129,10,4)</f>
        <v>PRES</v>
      </c>
      <c r="I129" s="9">
        <v>33</v>
      </c>
      <c r="J129" t="str">
        <f t="shared" si="6"/>
        <v>35.6034</v>
      </c>
      <c r="K129">
        <f t="shared" si="5"/>
        <v>35.603400000000001</v>
      </c>
    </row>
    <row r="130" spans="1:11" x14ac:dyDescent="0.15">
      <c r="A130" t="s">
        <v>403</v>
      </c>
      <c r="B130" t="s">
        <v>410</v>
      </c>
      <c r="C130" t="s">
        <v>419</v>
      </c>
      <c r="D130" t="s">
        <v>420</v>
      </c>
      <c r="E130" t="s">
        <v>640</v>
      </c>
      <c r="F130" t="s">
        <v>434</v>
      </c>
      <c r="G130" t="s">
        <v>648</v>
      </c>
      <c r="H130" t="str">
        <f t="shared" si="7"/>
        <v>PRES</v>
      </c>
      <c r="I130" s="9">
        <v>34</v>
      </c>
      <c r="J130" t="str">
        <f t="shared" si="6"/>
        <v>35.9154</v>
      </c>
      <c r="K130">
        <f t="shared" ref="K130:K193" si="8">J130*1</f>
        <v>35.915399999999998</v>
      </c>
    </row>
    <row r="131" spans="1:11" x14ac:dyDescent="0.15">
      <c r="A131" t="s">
        <v>403</v>
      </c>
      <c r="B131" t="s">
        <v>410</v>
      </c>
      <c r="C131" t="s">
        <v>419</v>
      </c>
      <c r="D131" t="s">
        <v>420</v>
      </c>
      <c r="E131" t="s">
        <v>651</v>
      </c>
      <c r="F131" t="s">
        <v>422</v>
      </c>
      <c r="G131" t="s">
        <v>654</v>
      </c>
      <c r="H131" t="str">
        <f t="shared" si="7"/>
        <v>PRES</v>
      </c>
      <c r="I131" s="9">
        <v>35</v>
      </c>
      <c r="J131" t="str">
        <f t="shared" si="6"/>
        <v>35.0532</v>
      </c>
      <c r="K131">
        <f t="shared" si="8"/>
        <v>35.053199999999997</v>
      </c>
    </row>
    <row r="132" spans="1:11" x14ac:dyDescent="0.15">
      <c r="A132" t="s">
        <v>403</v>
      </c>
      <c r="B132" t="s">
        <v>410</v>
      </c>
      <c r="C132" t="s">
        <v>419</v>
      </c>
      <c r="D132" t="s">
        <v>420</v>
      </c>
      <c r="E132" t="s">
        <v>651</v>
      </c>
      <c r="F132" t="s">
        <v>434</v>
      </c>
      <c r="G132" t="s">
        <v>659</v>
      </c>
      <c r="H132" t="str">
        <f t="shared" si="7"/>
        <v>PRES</v>
      </c>
      <c r="I132" s="9">
        <v>36</v>
      </c>
      <c r="J132" t="str">
        <f t="shared" si="6"/>
        <v>35.5128</v>
      </c>
      <c r="K132">
        <f t="shared" si="8"/>
        <v>35.512799999999999</v>
      </c>
    </row>
    <row r="133" spans="1:11" x14ac:dyDescent="0.15">
      <c r="A133" t="s">
        <v>403</v>
      </c>
      <c r="B133" t="s">
        <v>410</v>
      </c>
      <c r="C133" t="s">
        <v>419</v>
      </c>
      <c r="D133" t="s">
        <v>420</v>
      </c>
      <c r="E133" t="s">
        <v>662</v>
      </c>
      <c r="F133" t="s">
        <v>422</v>
      </c>
      <c r="G133" t="s">
        <v>666</v>
      </c>
      <c r="H133" t="str">
        <f t="shared" si="7"/>
        <v>PRES</v>
      </c>
      <c r="I133" s="9">
        <v>37</v>
      </c>
      <c r="J133" t="str">
        <f t="shared" si="6"/>
        <v>35.6660</v>
      </c>
      <c r="K133">
        <f t="shared" si="8"/>
        <v>35.665999999999997</v>
      </c>
    </row>
    <row r="134" spans="1:11" x14ac:dyDescent="0.15">
      <c r="A134" t="s">
        <v>403</v>
      </c>
      <c r="B134" t="s">
        <v>410</v>
      </c>
      <c r="C134" t="s">
        <v>419</v>
      </c>
      <c r="D134" t="s">
        <v>420</v>
      </c>
      <c r="E134" t="s">
        <v>662</v>
      </c>
      <c r="F134" t="s">
        <v>434</v>
      </c>
      <c r="G134" t="s">
        <v>672</v>
      </c>
      <c r="H134" t="str">
        <f t="shared" si="7"/>
        <v>PRES</v>
      </c>
      <c r="I134" s="9">
        <v>38</v>
      </c>
      <c r="J134" t="str">
        <f t="shared" si="6"/>
        <v>35.2809</v>
      </c>
      <c r="K134">
        <f t="shared" si="8"/>
        <v>35.280900000000003</v>
      </c>
    </row>
    <row r="135" spans="1:11" x14ac:dyDescent="0.15">
      <c r="A135" t="s">
        <v>403</v>
      </c>
      <c r="B135" t="s">
        <v>410</v>
      </c>
      <c r="C135" t="s">
        <v>419</v>
      </c>
      <c r="D135" t="s">
        <v>420</v>
      </c>
      <c r="E135" t="s">
        <v>675</v>
      </c>
      <c r="F135" t="s">
        <v>422</v>
      </c>
      <c r="G135" t="s">
        <v>678</v>
      </c>
      <c r="H135" t="str">
        <f t="shared" si="7"/>
        <v>PRES</v>
      </c>
      <c r="I135" s="9">
        <v>39</v>
      </c>
      <c r="J135" t="str">
        <f t="shared" si="6"/>
        <v>35.4468</v>
      </c>
      <c r="K135">
        <f t="shared" si="8"/>
        <v>35.446800000000003</v>
      </c>
    </row>
    <row r="136" spans="1:11" x14ac:dyDescent="0.15">
      <c r="A136" t="s">
        <v>403</v>
      </c>
      <c r="B136" t="s">
        <v>410</v>
      </c>
      <c r="C136" t="s">
        <v>419</v>
      </c>
      <c r="D136" t="s">
        <v>420</v>
      </c>
      <c r="E136" t="s">
        <v>675</v>
      </c>
      <c r="F136" t="s">
        <v>434</v>
      </c>
      <c r="G136" t="s">
        <v>684</v>
      </c>
      <c r="H136" t="str">
        <f t="shared" si="7"/>
        <v>PRES</v>
      </c>
      <c r="I136" s="9">
        <v>40</v>
      </c>
      <c r="J136" t="str">
        <f t="shared" si="6"/>
        <v>35.1421</v>
      </c>
      <c r="K136">
        <f t="shared" si="8"/>
        <v>35.142099999999999</v>
      </c>
    </row>
    <row r="137" spans="1:11" x14ac:dyDescent="0.15">
      <c r="A137" t="s">
        <v>403</v>
      </c>
      <c r="B137" t="s">
        <v>410</v>
      </c>
      <c r="C137" t="s">
        <v>419</v>
      </c>
      <c r="D137" t="s">
        <v>420</v>
      </c>
      <c r="E137" t="s">
        <v>687</v>
      </c>
      <c r="F137" t="s">
        <v>422</v>
      </c>
      <c r="G137" t="s">
        <v>690</v>
      </c>
      <c r="H137" t="str">
        <f t="shared" si="7"/>
        <v>PRES</v>
      </c>
      <c r="I137" s="9">
        <v>41</v>
      </c>
      <c r="J137" t="str">
        <f t="shared" si="6"/>
        <v>35.5561</v>
      </c>
      <c r="K137">
        <f t="shared" si="8"/>
        <v>35.556100000000001</v>
      </c>
    </row>
    <row r="138" spans="1:11" x14ac:dyDescent="0.15">
      <c r="A138" t="s">
        <v>403</v>
      </c>
      <c r="B138" t="s">
        <v>410</v>
      </c>
      <c r="C138" t="s">
        <v>419</v>
      </c>
      <c r="D138" t="s">
        <v>420</v>
      </c>
      <c r="E138" t="s">
        <v>687</v>
      </c>
      <c r="F138" t="s">
        <v>434</v>
      </c>
      <c r="G138" t="s">
        <v>695</v>
      </c>
      <c r="H138" t="str">
        <f t="shared" si="7"/>
        <v>PRES</v>
      </c>
      <c r="I138" s="9">
        <v>42</v>
      </c>
      <c r="J138" t="str">
        <f t="shared" si="6"/>
        <v>35.4868</v>
      </c>
      <c r="K138">
        <f t="shared" si="8"/>
        <v>35.486800000000002</v>
      </c>
    </row>
    <row r="139" spans="1:11" x14ac:dyDescent="0.15">
      <c r="A139" t="s">
        <v>403</v>
      </c>
      <c r="B139" t="s">
        <v>410</v>
      </c>
      <c r="C139" t="s">
        <v>419</v>
      </c>
      <c r="D139" t="s">
        <v>420</v>
      </c>
      <c r="E139" t="s">
        <v>698</v>
      </c>
      <c r="F139" t="s">
        <v>422</v>
      </c>
      <c r="G139" t="s">
        <v>701</v>
      </c>
      <c r="H139" t="str">
        <f t="shared" si="7"/>
        <v>PRES</v>
      </c>
      <c r="I139" s="9">
        <v>43</v>
      </c>
      <c r="J139" t="str">
        <f t="shared" si="6"/>
        <v>35.6157</v>
      </c>
      <c r="K139">
        <f t="shared" si="8"/>
        <v>35.615699999999997</v>
      </c>
    </row>
    <row r="140" spans="1:11" x14ac:dyDescent="0.15">
      <c r="A140" t="s">
        <v>403</v>
      </c>
      <c r="B140" t="s">
        <v>410</v>
      </c>
      <c r="C140" t="s">
        <v>419</v>
      </c>
      <c r="D140" t="s">
        <v>420</v>
      </c>
      <c r="E140" t="s">
        <v>698</v>
      </c>
      <c r="F140" t="s">
        <v>434</v>
      </c>
      <c r="G140" t="s">
        <v>707</v>
      </c>
      <c r="H140" t="str">
        <f t="shared" si="7"/>
        <v>PRES</v>
      </c>
      <c r="I140" s="9">
        <v>44</v>
      </c>
      <c r="J140" t="str">
        <f t="shared" si="6"/>
        <v>35.5575</v>
      </c>
      <c r="K140">
        <f t="shared" si="8"/>
        <v>35.557499999999997</v>
      </c>
    </row>
    <row r="141" spans="1:11" x14ac:dyDescent="0.15">
      <c r="A141" t="s">
        <v>403</v>
      </c>
      <c r="B141" t="s">
        <v>410</v>
      </c>
      <c r="C141" t="s">
        <v>419</v>
      </c>
      <c r="D141" t="s">
        <v>420</v>
      </c>
      <c r="E141" t="s">
        <v>710</v>
      </c>
      <c r="F141" t="s">
        <v>422</v>
      </c>
      <c r="G141" t="s">
        <v>714</v>
      </c>
      <c r="H141" t="str">
        <f t="shared" si="7"/>
        <v>PRES</v>
      </c>
      <c r="I141" s="9">
        <v>45</v>
      </c>
      <c r="J141" t="str">
        <f t="shared" si="6"/>
        <v>35.6298</v>
      </c>
      <c r="K141">
        <f t="shared" si="8"/>
        <v>35.629800000000003</v>
      </c>
    </row>
    <row r="142" spans="1:11" x14ac:dyDescent="0.15">
      <c r="A142" t="s">
        <v>403</v>
      </c>
      <c r="B142" t="s">
        <v>410</v>
      </c>
      <c r="C142" t="s">
        <v>419</v>
      </c>
      <c r="D142" t="s">
        <v>420</v>
      </c>
      <c r="E142" t="s">
        <v>710</v>
      </c>
      <c r="F142" t="s">
        <v>434</v>
      </c>
      <c r="G142" t="s">
        <v>720</v>
      </c>
      <c r="H142" t="str">
        <f t="shared" si="7"/>
        <v>PRES</v>
      </c>
      <c r="I142" s="9">
        <v>46</v>
      </c>
      <c r="J142" t="str">
        <f t="shared" si="6"/>
        <v>35.1574</v>
      </c>
      <c r="K142">
        <f t="shared" si="8"/>
        <v>35.157400000000003</v>
      </c>
    </row>
    <row r="143" spans="1:11" x14ac:dyDescent="0.15">
      <c r="A143" s="135" t="s">
        <v>403</v>
      </c>
      <c r="B143" s="135" t="s">
        <v>410</v>
      </c>
      <c r="C143" s="135" t="s">
        <v>419</v>
      </c>
      <c r="D143" s="135" t="s">
        <v>420</v>
      </c>
      <c r="E143" s="135" t="s">
        <v>723</v>
      </c>
      <c r="F143" s="135" t="s">
        <v>422</v>
      </c>
      <c r="G143" s="135" t="s">
        <v>727</v>
      </c>
      <c r="H143" t="str">
        <f t="shared" si="7"/>
        <v>PRES</v>
      </c>
      <c r="I143" s="9">
        <v>47</v>
      </c>
      <c r="J143" t="str">
        <f t="shared" si="6"/>
        <v>35.7490</v>
      </c>
      <c r="K143">
        <f t="shared" si="8"/>
        <v>35.749000000000002</v>
      </c>
    </row>
    <row r="144" spans="1:11" x14ac:dyDescent="0.15">
      <c r="A144" s="135" t="s">
        <v>403</v>
      </c>
      <c r="B144" s="135" t="s">
        <v>410</v>
      </c>
      <c r="C144" s="135" t="s">
        <v>419</v>
      </c>
      <c r="D144" s="135" t="s">
        <v>420</v>
      </c>
      <c r="E144" s="135" t="s">
        <v>723</v>
      </c>
      <c r="F144" s="135" t="s">
        <v>434</v>
      </c>
      <c r="G144" s="135" t="s">
        <v>732</v>
      </c>
      <c r="H144" t="str">
        <f t="shared" si="7"/>
        <v>PRES</v>
      </c>
      <c r="I144" s="9">
        <v>48</v>
      </c>
      <c r="J144" t="str">
        <f t="shared" si="6"/>
        <v>35.7947</v>
      </c>
      <c r="K144">
        <f t="shared" si="8"/>
        <v>35.794699999999999</v>
      </c>
    </row>
    <row r="145" spans="1:11" x14ac:dyDescent="0.15">
      <c r="A145" t="s">
        <v>403</v>
      </c>
      <c r="B145" t="s">
        <v>410</v>
      </c>
      <c r="C145" t="s">
        <v>419</v>
      </c>
      <c r="D145" t="s">
        <v>420</v>
      </c>
      <c r="E145" t="s">
        <v>407</v>
      </c>
      <c r="F145" t="s">
        <v>421</v>
      </c>
      <c r="G145" t="s">
        <v>413</v>
      </c>
      <c r="H145" t="str">
        <f t="shared" si="7"/>
        <v>OXSO</v>
      </c>
      <c r="K145">
        <f t="shared" si="8"/>
        <v>0</v>
      </c>
    </row>
    <row r="146" spans="1:11" x14ac:dyDescent="0.15">
      <c r="A146" t="s">
        <v>403</v>
      </c>
      <c r="B146" t="s">
        <v>410</v>
      </c>
      <c r="C146" t="s">
        <v>419</v>
      </c>
      <c r="D146" t="s">
        <v>420</v>
      </c>
      <c r="E146" t="s">
        <v>407</v>
      </c>
      <c r="F146" t="s">
        <v>433</v>
      </c>
      <c r="G146" t="s">
        <v>430</v>
      </c>
      <c r="H146" t="str">
        <f t="shared" si="7"/>
        <v>OXSO</v>
      </c>
      <c r="K146">
        <f t="shared" si="8"/>
        <v>0</v>
      </c>
    </row>
    <row r="147" spans="1:11" x14ac:dyDescent="0.15">
      <c r="A147" t="s">
        <v>403</v>
      </c>
      <c r="B147" t="s">
        <v>410</v>
      </c>
      <c r="C147" t="s">
        <v>419</v>
      </c>
      <c r="D147" t="s">
        <v>420</v>
      </c>
      <c r="E147" t="s">
        <v>440</v>
      </c>
      <c r="F147" t="s">
        <v>421</v>
      </c>
      <c r="G147" t="s">
        <v>442</v>
      </c>
      <c r="H147" t="str">
        <f t="shared" si="7"/>
        <v>OXSO</v>
      </c>
      <c r="K147">
        <f t="shared" si="8"/>
        <v>0</v>
      </c>
    </row>
    <row r="148" spans="1:11" x14ac:dyDescent="0.15">
      <c r="A148" t="s">
        <v>403</v>
      </c>
      <c r="B148" t="s">
        <v>410</v>
      </c>
      <c r="C148" t="s">
        <v>419</v>
      </c>
      <c r="D148" t="s">
        <v>420</v>
      </c>
      <c r="E148" t="s">
        <v>440</v>
      </c>
      <c r="F148" t="s">
        <v>433</v>
      </c>
      <c r="G148" t="s">
        <v>448</v>
      </c>
      <c r="H148" t="str">
        <f t="shared" si="7"/>
        <v>OXSO</v>
      </c>
      <c r="K148">
        <f t="shared" si="8"/>
        <v>0</v>
      </c>
    </row>
    <row r="149" spans="1:11" x14ac:dyDescent="0.15">
      <c r="A149" t="s">
        <v>403</v>
      </c>
      <c r="B149" t="s">
        <v>410</v>
      </c>
      <c r="C149" t="s">
        <v>419</v>
      </c>
      <c r="D149" t="s">
        <v>420</v>
      </c>
      <c r="E149" t="s">
        <v>453</v>
      </c>
      <c r="F149" t="s">
        <v>421</v>
      </c>
      <c r="G149" t="s">
        <v>455</v>
      </c>
      <c r="H149" t="str">
        <f t="shared" si="7"/>
        <v>OXSO</v>
      </c>
      <c r="K149">
        <f t="shared" si="8"/>
        <v>0</v>
      </c>
    </row>
    <row r="150" spans="1:11" x14ac:dyDescent="0.15">
      <c r="A150" t="s">
        <v>403</v>
      </c>
      <c r="B150" t="s">
        <v>410</v>
      </c>
      <c r="C150" t="s">
        <v>419</v>
      </c>
      <c r="D150" t="s">
        <v>420</v>
      </c>
      <c r="E150" t="s">
        <v>453</v>
      </c>
      <c r="F150" t="s">
        <v>433</v>
      </c>
      <c r="G150" t="s">
        <v>461</v>
      </c>
      <c r="H150" t="str">
        <f t="shared" si="7"/>
        <v>OXSO</v>
      </c>
      <c r="K150">
        <f t="shared" si="8"/>
        <v>0</v>
      </c>
    </row>
    <row r="151" spans="1:11" x14ac:dyDescent="0.15">
      <c r="A151" t="s">
        <v>403</v>
      </c>
      <c r="B151" t="s">
        <v>410</v>
      </c>
      <c r="C151" t="s">
        <v>419</v>
      </c>
      <c r="D151" t="s">
        <v>420</v>
      </c>
      <c r="E151" t="s">
        <v>466</v>
      </c>
      <c r="F151" t="s">
        <v>421</v>
      </c>
      <c r="G151" t="s">
        <v>470</v>
      </c>
      <c r="H151" t="str">
        <f t="shared" si="7"/>
        <v>OXSO</v>
      </c>
      <c r="K151">
        <f t="shared" si="8"/>
        <v>0</v>
      </c>
    </row>
    <row r="152" spans="1:11" x14ac:dyDescent="0.15">
      <c r="A152" t="s">
        <v>403</v>
      </c>
      <c r="B152" t="s">
        <v>410</v>
      </c>
      <c r="C152" t="s">
        <v>419</v>
      </c>
      <c r="D152" t="s">
        <v>420</v>
      </c>
      <c r="E152" t="s">
        <v>466</v>
      </c>
      <c r="F152" t="s">
        <v>433</v>
      </c>
      <c r="G152" t="s">
        <v>475</v>
      </c>
      <c r="H152" t="str">
        <f t="shared" si="7"/>
        <v>OXSO</v>
      </c>
      <c r="K152">
        <f t="shared" si="8"/>
        <v>0</v>
      </c>
    </row>
    <row r="153" spans="1:11" x14ac:dyDescent="0.15">
      <c r="A153" t="s">
        <v>403</v>
      </c>
      <c r="B153" t="s">
        <v>410</v>
      </c>
      <c r="C153" t="s">
        <v>419</v>
      </c>
      <c r="D153" t="s">
        <v>420</v>
      </c>
      <c r="E153" t="s">
        <v>480</v>
      </c>
      <c r="F153" t="s">
        <v>421</v>
      </c>
      <c r="G153" t="s">
        <v>482</v>
      </c>
      <c r="H153" t="str">
        <f t="shared" si="7"/>
        <v>OXSO</v>
      </c>
      <c r="K153">
        <f t="shared" si="8"/>
        <v>0</v>
      </c>
    </row>
    <row r="154" spans="1:11" x14ac:dyDescent="0.15">
      <c r="A154" t="s">
        <v>403</v>
      </c>
      <c r="B154" t="s">
        <v>410</v>
      </c>
      <c r="C154" t="s">
        <v>419</v>
      </c>
      <c r="D154" t="s">
        <v>420</v>
      </c>
      <c r="E154" t="s">
        <v>480</v>
      </c>
      <c r="F154" t="s">
        <v>433</v>
      </c>
      <c r="G154" t="s">
        <v>488</v>
      </c>
      <c r="H154" t="str">
        <f t="shared" si="7"/>
        <v>OXSO</v>
      </c>
      <c r="K154">
        <f t="shared" si="8"/>
        <v>0</v>
      </c>
    </row>
    <row r="155" spans="1:11" x14ac:dyDescent="0.15">
      <c r="A155" t="s">
        <v>403</v>
      </c>
      <c r="B155" t="s">
        <v>410</v>
      </c>
      <c r="C155" t="s">
        <v>419</v>
      </c>
      <c r="D155" t="s">
        <v>420</v>
      </c>
      <c r="E155" t="s">
        <v>493</v>
      </c>
      <c r="F155" t="s">
        <v>421</v>
      </c>
      <c r="G155" t="s">
        <v>495</v>
      </c>
      <c r="H155" t="str">
        <f t="shared" si="7"/>
        <v>OXSO</v>
      </c>
      <c r="K155">
        <f t="shared" si="8"/>
        <v>0</v>
      </c>
    </row>
    <row r="156" spans="1:11" x14ac:dyDescent="0.15">
      <c r="A156" t="s">
        <v>403</v>
      </c>
      <c r="B156" t="s">
        <v>410</v>
      </c>
      <c r="C156" t="s">
        <v>419</v>
      </c>
      <c r="D156" t="s">
        <v>420</v>
      </c>
      <c r="E156" t="s">
        <v>493</v>
      </c>
      <c r="F156" t="s">
        <v>433</v>
      </c>
      <c r="G156" t="s">
        <v>501</v>
      </c>
      <c r="H156" t="str">
        <f t="shared" si="7"/>
        <v>OXSO</v>
      </c>
      <c r="K156">
        <f t="shared" si="8"/>
        <v>0</v>
      </c>
    </row>
    <row r="157" spans="1:11" x14ac:dyDescent="0.15">
      <c r="A157" t="s">
        <v>403</v>
      </c>
      <c r="B157" t="s">
        <v>410</v>
      </c>
      <c r="C157" t="s">
        <v>419</v>
      </c>
      <c r="D157" t="s">
        <v>420</v>
      </c>
      <c r="E157" t="s">
        <v>506</v>
      </c>
      <c r="F157" t="s">
        <v>421</v>
      </c>
      <c r="G157" t="s">
        <v>510</v>
      </c>
      <c r="H157" t="str">
        <f t="shared" si="7"/>
        <v>OXSO</v>
      </c>
      <c r="K157">
        <f t="shared" si="8"/>
        <v>0</v>
      </c>
    </row>
    <row r="158" spans="1:11" x14ac:dyDescent="0.15">
      <c r="A158" t="s">
        <v>403</v>
      </c>
      <c r="B158" t="s">
        <v>410</v>
      </c>
      <c r="C158" t="s">
        <v>419</v>
      </c>
      <c r="D158" t="s">
        <v>420</v>
      </c>
      <c r="E158" t="s">
        <v>506</v>
      </c>
      <c r="F158" t="s">
        <v>433</v>
      </c>
      <c r="G158" t="s">
        <v>515</v>
      </c>
      <c r="H158" t="str">
        <f t="shared" si="7"/>
        <v>OXSO</v>
      </c>
      <c r="K158">
        <f t="shared" si="8"/>
        <v>0</v>
      </c>
    </row>
    <row r="159" spans="1:11" x14ac:dyDescent="0.15">
      <c r="A159" t="s">
        <v>403</v>
      </c>
      <c r="B159" t="s">
        <v>410</v>
      </c>
      <c r="C159" t="s">
        <v>419</v>
      </c>
      <c r="D159" t="s">
        <v>420</v>
      </c>
      <c r="E159" t="s">
        <v>520</v>
      </c>
      <c r="F159" t="s">
        <v>421</v>
      </c>
      <c r="G159" t="s">
        <v>522</v>
      </c>
      <c r="H159" t="str">
        <f t="shared" si="7"/>
        <v>OXSO</v>
      </c>
      <c r="K159">
        <f t="shared" si="8"/>
        <v>0</v>
      </c>
    </row>
    <row r="160" spans="1:11" x14ac:dyDescent="0.15">
      <c r="A160" t="s">
        <v>403</v>
      </c>
      <c r="B160" t="s">
        <v>410</v>
      </c>
      <c r="C160" t="s">
        <v>419</v>
      </c>
      <c r="D160" t="s">
        <v>420</v>
      </c>
      <c r="E160" t="s">
        <v>520</v>
      </c>
      <c r="F160" t="s">
        <v>433</v>
      </c>
      <c r="G160" t="s">
        <v>530</v>
      </c>
      <c r="H160" t="str">
        <f t="shared" si="7"/>
        <v>OXSO</v>
      </c>
      <c r="K160">
        <f t="shared" si="8"/>
        <v>0</v>
      </c>
    </row>
    <row r="161" spans="1:11" x14ac:dyDescent="0.15">
      <c r="A161" t="s">
        <v>403</v>
      </c>
      <c r="B161" t="s">
        <v>410</v>
      </c>
      <c r="C161" t="s">
        <v>419</v>
      </c>
      <c r="D161" t="s">
        <v>420</v>
      </c>
      <c r="E161" t="s">
        <v>534</v>
      </c>
      <c r="F161" t="s">
        <v>421</v>
      </c>
      <c r="G161" t="s">
        <v>538</v>
      </c>
      <c r="H161" t="str">
        <f t="shared" si="7"/>
        <v>OXSO</v>
      </c>
      <c r="K161">
        <f t="shared" si="8"/>
        <v>0</v>
      </c>
    </row>
    <row r="162" spans="1:11" x14ac:dyDescent="0.15">
      <c r="A162" t="s">
        <v>403</v>
      </c>
      <c r="B162" t="s">
        <v>410</v>
      </c>
      <c r="C162" t="s">
        <v>419</v>
      </c>
      <c r="D162" t="s">
        <v>420</v>
      </c>
      <c r="E162" t="s">
        <v>534</v>
      </c>
      <c r="F162" t="s">
        <v>433</v>
      </c>
      <c r="G162" t="s">
        <v>545</v>
      </c>
      <c r="H162" t="str">
        <f t="shared" si="7"/>
        <v>OXSO</v>
      </c>
      <c r="K162">
        <f t="shared" si="8"/>
        <v>0</v>
      </c>
    </row>
    <row r="163" spans="1:11" x14ac:dyDescent="0.15">
      <c r="A163" t="s">
        <v>403</v>
      </c>
      <c r="B163" t="s">
        <v>410</v>
      </c>
      <c r="C163" t="s">
        <v>419</v>
      </c>
      <c r="D163" t="s">
        <v>420</v>
      </c>
      <c r="E163" t="s">
        <v>549</v>
      </c>
      <c r="F163" t="s">
        <v>421</v>
      </c>
      <c r="G163" t="s">
        <v>553</v>
      </c>
      <c r="H163" t="str">
        <f t="shared" si="7"/>
        <v>OXSO</v>
      </c>
      <c r="K163">
        <f t="shared" si="8"/>
        <v>0</v>
      </c>
    </row>
    <row r="164" spans="1:11" x14ac:dyDescent="0.15">
      <c r="A164" t="s">
        <v>403</v>
      </c>
      <c r="B164" t="s">
        <v>410</v>
      </c>
      <c r="C164" t="s">
        <v>419</v>
      </c>
      <c r="D164" t="s">
        <v>420</v>
      </c>
      <c r="E164" t="s">
        <v>549</v>
      </c>
      <c r="F164" t="s">
        <v>433</v>
      </c>
      <c r="G164" t="s">
        <v>558</v>
      </c>
      <c r="H164" t="str">
        <f t="shared" si="7"/>
        <v>OXSO</v>
      </c>
      <c r="K164">
        <f t="shared" si="8"/>
        <v>0</v>
      </c>
    </row>
    <row r="165" spans="1:11" x14ac:dyDescent="0.15">
      <c r="A165" t="s">
        <v>403</v>
      </c>
      <c r="B165" t="s">
        <v>410</v>
      </c>
      <c r="C165" t="s">
        <v>419</v>
      </c>
      <c r="D165" t="s">
        <v>420</v>
      </c>
      <c r="E165" t="s">
        <v>563</v>
      </c>
      <c r="F165" t="s">
        <v>421</v>
      </c>
      <c r="G165" t="s">
        <v>567</v>
      </c>
      <c r="H165" t="str">
        <f t="shared" si="7"/>
        <v>OXSO</v>
      </c>
      <c r="K165">
        <f t="shared" si="8"/>
        <v>0</v>
      </c>
    </row>
    <row r="166" spans="1:11" x14ac:dyDescent="0.15">
      <c r="A166" t="s">
        <v>403</v>
      </c>
      <c r="B166" t="s">
        <v>410</v>
      </c>
      <c r="C166" t="s">
        <v>419</v>
      </c>
      <c r="D166" t="s">
        <v>420</v>
      </c>
      <c r="E166" t="s">
        <v>563</v>
      </c>
      <c r="F166" t="s">
        <v>433</v>
      </c>
      <c r="G166" t="s">
        <v>574</v>
      </c>
      <c r="H166" t="str">
        <f t="shared" si="7"/>
        <v>OXSO</v>
      </c>
      <c r="K166">
        <f t="shared" si="8"/>
        <v>0</v>
      </c>
    </row>
    <row r="167" spans="1:11" x14ac:dyDescent="0.15">
      <c r="A167" t="s">
        <v>403</v>
      </c>
      <c r="B167" t="s">
        <v>410</v>
      </c>
      <c r="C167" t="s">
        <v>419</v>
      </c>
      <c r="D167" t="s">
        <v>420</v>
      </c>
      <c r="E167" t="s">
        <v>578</v>
      </c>
      <c r="F167" t="s">
        <v>421</v>
      </c>
      <c r="G167" t="s">
        <v>580</v>
      </c>
      <c r="H167" t="str">
        <f t="shared" si="7"/>
        <v>OXSO</v>
      </c>
      <c r="K167">
        <f t="shared" si="8"/>
        <v>0</v>
      </c>
    </row>
    <row r="168" spans="1:11" x14ac:dyDescent="0.15">
      <c r="A168" t="s">
        <v>403</v>
      </c>
      <c r="B168" t="s">
        <v>410</v>
      </c>
      <c r="C168" t="s">
        <v>419</v>
      </c>
      <c r="D168" t="s">
        <v>420</v>
      </c>
      <c r="E168" t="s">
        <v>578</v>
      </c>
      <c r="F168" t="s">
        <v>433</v>
      </c>
      <c r="G168" t="s">
        <v>586</v>
      </c>
      <c r="H168" t="str">
        <f t="shared" si="7"/>
        <v>OXSO</v>
      </c>
      <c r="K168">
        <f t="shared" si="8"/>
        <v>0</v>
      </c>
    </row>
    <row r="169" spans="1:11" x14ac:dyDescent="0.15">
      <c r="A169" t="s">
        <v>403</v>
      </c>
      <c r="B169" t="s">
        <v>410</v>
      </c>
      <c r="C169" t="s">
        <v>419</v>
      </c>
      <c r="D169" t="s">
        <v>420</v>
      </c>
      <c r="E169" t="s">
        <v>591</v>
      </c>
      <c r="F169" t="s">
        <v>421</v>
      </c>
      <c r="G169" t="s">
        <v>595</v>
      </c>
      <c r="H169" t="str">
        <f t="shared" si="7"/>
        <v>OXSO</v>
      </c>
      <c r="K169">
        <f t="shared" si="8"/>
        <v>0</v>
      </c>
    </row>
    <row r="170" spans="1:11" x14ac:dyDescent="0.15">
      <c r="A170" t="s">
        <v>403</v>
      </c>
      <c r="B170" t="s">
        <v>410</v>
      </c>
      <c r="C170" t="s">
        <v>419</v>
      </c>
      <c r="D170" t="s">
        <v>420</v>
      </c>
      <c r="E170" t="s">
        <v>591</v>
      </c>
      <c r="F170" t="s">
        <v>433</v>
      </c>
      <c r="G170" t="s">
        <v>600</v>
      </c>
      <c r="H170" t="str">
        <f t="shared" si="7"/>
        <v>OXSO</v>
      </c>
      <c r="K170">
        <f t="shared" si="8"/>
        <v>0</v>
      </c>
    </row>
    <row r="171" spans="1:11" x14ac:dyDescent="0.15">
      <c r="A171" t="s">
        <v>403</v>
      </c>
      <c r="B171" t="s">
        <v>410</v>
      </c>
      <c r="C171" t="s">
        <v>419</v>
      </c>
      <c r="D171" t="s">
        <v>420</v>
      </c>
      <c r="E171" t="s">
        <v>605</v>
      </c>
      <c r="F171" t="s">
        <v>421</v>
      </c>
      <c r="G171" t="s">
        <v>607</v>
      </c>
      <c r="H171" t="str">
        <f t="shared" si="7"/>
        <v>OXSO</v>
      </c>
      <c r="K171">
        <f t="shared" si="8"/>
        <v>0</v>
      </c>
    </row>
    <row r="172" spans="1:11" x14ac:dyDescent="0.15">
      <c r="A172" t="s">
        <v>403</v>
      </c>
      <c r="B172" t="s">
        <v>410</v>
      </c>
      <c r="C172" t="s">
        <v>419</v>
      </c>
      <c r="D172" t="s">
        <v>420</v>
      </c>
      <c r="E172" t="s">
        <v>605</v>
      </c>
      <c r="F172" t="s">
        <v>433</v>
      </c>
      <c r="G172" t="s">
        <v>613</v>
      </c>
      <c r="H172" t="str">
        <f t="shared" si="7"/>
        <v>OXSO</v>
      </c>
      <c r="K172">
        <f t="shared" si="8"/>
        <v>0</v>
      </c>
    </row>
    <row r="173" spans="1:11" x14ac:dyDescent="0.15">
      <c r="A173" t="s">
        <v>403</v>
      </c>
      <c r="B173" t="s">
        <v>410</v>
      </c>
      <c r="C173" t="s">
        <v>419</v>
      </c>
      <c r="D173" t="s">
        <v>420</v>
      </c>
      <c r="E173" t="s">
        <v>617</v>
      </c>
      <c r="F173" t="s">
        <v>421</v>
      </c>
      <c r="G173" t="s">
        <v>620</v>
      </c>
      <c r="H173" t="str">
        <f t="shared" si="7"/>
        <v>OXSO</v>
      </c>
      <c r="K173">
        <f t="shared" si="8"/>
        <v>0</v>
      </c>
    </row>
    <row r="174" spans="1:11" x14ac:dyDescent="0.15">
      <c r="A174" t="s">
        <v>403</v>
      </c>
      <c r="B174" t="s">
        <v>410</v>
      </c>
      <c r="C174" t="s">
        <v>419</v>
      </c>
      <c r="D174" t="s">
        <v>420</v>
      </c>
      <c r="E174" t="s">
        <v>617</v>
      </c>
      <c r="F174" t="s">
        <v>433</v>
      </c>
      <c r="G174" t="s">
        <v>625</v>
      </c>
      <c r="H174" t="str">
        <f t="shared" si="7"/>
        <v>OXSO</v>
      </c>
      <c r="K174">
        <f t="shared" si="8"/>
        <v>0</v>
      </c>
    </row>
    <row r="175" spans="1:11" x14ac:dyDescent="0.15">
      <c r="A175" t="s">
        <v>403</v>
      </c>
      <c r="B175" t="s">
        <v>410</v>
      </c>
      <c r="C175" t="s">
        <v>419</v>
      </c>
      <c r="D175" t="s">
        <v>420</v>
      </c>
      <c r="E175" t="s">
        <v>629</v>
      </c>
      <c r="F175" t="s">
        <v>421</v>
      </c>
      <c r="G175" t="s">
        <v>631</v>
      </c>
      <c r="H175" t="str">
        <f t="shared" si="7"/>
        <v>OXSO</v>
      </c>
      <c r="K175">
        <f t="shared" si="8"/>
        <v>0</v>
      </c>
    </row>
    <row r="176" spans="1:11" x14ac:dyDescent="0.15">
      <c r="A176" t="s">
        <v>403</v>
      </c>
      <c r="B176" t="s">
        <v>410</v>
      </c>
      <c r="C176" t="s">
        <v>419</v>
      </c>
      <c r="D176" t="s">
        <v>420</v>
      </c>
      <c r="E176" t="s">
        <v>629</v>
      </c>
      <c r="F176" t="s">
        <v>433</v>
      </c>
      <c r="G176" t="s">
        <v>636</v>
      </c>
      <c r="H176" t="str">
        <f t="shared" si="7"/>
        <v>OXSO</v>
      </c>
      <c r="K176">
        <f t="shared" si="8"/>
        <v>0</v>
      </c>
    </row>
    <row r="177" spans="1:11" x14ac:dyDescent="0.15">
      <c r="A177" t="s">
        <v>403</v>
      </c>
      <c r="B177" t="s">
        <v>410</v>
      </c>
      <c r="C177" t="s">
        <v>419</v>
      </c>
      <c r="D177" t="s">
        <v>420</v>
      </c>
      <c r="E177" t="s">
        <v>640</v>
      </c>
      <c r="F177" t="s">
        <v>421</v>
      </c>
      <c r="G177" t="s">
        <v>642</v>
      </c>
      <c r="H177" t="str">
        <f t="shared" si="7"/>
        <v>OXSO</v>
      </c>
      <c r="K177">
        <f t="shared" si="8"/>
        <v>0</v>
      </c>
    </row>
    <row r="178" spans="1:11" x14ac:dyDescent="0.15">
      <c r="A178" t="s">
        <v>403</v>
      </c>
      <c r="B178" t="s">
        <v>410</v>
      </c>
      <c r="C178" t="s">
        <v>419</v>
      </c>
      <c r="D178" t="s">
        <v>420</v>
      </c>
      <c r="E178" t="s">
        <v>640</v>
      </c>
      <c r="F178" t="s">
        <v>433</v>
      </c>
      <c r="G178" t="s">
        <v>647</v>
      </c>
      <c r="H178" t="str">
        <f t="shared" si="7"/>
        <v>OXSO</v>
      </c>
      <c r="K178">
        <f t="shared" si="8"/>
        <v>0</v>
      </c>
    </row>
    <row r="179" spans="1:11" x14ac:dyDescent="0.15">
      <c r="A179" t="s">
        <v>403</v>
      </c>
      <c r="B179" t="s">
        <v>410</v>
      </c>
      <c r="C179" t="s">
        <v>419</v>
      </c>
      <c r="D179" t="s">
        <v>420</v>
      </c>
      <c r="E179" t="s">
        <v>651</v>
      </c>
      <c r="F179" t="s">
        <v>421</v>
      </c>
      <c r="G179" t="s">
        <v>653</v>
      </c>
      <c r="H179" t="str">
        <f t="shared" si="7"/>
        <v>OXSO</v>
      </c>
      <c r="K179">
        <f t="shared" si="8"/>
        <v>0</v>
      </c>
    </row>
    <row r="180" spans="1:11" x14ac:dyDescent="0.15">
      <c r="A180" t="s">
        <v>403</v>
      </c>
      <c r="B180" t="s">
        <v>410</v>
      </c>
      <c r="C180" t="s">
        <v>419</v>
      </c>
      <c r="D180" t="s">
        <v>420</v>
      </c>
      <c r="E180" t="s">
        <v>651</v>
      </c>
      <c r="F180" t="s">
        <v>433</v>
      </c>
      <c r="G180" t="s">
        <v>658</v>
      </c>
      <c r="H180" t="str">
        <f t="shared" si="7"/>
        <v>OXSO</v>
      </c>
      <c r="K180">
        <f t="shared" si="8"/>
        <v>0</v>
      </c>
    </row>
    <row r="181" spans="1:11" x14ac:dyDescent="0.15">
      <c r="A181" t="s">
        <v>403</v>
      </c>
      <c r="B181" t="s">
        <v>410</v>
      </c>
      <c r="C181" t="s">
        <v>419</v>
      </c>
      <c r="D181" t="s">
        <v>420</v>
      </c>
      <c r="E181" t="s">
        <v>662</v>
      </c>
      <c r="F181" t="s">
        <v>421</v>
      </c>
      <c r="G181" t="s">
        <v>665</v>
      </c>
      <c r="H181" t="str">
        <f t="shared" si="7"/>
        <v>OXSO</v>
      </c>
      <c r="K181">
        <f t="shared" si="8"/>
        <v>0</v>
      </c>
    </row>
    <row r="182" spans="1:11" x14ac:dyDescent="0.15">
      <c r="A182" t="s">
        <v>403</v>
      </c>
      <c r="B182" t="s">
        <v>410</v>
      </c>
      <c r="C182" t="s">
        <v>419</v>
      </c>
      <c r="D182" t="s">
        <v>420</v>
      </c>
      <c r="E182" t="s">
        <v>662</v>
      </c>
      <c r="F182" t="s">
        <v>433</v>
      </c>
      <c r="G182" t="s">
        <v>671</v>
      </c>
      <c r="H182" t="str">
        <f t="shared" si="7"/>
        <v>OXSO</v>
      </c>
      <c r="K182">
        <f t="shared" si="8"/>
        <v>0</v>
      </c>
    </row>
    <row r="183" spans="1:11" x14ac:dyDescent="0.15">
      <c r="A183" t="s">
        <v>403</v>
      </c>
      <c r="B183" t="s">
        <v>410</v>
      </c>
      <c r="C183" t="s">
        <v>419</v>
      </c>
      <c r="D183" t="s">
        <v>420</v>
      </c>
      <c r="E183" t="s">
        <v>675</v>
      </c>
      <c r="F183" t="s">
        <v>421</v>
      </c>
      <c r="G183" t="s">
        <v>677</v>
      </c>
      <c r="H183" t="str">
        <f t="shared" si="7"/>
        <v>OXSO</v>
      </c>
      <c r="K183">
        <f t="shared" si="8"/>
        <v>0</v>
      </c>
    </row>
    <row r="184" spans="1:11" x14ac:dyDescent="0.15">
      <c r="A184" t="s">
        <v>403</v>
      </c>
      <c r="B184" t="s">
        <v>410</v>
      </c>
      <c r="C184" t="s">
        <v>419</v>
      </c>
      <c r="D184" t="s">
        <v>420</v>
      </c>
      <c r="E184" t="s">
        <v>675</v>
      </c>
      <c r="F184" t="s">
        <v>433</v>
      </c>
      <c r="G184" t="s">
        <v>683</v>
      </c>
      <c r="H184" t="str">
        <f t="shared" si="7"/>
        <v>OXSO</v>
      </c>
      <c r="K184">
        <f t="shared" si="8"/>
        <v>0</v>
      </c>
    </row>
    <row r="185" spans="1:11" x14ac:dyDescent="0.15">
      <c r="A185" t="s">
        <v>403</v>
      </c>
      <c r="B185" t="s">
        <v>410</v>
      </c>
      <c r="C185" t="s">
        <v>419</v>
      </c>
      <c r="D185" t="s">
        <v>420</v>
      </c>
      <c r="E185" t="s">
        <v>687</v>
      </c>
      <c r="F185" t="s">
        <v>421</v>
      </c>
      <c r="G185" t="s">
        <v>689</v>
      </c>
      <c r="H185" t="str">
        <f t="shared" si="7"/>
        <v>OXSO</v>
      </c>
      <c r="K185">
        <f t="shared" si="8"/>
        <v>0</v>
      </c>
    </row>
    <row r="186" spans="1:11" x14ac:dyDescent="0.15">
      <c r="A186" t="s">
        <v>403</v>
      </c>
      <c r="B186" t="s">
        <v>410</v>
      </c>
      <c r="C186" t="s">
        <v>419</v>
      </c>
      <c r="D186" t="s">
        <v>420</v>
      </c>
      <c r="E186" t="s">
        <v>687</v>
      </c>
      <c r="F186" t="s">
        <v>433</v>
      </c>
      <c r="G186" t="s">
        <v>694</v>
      </c>
      <c r="H186" t="str">
        <f t="shared" si="7"/>
        <v>OXSO</v>
      </c>
      <c r="K186">
        <f t="shared" si="8"/>
        <v>0</v>
      </c>
    </row>
    <row r="187" spans="1:11" x14ac:dyDescent="0.15">
      <c r="A187" t="s">
        <v>403</v>
      </c>
      <c r="B187" t="s">
        <v>410</v>
      </c>
      <c r="C187" t="s">
        <v>419</v>
      </c>
      <c r="D187" t="s">
        <v>420</v>
      </c>
      <c r="E187" t="s">
        <v>698</v>
      </c>
      <c r="F187" t="s">
        <v>421</v>
      </c>
      <c r="G187" t="s">
        <v>700</v>
      </c>
      <c r="H187" t="str">
        <f t="shared" si="7"/>
        <v>OXSO</v>
      </c>
      <c r="K187">
        <f t="shared" si="8"/>
        <v>0</v>
      </c>
    </row>
    <row r="188" spans="1:11" x14ac:dyDescent="0.15">
      <c r="A188" t="s">
        <v>403</v>
      </c>
      <c r="B188" t="s">
        <v>410</v>
      </c>
      <c r="C188" t="s">
        <v>419</v>
      </c>
      <c r="D188" t="s">
        <v>420</v>
      </c>
      <c r="E188" t="s">
        <v>698</v>
      </c>
      <c r="F188" t="s">
        <v>433</v>
      </c>
      <c r="G188" t="s">
        <v>706</v>
      </c>
      <c r="H188" t="str">
        <f t="shared" si="7"/>
        <v>OXSO</v>
      </c>
      <c r="K188">
        <f t="shared" si="8"/>
        <v>0</v>
      </c>
    </row>
    <row r="189" spans="1:11" x14ac:dyDescent="0.15">
      <c r="A189" t="s">
        <v>403</v>
      </c>
      <c r="B189" t="s">
        <v>410</v>
      </c>
      <c r="C189" t="s">
        <v>419</v>
      </c>
      <c r="D189" t="s">
        <v>420</v>
      </c>
      <c r="E189" t="s">
        <v>710</v>
      </c>
      <c r="F189" t="s">
        <v>421</v>
      </c>
      <c r="G189" t="s">
        <v>713</v>
      </c>
      <c r="H189" t="str">
        <f t="shared" si="7"/>
        <v>OXSO</v>
      </c>
      <c r="K189">
        <f t="shared" si="8"/>
        <v>0</v>
      </c>
    </row>
    <row r="190" spans="1:11" x14ac:dyDescent="0.15">
      <c r="A190" t="s">
        <v>403</v>
      </c>
      <c r="B190" t="s">
        <v>410</v>
      </c>
      <c r="C190" t="s">
        <v>419</v>
      </c>
      <c r="D190" t="s">
        <v>420</v>
      </c>
      <c r="E190" t="s">
        <v>710</v>
      </c>
      <c r="F190" t="s">
        <v>433</v>
      </c>
      <c r="G190" t="s">
        <v>719</v>
      </c>
      <c r="H190" t="str">
        <f t="shared" si="7"/>
        <v>OXSO</v>
      </c>
      <c r="K190">
        <f t="shared" si="8"/>
        <v>0</v>
      </c>
    </row>
    <row r="191" spans="1:11" x14ac:dyDescent="0.15">
      <c r="A191" s="134" t="s">
        <v>403</v>
      </c>
      <c r="B191" s="134" t="s">
        <v>410</v>
      </c>
      <c r="C191" s="134" t="s">
        <v>419</v>
      </c>
      <c r="D191" s="134" t="s">
        <v>420</v>
      </c>
      <c r="E191" s="134" t="s">
        <v>723</v>
      </c>
      <c r="F191" s="134" t="s">
        <v>421</v>
      </c>
      <c r="G191" s="134" t="s">
        <v>726</v>
      </c>
      <c r="H191" t="str">
        <f t="shared" si="7"/>
        <v>OXSO</v>
      </c>
      <c r="K191">
        <f t="shared" si="8"/>
        <v>0</v>
      </c>
    </row>
    <row r="192" spans="1:11" x14ac:dyDescent="0.15">
      <c r="A192" s="134" t="s">
        <v>403</v>
      </c>
      <c r="B192" s="134" t="s">
        <v>410</v>
      </c>
      <c r="C192" s="134" t="s">
        <v>419</v>
      </c>
      <c r="D192" s="134" t="s">
        <v>420</v>
      </c>
      <c r="E192" s="134" t="s">
        <v>723</v>
      </c>
      <c r="F192" s="134" t="s">
        <v>433</v>
      </c>
      <c r="G192" s="134" t="s">
        <v>731</v>
      </c>
      <c r="H192" t="str">
        <f t="shared" si="7"/>
        <v>OXSO</v>
      </c>
      <c r="K192">
        <f t="shared" si="8"/>
        <v>0</v>
      </c>
    </row>
    <row r="193" spans="1:11" x14ac:dyDescent="0.15">
      <c r="A193" t="s">
        <v>403</v>
      </c>
      <c r="B193" t="s">
        <v>414</v>
      </c>
      <c r="C193" t="s">
        <v>415</v>
      </c>
      <c r="D193" t="s">
        <v>416</v>
      </c>
      <c r="E193" t="s">
        <v>407</v>
      </c>
      <c r="F193" t="s">
        <v>417</v>
      </c>
      <c r="G193" t="s">
        <v>418</v>
      </c>
      <c r="H193" t="str">
        <f t="shared" ref="H193:H256" si="9">MID(F193,10,4)</f>
        <v>NTRI</v>
      </c>
      <c r="K193">
        <f t="shared" si="8"/>
        <v>0</v>
      </c>
    </row>
    <row r="194" spans="1:11" x14ac:dyDescent="0.15">
      <c r="A194" t="s">
        <v>403</v>
      </c>
      <c r="B194" t="s">
        <v>414</v>
      </c>
      <c r="C194" t="s">
        <v>415</v>
      </c>
      <c r="D194" t="s">
        <v>416</v>
      </c>
      <c r="E194" t="s">
        <v>407</v>
      </c>
      <c r="F194" t="s">
        <v>431</v>
      </c>
      <c r="G194" t="s">
        <v>432</v>
      </c>
      <c r="H194" t="str">
        <f t="shared" si="9"/>
        <v>NTRI</v>
      </c>
      <c r="K194">
        <f t="shared" ref="K194:K243" si="10">J194*1</f>
        <v>0</v>
      </c>
    </row>
    <row r="195" spans="1:11" x14ac:dyDescent="0.15">
      <c r="A195" t="s">
        <v>403</v>
      </c>
      <c r="B195" t="s">
        <v>414</v>
      </c>
      <c r="C195" t="s">
        <v>415</v>
      </c>
      <c r="D195" t="s">
        <v>416</v>
      </c>
      <c r="E195" t="s">
        <v>440</v>
      </c>
      <c r="F195" t="s">
        <v>417</v>
      </c>
      <c r="G195" t="s">
        <v>443</v>
      </c>
      <c r="H195" t="str">
        <f t="shared" si="9"/>
        <v>NTRI</v>
      </c>
      <c r="K195">
        <f t="shared" si="10"/>
        <v>0</v>
      </c>
    </row>
    <row r="196" spans="1:11" x14ac:dyDescent="0.15">
      <c r="A196" t="s">
        <v>403</v>
      </c>
      <c r="B196" t="s">
        <v>414</v>
      </c>
      <c r="C196" t="s">
        <v>415</v>
      </c>
      <c r="D196" t="s">
        <v>416</v>
      </c>
      <c r="E196" t="s">
        <v>440</v>
      </c>
      <c r="F196" t="s">
        <v>431</v>
      </c>
      <c r="G196" t="s">
        <v>449</v>
      </c>
      <c r="H196" t="str">
        <f t="shared" si="9"/>
        <v>NTRI</v>
      </c>
      <c r="K196">
        <f t="shared" si="10"/>
        <v>0</v>
      </c>
    </row>
    <row r="197" spans="1:11" x14ac:dyDescent="0.15">
      <c r="A197" t="s">
        <v>403</v>
      </c>
      <c r="B197" t="s">
        <v>414</v>
      </c>
      <c r="C197" t="s">
        <v>415</v>
      </c>
      <c r="D197" t="s">
        <v>416</v>
      </c>
      <c r="E197" t="s">
        <v>453</v>
      </c>
      <c r="F197" t="s">
        <v>417</v>
      </c>
      <c r="G197" t="s">
        <v>456</v>
      </c>
      <c r="H197" t="str">
        <f t="shared" si="9"/>
        <v>NTRI</v>
      </c>
      <c r="K197">
        <f t="shared" si="10"/>
        <v>0</v>
      </c>
    </row>
    <row r="198" spans="1:11" x14ac:dyDescent="0.15">
      <c r="A198" t="s">
        <v>403</v>
      </c>
      <c r="B198" t="s">
        <v>414</v>
      </c>
      <c r="C198" t="s">
        <v>415</v>
      </c>
      <c r="D198" t="s">
        <v>416</v>
      </c>
      <c r="E198" t="s">
        <v>453</v>
      </c>
      <c r="F198" t="s">
        <v>431</v>
      </c>
      <c r="G198" t="s">
        <v>462</v>
      </c>
      <c r="H198" t="str">
        <f t="shared" si="9"/>
        <v>NTRI</v>
      </c>
      <c r="K198">
        <f t="shared" si="10"/>
        <v>0</v>
      </c>
    </row>
    <row r="199" spans="1:11" x14ac:dyDescent="0.15">
      <c r="A199" t="s">
        <v>403</v>
      </c>
      <c r="B199" t="s">
        <v>414</v>
      </c>
      <c r="C199" t="s">
        <v>415</v>
      </c>
      <c r="D199" t="s">
        <v>416</v>
      </c>
      <c r="E199" t="s">
        <v>466</v>
      </c>
      <c r="F199" t="s">
        <v>417</v>
      </c>
      <c r="G199" t="s">
        <v>469</v>
      </c>
      <c r="H199" t="str">
        <f t="shared" si="9"/>
        <v>NTRI</v>
      </c>
      <c r="K199">
        <f t="shared" si="10"/>
        <v>0</v>
      </c>
    </row>
    <row r="200" spans="1:11" x14ac:dyDescent="0.15">
      <c r="A200" t="s">
        <v>403</v>
      </c>
      <c r="B200" t="s">
        <v>414</v>
      </c>
      <c r="C200" t="s">
        <v>415</v>
      </c>
      <c r="D200" t="s">
        <v>416</v>
      </c>
      <c r="E200" t="s">
        <v>466</v>
      </c>
      <c r="F200" t="s">
        <v>431</v>
      </c>
      <c r="G200" t="s">
        <v>476</v>
      </c>
      <c r="H200" t="str">
        <f t="shared" si="9"/>
        <v>NTRI</v>
      </c>
      <c r="K200">
        <f t="shared" si="10"/>
        <v>0</v>
      </c>
    </row>
    <row r="201" spans="1:11" x14ac:dyDescent="0.15">
      <c r="A201" t="s">
        <v>403</v>
      </c>
      <c r="B201" t="s">
        <v>414</v>
      </c>
      <c r="C201" t="s">
        <v>415</v>
      </c>
      <c r="D201" t="s">
        <v>416</v>
      </c>
      <c r="E201" t="s">
        <v>480</v>
      </c>
      <c r="F201" t="s">
        <v>417</v>
      </c>
      <c r="G201" t="s">
        <v>483</v>
      </c>
      <c r="H201" t="str">
        <f t="shared" si="9"/>
        <v>NTRI</v>
      </c>
      <c r="K201">
        <f t="shared" si="10"/>
        <v>0</v>
      </c>
    </row>
    <row r="202" spans="1:11" x14ac:dyDescent="0.15">
      <c r="A202" t="s">
        <v>403</v>
      </c>
      <c r="B202" t="s">
        <v>414</v>
      </c>
      <c r="C202" t="s">
        <v>415</v>
      </c>
      <c r="D202" t="s">
        <v>416</v>
      </c>
      <c r="E202" t="s">
        <v>480</v>
      </c>
      <c r="F202" t="s">
        <v>431</v>
      </c>
      <c r="G202" t="s">
        <v>489</v>
      </c>
      <c r="H202" t="str">
        <f t="shared" si="9"/>
        <v>NTRI</v>
      </c>
      <c r="K202">
        <f t="shared" si="10"/>
        <v>0</v>
      </c>
    </row>
    <row r="203" spans="1:11" x14ac:dyDescent="0.15">
      <c r="A203" t="s">
        <v>403</v>
      </c>
      <c r="B203" t="s">
        <v>414</v>
      </c>
      <c r="C203" t="s">
        <v>415</v>
      </c>
      <c r="D203" t="s">
        <v>416</v>
      </c>
      <c r="E203" t="s">
        <v>493</v>
      </c>
      <c r="F203" t="s">
        <v>417</v>
      </c>
      <c r="G203" t="s">
        <v>496</v>
      </c>
      <c r="H203" t="str">
        <f t="shared" si="9"/>
        <v>NTRI</v>
      </c>
      <c r="K203">
        <f t="shared" si="10"/>
        <v>0</v>
      </c>
    </row>
    <row r="204" spans="1:11" x14ac:dyDescent="0.15">
      <c r="A204" t="s">
        <v>403</v>
      </c>
      <c r="B204" t="s">
        <v>414</v>
      </c>
      <c r="C204" t="s">
        <v>415</v>
      </c>
      <c r="D204" t="s">
        <v>416</v>
      </c>
      <c r="E204" t="s">
        <v>493</v>
      </c>
      <c r="F204" t="s">
        <v>431</v>
      </c>
      <c r="G204" t="s">
        <v>502</v>
      </c>
      <c r="H204" t="str">
        <f t="shared" si="9"/>
        <v>NTRI</v>
      </c>
      <c r="K204">
        <f t="shared" si="10"/>
        <v>0</v>
      </c>
    </row>
    <row r="205" spans="1:11" x14ac:dyDescent="0.15">
      <c r="A205" t="s">
        <v>403</v>
      </c>
      <c r="B205" t="s">
        <v>414</v>
      </c>
      <c r="C205" t="s">
        <v>415</v>
      </c>
      <c r="D205" t="s">
        <v>416</v>
      </c>
      <c r="E205" t="s">
        <v>506</v>
      </c>
      <c r="F205" t="s">
        <v>417</v>
      </c>
      <c r="G205" t="s">
        <v>509</v>
      </c>
      <c r="H205" t="str">
        <f t="shared" si="9"/>
        <v>NTRI</v>
      </c>
      <c r="K205">
        <f t="shared" si="10"/>
        <v>0</v>
      </c>
    </row>
    <row r="206" spans="1:11" x14ac:dyDescent="0.15">
      <c r="A206" t="s">
        <v>403</v>
      </c>
      <c r="B206" t="s">
        <v>414</v>
      </c>
      <c r="C206" t="s">
        <v>415</v>
      </c>
      <c r="D206" t="s">
        <v>416</v>
      </c>
      <c r="E206" t="s">
        <v>506</v>
      </c>
      <c r="F206" t="s">
        <v>431</v>
      </c>
      <c r="G206" t="s">
        <v>516</v>
      </c>
      <c r="H206" t="str">
        <f t="shared" si="9"/>
        <v>NTRI</v>
      </c>
      <c r="K206">
        <f t="shared" si="10"/>
        <v>0</v>
      </c>
    </row>
    <row r="207" spans="1:11" x14ac:dyDescent="0.15">
      <c r="A207" t="s">
        <v>403</v>
      </c>
      <c r="B207" t="s">
        <v>414</v>
      </c>
      <c r="C207" t="s">
        <v>415</v>
      </c>
      <c r="D207" t="s">
        <v>416</v>
      </c>
      <c r="E207" t="s">
        <v>520</v>
      </c>
      <c r="F207" t="s">
        <v>417</v>
      </c>
      <c r="G207" t="s">
        <v>523</v>
      </c>
      <c r="H207" t="str">
        <f t="shared" si="9"/>
        <v>NTRI</v>
      </c>
      <c r="K207">
        <f t="shared" si="10"/>
        <v>0</v>
      </c>
    </row>
    <row r="208" spans="1:11" x14ac:dyDescent="0.15">
      <c r="A208" t="s">
        <v>403</v>
      </c>
      <c r="B208" t="s">
        <v>414</v>
      </c>
      <c r="C208" t="s">
        <v>415</v>
      </c>
      <c r="D208" t="s">
        <v>416</v>
      </c>
      <c r="E208" t="s">
        <v>520</v>
      </c>
      <c r="F208" t="s">
        <v>431</v>
      </c>
      <c r="G208" t="s">
        <v>529</v>
      </c>
      <c r="H208" t="str">
        <f t="shared" si="9"/>
        <v>NTRI</v>
      </c>
      <c r="K208">
        <f t="shared" si="10"/>
        <v>0</v>
      </c>
    </row>
    <row r="209" spans="1:11" x14ac:dyDescent="0.15">
      <c r="A209" t="s">
        <v>403</v>
      </c>
      <c r="B209" t="s">
        <v>414</v>
      </c>
      <c r="C209" t="s">
        <v>415</v>
      </c>
      <c r="D209" t="s">
        <v>416</v>
      </c>
      <c r="E209" t="s">
        <v>534</v>
      </c>
      <c r="F209" t="s">
        <v>417</v>
      </c>
      <c r="G209" t="s">
        <v>537</v>
      </c>
      <c r="H209" t="str">
        <f t="shared" si="9"/>
        <v>NTRI</v>
      </c>
      <c r="K209">
        <f t="shared" si="10"/>
        <v>0</v>
      </c>
    </row>
    <row r="210" spans="1:11" x14ac:dyDescent="0.15">
      <c r="A210" t="s">
        <v>403</v>
      </c>
      <c r="B210" t="s">
        <v>414</v>
      </c>
      <c r="C210" t="s">
        <v>415</v>
      </c>
      <c r="D210" t="s">
        <v>416</v>
      </c>
      <c r="E210" t="s">
        <v>534</v>
      </c>
      <c r="F210" t="s">
        <v>431</v>
      </c>
      <c r="G210" t="s">
        <v>544</v>
      </c>
      <c r="H210" t="str">
        <f t="shared" si="9"/>
        <v>NTRI</v>
      </c>
      <c r="K210">
        <f t="shared" si="10"/>
        <v>0</v>
      </c>
    </row>
    <row r="211" spans="1:11" x14ac:dyDescent="0.15">
      <c r="A211" t="s">
        <v>403</v>
      </c>
      <c r="B211" t="s">
        <v>414</v>
      </c>
      <c r="C211" t="s">
        <v>415</v>
      </c>
      <c r="D211" t="s">
        <v>416</v>
      </c>
      <c r="E211" t="s">
        <v>549</v>
      </c>
      <c r="F211" t="s">
        <v>417</v>
      </c>
      <c r="G211" t="s">
        <v>552</v>
      </c>
      <c r="H211" t="str">
        <f t="shared" si="9"/>
        <v>NTRI</v>
      </c>
      <c r="K211">
        <f t="shared" si="10"/>
        <v>0</v>
      </c>
    </row>
    <row r="212" spans="1:11" x14ac:dyDescent="0.15">
      <c r="A212" t="s">
        <v>403</v>
      </c>
      <c r="B212" t="s">
        <v>414</v>
      </c>
      <c r="C212" t="s">
        <v>415</v>
      </c>
      <c r="D212" t="s">
        <v>416</v>
      </c>
      <c r="E212" t="s">
        <v>549</v>
      </c>
      <c r="F212" t="s">
        <v>431</v>
      </c>
      <c r="G212" t="s">
        <v>559</v>
      </c>
      <c r="H212" t="str">
        <f t="shared" si="9"/>
        <v>NTRI</v>
      </c>
      <c r="K212">
        <f t="shared" si="10"/>
        <v>0</v>
      </c>
    </row>
    <row r="213" spans="1:11" x14ac:dyDescent="0.15">
      <c r="A213" t="s">
        <v>403</v>
      </c>
      <c r="B213" t="s">
        <v>414</v>
      </c>
      <c r="C213" t="s">
        <v>415</v>
      </c>
      <c r="D213" t="s">
        <v>416</v>
      </c>
      <c r="E213" t="s">
        <v>563</v>
      </c>
      <c r="F213" t="s">
        <v>417</v>
      </c>
      <c r="G213" t="s">
        <v>566</v>
      </c>
      <c r="H213" t="str">
        <f t="shared" si="9"/>
        <v>NTRI</v>
      </c>
      <c r="K213">
        <f t="shared" si="10"/>
        <v>0</v>
      </c>
    </row>
    <row r="214" spans="1:11" x14ac:dyDescent="0.15">
      <c r="A214" t="s">
        <v>403</v>
      </c>
      <c r="B214" t="s">
        <v>414</v>
      </c>
      <c r="C214" t="s">
        <v>415</v>
      </c>
      <c r="D214" t="s">
        <v>416</v>
      </c>
      <c r="E214" t="s">
        <v>563</v>
      </c>
      <c r="F214" t="s">
        <v>431</v>
      </c>
      <c r="G214" t="s">
        <v>573</v>
      </c>
      <c r="H214" t="str">
        <f t="shared" si="9"/>
        <v>NTRI</v>
      </c>
      <c r="K214">
        <f t="shared" si="10"/>
        <v>0</v>
      </c>
    </row>
    <row r="215" spans="1:11" x14ac:dyDescent="0.15">
      <c r="A215" t="s">
        <v>403</v>
      </c>
      <c r="B215" t="s">
        <v>414</v>
      </c>
      <c r="C215" t="s">
        <v>415</v>
      </c>
      <c r="D215" t="s">
        <v>416</v>
      </c>
      <c r="E215" t="s">
        <v>578</v>
      </c>
      <c r="F215" t="s">
        <v>417</v>
      </c>
      <c r="G215" t="s">
        <v>581</v>
      </c>
      <c r="H215" t="str">
        <f t="shared" si="9"/>
        <v>NTRI</v>
      </c>
      <c r="K215">
        <f t="shared" si="10"/>
        <v>0</v>
      </c>
    </row>
    <row r="216" spans="1:11" x14ac:dyDescent="0.15">
      <c r="A216" t="s">
        <v>403</v>
      </c>
      <c r="B216" t="s">
        <v>414</v>
      </c>
      <c r="C216" t="s">
        <v>415</v>
      </c>
      <c r="D216" t="s">
        <v>416</v>
      </c>
      <c r="E216" t="s">
        <v>578</v>
      </c>
      <c r="F216" t="s">
        <v>431</v>
      </c>
      <c r="G216" t="s">
        <v>587</v>
      </c>
      <c r="H216" t="str">
        <f t="shared" si="9"/>
        <v>NTRI</v>
      </c>
      <c r="K216">
        <f t="shared" si="10"/>
        <v>0</v>
      </c>
    </row>
    <row r="217" spans="1:11" x14ac:dyDescent="0.15">
      <c r="A217" t="s">
        <v>403</v>
      </c>
      <c r="B217" t="s">
        <v>414</v>
      </c>
      <c r="C217" t="s">
        <v>415</v>
      </c>
      <c r="D217" t="s">
        <v>416</v>
      </c>
      <c r="E217" t="s">
        <v>591</v>
      </c>
      <c r="F217" t="s">
        <v>417</v>
      </c>
      <c r="G217" t="s">
        <v>594</v>
      </c>
      <c r="H217" t="str">
        <f t="shared" si="9"/>
        <v>NTRI</v>
      </c>
      <c r="K217">
        <f t="shared" si="10"/>
        <v>0</v>
      </c>
    </row>
    <row r="218" spans="1:11" x14ac:dyDescent="0.15">
      <c r="A218" t="s">
        <v>403</v>
      </c>
      <c r="B218" t="s">
        <v>414</v>
      </c>
      <c r="C218" t="s">
        <v>415</v>
      </c>
      <c r="D218" t="s">
        <v>416</v>
      </c>
      <c r="E218" t="s">
        <v>591</v>
      </c>
      <c r="F218" t="s">
        <v>431</v>
      </c>
      <c r="G218" t="s">
        <v>601</v>
      </c>
      <c r="H218" t="str">
        <f t="shared" si="9"/>
        <v>NTRI</v>
      </c>
      <c r="K218">
        <f t="shared" si="10"/>
        <v>0</v>
      </c>
    </row>
    <row r="219" spans="1:11" x14ac:dyDescent="0.15">
      <c r="A219" t="s">
        <v>403</v>
      </c>
      <c r="B219" t="s">
        <v>404</v>
      </c>
      <c r="C219" t="s">
        <v>405</v>
      </c>
      <c r="D219" t="s">
        <v>406</v>
      </c>
      <c r="E219" t="s">
        <v>407</v>
      </c>
      <c r="F219" t="s">
        <v>408</v>
      </c>
      <c r="G219" t="s">
        <v>409</v>
      </c>
      <c r="H219" t="str">
        <f t="shared" si="9"/>
        <v>DOX2</v>
      </c>
      <c r="K219">
        <f t="shared" si="10"/>
        <v>0</v>
      </c>
    </row>
    <row r="220" spans="1:11" x14ac:dyDescent="0.15">
      <c r="A220" t="s">
        <v>403</v>
      </c>
      <c r="B220" t="s">
        <v>410</v>
      </c>
      <c r="C220" t="s">
        <v>411</v>
      </c>
      <c r="D220" t="s">
        <v>412</v>
      </c>
      <c r="E220" t="s">
        <v>407</v>
      </c>
      <c r="F220" t="s">
        <v>408</v>
      </c>
      <c r="G220" t="s">
        <v>413</v>
      </c>
      <c r="H220" t="str">
        <f t="shared" si="9"/>
        <v>DOX2</v>
      </c>
      <c r="K220">
        <f t="shared" si="10"/>
        <v>0</v>
      </c>
    </row>
    <row r="221" spans="1:11" x14ac:dyDescent="0.15">
      <c r="A221" t="s">
        <v>403</v>
      </c>
      <c r="B221" t="s">
        <v>404</v>
      </c>
      <c r="C221" t="s">
        <v>405</v>
      </c>
      <c r="D221" t="s">
        <v>406</v>
      </c>
      <c r="E221" t="s">
        <v>407</v>
      </c>
      <c r="F221" t="s">
        <v>428</v>
      </c>
      <c r="G221" t="s">
        <v>429</v>
      </c>
      <c r="H221" t="str">
        <f t="shared" si="9"/>
        <v>DOX2</v>
      </c>
      <c r="K221">
        <f t="shared" si="10"/>
        <v>0</v>
      </c>
    </row>
    <row r="222" spans="1:11" x14ac:dyDescent="0.15">
      <c r="A222" t="s">
        <v>403</v>
      </c>
      <c r="B222" t="s">
        <v>410</v>
      </c>
      <c r="C222" t="s">
        <v>411</v>
      </c>
      <c r="D222" t="s">
        <v>412</v>
      </c>
      <c r="E222" t="s">
        <v>407</v>
      </c>
      <c r="F222" t="s">
        <v>428</v>
      </c>
      <c r="G222" t="s">
        <v>430</v>
      </c>
      <c r="H222" t="str">
        <f t="shared" si="9"/>
        <v>DOX2</v>
      </c>
      <c r="K222">
        <f t="shared" si="10"/>
        <v>0</v>
      </c>
    </row>
    <row r="223" spans="1:11" x14ac:dyDescent="0.15">
      <c r="A223" t="s">
        <v>403</v>
      </c>
      <c r="B223" t="s">
        <v>404</v>
      </c>
      <c r="C223" t="s">
        <v>405</v>
      </c>
      <c r="D223" t="s">
        <v>406</v>
      </c>
      <c r="E223" t="s">
        <v>440</v>
      </c>
      <c r="F223" t="s">
        <v>408</v>
      </c>
      <c r="G223" t="s">
        <v>441</v>
      </c>
      <c r="H223" t="str">
        <f t="shared" si="9"/>
        <v>DOX2</v>
      </c>
      <c r="K223">
        <f t="shared" si="10"/>
        <v>0</v>
      </c>
    </row>
    <row r="224" spans="1:11" x14ac:dyDescent="0.15">
      <c r="A224" t="s">
        <v>403</v>
      </c>
      <c r="B224" t="s">
        <v>410</v>
      </c>
      <c r="C224" t="s">
        <v>411</v>
      </c>
      <c r="D224" t="s">
        <v>412</v>
      </c>
      <c r="E224" t="s">
        <v>440</v>
      </c>
      <c r="F224" t="s">
        <v>408</v>
      </c>
      <c r="G224" t="s">
        <v>442</v>
      </c>
      <c r="H224" t="str">
        <f t="shared" si="9"/>
        <v>DOX2</v>
      </c>
      <c r="K224">
        <f t="shared" si="10"/>
        <v>0</v>
      </c>
    </row>
    <row r="225" spans="1:11" x14ac:dyDescent="0.15">
      <c r="A225" t="s">
        <v>403</v>
      </c>
      <c r="B225" t="s">
        <v>404</v>
      </c>
      <c r="C225" t="s">
        <v>405</v>
      </c>
      <c r="D225" t="s">
        <v>406</v>
      </c>
      <c r="E225" t="s">
        <v>440</v>
      </c>
      <c r="F225" t="s">
        <v>428</v>
      </c>
      <c r="G225" t="s">
        <v>447</v>
      </c>
      <c r="H225" t="str">
        <f t="shared" si="9"/>
        <v>DOX2</v>
      </c>
      <c r="K225">
        <f t="shared" si="10"/>
        <v>0</v>
      </c>
    </row>
    <row r="226" spans="1:11" x14ac:dyDescent="0.15">
      <c r="A226" t="s">
        <v>403</v>
      </c>
      <c r="B226" t="s">
        <v>410</v>
      </c>
      <c r="C226" t="s">
        <v>411</v>
      </c>
      <c r="D226" t="s">
        <v>412</v>
      </c>
      <c r="E226" t="s">
        <v>440</v>
      </c>
      <c r="F226" t="s">
        <v>428</v>
      </c>
      <c r="G226" t="s">
        <v>448</v>
      </c>
      <c r="H226" t="str">
        <f t="shared" si="9"/>
        <v>DOX2</v>
      </c>
      <c r="K226">
        <f t="shared" si="10"/>
        <v>0</v>
      </c>
    </row>
    <row r="227" spans="1:11" x14ac:dyDescent="0.15">
      <c r="A227" t="s">
        <v>403</v>
      </c>
      <c r="B227" t="s">
        <v>404</v>
      </c>
      <c r="C227" t="s">
        <v>405</v>
      </c>
      <c r="D227" t="s">
        <v>406</v>
      </c>
      <c r="E227" t="s">
        <v>453</v>
      </c>
      <c r="F227" t="s">
        <v>408</v>
      </c>
      <c r="G227" t="s">
        <v>454</v>
      </c>
      <c r="H227" t="str">
        <f t="shared" si="9"/>
        <v>DOX2</v>
      </c>
      <c r="K227">
        <f t="shared" si="10"/>
        <v>0</v>
      </c>
    </row>
    <row r="228" spans="1:11" x14ac:dyDescent="0.15">
      <c r="A228" t="s">
        <v>403</v>
      </c>
      <c r="B228" t="s">
        <v>410</v>
      </c>
      <c r="C228" t="s">
        <v>411</v>
      </c>
      <c r="D228" t="s">
        <v>412</v>
      </c>
      <c r="E228" t="s">
        <v>453</v>
      </c>
      <c r="F228" t="s">
        <v>408</v>
      </c>
      <c r="G228" t="s">
        <v>455</v>
      </c>
      <c r="H228" t="str">
        <f t="shared" si="9"/>
        <v>DOX2</v>
      </c>
      <c r="K228">
        <f t="shared" si="10"/>
        <v>0</v>
      </c>
    </row>
    <row r="229" spans="1:11" x14ac:dyDescent="0.15">
      <c r="A229" t="s">
        <v>403</v>
      </c>
      <c r="B229" t="s">
        <v>404</v>
      </c>
      <c r="C229" t="s">
        <v>405</v>
      </c>
      <c r="D229" t="s">
        <v>406</v>
      </c>
      <c r="E229" t="s">
        <v>453</v>
      </c>
      <c r="F229" t="s">
        <v>428</v>
      </c>
      <c r="G229" t="s">
        <v>460</v>
      </c>
      <c r="H229" t="str">
        <f t="shared" si="9"/>
        <v>DOX2</v>
      </c>
      <c r="K229">
        <f t="shared" si="10"/>
        <v>0</v>
      </c>
    </row>
    <row r="230" spans="1:11" x14ac:dyDescent="0.15">
      <c r="A230" t="s">
        <v>403</v>
      </c>
      <c r="B230" t="s">
        <v>410</v>
      </c>
      <c r="C230" t="s">
        <v>411</v>
      </c>
      <c r="D230" t="s">
        <v>412</v>
      </c>
      <c r="E230" t="s">
        <v>453</v>
      </c>
      <c r="F230" t="s">
        <v>428</v>
      </c>
      <c r="G230" t="s">
        <v>461</v>
      </c>
      <c r="H230" t="str">
        <f t="shared" si="9"/>
        <v>DOX2</v>
      </c>
      <c r="K230">
        <f t="shared" si="10"/>
        <v>0</v>
      </c>
    </row>
    <row r="231" spans="1:11" x14ac:dyDescent="0.15">
      <c r="A231" t="s">
        <v>403</v>
      </c>
      <c r="B231" t="s">
        <v>404</v>
      </c>
      <c r="C231" t="s">
        <v>405</v>
      </c>
      <c r="D231" t="s">
        <v>406</v>
      </c>
      <c r="E231" t="s">
        <v>466</v>
      </c>
      <c r="F231" t="s">
        <v>408</v>
      </c>
      <c r="G231" t="s">
        <v>467</v>
      </c>
      <c r="H231" t="str">
        <f t="shared" si="9"/>
        <v>DOX2</v>
      </c>
      <c r="K231">
        <f t="shared" si="10"/>
        <v>0</v>
      </c>
    </row>
    <row r="232" spans="1:11" x14ac:dyDescent="0.15">
      <c r="A232" t="s">
        <v>403</v>
      </c>
      <c r="B232" t="s">
        <v>410</v>
      </c>
      <c r="C232" t="s">
        <v>411</v>
      </c>
      <c r="D232" t="s">
        <v>412</v>
      </c>
      <c r="E232" t="s">
        <v>466</v>
      </c>
      <c r="F232" t="s">
        <v>408</v>
      </c>
      <c r="G232" t="s">
        <v>468</v>
      </c>
      <c r="H232" t="str">
        <f t="shared" si="9"/>
        <v>DOX2</v>
      </c>
      <c r="K232">
        <f t="shared" si="10"/>
        <v>0</v>
      </c>
    </row>
    <row r="233" spans="1:11" x14ac:dyDescent="0.15">
      <c r="A233" t="s">
        <v>403</v>
      </c>
      <c r="B233" t="s">
        <v>404</v>
      </c>
      <c r="C233" t="s">
        <v>405</v>
      </c>
      <c r="D233" t="s">
        <v>406</v>
      </c>
      <c r="E233" t="s">
        <v>466</v>
      </c>
      <c r="F233" t="s">
        <v>428</v>
      </c>
      <c r="G233" t="s">
        <v>474</v>
      </c>
      <c r="H233" t="str">
        <f t="shared" si="9"/>
        <v>DOX2</v>
      </c>
      <c r="K233">
        <f t="shared" si="10"/>
        <v>0</v>
      </c>
    </row>
    <row r="234" spans="1:11" x14ac:dyDescent="0.15">
      <c r="A234" t="s">
        <v>403</v>
      </c>
      <c r="B234" t="s">
        <v>410</v>
      </c>
      <c r="C234" t="s">
        <v>411</v>
      </c>
      <c r="D234" t="s">
        <v>412</v>
      </c>
      <c r="E234" t="s">
        <v>466</v>
      </c>
      <c r="F234" t="s">
        <v>428</v>
      </c>
      <c r="G234" t="s">
        <v>475</v>
      </c>
      <c r="H234" t="str">
        <f t="shared" si="9"/>
        <v>DOX2</v>
      </c>
      <c r="K234">
        <f t="shared" si="10"/>
        <v>0</v>
      </c>
    </row>
    <row r="235" spans="1:11" x14ac:dyDescent="0.15">
      <c r="A235" t="s">
        <v>403</v>
      </c>
      <c r="B235" t="s">
        <v>404</v>
      </c>
      <c r="C235" t="s">
        <v>405</v>
      </c>
      <c r="D235" t="s">
        <v>406</v>
      </c>
      <c r="E235" t="s">
        <v>480</v>
      </c>
      <c r="F235" t="s">
        <v>408</v>
      </c>
      <c r="G235" t="s">
        <v>481</v>
      </c>
      <c r="H235" t="str">
        <f t="shared" si="9"/>
        <v>DOX2</v>
      </c>
      <c r="K235">
        <f t="shared" si="10"/>
        <v>0</v>
      </c>
    </row>
    <row r="236" spans="1:11" x14ac:dyDescent="0.15">
      <c r="A236" t="s">
        <v>403</v>
      </c>
      <c r="B236" t="s">
        <v>410</v>
      </c>
      <c r="C236" t="s">
        <v>411</v>
      </c>
      <c r="D236" t="s">
        <v>412</v>
      </c>
      <c r="E236" t="s">
        <v>480</v>
      </c>
      <c r="F236" t="s">
        <v>408</v>
      </c>
      <c r="G236" t="s">
        <v>482</v>
      </c>
      <c r="H236" t="str">
        <f t="shared" si="9"/>
        <v>DOX2</v>
      </c>
      <c r="K236">
        <f t="shared" si="10"/>
        <v>0</v>
      </c>
    </row>
    <row r="237" spans="1:11" x14ac:dyDescent="0.15">
      <c r="A237" t="s">
        <v>403</v>
      </c>
      <c r="B237" t="s">
        <v>404</v>
      </c>
      <c r="C237" t="s">
        <v>405</v>
      </c>
      <c r="D237" t="s">
        <v>406</v>
      </c>
      <c r="E237" t="s">
        <v>480</v>
      </c>
      <c r="F237" t="s">
        <v>428</v>
      </c>
      <c r="G237" t="s">
        <v>487</v>
      </c>
      <c r="H237" t="str">
        <f t="shared" si="9"/>
        <v>DOX2</v>
      </c>
      <c r="K237">
        <f t="shared" si="10"/>
        <v>0</v>
      </c>
    </row>
    <row r="238" spans="1:11" x14ac:dyDescent="0.15">
      <c r="A238" t="s">
        <v>403</v>
      </c>
      <c r="B238" t="s">
        <v>410</v>
      </c>
      <c r="C238" t="s">
        <v>411</v>
      </c>
      <c r="D238" t="s">
        <v>412</v>
      </c>
      <c r="E238" t="s">
        <v>480</v>
      </c>
      <c r="F238" t="s">
        <v>428</v>
      </c>
      <c r="G238" t="s">
        <v>488</v>
      </c>
      <c r="H238" t="str">
        <f t="shared" si="9"/>
        <v>DOX2</v>
      </c>
      <c r="K238">
        <f t="shared" si="10"/>
        <v>0</v>
      </c>
    </row>
    <row r="239" spans="1:11" x14ac:dyDescent="0.15">
      <c r="A239" t="s">
        <v>403</v>
      </c>
      <c r="B239" t="s">
        <v>404</v>
      </c>
      <c r="C239" t="s">
        <v>405</v>
      </c>
      <c r="D239" t="s">
        <v>406</v>
      </c>
      <c r="E239" t="s">
        <v>493</v>
      </c>
      <c r="F239" t="s">
        <v>408</v>
      </c>
      <c r="G239" t="s">
        <v>494</v>
      </c>
      <c r="H239" t="str">
        <f t="shared" si="9"/>
        <v>DOX2</v>
      </c>
      <c r="K239">
        <f t="shared" si="10"/>
        <v>0</v>
      </c>
    </row>
    <row r="240" spans="1:11" x14ac:dyDescent="0.15">
      <c r="A240" t="s">
        <v>403</v>
      </c>
      <c r="B240" t="s">
        <v>410</v>
      </c>
      <c r="C240" t="s">
        <v>411</v>
      </c>
      <c r="D240" t="s">
        <v>412</v>
      </c>
      <c r="E240" t="s">
        <v>493</v>
      </c>
      <c r="F240" t="s">
        <v>408</v>
      </c>
      <c r="G240" t="s">
        <v>495</v>
      </c>
      <c r="H240" t="str">
        <f t="shared" si="9"/>
        <v>DOX2</v>
      </c>
      <c r="K240">
        <f t="shared" si="10"/>
        <v>0</v>
      </c>
    </row>
    <row r="241" spans="1:11" x14ac:dyDescent="0.15">
      <c r="A241" t="s">
        <v>403</v>
      </c>
      <c r="B241" t="s">
        <v>404</v>
      </c>
      <c r="C241" t="s">
        <v>405</v>
      </c>
      <c r="D241" t="s">
        <v>406</v>
      </c>
      <c r="E241" t="s">
        <v>493</v>
      </c>
      <c r="F241" t="s">
        <v>428</v>
      </c>
      <c r="G241" t="s">
        <v>500</v>
      </c>
      <c r="H241" t="str">
        <f t="shared" si="9"/>
        <v>DOX2</v>
      </c>
      <c r="K241">
        <f t="shared" si="10"/>
        <v>0</v>
      </c>
    </row>
    <row r="242" spans="1:11" x14ac:dyDescent="0.15">
      <c r="A242" t="s">
        <v>403</v>
      </c>
      <c r="B242" t="s">
        <v>410</v>
      </c>
      <c r="C242" t="s">
        <v>411</v>
      </c>
      <c r="D242" t="s">
        <v>412</v>
      </c>
      <c r="E242" t="s">
        <v>493</v>
      </c>
      <c r="F242" t="s">
        <v>428</v>
      </c>
      <c r="G242" t="s">
        <v>501</v>
      </c>
      <c r="H242" t="str">
        <f t="shared" si="9"/>
        <v>DOX2</v>
      </c>
      <c r="K242">
        <f t="shared" si="10"/>
        <v>0</v>
      </c>
    </row>
    <row r="243" spans="1:11" x14ac:dyDescent="0.15">
      <c r="A243" t="s">
        <v>403</v>
      </c>
      <c r="B243" t="s">
        <v>404</v>
      </c>
      <c r="C243" t="s">
        <v>405</v>
      </c>
      <c r="D243" t="s">
        <v>406</v>
      </c>
      <c r="E243" t="s">
        <v>506</v>
      </c>
      <c r="F243" t="s">
        <v>408</v>
      </c>
      <c r="G243" t="s">
        <v>507</v>
      </c>
      <c r="H243" t="str">
        <f t="shared" si="9"/>
        <v>DOX2</v>
      </c>
      <c r="K243">
        <f t="shared" si="10"/>
        <v>0</v>
      </c>
    </row>
    <row r="244" spans="1:11" x14ac:dyDescent="0.15">
      <c r="A244" t="s">
        <v>403</v>
      </c>
      <c r="B244" t="s">
        <v>410</v>
      </c>
      <c r="C244" t="s">
        <v>411</v>
      </c>
      <c r="D244" t="s">
        <v>412</v>
      </c>
      <c r="E244" t="s">
        <v>506</v>
      </c>
      <c r="F244" t="s">
        <v>408</v>
      </c>
      <c r="G244" t="s">
        <v>508</v>
      </c>
      <c r="H244" t="str">
        <f t="shared" si="9"/>
        <v>DOX2</v>
      </c>
    </row>
    <row r="245" spans="1:11" x14ac:dyDescent="0.15">
      <c r="A245" t="s">
        <v>403</v>
      </c>
      <c r="B245" t="s">
        <v>404</v>
      </c>
      <c r="C245" t="s">
        <v>405</v>
      </c>
      <c r="D245" t="s">
        <v>406</v>
      </c>
      <c r="E245" t="s">
        <v>506</v>
      </c>
      <c r="F245" t="s">
        <v>428</v>
      </c>
      <c r="G245" t="s">
        <v>514</v>
      </c>
      <c r="H245" t="str">
        <f t="shared" si="9"/>
        <v>DOX2</v>
      </c>
    </row>
    <row r="246" spans="1:11" x14ac:dyDescent="0.15">
      <c r="A246" t="s">
        <v>403</v>
      </c>
      <c r="B246" t="s">
        <v>410</v>
      </c>
      <c r="C246" t="s">
        <v>411</v>
      </c>
      <c r="D246" t="s">
        <v>412</v>
      </c>
      <c r="E246" t="s">
        <v>506</v>
      </c>
      <c r="F246" t="s">
        <v>428</v>
      </c>
      <c r="G246" t="s">
        <v>515</v>
      </c>
      <c r="H246" t="str">
        <f t="shared" si="9"/>
        <v>DOX2</v>
      </c>
    </row>
    <row r="247" spans="1:11" x14ac:dyDescent="0.15">
      <c r="A247" t="s">
        <v>403</v>
      </c>
      <c r="B247" t="s">
        <v>404</v>
      </c>
      <c r="C247" t="s">
        <v>405</v>
      </c>
      <c r="D247" t="s">
        <v>406</v>
      </c>
      <c r="E247" t="s">
        <v>520</v>
      </c>
      <c r="F247" t="s">
        <v>408</v>
      </c>
      <c r="G247" t="s">
        <v>521</v>
      </c>
      <c r="H247" t="str">
        <f t="shared" si="9"/>
        <v>DOX2</v>
      </c>
    </row>
    <row r="248" spans="1:11" x14ac:dyDescent="0.15">
      <c r="A248" t="s">
        <v>403</v>
      </c>
      <c r="B248" t="s">
        <v>410</v>
      </c>
      <c r="C248" t="s">
        <v>411</v>
      </c>
      <c r="D248" t="s">
        <v>412</v>
      </c>
      <c r="E248" t="s">
        <v>520</v>
      </c>
      <c r="F248" t="s">
        <v>408</v>
      </c>
      <c r="G248" t="s">
        <v>522</v>
      </c>
      <c r="H248" t="str">
        <f t="shared" si="9"/>
        <v>DOX2</v>
      </c>
    </row>
    <row r="249" spans="1:11" x14ac:dyDescent="0.15">
      <c r="A249" t="s">
        <v>403</v>
      </c>
      <c r="B249" t="s">
        <v>404</v>
      </c>
      <c r="C249" t="s">
        <v>405</v>
      </c>
      <c r="D249" t="s">
        <v>406</v>
      </c>
      <c r="E249" t="s">
        <v>520</v>
      </c>
      <c r="F249" t="s">
        <v>428</v>
      </c>
      <c r="G249" t="s">
        <v>527</v>
      </c>
      <c r="H249" t="str">
        <f t="shared" si="9"/>
        <v>DOX2</v>
      </c>
    </row>
    <row r="250" spans="1:11" x14ac:dyDescent="0.15">
      <c r="A250" t="s">
        <v>403</v>
      </c>
      <c r="B250" t="s">
        <v>410</v>
      </c>
      <c r="C250" t="s">
        <v>411</v>
      </c>
      <c r="D250" t="s">
        <v>412</v>
      </c>
      <c r="E250" t="s">
        <v>520</v>
      </c>
      <c r="F250" t="s">
        <v>428</v>
      </c>
      <c r="G250" t="s">
        <v>528</v>
      </c>
      <c r="H250" t="str">
        <f t="shared" si="9"/>
        <v>DOX2</v>
      </c>
    </row>
    <row r="251" spans="1:11" x14ac:dyDescent="0.15">
      <c r="A251" t="s">
        <v>403</v>
      </c>
      <c r="B251" t="s">
        <v>404</v>
      </c>
      <c r="C251" t="s">
        <v>405</v>
      </c>
      <c r="D251" t="s">
        <v>406</v>
      </c>
      <c r="E251" t="s">
        <v>534</v>
      </c>
      <c r="F251" t="s">
        <v>408</v>
      </c>
      <c r="G251" t="s">
        <v>535</v>
      </c>
      <c r="H251" t="str">
        <f t="shared" si="9"/>
        <v>DOX2</v>
      </c>
    </row>
    <row r="252" spans="1:11" x14ac:dyDescent="0.15">
      <c r="A252" t="s">
        <v>403</v>
      </c>
      <c r="B252" t="s">
        <v>410</v>
      </c>
      <c r="C252" t="s">
        <v>411</v>
      </c>
      <c r="D252" t="s">
        <v>412</v>
      </c>
      <c r="E252" t="s">
        <v>534</v>
      </c>
      <c r="F252" t="s">
        <v>408</v>
      </c>
      <c r="G252" t="s">
        <v>536</v>
      </c>
      <c r="H252" t="str">
        <f t="shared" si="9"/>
        <v>DOX2</v>
      </c>
    </row>
    <row r="253" spans="1:11" x14ac:dyDescent="0.15">
      <c r="A253" t="s">
        <v>403</v>
      </c>
      <c r="B253" t="s">
        <v>404</v>
      </c>
      <c r="C253" t="s">
        <v>405</v>
      </c>
      <c r="D253" t="s">
        <v>406</v>
      </c>
      <c r="E253" t="s">
        <v>534</v>
      </c>
      <c r="F253" t="s">
        <v>428</v>
      </c>
      <c r="G253" t="s">
        <v>542</v>
      </c>
      <c r="H253" t="str">
        <f t="shared" si="9"/>
        <v>DOX2</v>
      </c>
    </row>
    <row r="254" spans="1:11" x14ac:dyDescent="0.15">
      <c r="A254" t="s">
        <v>403</v>
      </c>
      <c r="B254" t="s">
        <v>410</v>
      </c>
      <c r="C254" t="s">
        <v>411</v>
      </c>
      <c r="D254" t="s">
        <v>412</v>
      </c>
      <c r="E254" t="s">
        <v>534</v>
      </c>
      <c r="F254" t="s">
        <v>428</v>
      </c>
      <c r="G254" t="s">
        <v>543</v>
      </c>
      <c r="H254" t="str">
        <f t="shared" si="9"/>
        <v>DOX2</v>
      </c>
    </row>
    <row r="255" spans="1:11" x14ac:dyDescent="0.15">
      <c r="A255" t="s">
        <v>403</v>
      </c>
      <c r="B255" t="s">
        <v>404</v>
      </c>
      <c r="C255" t="s">
        <v>405</v>
      </c>
      <c r="D255" t="s">
        <v>406</v>
      </c>
      <c r="E255" t="s">
        <v>549</v>
      </c>
      <c r="F255" t="s">
        <v>408</v>
      </c>
      <c r="G255" t="s">
        <v>550</v>
      </c>
      <c r="H255" t="str">
        <f t="shared" si="9"/>
        <v>DOX2</v>
      </c>
    </row>
    <row r="256" spans="1:11" x14ac:dyDescent="0.15">
      <c r="A256" t="s">
        <v>403</v>
      </c>
      <c r="B256" t="s">
        <v>410</v>
      </c>
      <c r="C256" t="s">
        <v>411</v>
      </c>
      <c r="D256" t="s">
        <v>412</v>
      </c>
      <c r="E256" t="s">
        <v>549</v>
      </c>
      <c r="F256" t="s">
        <v>408</v>
      </c>
      <c r="G256" t="s">
        <v>551</v>
      </c>
      <c r="H256" t="str">
        <f t="shared" si="9"/>
        <v>DOX2</v>
      </c>
    </row>
    <row r="257" spans="1:8" x14ac:dyDescent="0.15">
      <c r="A257" t="s">
        <v>403</v>
      </c>
      <c r="B257" t="s">
        <v>404</v>
      </c>
      <c r="C257" t="s">
        <v>405</v>
      </c>
      <c r="D257" t="s">
        <v>406</v>
      </c>
      <c r="E257" t="s">
        <v>549</v>
      </c>
      <c r="F257" t="s">
        <v>428</v>
      </c>
      <c r="G257" t="s">
        <v>557</v>
      </c>
      <c r="H257" t="str">
        <f t="shared" ref="H257:H314" si="11">MID(F257,10,4)</f>
        <v>DOX2</v>
      </c>
    </row>
    <row r="258" spans="1:8" x14ac:dyDescent="0.15">
      <c r="A258" t="s">
        <v>403</v>
      </c>
      <c r="B258" t="s">
        <v>410</v>
      </c>
      <c r="C258" t="s">
        <v>411</v>
      </c>
      <c r="D258" t="s">
        <v>412</v>
      </c>
      <c r="E258" t="s">
        <v>549</v>
      </c>
      <c r="F258" t="s">
        <v>428</v>
      </c>
      <c r="G258" t="s">
        <v>558</v>
      </c>
      <c r="H258" t="str">
        <f t="shared" si="11"/>
        <v>DOX2</v>
      </c>
    </row>
    <row r="259" spans="1:8" x14ac:dyDescent="0.15">
      <c r="A259" t="s">
        <v>403</v>
      </c>
      <c r="B259" t="s">
        <v>404</v>
      </c>
      <c r="C259" t="s">
        <v>405</v>
      </c>
      <c r="D259" t="s">
        <v>406</v>
      </c>
      <c r="E259" t="s">
        <v>563</v>
      </c>
      <c r="F259" t="s">
        <v>408</v>
      </c>
      <c r="G259" t="s">
        <v>564</v>
      </c>
      <c r="H259" t="str">
        <f t="shared" si="11"/>
        <v>DOX2</v>
      </c>
    </row>
    <row r="260" spans="1:8" x14ac:dyDescent="0.15">
      <c r="A260" t="s">
        <v>403</v>
      </c>
      <c r="B260" t="s">
        <v>410</v>
      </c>
      <c r="C260" t="s">
        <v>411</v>
      </c>
      <c r="D260" t="s">
        <v>412</v>
      </c>
      <c r="E260" t="s">
        <v>563</v>
      </c>
      <c r="F260" t="s">
        <v>408</v>
      </c>
      <c r="G260" t="s">
        <v>565</v>
      </c>
      <c r="H260" t="str">
        <f t="shared" si="11"/>
        <v>DOX2</v>
      </c>
    </row>
    <row r="261" spans="1:8" x14ac:dyDescent="0.15">
      <c r="A261" t="s">
        <v>403</v>
      </c>
      <c r="B261" t="s">
        <v>404</v>
      </c>
      <c r="C261" t="s">
        <v>405</v>
      </c>
      <c r="D261" t="s">
        <v>406</v>
      </c>
      <c r="E261" t="s">
        <v>563</v>
      </c>
      <c r="F261" t="s">
        <v>428</v>
      </c>
      <c r="G261" t="s">
        <v>571</v>
      </c>
      <c r="H261" t="str">
        <f t="shared" si="11"/>
        <v>DOX2</v>
      </c>
    </row>
    <row r="262" spans="1:8" x14ac:dyDescent="0.15">
      <c r="A262" t="s">
        <v>403</v>
      </c>
      <c r="B262" t="s">
        <v>410</v>
      </c>
      <c r="C262" t="s">
        <v>411</v>
      </c>
      <c r="D262" t="s">
        <v>412</v>
      </c>
      <c r="E262" t="s">
        <v>563</v>
      </c>
      <c r="F262" t="s">
        <v>428</v>
      </c>
      <c r="G262" t="s">
        <v>572</v>
      </c>
      <c r="H262" t="str">
        <f t="shared" si="11"/>
        <v>DOX2</v>
      </c>
    </row>
    <row r="263" spans="1:8" x14ac:dyDescent="0.15">
      <c r="A263" t="s">
        <v>403</v>
      </c>
      <c r="B263" t="s">
        <v>404</v>
      </c>
      <c r="C263" t="s">
        <v>405</v>
      </c>
      <c r="D263" t="s">
        <v>406</v>
      </c>
      <c r="E263" t="s">
        <v>578</v>
      </c>
      <c r="F263" t="s">
        <v>408</v>
      </c>
      <c r="G263" t="s">
        <v>579</v>
      </c>
      <c r="H263" t="str">
        <f t="shared" si="11"/>
        <v>DOX2</v>
      </c>
    </row>
    <row r="264" spans="1:8" x14ac:dyDescent="0.15">
      <c r="A264" t="s">
        <v>403</v>
      </c>
      <c r="B264" t="s">
        <v>410</v>
      </c>
      <c r="C264" t="s">
        <v>411</v>
      </c>
      <c r="D264" t="s">
        <v>412</v>
      </c>
      <c r="E264" t="s">
        <v>578</v>
      </c>
      <c r="F264" t="s">
        <v>408</v>
      </c>
      <c r="G264" t="s">
        <v>580</v>
      </c>
      <c r="H264" t="str">
        <f t="shared" si="11"/>
        <v>DOX2</v>
      </c>
    </row>
    <row r="265" spans="1:8" x14ac:dyDescent="0.15">
      <c r="A265" t="s">
        <v>403</v>
      </c>
      <c r="B265" t="s">
        <v>404</v>
      </c>
      <c r="C265" t="s">
        <v>405</v>
      </c>
      <c r="D265" t="s">
        <v>406</v>
      </c>
      <c r="E265" t="s">
        <v>578</v>
      </c>
      <c r="F265" t="s">
        <v>428</v>
      </c>
      <c r="G265" t="s">
        <v>585</v>
      </c>
      <c r="H265" t="str">
        <f t="shared" si="11"/>
        <v>DOX2</v>
      </c>
    </row>
    <row r="266" spans="1:8" x14ac:dyDescent="0.15">
      <c r="A266" t="s">
        <v>403</v>
      </c>
      <c r="B266" t="s">
        <v>410</v>
      </c>
      <c r="C266" t="s">
        <v>411</v>
      </c>
      <c r="D266" t="s">
        <v>412</v>
      </c>
      <c r="E266" t="s">
        <v>578</v>
      </c>
      <c r="F266" t="s">
        <v>428</v>
      </c>
      <c r="G266" t="s">
        <v>586</v>
      </c>
      <c r="H266" t="str">
        <f t="shared" si="11"/>
        <v>DOX2</v>
      </c>
    </row>
    <row r="267" spans="1:8" x14ac:dyDescent="0.15">
      <c r="A267" t="s">
        <v>403</v>
      </c>
      <c r="B267" t="s">
        <v>404</v>
      </c>
      <c r="C267" t="s">
        <v>405</v>
      </c>
      <c r="D267" t="s">
        <v>406</v>
      </c>
      <c r="E267" t="s">
        <v>591</v>
      </c>
      <c r="F267" t="s">
        <v>408</v>
      </c>
      <c r="G267" t="s">
        <v>592</v>
      </c>
      <c r="H267" t="str">
        <f t="shared" si="11"/>
        <v>DOX2</v>
      </c>
    </row>
    <row r="268" spans="1:8" x14ac:dyDescent="0.15">
      <c r="A268" t="s">
        <v>403</v>
      </c>
      <c r="B268" t="s">
        <v>410</v>
      </c>
      <c r="C268" t="s">
        <v>411</v>
      </c>
      <c r="D268" t="s">
        <v>412</v>
      </c>
      <c r="E268" t="s">
        <v>591</v>
      </c>
      <c r="F268" t="s">
        <v>408</v>
      </c>
      <c r="G268" t="s">
        <v>593</v>
      </c>
      <c r="H268" t="str">
        <f t="shared" si="11"/>
        <v>DOX2</v>
      </c>
    </row>
    <row r="269" spans="1:8" x14ac:dyDescent="0.15">
      <c r="A269" t="s">
        <v>403</v>
      </c>
      <c r="B269" t="s">
        <v>404</v>
      </c>
      <c r="C269" t="s">
        <v>405</v>
      </c>
      <c r="D269" t="s">
        <v>406</v>
      </c>
      <c r="E269" t="s">
        <v>591</v>
      </c>
      <c r="F269" t="s">
        <v>428</v>
      </c>
      <c r="G269" t="s">
        <v>599</v>
      </c>
      <c r="H269" t="str">
        <f t="shared" si="11"/>
        <v>DOX2</v>
      </c>
    </row>
    <row r="270" spans="1:8" x14ac:dyDescent="0.15">
      <c r="A270" t="s">
        <v>403</v>
      </c>
      <c r="B270" t="s">
        <v>410</v>
      </c>
      <c r="C270" t="s">
        <v>411</v>
      </c>
      <c r="D270" t="s">
        <v>412</v>
      </c>
      <c r="E270" t="s">
        <v>591</v>
      </c>
      <c r="F270" t="s">
        <v>428</v>
      </c>
      <c r="G270" t="s">
        <v>600</v>
      </c>
      <c r="H270" t="str">
        <f t="shared" si="11"/>
        <v>DOX2</v>
      </c>
    </row>
    <row r="271" spans="1:8" x14ac:dyDescent="0.15">
      <c r="A271" t="s">
        <v>403</v>
      </c>
      <c r="B271" t="s">
        <v>404</v>
      </c>
      <c r="C271" t="s">
        <v>405</v>
      </c>
      <c r="D271" t="s">
        <v>406</v>
      </c>
      <c r="E271" t="s">
        <v>605</v>
      </c>
      <c r="F271" t="s">
        <v>408</v>
      </c>
      <c r="G271" t="s">
        <v>606</v>
      </c>
      <c r="H271" t="str">
        <f t="shared" si="11"/>
        <v>DOX2</v>
      </c>
    </row>
    <row r="272" spans="1:8" x14ac:dyDescent="0.15">
      <c r="A272" t="s">
        <v>403</v>
      </c>
      <c r="B272" t="s">
        <v>410</v>
      </c>
      <c r="C272" t="s">
        <v>411</v>
      </c>
      <c r="D272" t="s">
        <v>412</v>
      </c>
      <c r="E272" t="s">
        <v>605</v>
      </c>
      <c r="F272" t="s">
        <v>408</v>
      </c>
      <c r="G272" t="s">
        <v>607</v>
      </c>
      <c r="H272" t="str">
        <f t="shared" si="11"/>
        <v>DOX2</v>
      </c>
    </row>
    <row r="273" spans="1:8" x14ac:dyDescent="0.15">
      <c r="A273" t="s">
        <v>403</v>
      </c>
      <c r="B273" t="s">
        <v>404</v>
      </c>
      <c r="C273" t="s">
        <v>405</v>
      </c>
      <c r="D273" t="s">
        <v>406</v>
      </c>
      <c r="E273" t="s">
        <v>605</v>
      </c>
      <c r="F273" t="s">
        <v>428</v>
      </c>
      <c r="G273" t="s">
        <v>611</v>
      </c>
      <c r="H273" t="str">
        <f t="shared" si="11"/>
        <v>DOX2</v>
      </c>
    </row>
    <row r="274" spans="1:8" x14ac:dyDescent="0.15">
      <c r="A274" t="s">
        <v>403</v>
      </c>
      <c r="B274" t="s">
        <v>410</v>
      </c>
      <c r="C274" t="s">
        <v>411</v>
      </c>
      <c r="D274" t="s">
        <v>412</v>
      </c>
      <c r="E274" t="s">
        <v>605</v>
      </c>
      <c r="F274" t="s">
        <v>428</v>
      </c>
      <c r="G274" t="s">
        <v>612</v>
      </c>
      <c r="H274" t="str">
        <f t="shared" si="11"/>
        <v>DOX2</v>
      </c>
    </row>
    <row r="275" spans="1:8" x14ac:dyDescent="0.15">
      <c r="A275" t="s">
        <v>403</v>
      </c>
      <c r="B275" t="s">
        <v>404</v>
      </c>
      <c r="C275" t="s">
        <v>405</v>
      </c>
      <c r="D275" t="s">
        <v>406</v>
      </c>
      <c r="E275" t="s">
        <v>617</v>
      </c>
      <c r="F275" t="s">
        <v>408</v>
      </c>
      <c r="G275" t="s">
        <v>618</v>
      </c>
      <c r="H275" t="str">
        <f t="shared" si="11"/>
        <v>DOX2</v>
      </c>
    </row>
    <row r="276" spans="1:8" x14ac:dyDescent="0.15">
      <c r="A276" t="s">
        <v>403</v>
      </c>
      <c r="B276" t="s">
        <v>410</v>
      </c>
      <c r="C276" t="s">
        <v>411</v>
      </c>
      <c r="D276" t="s">
        <v>412</v>
      </c>
      <c r="E276" t="s">
        <v>617</v>
      </c>
      <c r="F276" t="s">
        <v>408</v>
      </c>
      <c r="G276" t="s">
        <v>619</v>
      </c>
      <c r="H276" t="str">
        <f t="shared" si="11"/>
        <v>DOX2</v>
      </c>
    </row>
    <row r="277" spans="1:8" x14ac:dyDescent="0.15">
      <c r="A277" t="s">
        <v>403</v>
      </c>
      <c r="B277" t="s">
        <v>404</v>
      </c>
      <c r="C277" t="s">
        <v>405</v>
      </c>
      <c r="D277" t="s">
        <v>406</v>
      </c>
      <c r="E277" t="s">
        <v>617</v>
      </c>
      <c r="F277" t="s">
        <v>428</v>
      </c>
      <c r="G277" t="s">
        <v>624</v>
      </c>
      <c r="H277" t="str">
        <f t="shared" si="11"/>
        <v>DOX2</v>
      </c>
    </row>
    <row r="278" spans="1:8" x14ac:dyDescent="0.15">
      <c r="A278" t="s">
        <v>403</v>
      </c>
      <c r="B278" t="s">
        <v>410</v>
      </c>
      <c r="C278" t="s">
        <v>411</v>
      </c>
      <c r="D278" t="s">
        <v>412</v>
      </c>
      <c r="E278" t="s">
        <v>617</v>
      </c>
      <c r="F278" t="s">
        <v>428</v>
      </c>
      <c r="G278" t="s">
        <v>625</v>
      </c>
      <c r="H278" t="str">
        <f t="shared" si="11"/>
        <v>DOX2</v>
      </c>
    </row>
    <row r="279" spans="1:8" x14ac:dyDescent="0.15">
      <c r="A279" t="s">
        <v>403</v>
      </c>
      <c r="B279" t="s">
        <v>404</v>
      </c>
      <c r="C279" t="s">
        <v>405</v>
      </c>
      <c r="D279" t="s">
        <v>406</v>
      </c>
      <c r="E279" t="s">
        <v>629</v>
      </c>
      <c r="F279" t="s">
        <v>408</v>
      </c>
      <c r="G279" t="s">
        <v>630</v>
      </c>
      <c r="H279" t="str">
        <f t="shared" si="11"/>
        <v>DOX2</v>
      </c>
    </row>
    <row r="280" spans="1:8" x14ac:dyDescent="0.15">
      <c r="A280" t="s">
        <v>403</v>
      </c>
      <c r="B280" t="s">
        <v>410</v>
      </c>
      <c r="C280" t="s">
        <v>411</v>
      </c>
      <c r="D280" t="s">
        <v>412</v>
      </c>
      <c r="E280" t="s">
        <v>629</v>
      </c>
      <c r="F280" t="s">
        <v>408</v>
      </c>
      <c r="G280" t="s">
        <v>631</v>
      </c>
      <c r="H280" t="str">
        <f t="shared" si="11"/>
        <v>DOX2</v>
      </c>
    </row>
    <row r="281" spans="1:8" x14ac:dyDescent="0.15">
      <c r="A281" t="s">
        <v>403</v>
      </c>
      <c r="B281" t="s">
        <v>404</v>
      </c>
      <c r="C281" t="s">
        <v>405</v>
      </c>
      <c r="D281" t="s">
        <v>406</v>
      </c>
      <c r="E281" t="s">
        <v>629</v>
      </c>
      <c r="F281" t="s">
        <v>428</v>
      </c>
      <c r="G281" t="s">
        <v>635</v>
      </c>
      <c r="H281" t="str">
        <f t="shared" si="11"/>
        <v>DOX2</v>
      </c>
    </row>
    <row r="282" spans="1:8" x14ac:dyDescent="0.15">
      <c r="A282" t="s">
        <v>403</v>
      </c>
      <c r="B282" t="s">
        <v>410</v>
      </c>
      <c r="C282" t="s">
        <v>411</v>
      </c>
      <c r="D282" t="s">
        <v>412</v>
      </c>
      <c r="E282" t="s">
        <v>629</v>
      </c>
      <c r="F282" t="s">
        <v>428</v>
      </c>
      <c r="G282" t="s">
        <v>636</v>
      </c>
      <c r="H282" t="str">
        <f t="shared" si="11"/>
        <v>DOX2</v>
      </c>
    </row>
    <row r="283" spans="1:8" x14ac:dyDescent="0.15">
      <c r="A283" t="s">
        <v>403</v>
      </c>
      <c r="B283" t="s">
        <v>404</v>
      </c>
      <c r="C283" t="s">
        <v>405</v>
      </c>
      <c r="D283" t="s">
        <v>406</v>
      </c>
      <c r="E283" t="s">
        <v>640</v>
      </c>
      <c r="F283" t="s">
        <v>408</v>
      </c>
      <c r="G283" t="s">
        <v>641</v>
      </c>
      <c r="H283" t="str">
        <f t="shared" si="11"/>
        <v>DOX2</v>
      </c>
    </row>
    <row r="284" spans="1:8" x14ac:dyDescent="0.15">
      <c r="A284" t="s">
        <v>403</v>
      </c>
      <c r="B284" t="s">
        <v>410</v>
      </c>
      <c r="C284" t="s">
        <v>411</v>
      </c>
      <c r="D284" t="s">
        <v>412</v>
      </c>
      <c r="E284" t="s">
        <v>640</v>
      </c>
      <c r="F284" t="s">
        <v>408</v>
      </c>
      <c r="G284" t="s">
        <v>642</v>
      </c>
      <c r="H284" t="str">
        <f t="shared" si="11"/>
        <v>DOX2</v>
      </c>
    </row>
    <row r="285" spans="1:8" x14ac:dyDescent="0.15">
      <c r="A285" t="s">
        <v>403</v>
      </c>
      <c r="B285" t="s">
        <v>404</v>
      </c>
      <c r="C285" t="s">
        <v>405</v>
      </c>
      <c r="D285" t="s">
        <v>406</v>
      </c>
      <c r="E285" t="s">
        <v>640</v>
      </c>
      <c r="F285" t="s">
        <v>428</v>
      </c>
      <c r="G285" t="s">
        <v>646</v>
      </c>
      <c r="H285" t="str">
        <f t="shared" si="11"/>
        <v>DOX2</v>
      </c>
    </row>
    <row r="286" spans="1:8" x14ac:dyDescent="0.15">
      <c r="A286" t="s">
        <v>403</v>
      </c>
      <c r="B286" t="s">
        <v>410</v>
      </c>
      <c r="C286" t="s">
        <v>411</v>
      </c>
      <c r="D286" t="s">
        <v>412</v>
      </c>
      <c r="E286" t="s">
        <v>640</v>
      </c>
      <c r="F286" t="s">
        <v>428</v>
      </c>
      <c r="G286" t="s">
        <v>647</v>
      </c>
      <c r="H286" t="str">
        <f t="shared" si="11"/>
        <v>DOX2</v>
      </c>
    </row>
    <row r="287" spans="1:8" x14ac:dyDescent="0.15">
      <c r="A287" t="s">
        <v>403</v>
      </c>
      <c r="B287" t="s">
        <v>404</v>
      </c>
      <c r="C287" t="s">
        <v>405</v>
      </c>
      <c r="D287" t="s">
        <v>406</v>
      </c>
      <c r="E287" t="s">
        <v>651</v>
      </c>
      <c r="F287" t="s">
        <v>408</v>
      </c>
      <c r="G287" t="s">
        <v>652</v>
      </c>
      <c r="H287" t="str">
        <f t="shared" si="11"/>
        <v>DOX2</v>
      </c>
    </row>
    <row r="288" spans="1:8" x14ac:dyDescent="0.15">
      <c r="A288" t="s">
        <v>403</v>
      </c>
      <c r="B288" t="s">
        <v>410</v>
      </c>
      <c r="C288" t="s">
        <v>411</v>
      </c>
      <c r="D288" t="s">
        <v>412</v>
      </c>
      <c r="E288" t="s">
        <v>651</v>
      </c>
      <c r="F288" t="s">
        <v>408</v>
      </c>
      <c r="G288" t="s">
        <v>653</v>
      </c>
      <c r="H288" t="str">
        <f t="shared" si="11"/>
        <v>DOX2</v>
      </c>
    </row>
    <row r="289" spans="1:8" x14ac:dyDescent="0.15">
      <c r="A289" t="s">
        <v>403</v>
      </c>
      <c r="B289" t="s">
        <v>404</v>
      </c>
      <c r="C289" t="s">
        <v>405</v>
      </c>
      <c r="D289" t="s">
        <v>406</v>
      </c>
      <c r="E289" t="s">
        <v>651</v>
      </c>
      <c r="F289" t="s">
        <v>428</v>
      </c>
      <c r="G289" t="s">
        <v>656</v>
      </c>
      <c r="H289" t="str">
        <f t="shared" si="11"/>
        <v>DOX2</v>
      </c>
    </row>
    <row r="290" spans="1:8" x14ac:dyDescent="0.15">
      <c r="A290" t="s">
        <v>403</v>
      </c>
      <c r="B290" t="s">
        <v>410</v>
      </c>
      <c r="C290" t="s">
        <v>411</v>
      </c>
      <c r="D290" t="s">
        <v>412</v>
      </c>
      <c r="E290" t="s">
        <v>651</v>
      </c>
      <c r="F290" t="s">
        <v>428</v>
      </c>
      <c r="G290" t="s">
        <v>657</v>
      </c>
      <c r="H290" t="str">
        <f t="shared" si="11"/>
        <v>DOX2</v>
      </c>
    </row>
    <row r="291" spans="1:8" x14ac:dyDescent="0.15">
      <c r="A291" t="s">
        <v>403</v>
      </c>
      <c r="B291" t="s">
        <v>404</v>
      </c>
      <c r="C291" t="s">
        <v>405</v>
      </c>
      <c r="D291" t="s">
        <v>406</v>
      </c>
      <c r="E291" t="s">
        <v>662</v>
      </c>
      <c r="F291" t="s">
        <v>408</v>
      </c>
      <c r="G291" t="s">
        <v>663</v>
      </c>
      <c r="H291" t="str">
        <f t="shared" si="11"/>
        <v>DOX2</v>
      </c>
    </row>
    <row r="292" spans="1:8" x14ac:dyDescent="0.15">
      <c r="A292" t="s">
        <v>403</v>
      </c>
      <c r="B292" t="s">
        <v>410</v>
      </c>
      <c r="C292" t="s">
        <v>411</v>
      </c>
      <c r="D292" t="s">
        <v>412</v>
      </c>
      <c r="E292" t="s">
        <v>662</v>
      </c>
      <c r="F292" t="s">
        <v>408</v>
      </c>
      <c r="G292" t="s">
        <v>664</v>
      </c>
      <c r="H292" t="str">
        <f t="shared" si="11"/>
        <v>DOX2</v>
      </c>
    </row>
    <row r="293" spans="1:8" x14ac:dyDescent="0.15">
      <c r="A293" t="s">
        <v>403</v>
      </c>
      <c r="B293" t="s">
        <v>404</v>
      </c>
      <c r="C293" t="s">
        <v>405</v>
      </c>
      <c r="D293" t="s">
        <v>406</v>
      </c>
      <c r="E293" t="s">
        <v>662</v>
      </c>
      <c r="F293" t="s">
        <v>428</v>
      </c>
      <c r="G293" t="s">
        <v>669</v>
      </c>
      <c r="H293" t="str">
        <f t="shared" si="11"/>
        <v>DOX2</v>
      </c>
    </row>
    <row r="294" spans="1:8" x14ac:dyDescent="0.15">
      <c r="A294" t="s">
        <v>403</v>
      </c>
      <c r="B294" t="s">
        <v>410</v>
      </c>
      <c r="C294" t="s">
        <v>411</v>
      </c>
      <c r="D294" t="s">
        <v>412</v>
      </c>
      <c r="E294" t="s">
        <v>662</v>
      </c>
      <c r="F294" t="s">
        <v>428</v>
      </c>
      <c r="G294" t="s">
        <v>670</v>
      </c>
      <c r="H294" t="str">
        <f t="shared" si="11"/>
        <v>DOX2</v>
      </c>
    </row>
    <row r="295" spans="1:8" x14ac:dyDescent="0.15">
      <c r="A295" t="s">
        <v>403</v>
      </c>
      <c r="B295" t="s">
        <v>404</v>
      </c>
      <c r="C295" t="s">
        <v>405</v>
      </c>
      <c r="D295" t="s">
        <v>406</v>
      </c>
      <c r="E295" t="s">
        <v>675</v>
      </c>
      <c r="F295" t="s">
        <v>408</v>
      </c>
      <c r="G295" t="s">
        <v>676</v>
      </c>
      <c r="H295" t="str">
        <f t="shared" si="11"/>
        <v>DOX2</v>
      </c>
    </row>
    <row r="296" spans="1:8" x14ac:dyDescent="0.15">
      <c r="A296" t="s">
        <v>403</v>
      </c>
      <c r="B296" t="s">
        <v>410</v>
      </c>
      <c r="C296" t="s">
        <v>411</v>
      </c>
      <c r="D296" t="s">
        <v>412</v>
      </c>
      <c r="E296" t="s">
        <v>675</v>
      </c>
      <c r="F296" t="s">
        <v>408</v>
      </c>
      <c r="G296" t="s">
        <v>677</v>
      </c>
      <c r="H296" t="str">
        <f t="shared" si="11"/>
        <v>DOX2</v>
      </c>
    </row>
    <row r="297" spans="1:8" x14ac:dyDescent="0.15">
      <c r="A297" t="s">
        <v>403</v>
      </c>
      <c r="B297" t="s">
        <v>404</v>
      </c>
      <c r="C297" t="s">
        <v>405</v>
      </c>
      <c r="D297" t="s">
        <v>406</v>
      </c>
      <c r="E297" t="s">
        <v>675</v>
      </c>
      <c r="F297" t="s">
        <v>428</v>
      </c>
      <c r="G297" t="s">
        <v>681</v>
      </c>
      <c r="H297" t="str">
        <f t="shared" si="11"/>
        <v>DOX2</v>
      </c>
    </row>
    <row r="298" spans="1:8" x14ac:dyDescent="0.15">
      <c r="A298" t="s">
        <v>403</v>
      </c>
      <c r="B298" t="s">
        <v>410</v>
      </c>
      <c r="C298" t="s">
        <v>411</v>
      </c>
      <c r="D298" t="s">
        <v>412</v>
      </c>
      <c r="E298" t="s">
        <v>675</v>
      </c>
      <c r="F298" t="s">
        <v>428</v>
      </c>
      <c r="G298" t="s">
        <v>682</v>
      </c>
      <c r="H298" t="str">
        <f t="shared" si="11"/>
        <v>DOX2</v>
      </c>
    </row>
    <row r="299" spans="1:8" x14ac:dyDescent="0.15">
      <c r="A299" t="s">
        <v>403</v>
      </c>
      <c r="B299" t="s">
        <v>404</v>
      </c>
      <c r="C299" t="s">
        <v>405</v>
      </c>
      <c r="D299" t="s">
        <v>406</v>
      </c>
      <c r="E299" t="s">
        <v>687</v>
      </c>
      <c r="F299" t="s">
        <v>408</v>
      </c>
      <c r="G299" t="s">
        <v>688</v>
      </c>
      <c r="H299" t="str">
        <f t="shared" si="11"/>
        <v>DOX2</v>
      </c>
    </row>
    <row r="300" spans="1:8" x14ac:dyDescent="0.15">
      <c r="A300" t="s">
        <v>403</v>
      </c>
      <c r="B300" t="s">
        <v>410</v>
      </c>
      <c r="C300" t="s">
        <v>411</v>
      </c>
      <c r="D300" t="s">
        <v>412</v>
      </c>
      <c r="E300" t="s">
        <v>687</v>
      </c>
      <c r="F300" t="s">
        <v>408</v>
      </c>
      <c r="G300" t="s">
        <v>689</v>
      </c>
      <c r="H300" t="str">
        <f t="shared" si="11"/>
        <v>DOX2</v>
      </c>
    </row>
    <row r="301" spans="1:8" x14ac:dyDescent="0.15">
      <c r="A301" t="s">
        <v>403</v>
      </c>
      <c r="B301" t="s">
        <v>404</v>
      </c>
      <c r="C301" t="s">
        <v>405</v>
      </c>
      <c r="D301" t="s">
        <v>406</v>
      </c>
      <c r="E301" t="s">
        <v>687</v>
      </c>
      <c r="F301" t="s">
        <v>428</v>
      </c>
      <c r="G301" t="s">
        <v>693</v>
      </c>
      <c r="H301" t="str">
        <f t="shared" si="11"/>
        <v>DOX2</v>
      </c>
    </row>
    <row r="302" spans="1:8" x14ac:dyDescent="0.15">
      <c r="A302" t="s">
        <v>403</v>
      </c>
      <c r="B302" t="s">
        <v>410</v>
      </c>
      <c r="C302" t="s">
        <v>411</v>
      </c>
      <c r="D302" t="s">
        <v>412</v>
      </c>
      <c r="E302" t="s">
        <v>687</v>
      </c>
      <c r="F302" t="s">
        <v>428</v>
      </c>
      <c r="G302" t="s">
        <v>694</v>
      </c>
      <c r="H302" t="str">
        <f t="shared" si="11"/>
        <v>DOX2</v>
      </c>
    </row>
    <row r="303" spans="1:8" x14ac:dyDescent="0.15">
      <c r="A303" t="s">
        <v>403</v>
      </c>
      <c r="B303" t="s">
        <v>404</v>
      </c>
      <c r="C303" t="s">
        <v>405</v>
      </c>
      <c r="D303" t="s">
        <v>406</v>
      </c>
      <c r="E303" t="s">
        <v>698</v>
      </c>
      <c r="F303" t="s">
        <v>408</v>
      </c>
      <c r="G303" t="s">
        <v>699</v>
      </c>
      <c r="H303" t="str">
        <f t="shared" si="11"/>
        <v>DOX2</v>
      </c>
    </row>
    <row r="304" spans="1:8" x14ac:dyDescent="0.15">
      <c r="A304" t="s">
        <v>403</v>
      </c>
      <c r="B304" t="s">
        <v>410</v>
      </c>
      <c r="C304" t="s">
        <v>411</v>
      </c>
      <c r="D304" t="s">
        <v>412</v>
      </c>
      <c r="E304" t="s">
        <v>698</v>
      </c>
      <c r="F304" t="s">
        <v>408</v>
      </c>
      <c r="G304" t="s">
        <v>700</v>
      </c>
      <c r="H304" t="str">
        <f t="shared" si="11"/>
        <v>DOX2</v>
      </c>
    </row>
    <row r="305" spans="1:8" x14ac:dyDescent="0.15">
      <c r="A305" t="s">
        <v>403</v>
      </c>
      <c r="B305" t="s">
        <v>404</v>
      </c>
      <c r="C305" t="s">
        <v>405</v>
      </c>
      <c r="D305" t="s">
        <v>406</v>
      </c>
      <c r="E305" t="s">
        <v>698</v>
      </c>
      <c r="F305" t="s">
        <v>428</v>
      </c>
      <c r="G305" t="s">
        <v>704</v>
      </c>
      <c r="H305" t="str">
        <f t="shared" si="11"/>
        <v>DOX2</v>
      </c>
    </row>
    <row r="306" spans="1:8" x14ac:dyDescent="0.15">
      <c r="A306" t="s">
        <v>403</v>
      </c>
      <c r="B306" t="s">
        <v>410</v>
      </c>
      <c r="C306" t="s">
        <v>411</v>
      </c>
      <c r="D306" t="s">
        <v>412</v>
      </c>
      <c r="E306" t="s">
        <v>698</v>
      </c>
      <c r="F306" t="s">
        <v>428</v>
      </c>
      <c r="G306" t="s">
        <v>705</v>
      </c>
      <c r="H306" t="str">
        <f t="shared" si="11"/>
        <v>DOX2</v>
      </c>
    </row>
    <row r="307" spans="1:8" x14ac:dyDescent="0.15">
      <c r="A307" t="s">
        <v>403</v>
      </c>
      <c r="B307" t="s">
        <v>404</v>
      </c>
      <c r="C307" t="s">
        <v>405</v>
      </c>
      <c r="D307" t="s">
        <v>406</v>
      </c>
      <c r="E307" t="s">
        <v>710</v>
      </c>
      <c r="F307" t="s">
        <v>408</v>
      </c>
      <c r="G307" t="s">
        <v>711</v>
      </c>
      <c r="H307" t="str">
        <f t="shared" si="11"/>
        <v>DOX2</v>
      </c>
    </row>
    <row r="308" spans="1:8" x14ac:dyDescent="0.15">
      <c r="A308" t="s">
        <v>403</v>
      </c>
      <c r="B308" t="s">
        <v>410</v>
      </c>
      <c r="C308" t="s">
        <v>411</v>
      </c>
      <c r="D308" t="s">
        <v>412</v>
      </c>
      <c r="E308" t="s">
        <v>710</v>
      </c>
      <c r="F308" t="s">
        <v>408</v>
      </c>
      <c r="G308" t="s">
        <v>712</v>
      </c>
      <c r="H308" t="str">
        <f t="shared" si="11"/>
        <v>DOX2</v>
      </c>
    </row>
    <row r="309" spans="1:8" x14ac:dyDescent="0.15">
      <c r="A309" t="s">
        <v>403</v>
      </c>
      <c r="B309" t="s">
        <v>404</v>
      </c>
      <c r="C309" t="s">
        <v>405</v>
      </c>
      <c r="D309" t="s">
        <v>406</v>
      </c>
      <c r="E309" t="s">
        <v>710</v>
      </c>
      <c r="F309" t="s">
        <v>428</v>
      </c>
      <c r="G309" t="s">
        <v>717</v>
      </c>
      <c r="H309" t="str">
        <f t="shared" si="11"/>
        <v>DOX2</v>
      </c>
    </row>
    <row r="310" spans="1:8" x14ac:dyDescent="0.15">
      <c r="A310" t="s">
        <v>403</v>
      </c>
      <c r="B310" t="s">
        <v>410</v>
      </c>
      <c r="C310" t="s">
        <v>411</v>
      </c>
      <c r="D310" t="s">
        <v>412</v>
      </c>
      <c r="E310" t="s">
        <v>710</v>
      </c>
      <c r="F310" t="s">
        <v>428</v>
      </c>
      <c r="G310" t="s">
        <v>718</v>
      </c>
      <c r="H310" t="str">
        <f t="shared" si="11"/>
        <v>DOX2</v>
      </c>
    </row>
    <row r="311" spans="1:8" x14ac:dyDescent="0.15">
      <c r="A311" s="134" t="s">
        <v>403</v>
      </c>
      <c r="B311" s="134" t="s">
        <v>404</v>
      </c>
      <c r="C311" s="134" t="s">
        <v>405</v>
      </c>
      <c r="D311" s="134" t="s">
        <v>406</v>
      </c>
      <c r="E311" s="134" t="s">
        <v>723</v>
      </c>
      <c r="F311" s="134" t="s">
        <v>408</v>
      </c>
      <c r="G311" s="134" t="s">
        <v>724</v>
      </c>
      <c r="H311" t="str">
        <f t="shared" si="11"/>
        <v>DOX2</v>
      </c>
    </row>
    <row r="312" spans="1:8" x14ac:dyDescent="0.15">
      <c r="A312" s="134" t="s">
        <v>403</v>
      </c>
      <c r="B312" s="134" t="s">
        <v>410</v>
      </c>
      <c r="C312" s="134" t="s">
        <v>411</v>
      </c>
      <c r="D312" s="134" t="s">
        <v>412</v>
      </c>
      <c r="E312" s="134" t="s">
        <v>723</v>
      </c>
      <c r="F312" s="134" t="s">
        <v>408</v>
      </c>
      <c r="G312" s="134" t="s">
        <v>725</v>
      </c>
      <c r="H312" t="str">
        <f t="shared" si="11"/>
        <v>DOX2</v>
      </c>
    </row>
    <row r="313" spans="1:8" x14ac:dyDescent="0.15">
      <c r="A313" s="134" t="s">
        <v>403</v>
      </c>
      <c r="B313" s="134" t="s">
        <v>404</v>
      </c>
      <c r="C313" s="134" t="s">
        <v>405</v>
      </c>
      <c r="D313" s="134" t="s">
        <v>406</v>
      </c>
      <c r="E313" s="134" t="s">
        <v>723</v>
      </c>
      <c r="F313" s="134" t="s">
        <v>428</v>
      </c>
      <c r="G313" s="134" t="s">
        <v>730</v>
      </c>
      <c r="H313" t="str">
        <f t="shared" si="11"/>
        <v>DOX2</v>
      </c>
    </row>
    <row r="314" spans="1:8" x14ac:dyDescent="0.15">
      <c r="A314" s="134" t="s">
        <v>403</v>
      </c>
      <c r="B314" s="134" t="s">
        <v>410</v>
      </c>
      <c r="C314" s="134" t="s">
        <v>411</v>
      </c>
      <c r="D314" s="134" t="s">
        <v>412</v>
      </c>
      <c r="E314" s="134" t="s">
        <v>723</v>
      </c>
      <c r="F314" s="134" t="s">
        <v>428</v>
      </c>
      <c r="G314" s="134" t="s">
        <v>731</v>
      </c>
      <c r="H314" t="str">
        <f t="shared" si="11"/>
        <v>DOX2</v>
      </c>
    </row>
  </sheetData>
  <phoneticPr fontId="10" type="noConversion"/>
  <pageMargins left="0.75" right="0.75" top="1" bottom="1" header="0.5" footer="0.5"/>
  <pageSetup paperSize="9" scale="73" orientation="portrait" horizontalDpi="4294967292" verticalDpi="4294967292"/>
  <headerFooter alignWithMargins="0"/>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12</vt:i4>
      </vt:variant>
      <vt:variant>
        <vt:lpstr>Named Ranges</vt:lpstr>
      </vt:variant>
      <vt:variant>
        <vt:i4>9</vt:i4>
      </vt:variant>
    </vt:vector>
  </HeadingPairs>
  <TitlesOfParts>
    <vt:vector size="21" baseType="lpstr">
      <vt:lpstr>phytoplankton</vt:lpstr>
      <vt:lpstr>RAS-prep n log</vt:lpstr>
      <vt:lpstr>nuts</vt:lpstr>
      <vt:lpstr>DIC-alk</vt:lpstr>
      <vt:lpstr>13C_DIC</vt:lpstr>
      <vt:lpstr>plots</vt:lpstr>
      <vt:lpstr>salinity</vt:lpstr>
      <vt:lpstr>Sheet1</vt:lpstr>
      <vt:lpstr>sorting</vt:lpstr>
      <vt:lpstr>resample dSi</vt:lpstr>
      <vt:lpstr>dilutions nuts final</vt:lpstr>
      <vt:lpstr>netCDF</vt:lpstr>
      <vt:lpstr>'13C_DIC'!Print_Area</vt:lpstr>
      <vt:lpstr>'DIC-alk'!Print_Area</vt:lpstr>
      <vt:lpstr>phytoplankton!Print_Area</vt:lpstr>
      <vt:lpstr>'RAS-prep n log'!Print_Area</vt:lpstr>
      <vt:lpstr>'resample dSi'!Print_Area</vt:lpstr>
      <vt:lpstr>sorting!Print_Area</vt:lpstr>
      <vt:lpstr>salinity!Pulse_7_RAS_Sample_CTD_data</vt:lpstr>
      <vt:lpstr>sorting!Pulse_7_RAS_Sample_CTD_data</vt:lpstr>
      <vt:lpstr>'DIC-alk'!Ras_samples_may_2011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Dianna Davis</dc:creator>
  <cp:lastModifiedBy>Peter Jansen</cp:lastModifiedBy>
  <cp:lastPrinted>2015-04-30T00:56:23Z</cp:lastPrinted>
  <dcterms:created xsi:type="dcterms:W3CDTF">2010-08-17T01:05:27Z</dcterms:created>
  <dcterms:modified xsi:type="dcterms:W3CDTF">2020-07-13T02:16:43Z</dcterms:modified>
</cp:coreProperties>
</file>